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3.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4.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ThisWorkbook" defaultThemeVersion="124226"/>
  <mc:AlternateContent xmlns:mc="http://schemas.openxmlformats.org/markup-compatibility/2006">
    <mc:Choice Requires="x15">
      <x15ac:absPath xmlns:x15ac="http://schemas.microsoft.com/office/spreadsheetml/2010/11/ac" url="H:\APP\PA\PAForum\Web Publications\FINANCE\Formula Funding and Advisory Committees\2020-2021 Biennium\"/>
    </mc:Choice>
  </mc:AlternateContent>
  <xr:revisionPtr revIDLastSave="0" documentId="13_ncr:1_{9F46CA81-8185-49AD-B15C-41320376A3B6}" xr6:coauthVersionLast="45" xr6:coauthVersionMax="45" xr10:uidLastSave="{00000000-0000-0000-0000-000000000000}"/>
  <bookViews>
    <workbookView xWindow="-120" yWindow="-120" windowWidth="20730" windowHeight="11160" tabRatio="722" xr2:uid="{00000000-000D-0000-FFFF-FFFF00000000}"/>
  </bookViews>
  <sheets>
    <sheet name="Start" sheetId="7" r:id="rId1"/>
    <sheet name="Dollars - All Funds" sheetId="9" r:id="rId2"/>
    <sheet name="Dollars - GR" sheetId="5" r:id="rId3"/>
    <sheet name="Biennia History - All Funds" sheetId="10" r:id="rId4"/>
    <sheet name="Biennia History - GR" sheetId="8" r:id="rId5"/>
    <sheet name="Reconciliation" sheetId="2" state="hidden" r:id="rId6"/>
    <sheet name="Data" sheetId="3" r:id="rId7"/>
    <sheet name="Footnotes" sheetId="6"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 i="5" l="1"/>
  <c r="L2" i="6" l="1"/>
  <c r="C815" i="10" l="1"/>
  <c r="B815" i="10"/>
  <c r="C815" i="8"/>
  <c r="B815" i="8"/>
  <c r="Y46" i="3"/>
  <c r="Y45" i="3"/>
  <c r="Y44" i="3"/>
  <c r="Y43" i="3"/>
  <c r="Y42" i="3"/>
  <c r="Y41" i="3"/>
  <c r="Y40" i="3"/>
  <c r="Y39" i="3"/>
  <c r="Y38" i="3"/>
  <c r="Y37" i="3"/>
  <c r="Y36" i="3"/>
  <c r="Y35" i="3"/>
  <c r="Y34" i="3"/>
  <c r="Y33" i="3"/>
  <c r="Y32" i="3"/>
  <c r="Y31" i="3"/>
  <c r="Y30" i="3"/>
  <c r="Y29" i="3"/>
  <c r="Y28" i="3"/>
  <c r="Y27" i="3"/>
  <c r="Y26" i="3"/>
  <c r="Y25" i="3"/>
  <c r="Y24" i="3"/>
  <c r="Y23" i="3"/>
  <c r="Y22" i="3"/>
  <c r="Y21" i="3"/>
  <c r="Y20" i="3"/>
  <c r="Y19" i="3"/>
  <c r="Y18" i="3"/>
  <c r="Y17" i="3"/>
  <c r="Y16" i="3"/>
  <c r="Y15" i="3"/>
  <c r="Y14" i="3"/>
  <c r="Y13" i="3"/>
  <c r="Y12" i="3"/>
  <c r="Y11" i="3"/>
  <c r="Y10" i="3"/>
  <c r="Y9" i="3"/>
  <c r="Y8" i="3"/>
  <c r="Y7" i="3"/>
  <c r="Y236" i="3" l="1"/>
  <c r="Z236" i="3"/>
  <c r="Y189" i="3"/>
  <c r="Z189" i="3"/>
  <c r="Y141" i="3"/>
  <c r="Z141" i="3"/>
  <c r="Y93" i="3" l="1"/>
  <c r="Z93" i="3"/>
  <c r="Y47" i="3"/>
  <c r="Z47" i="3"/>
  <c r="Y863" i="3"/>
  <c r="Z863" i="3"/>
  <c r="Y1034" i="3"/>
  <c r="Z1034" i="3"/>
  <c r="Y991" i="3"/>
  <c r="Z991" i="3"/>
  <c r="Y948" i="3"/>
  <c r="Z948" i="3"/>
  <c r="Y905" i="3"/>
  <c r="Z905" i="3"/>
  <c r="Z1531" i="3" l="1"/>
  <c r="Y1531" i="3"/>
  <c r="Z1530" i="3"/>
  <c r="Y1530" i="3"/>
  <c r="Z1529" i="3"/>
  <c r="Y1529" i="3"/>
  <c r="Z1528" i="3"/>
  <c r="Y1528" i="3"/>
  <c r="Z1527" i="3"/>
  <c r="Y1527" i="3"/>
  <c r="Z1523" i="3"/>
  <c r="Y1523" i="3"/>
  <c r="Z1519" i="3"/>
  <c r="Y1519" i="3"/>
  <c r="Z1518" i="3"/>
  <c r="Y1518" i="3"/>
  <c r="Z1517" i="3"/>
  <c r="Y1517" i="3"/>
  <c r="Z1516" i="3"/>
  <c r="Y1516" i="3"/>
  <c r="Z1512" i="3"/>
  <c r="Y1512" i="3"/>
  <c r="Z1456" i="3"/>
  <c r="Y1456" i="3"/>
  <c r="Y1109" i="3" l="1"/>
  <c r="Z1109" i="3"/>
  <c r="Y1110" i="3"/>
  <c r="Z1110" i="3"/>
  <c r="Y1111" i="3"/>
  <c r="Z1111" i="3"/>
  <c r="Y1112" i="3"/>
  <c r="Z1112" i="3"/>
  <c r="Y1113" i="3"/>
  <c r="Z1113" i="3"/>
  <c r="Y1114" i="3"/>
  <c r="Z1114" i="3"/>
  <c r="Y1115" i="3"/>
  <c r="Z1115" i="3"/>
  <c r="Y1116" i="3"/>
  <c r="Z1116" i="3"/>
  <c r="Y1117" i="3"/>
  <c r="Z1117" i="3"/>
  <c r="Y1118" i="3"/>
  <c r="Z1118" i="3"/>
  <c r="Y1119" i="3"/>
  <c r="Z1119" i="3"/>
  <c r="Y1120" i="3"/>
  <c r="Z1120" i="3"/>
  <c r="Y1121" i="3"/>
  <c r="Z1121" i="3"/>
  <c r="Y1122" i="3"/>
  <c r="Z1122" i="3"/>
  <c r="Y1123" i="3"/>
  <c r="Z1123" i="3"/>
  <c r="Y1124" i="3"/>
  <c r="Z1124" i="3"/>
  <c r="Y1125" i="3"/>
  <c r="Z1125" i="3"/>
  <c r="Y1126" i="3"/>
  <c r="Z1126" i="3"/>
  <c r="Y1127" i="3"/>
  <c r="Z1127" i="3"/>
  <c r="Y1128" i="3"/>
  <c r="Z1128" i="3"/>
  <c r="Y1129" i="3"/>
  <c r="Z1129" i="3"/>
  <c r="Y1130" i="3"/>
  <c r="Z1130" i="3"/>
  <c r="Y1131" i="3"/>
  <c r="Z1131" i="3"/>
  <c r="Y1132" i="3"/>
  <c r="Z1132" i="3"/>
  <c r="Y1133" i="3"/>
  <c r="Z1133" i="3"/>
  <c r="Y1134" i="3"/>
  <c r="Z1134" i="3"/>
  <c r="Y1135" i="3"/>
  <c r="Z1135" i="3"/>
  <c r="Y1136" i="3"/>
  <c r="Z1136" i="3"/>
  <c r="Y1137" i="3"/>
  <c r="Z1137" i="3"/>
  <c r="Y1138" i="3"/>
  <c r="Z1138" i="3"/>
  <c r="Y1139" i="3"/>
  <c r="Z1139" i="3"/>
  <c r="Y1140" i="3"/>
  <c r="Z1140" i="3"/>
  <c r="Y1141" i="3"/>
  <c r="Z1141" i="3"/>
  <c r="Y1142" i="3"/>
  <c r="Z1142" i="3"/>
  <c r="Y1143" i="3"/>
  <c r="Z1143" i="3"/>
  <c r="Y1144" i="3"/>
  <c r="Z1144" i="3"/>
  <c r="Y1145" i="3"/>
  <c r="Z1145" i="3"/>
  <c r="Y1146" i="3"/>
  <c r="Z1146" i="3"/>
  <c r="Y1147" i="3"/>
  <c r="Z1147" i="3"/>
  <c r="Y1148" i="3"/>
  <c r="Z1148" i="3"/>
  <c r="Y1149" i="3"/>
  <c r="Z1149" i="3"/>
  <c r="Y1150" i="3"/>
  <c r="Z1150" i="3"/>
  <c r="Y1151" i="3"/>
  <c r="Z1151" i="3"/>
  <c r="Y1152" i="3"/>
  <c r="Z1152" i="3"/>
  <c r="Y1153" i="3"/>
  <c r="Z1153" i="3"/>
  <c r="Y1154" i="3"/>
  <c r="Z1154" i="3"/>
  <c r="Y1155" i="3"/>
  <c r="Z1155" i="3"/>
  <c r="Y1156" i="3"/>
  <c r="Z1156" i="3"/>
  <c r="Y1157" i="3"/>
  <c r="Z1157" i="3"/>
  <c r="Y1158" i="3"/>
  <c r="Z1158" i="3"/>
  <c r="Y1371" i="3"/>
  <c r="Z1371" i="3"/>
  <c r="Y1318" i="3"/>
  <c r="Z1318" i="3"/>
  <c r="Y1265" i="3"/>
  <c r="Z1265" i="3"/>
  <c r="Y1212" i="3"/>
  <c r="Z1212" i="3"/>
  <c r="Z1084" i="3"/>
  <c r="Z1085" i="3"/>
  <c r="Z1086" i="3"/>
  <c r="Y1085" i="3"/>
  <c r="Y1086" i="3"/>
  <c r="Y1084" i="3"/>
  <c r="Z1039" i="3"/>
  <c r="Z1040" i="3"/>
  <c r="Z1041" i="3"/>
  <c r="Z1042" i="3"/>
  <c r="Z1043" i="3"/>
  <c r="Z1044" i="3"/>
  <c r="Y1040" i="3"/>
  <c r="Y1041" i="3"/>
  <c r="Y1042" i="3"/>
  <c r="Y1043" i="3"/>
  <c r="Y1044" i="3"/>
  <c r="Y1039" i="3"/>
  <c r="Z1061" i="3"/>
  <c r="Y1061" i="3"/>
  <c r="Y245" i="3"/>
  <c r="Z1159" i="3" l="1"/>
  <c r="Z1526" i="3" s="1"/>
  <c r="Y1159" i="3"/>
  <c r="Y1526" i="3" s="1"/>
  <c r="Y1045" i="3"/>
  <c r="Z1045" i="3"/>
  <c r="Y512" i="3"/>
  <c r="Z512" i="3"/>
  <c r="Y568" i="3"/>
  <c r="Z568" i="3"/>
  <c r="Y571" i="3" s="1"/>
  <c r="Y625" i="3"/>
  <c r="Z625" i="3"/>
  <c r="Y458" i="3"/>
  <c r="Z458" i="3"/>
  <c r="Y628" i="3" l="1"/>
  <c r="Y515" i="3"/>
  <c r="Y345" i="3"/>
  <c r="Z322" i="3"/>
  <c r="Y322" i="3"/>
  <c r="Z321" i="3"/>
  <c r="Z315" i="3" s="1"/>
  <c r="Y321" i="3"/>
  <c r="Y315" i="3" s="1"/>
  <c r="Z320" i="3"/>
  <c r="Z314" i="3" s="1"/>
  <c r="Y320" i="3"/>
  <c r="Y314" i="3" s="1"/>
  <c r="Y341" i="3"/>
  <c r="Z341" i="3"/>
  <c r="Y332" i="3"/>
  <c r="Z332" i="3"/>
  <c r="Y316" i="3"/>
  <c r="Z316" i="3"/>
  <c r="Z272" i="3"/>
  <c r="Y272" i="3"/>
  <c r="Y246" i="3"/>
  <c r="Z246" i="3"/>
  <c r="Y247" i="3"/>
  <c r="Z247" i="3"/>
  <c r="Y248" i="3"/>
  <c r="Z248" i="3"/>
  <c r="Y249" i="3"/>
  <c r="Z249" i="3"/>
  <c r="Y250" i="3"/>
  <c r="Z250" i="3"/>
  <c r="Z245" i="3"/>
  <c r="Y302" i="3"/>
  <c r="Z323" i="3" l="1"/>
  <c r="Z317" i="3"/>
  <c r="Y323" i="3"/>
  <c r="Y317" i="3"/>
  <c r="Z1514" i="3" l="1"/>
  <c r="Y1514" i="3"/>
  <c r="Y296" i="3"/>
  <c r="Z296" i="3"/>
  <c r="Y260" i="3"/>
  <c r="Y284" i="3" s="1"/>
  <c r="Z260" i="3"/>
  <c r="Z284" i="3" s="1"/>
  <c r="Y251" i="3" l="1"/>
  <c r="Y1513" i="3" s="1"/>
  <c r="Z251" i="3"/>
  <c r="Z1513" i="3" s="1"/>
  <c r="Y355" i="3"/>
  <c r="Z355" i="3"/>
  <c r="Y356" i="3"/>
  <c r="Z356" i="3"/>
  <c r="Y357" i="3"/>
  <c r="Z357" i="3"/>
  <c r="Y358" i="3"/>
  <c r="Z358" i="3"/>
  <c r="Y359" i="3"/>
  <c r="Z359" i="3"/>
  <c r="Y360" i="3"/>
  <c r="Z360" i="3"/>
  <c r="Y361" i="3"/>
  <c r="Z361" i="3"/>
  <c r="Y362" i="3"/>
  <c r="Z362" i="3"/>
  <c r="Y363" i="3"/>
  <c r="Z363" i="3"/>
  <c r="Y364" i="3"/>
  <c r="Z364" i="3"/>
  <c r="Y365" i="3"/>
  <c r="Z365" i="3"/>
  <c r="Y366" i="3"/>
  <c r="Z366" i="3"/>
  <c r="Y367" i="3"/>
  <c r="Z367" i="3"/>
  <c r="Y368" i="3"/>
  <c r="Z368" i="3"/>
  <c r="Y369" i="3"/>
  <c r="Z369" i="3"/>
  <c r="Y370" i="3"/>
  <c r="Z370" i="3"/>
  <c r="Y371" i="3"/>
  <c r="Z371" i="3"/>
  <c r="Y372" i="3"/>
  <c r="Z372" i="3"/>
  <c r="Y373" i="3"/>
  <c r="Z373" i="3"/>
  <c r="Y374" i="3"/>
  <c r="Z374" i="3"/>
  <c r="Y375" i="3"/>
  <c r="Z375" i="3"/>
  <c r="Y376" i="3"/>
  <c r="Z376" i="3"/>
  <c r="Y377" i="3"/>
  <c r="Z377" i="3"/>
  <c r="Y378" i="3"/>
  <c r="Z378" i="3"/>
  <c r="Y379" i="3"/>
  <c r="Z379" i="3"/>
  <c r="Y380" i="3"/>
  <c r="Z380" i="3"/>
  <c r="Y381" i="3"/>
  <c r="Z381" i="3"/>
  <c r="Y382" i="3"/>
  <c r="Z382" i="3"/>
  <c r="Y383" i="3"/>
  <c r="Z383" i="3"/>
  <c r="Y384" i="3"/>
  <c r="Z384" i="3"/>
  <c r="Y385" i="3"/>
  <c r="Z385" i="3"/>
  <c r="Y386" i="3"/>
  <c r="Z386" i="3"/>
  <c r="Y387" i="3"/>
  <c r="Z387" i="3"/>
  <c r="Y388" i="3"/>
  <c r="Z388" i="3"/>
  <c r="Y389" i="3"/>
  <c r="Z389" i="3"/>
  <c r="Y390" i="3"/>
  <c r="Z390" i="3"/>
  <c r="Y391" i="3"/>
  <c r="Z391" i="3"/>
  <c r="Y392" i="3"/>
  <c r="Z392" i="3"/>
  <c r="Y393" i="3"/>
  <c r="Z393" i="3"/>
  <c r="Y394" i="3"/>
  <c r="Z394" i="3"/>
  <c r="Y395" i="3"/>
  <c r="Z395" i="3"/>
  <c r="Y396" i="3"/>
  <c r="Z396" i="3"/>
  <c r="Y397" i="3"/>
  <c r="Z397" i="3"/>
  <c r="Y398" i="3"/>
  <c r="Z398" i="3"/>
  <c r="Y399" i="3"/>
  <c r="Z399" i="3"/>
  <c r="Y400" i="3"/>
  <c r="Z400" i="3"/>
  <c r="Y401" i="3"/>
  <c r="Z401" i="3"/>
  <c r="Y402" i="3"/>
  <c r="Z402" i="3"/>
  <c r="Y403" i="3"/>
  <c r="Z403" i="3"/>
  <c r="Y404" i="3"/>
  <c r="Z404" i="3"/>
  <c r="Z405" i="3" l="1"/>
  <c r="Z1515" i="3" s="1"/>
  <c r="Y405" i="3"/>
  <c r="Y1515" i="3" s="1"/>
  <c r="Y662" i="3"/>
  <c r="Z757" i="3" l="1"/>
  <c r="Y757" i="3"/>
  <c r="L1" i="9" l="1"/>
  <c r="N1" i="9" s="1"/>
  <c r="L1" i="5"/>
  <c r="M1" i="8"/>
  <c r="M1" i="10"/>
  <c r="Q1" i="10" s="1"/>
  <c r="F251" i="3"/>
  <c r="G251" i="3"/>
  <c r="H251" i="3"/>
  <c r="I251" i="3"/>
  <c r="J251" i="3"/>
  <c r="K251" i="3"/>
  <c r="L251" i="3"/>
  <c r="M251" i="3"/>
  <c r="N251" i="3"/>
  <c r="O251" i="3"/>
  <c r="P251" i="3"/>
  <c r="Q251" i="3"/>
  <c r="R251" i="3"/>
  <c r="S251" i="3"/>
  <c r="T251" i="3"/>
  <c r="U251" i="3"/>
  <c r="V251" i="3"/>
  <c r="E251" i="3"/>
  <c r="W246" i="3"/>
  <c r="X246" i="3"/>
  <c r="W247" i="3"/>
  <c r="X247" i="3"/>
  <c r="W248" i="3"/>
  <c r="X248" i="3"/>
  <c r="W249" i="3"/>
  <c r="X249" i="3"/>
  <c r="W250" i="3"/>
  <c r="X250" i="3"/>
  <c r="X245" i="3"/>
  <c r="W245" i="3"/>
  <c r="Y1079" i="3"/>
  <c r="Z1079" i="3"/>
  <c r="Z1053" i="3"/>
  <c r="Y1098" i="3"/>
  <c r="Y1104" i="3"/>
  <c r="Z1104" i="3"/>
  <c r="Z1098" i="3"/>
  <c r="Z1092" i="3"/>
  <c r="Y1092" i="3"/>
  <c r="Z1087" i="3"/>
  <c r="Y1087" i="3"/>
  <c r="F1045" i="3"/>
  <c r="G1045" i="3"/>
  <c r="H1045" i="3"/>
  <c r="I1045" i="3"/>
  <c r="J1045" i="3"/>
  <c r="K1045" i="3"/>
  <c r="L1045" i="3"/>
  <c r="M1045" i="3"/>
  <c r="N1045" i="3"/>
  <c r="O1045" i="3"/>
  <c r="P1045" i="3"/>
  <c r="Q1045" i="3"/>
  <c r="R1045" i="3"/>
  <c r="S1045" i="3"/>
  <c r="T1045" i="3"/>
  <c r="U1045" i="3"/>
  <c r="V1045" i="3"/>
  <c r="E1045" i="3"/>
  <c r="W1040" i="3"/>
  <c r="X1040" i="3"/>
  <c r="W1041" i="3"/>
  <c r="X1041" i="3"/>
  <c r="W1042" i="3"/>
  <c r="X1042" i="3"/>
  <c r="W1043" i="3"/>
  <c r="X1043" i="3"/>
  <c r="W1044" i="3"/>
  <c r="X1044" i="3"/>
  <c r="X1039" i="3"/>
  <c r="W1039" i="3"/>
  <c r="Y1070" i="3"/>
  <c r="Z1070" i="3"/>
  <c r="Y1053" i="3"/>
  <c r="M302" i="3"/>
  <c r="O302" i="3"/>
  <c r="Q302" i="3"/>
  <c r="S302" i="3"/>
  <c r="U302" i="3"/>
  <c r="W302" i="3"/>
  <c r="U345" i="3"/>
  <c r="W1034" i="3"/>
  <c r="X1034" i="3"/>
  <c r="W991" i="3"/>
  <c r="X991" i="3"/>
  <c r="W948" i="3"/>
  <c r="X948" i="3"/>
  <c r="W296" i="3"/>
  <c r="X296" i="3"/>
  <c r="W284" i="3"/>
  <c r="X284" i="3"/>
  <c r="W260" i="3"/>
  <c r="X260" i="3"/>
  <c r="W1053" i="3"/>
  <c r="X1053" i="3"/>
  <c r="W1070" i="3"/>
  <c r="X1070" i="3"/>
  <c r="W1079" i="3"/>
  <c r="X1079" i="3"/>
  <c r="X863" i="3"/>
  <c r="X905" i="3"/>
  <c r="W905" i="3"/>
  <c r="W863" i="3"/>
  <c r="X236" i="3"/>
  <c r="W236" i="3"/>
  <c r="X189" i="3"/>
  <c r="W189" i="3"/>
  <c r="X141" i="3"/>
  <c r="W141" i="3"/>
  <c r="X93" i="3"/>
  <c r="W93" i="3"/>
  <c r="W47" i="3"/>
  <c r="X47" i="3"/>
  <c r="W1087" i="3"/>
  <c r="X1087" i="3"/>
  <c r="W1098" i="3"/>
  <c r="X1098" i="3"/>
  <c r="W1092" i="3"/>
  <c r="X1092" i="3"/>
  <c r="W345" i="3"/>
  <c r="W332" i="3"/>
  <c r="X332" i="3"/>
  <c r="W323" i="3"/>
  <c r="X323" i="3"/>
  <c r="W317" i="3"/>
  <c r="X317" i="3"/>
  <c r="W341" i="3"/>
  <c r="X341" i="3"/>
  <c r="W1104" i="3"/>
  <c r="X1104" i="3"/>
  <c r="W568" i="3"/>
  <c r="X568" i="3"/>
  <c r="W625" i="3"/>
  <c r="X625" i="3"/>
  <c r="W512" i="3"/>
  <c r="X512" i="3"/>
  <c r="W458" i="3"/>
  <c r="X458" i="3"/>
  <c r="W355" i="3"/>
  <c r="X355" i="3"/>
  <c r="W356" i="3"/>
  <c r="X356" i="3"/>
  <c r="W357" i="3"/>
  <c r="X357" i="3"/>
  <c r="W358" i="3"/>
  <c r="X358" i="3"/>
  <c r="W359" i="3"/>
  <c r="X359" i="3"/>
  <c r="W360" i="3"/>
  <c r="X360" i="3"/>
  <c r="W361" i="3"/>
  <c r="X361" i="3"/>
  <c r="W362" i="3"/>
  <c r="X362" i="3"/>
  <c r="W363" i="3"/>
  <c r="X363" i="3"/>
  <c r="W364" i="3"/>
  <c r="X364" i="3"/>
  <c r="W365" i="3"/>
  <c r="X365" i="3"/>
  <c r="W366" i="3"/>
  <c r="X366" i="3"/>
  <c r="W367" i="3"/>
  <c r="X367" i="3"/>
  <c r="W368" i="3"/>
  <c r="X368" i="3"/>
  <c r="W369" i="3"/>
  <c r="X369" i="3"/>
  <c r="W370" i="3"/>
  <c r="X370" i="3"/>
  <c r="W371" i="3"/>
  <c r="X371" i="3"/>
  <c r="W372" i="3"/>
  <c r="X372" i="3"/>
  <c r="W373" i="3"/>
  <c r="X373" i="3"/>
  <c r="W374" i="3"/>
  <c r="X374" i="3"/>
  <c r="W375" i="3"/>
  <c r="X375" i="3"/>
  <c r="W376" i="3"/>
  <c r="X376" i="3"/>
  <c r="W377" i="3"/>
  <c r="X377" i="3"/>
  <c r="W378" i="3"/>
  <c r="X378" i="3"/>
  <c r="W379" i="3"/>
  <c r="X379" i="3"/>
  <c r="W380" i="3"/>
  <c r="X380" i="3"/>
  <c r="W381" i="3"/>
  <c r="X381" i="3"/>
  <c r="W382" i="3"/>
  <c r="X382" i="3"/>
  <c r="W383" i="3"/>
  <c r="X383" i="3"/>
  <c r="W384" i="3"/>
  <c r="X384" i="3"/>
  <c r="W385" i="3"/>
  <c r="X385" i="3"/>
  <c r="W386" i="3"/>
  <c r="X386" i="3"/>
  <c r="W387" i="3"/>
  <c r="X387" i="3"/>
  <c r="W388" i="3"/>
  <c r="X388" i="3"/>
  <c r="W389" i="3"/>
  <c r="X389" i="3"/>
  <c r="W390" i="3"/>
  <c r="X390" i="3"/>
  <c r="W391" i="3"/>
  <c r="X391" i="3"/>
  <c r="W392" i="3"/>
  <c r="X392" i="3"/>
  <c r="W393" i="3"/>
  <c r="X393" i="3"/>
  <c r="W394" i="3"/>
  <c r="X394" i="3"/>
  <c r="W395" i="3"/>
  <c r="X395" i="3"/>
  <c r="W396" i="3"/>
  <c r="X396" i="3"/>
  <c r="W397" i="3"/>
  <c r="X397" i="3"/>
  <c r="W398" i="3"/>
  <c r="X398" i="3"/>
  <c r="W399" i="3"/>
  <c r="X399" i="3"/>
  <c r="W400" i="3"/>
  <c r="X400" i="3"/>
  <c r="W401" i="3"/>
  <c r="X401" i="3"/>
  <c r="W402" i="3"/>
  <c r="X402" i="3"/>
  <c r="W403" i="3"/>
  <c r="X403" i="3"/>
  <c r="W404" i="3"/>
  <c r="X404" i="3"/>
  <c r="W1318" i="3"/>
  <c r="X1318" i="3"/>
  <c r="W1371" i="3"/>
  <c r="X1371" i="3"/>
  <c r="W1265" i="3"/>
  <c r="X1265" i="3"/>
  <c r="W1212" i="3"/>
  <c r="X1212" i="3"/>
  <c r="W1109" i="3"/>
  <c r="X1109" i="3"/>
  <c r="W1110" i="3"/>
  <c r="X1110" i="3"/>
  <c r="W1111" i="3"/>
  <c r="X1111" i="3"/>
  <c r="W1112" i="3"/>
  <c r="X1112" i="3"/>
  <c r="W1113" i="3"/>
  <c r="X1113" i="3"/>
  <c r="W1114" i="3"/>
  <c r="X1114" i="3"/>
  <c r="W1115" i="3"/>
  <c r="X1115" i="3"/>
  <c r="W1116" i="3"/>
  <c r="X1116" i="3"/>
  <c r="W1117" i="3"/>
  <c r="X1117" i="3"/>
  <c r="W1118" i="3"/>
  <c r="X1118" i="3"/>
  <c r="W1119" i="3"/>
  <c r="X1119" i="3"/>
  <c r="W1120" i="3"/>
  <c r="X1120" i="3"/>
  <c r="W1121" i="3"/>
  <c r="X1121" i="3"/>
  <c r="W1122" i="3"/>
  <c r="X1122" i="3"/>
  <c r="W1123" i="3"/>
  <c r="X1123" i="3"/>
  <c r="W1124" i="3"/>
  <c r="X1124" i="3"/>
  <c r="W1125" i="3"/>
  <c r="X1125" i="3"/>
  <c r="W1126" i="3"/>
  <c r="X1126" i="3"/>
  <c r="W1127" i="3"/>
  <c r="X1127" i="3"/>
  <c r="W1128" i="3"/>
  <c r="X1128" i="3"/>
  <c r="W1129" i="3"/>
  <c r="X1129" i="3"/>
  <c r="W1130" i="3"/>
  <c r="X1130" i="3"/>
  <c r="W1131" i="3"/>
  <c r="X1131" i="3"/>
  <c r="W1132" i="3"/>
  <c r="X1132" i="3"/>
  <c r="W1133" i="3"/>
  <c r="X1133" i="3"/>
  <c r="W1134" i="3"/>
  <c r="X1134" i="3"/>
  <c r="W1135" i="3"/>
  <c r="X1135" i="3"/>
  <c r="W1136" i="3"/>
  <c r="X1136" i="3"/>
  <c r="W1137" i="3"/>
  <c r="X1137" i="3"/>
  <c r="W1138" i="3"/>
  <c r="X1138" i="3"/>
  <c r="W1139" i="3"/>
  <c r="X1139" i="3"/>
  <c r="W1140" i="3"/>
  <c r="X1140" i="3"/>
  <c r="W1141" i="3"/>
  <c r="X1141" i="3"/>
  <c r="W1142" i="3"/>
  <c r="X1142" i="3"/>
  <c r="W1143" i="3"/>
  <c r="X1143" i="3"/>
  <c r="W1144" i="3"/>
  <c r="X1144" i="3"/>
  <c r="W1145" i="3"/>
  <c r="X1145" i="3"/>
  <c r="W1146" i="3"/>
  <c r="X1146" i="3"/>
  <c r="W1147" i="3"/>
  <c r="X1147" i="3"/>
  <c r="W1148" i="3"/>
  <c r="X1148" i="3"/>
  <c r="W1149" i="3"/>
  <c r="X1149" i="3"/>
  <c r="W1150" i="3"/>
  <c r="X1150" i="3"/>
  <c r="W1151" i="3"/>
  <c r="X1151" i="3"/>
  <c r="W1152" i="3"/>
  <c r="X1152" i="3"/>
  <c r="W1153" i="3"/>
  <c r="X1153" i="3"/>
  <c r="W1154" i="3"/>
  <c r="X1154" i="3"/>
  <c r="W1155" i="3"/>
  <c r="X1155" i="3"/>
  <c r="W1156" i="3"/>
  <c r="X1156" i="3"/>
  <c r="W1157" i="3"/>
  <c r="X1157" i="3"/>
  <c r="W1158" i="3"/>
  <c r="X1158" i="3"/>
  <c r="X1531" i="3"/>
  <c r="W1531" i="3"/>
  <c r="X1530" i="3"/>
  <c r="W1530" i="3"/>
  <c r="X1529" i="3"/>
  <c r="W1529" i="3"/>
  <c r="X1528" i="3"/>
  <c r="W1528" i="3"/>
  <c r="X1527" i="3"/>
  <c r="W1527" i="3"/>
  <c r="X1519" i="3"/>
  <c r="W1519" i="3"/>
  <c r="X1518" i="3"/>
  <c r="W1518" i="3"/>
  <c r="X1517" i="3"/>
  <c r="W1517" i="3"/>
  <c r="X1516" i="3"/>
  <c r="W1516" i="3"/>
  <c r="K2" i="6"/>
  <c r="Z1388" i="3"/>
  <c r="Y1388" i="3"/>
  <c r="X1388" i="3"/>
  <c r="W1388" i="3"/>
  <c r="Z1407" i="3"/>
  <c r="Y1407" i="3"/>
  <c r="X1407" i="3"/>
  <c r="W1407" i="3"/>
  <c r="Z1425" i="3"/>
  <c r="Y1425" i="3"/>
  <c r="X1425" i="3"/>
  <c r="W1425" i="3"/>
  <c r="X1456" i="3"/>
  <c r="W1456" i="3"/>
  <c r="Z1446" i="3"/>
  <c r="Z1491" i="3" s="1"/>
  <c r="Y1446" i="3"/>
  <c r="Y1491" i="3" s="1"/>
  <c r="X1446" i="3"/>
  <c r="X1491" i="3" s="1"/>
  <c r="W1446" i="3"/>
  <c r="W1491" i="3" s="1"/>
  <c r="Z1445" i="3"/>
  <c r="Z1490" i="3" s="1"/>
  <c r="Y1445" i="3"/>
  <c r="Y1490" i="3" s="1"/>
  <c r="X1445" i="3"/>
  <c r="X1490" i="3" s="1"/>
  <c r="W1445" i="3"/>
  <c r="W1490" i="3" s="1"/>
  <c r="Z1444" i="3"/>
  <c r="Z1489" i="3" s="1"/>
  <c r="Y1444" i="3"/>
  <c r="Y1489" i="3" s="1"/>
  <c r="Z1443" i="3"/>
  <c r="Z1488" i="3" s="1"/>
  <c r="Y1443" i="3"/>
  <c r="Y1488" i="3" s="1"/>
  <c r="Z1442" i="3"/>
  <c r="Z1487" i="3" s="1"/>
  <c r="Y1442" i="3"/>
  <c r="Y1487" i="3" s="1"/>
  <c r="Z1441" i="3"/>
  <c r="Z1486" i="3" s="1"/>
  <c r="Y1441" i="3"/>
  <c r="Y1486" i="3" s="1"/>
  <c r="Z1440" i="3"/>
  <c r="Z1485" i="3" s="1"/>
  <c r="Y1440" i="3"/>
  <c r="Y1485" i="3" s="1"/>
  <c r="Z1439" i="3"/>
  <c r="Z1484" i="3" s="1"/>
  <c r="Y1439" i="3"/>
  <c r="Y1484" i="3" s="1"/>
  <c r="Z1438" i="3"/>
  <c r="Z1483" i="3" s="1"/>
  <c r="Y1438" i="3"/>
  <c r="Y1483" i="3" s="1"/>
  <c r="Z1437" i="3"/>
  <c r="Y1437" i="3"/>
  <c r="Y1482" i="3" s="1"/>
  <c r="Z1436" i="3"/>
  <c r="Z1481" i="3" s="1"/>
  <c r="Y1436" i="3"/>
  <c r="Y1481" i="3" s="1"/>
  <c r="Z1435" i="3"/>
  <c r="Z1480" i="3" s="1"/>
  <c r="Y1435" i="3"/>
  <c r="Y1480" i="3" s="1"/>
  <c r="X1444" i="3"/>
  <c r="X1489" i="3" s="1"/>
  <c r="W1444" i="3"/>
  <c r="W1489" i="3" s="1"/>
  <c r="X1443" i="3"/>
  <c r="X1488" i="3" s="1"/>
  <c r="W1443" i="3"/>
  <c r="W1488" i="3" s="1"/>
  <c r="X1442" i="3"/>
  <c r="W1442" i="3"/>
  <c r="W1487" i="3" s="1"/>
  <c r="X1441" i="3"/>
  <c r="X1486" i="3" s="1"/>
  <c r="W1441" i="3"/>
  <c r="W1486" i="3" s="1"/>
  <c r="X1440" i="3"/>
  <c r="X1485" i="3" s="1"/>
  <c r="W1440" i="3"/>
  <c r="W1485" i="3" s="1"/>
  <c r="X1439" i="3"/>
  <c r="X1484" i="3" s="1"/>
  <c r="W1439" i="3"/>
  <c r="W1484" i="3" s="1"/>
  <c r="X1438" i="3"/>
  <c r="X1483" i="3" s="1"/>
  <c r="W1438" i="3"/>
  <c r="X1437" i="3"/>
  <c r="X1482" i="3" s="1"/>
  <c r="W1437" i="3"/>
  <c r="W1482" i="3" s="1"/>
  <c r="X1436" i="3"/>
  <c r="X1481" i="3" s="1"/>
  <c r="W1436" i="3"/>
  <c r="W1481" i="3" s="1"/>
  <c r="X1435" i="3"/>
  <c r="X1480" i="3" s="1"/>
  <c r="W1435" i="3"/>
  <c r="W1480" i="3" s="1"/>
  <c r="Z1471" i="3"/>
  <c r="Y1471" i="3"/>
  <c r="X1471" i="3"/>
  <c r="W1471" i="3"/>
  <c r="W1475" i="3" s="1"/>
  <c r="Z1494" i="3"/>
  <c r="Y1494" i="3"/>
  <c r="X1494" i="3"/>
  <c r="W1494" i="3"/>
  <c r="V1407" i="3"/>
  <c r="U1407" i="3"/>
  <c r="T1407" i="3"/>
  <c r="S1407" i="3"/>
  <c r="R1407" i="3"/>
  <c r="Q1407" i="3"/>
  <c r="P1407" i="3"/>
  <c r="O1407" i="3"/>
  <c r="N1407" i="3"/>
  <c r="M1407" i="3"/>
  <c r="L1407" i="3"/>
  <c r="K1407" i="3"/>
  <c r="J1407" i="3"/>
  <c r="I1407" i="3"/>
  <c r="H1407" i="3"/>
  <c r="G1407" i="3"/>
  <c r="F1407" i="3"/>
  <c r="F1409" i="3" s="1"/>
  <c r="E1407" i="3"/>
  <c r="Z812" i="3"/>
  <c r="Z1520" i="3" s="1"/>
  <c r="Y812" i="3"/>
  <c r="Y1520" i="3" s="1"/>
  <c r="X812" i="3"/>
  <c r="X1520" i="3" s="1"/>
  <c r="W812" i="3"/>
  <c r="Z747" i="3"/>
  <c r="Z809" i="3" s="1"/>
  <c r="Z746" i="3"/>
  <c r="Z808" i="3" s="1"/>
  <c r="Z745" i="3"/>
  <c r="Z807" i="3" s="1"/>
  <c r="Z744" i="3"/>
  <c r="Z806" i="3" s="1"/>
  <c r="Z743" i="3"/>
  <c r="Z805" i="3" s="1"/>
  <c r="Z742" i="3"/>
  <c r="Z804" i="3" s="1"/>
  <c r="Z741" i="3"/>
  <c r="Z803" i="3" s="1"/>
  <c r="Z740" i="3"/>
  <c r="Z802" i="3" s="1"/>
  <c r="Z739" i="3"/>
  <c r="Z801" i="3" s="1"/>
  <c r="Z738" i="3"/>
  <c r="Z800" i="3" s="1"/>
  <c r="Z737" i="3"/>
  <c r="Z799" i="3" s="1"/>
  <c r="Z736" i="3"/>
  <c r="Z798" i="3" s="1"/>
  <c r="Y747" i="3"/>
  <c r="Y809" i="3" s="1"/>
  <c r="Y746" i="3"/>
  <c r="Y808" i="3" s="1"/>
  <c r="Y745" i="3"/>
  <c r="Y807" i="3" s="1"/>
  <c r="Y744" i="3"/>
  <c r="Y806" i="3" s="1"/>
  <c r="Y743" i="3"/>
  <c r="Y805" i="3" s="1"/>
  <c r="Y742" i="3"/>
  <c r="Y804" i="3" s="1"/>
  <c r="Y741" i="3"/>
  <c r="Y803" i="3" s="1"/>
  <c r="Y740" i="3"/>
  <c r="Y802" i="3" s="1"/>
  <c r="Y739" i="3"/>
  <c r="Y801" i="3" s="1"/>
  <c r="Y738" i="3"/>
  <c r="Y800" i="3" s="1"/>
  <c r="Y737" i="3"/>
  <c r="Y799" i="3" s="1"/>
  <c r="Y736" i="3"/>
  <c r="Y798" i="3" s="1"/>
  <c r="X747" i="3"/>
  <c r="X809" i="3" s="1"/>
  <c r="X746" i="3"/>
  <c r="X808" i="3" s="1"/>
  <c r="X745" i="3"/>
  <c r="X807" i="3" s="1"/>
  <c r="X744" i="3"/>
  <c r="X806" i="3" s="1"/>
  <c r="X743" i="3"/>
  <c r="X805" i="3" s="1"/>
  <c r="X742" i="3"/>
  <c r="X804" i="3" s="1"/>
  <c r="X741" i="3"/>
  <c r="X803" i="3" s="1"/>
  <c r="X740" i="3"/>
  <c r="X802" i="3" s="1"/>
  <c r="X739" i="3"/>
  <c r="X801" i="3" s="1"/>
  <c r="X738" i="3"/>
  <c r="X800" i="3" s="1"/>
  <c r="X737" i="3"/>
  <c r="X799" i="3" s="1"/>
  <c r="X736" i="3"/>
  <c r="X798" i="3" s="1"/>
  <c r="W747" i="3"/>
  <c r="W809" i="3" s="1"/>
  <c r="W746" i="3"/>
  <c r="W808" i="3" s="1"/>
  <c r="W745" i="3"/>
  <c r="W807" i="3" s="1"/>
  <c r="W744" i="3"/>
  <c r="W806" i="3" s="1"/>
  <c r="W743" i="3"/>
  <c r="W805" i="3" s="1"/>
  <c r="W742" i="3"/>
  <c r="W804" i="3" s="1"/>
  <c r="W741" i="3"/>
  <c r="W803" i="3" s="1"/>
  <c r="W740" i="3"/>
  <c r="W802" i="3" s="1"/>
  <c r="W739" i="3"/>
  <c r="W801" i="3" s="1"/>
  <c r="W738" i="3"/>
  <c r="W800" i="3" s="1"/>
  <c r="W737" i="3"/>
  <c r="W799" i="3" s="1"/>
  <c r="W736" i="3"/>
  <c r="W798" i="3" s="1"/>
  <c r="W646" i="3"/>
  <c r="X646" i="3"/>
  <c r="Z772" i="3"/>
  <c r="Z776" i="3" s="1"/>
  <c r="Y772" i="3"/>
  <c r="Y776" i="3" s="1"/>
  <c r="X772" i="3"/>
  <c r="W772" i="3"/>
  <c r="Z758" i="3"/>
  <c r="X757" i="3"/>
  <c r="W757" i="3"/>
  <c r="Z713" i="3"/>
  <c r="Y713" i="3"/>
  <c r="X713" i="3"/>
  <c r="W713" i="3"/>
  <c r="Z680" i="3"/>
  <c r="Y680" i="3"/>
  <c r="X680" i="3"/>
  <c r="W680" i="3"/>
  <c r="Z646" i="3"/>
  <c r="Y646" i="3"/>
  <c r="J2" i="6"/>
  <c r="V1516" i="3"/>
  <c r="V1517" i="3"/>
  <c r="V1518" i="3"/>
  <c r="V1519" i="3"/>
  <c r="V1527" i="3"/>
  <c r="V1528" i="3"/>
  <c r="V1529" i="3"/>
  <c r="V1530" i="3"/>
  <c r="V1531" i="3"/>
  <c r="U236" i="3"/>
  <c r="V236" i="3"/>
  <c r="S345" i="3"/>
  <c r="T1053" i="3"/>
  <c r="S1053" i="3"/>
  <c r="R1053" i="3"/>
  <c r="Q1053" i="3"/>
  <c r="P1053" i="3"/>
  <c r="O1053" i="3"/>
  <c r="N1053" i="3"/>
  <c r="M1053" i="3"/>
  <c r="L1053" i="3"/>
  <c r="K1053" i="3"/>
  <c r="J1053" i="3"/>
  <c r="I1053" i="3"/>
  <c r="H1053" i="3"/>
  <c r="G1053" i="3"/>
  <c r="F1053" i="3"/>
  <c r="E1053" i="3"/>
  <c r="T1070" i="3"/>
  <c r="S1070" i="3"/>
  <c r="R1070" i="3"/>
  <c r="Q1070" i="3"/>
  <c r="P1070" i="3"/>
  <c r="O1070" i="3"/>
  <c r="N1070" i="3"/>
  <c r="M1070" i="3"/>
  <c r="L1070" i="3"/>
  <c r="K1070" i="3"/>
  <c r="J1070" i="3"/>
  <c r="I1070" i="3"/>
  <c r="H1070" i="3"/>
  <c r="G1070" i="3"/>
  <c r="F1070" i="3"/>
  <c r="E1070" i="3"/>
  <c r="T1079" i="3"/>
  <c r="S1079" i="3"/>
  <c r="R1079" i="3"/>
  <c r="Q1079" i="3"/>
  <c r="P1079" i="3"/>
  <c r="O1079" i="3"/>
  <c r="N1079" i="3"/>
  <c r="M1079" i="3"/>
  <c r="L1079" i="3"/>
  <c r="K1079" i="3"/>
  <c r="J1079" i="3"/>
  <c r="I1079" i="3"/>
  <c r="H1079" i="3"/>
  <c r="G1079" i="3"/>
  <c r="F1079" i="3"/>
  <c r="E1079" i="3"/>
  <c r="V1079" i="3"/>
  <c r="U1079" i="3"/>
  <c r="V1070" i="3"/>
  <c r="U1070" i="3"/>
  <c r="V1053" i="3"/>
  <c r="U1053" i="3"/>
  <c r="V1034" i="3"/>
  <c r="U1034" i="3"/>
  <c r="T1034" i="3"/>
  <c r="S1034" i="3"/>
  <c r="R1034" i="3"/>
  <c r="Q1034" i="3"/>
  <c r="P1034" i="3"/>
  <c r="O1034" i="3"/>
  <c r="N1034" i="3"/>
  <c r="M1034" i="3"/>
  <c r="L1034" i="3"/>
  <c r="K1034" i="3"/>
  <c r="J1034" i="3"/>
  <c r="I1034" i="3"/>
  <c r="H1034" i="3"/>
  <c r="G1034" i="3"/>
  <c r="F1034" i="3"/>
  <c r="E1034" i="3"/>
  <c r="V991" i="3"/>
  <c r="U991" i="3"/>
  <c r="T991" i="3"/>
  <c r="S991" i="3"/>
  <c r="R991" i="3"/>
  <c r="Q991" i="3"/>
  <c r="P991" i="3"/>
  <c r="O991" i="3"/>
  <c r="N991" i="3"/>
  <c r="M991" i="3"/>
  <c r="L991" i="3"/>
  <c r="K991" i="3"/>
  <c r="J991" i="3"/>
  <c r="I991" i="3"/>
  <c r="H991" i="3"/>
  <c r="G991" i="3"/>
  <c r="F991" i="3"/>
  <c r="E991" i="3"/>
  <c r="V948" i="3"/>
  <c r="U948" i="3"/>
  <c r="T948" i="3"/>
  <c r="S948" i="3"/>
  <c r="R948" i="3"/>
  <c r="Q948" i="3"/>
  <c r="P948" i="3"/>
  <c r="O948" i="3"/>
  <c r="N948" i="3"/>
  <c r="M948" i="3"/>
  <c r="L948" i="3"/>
  <c r="K948" i="3"/>
  <c r="J948" i="3"/>
  <c r="I948" i="3"/>
  <c r="H948" i="3"/>
  <c r="G948" i="3"/>
  <c r="F948" i="3"/>
  <c r="E948" i="3"/>
  <c r="V905" i="3"/>
  <c r="U905" i="3"/>
  <c r="T905" i="3"/>
  <c r="S905" i="3"/>
  <c r="R905" i="3"/>
  <c r="Q905" i="3"/>
  <c r="P905" i="3"/>
  <c r="O905" i="3"/>
  <c r="N905" i="3"/>
  <c r="M905" i="3"/>
  <c r="L905" i="3"/>
  <c r="K905" i="3"/>
  <c r="J905" i="3"/>
  <c r="I905" i="3"/>
  <c r="H905" i="3"/>
  <c r="G905" i="3"/>
  <c r="F905" i="3"/>
  <c r="E905" i="3"/>
  <c r="S863" i="3"/>
  <c r="R863" i="3"/>
  <c r="Q863" i="3"/>
  <c r="P863" i="3"/>
  <c r="O863" i="3"/>
  <c r="N863" i="3"/>
  <c r="M863" i="3"/>
  <c r="L863" i="3"/>
  <c r="K863" i="3"/>
  <c r="J863" i="3"/>
  <c r="I863" i="3"/>
  <c r="H863" i="3"/>
  <c r="G863" i="3"/>
  <c r="F863" i="3"/>
  <c r="E863" i="3"/>
  <c r="V863" i="3"/>
  <c r="U863" i="3"/>
  <c r="T863" i="3"/>
  <c r="V625" i="3"/>
  <c r="U625" i="3"/>
  <c r="T625" i="3"/>
  <c r="S625" i="3"/>
  <c r="R625" i="3"/>
  <c r="Q625" i="3"/>
  <c r="P625" i="3"/>
  <c r="O625" i="3"/>
  <c r="N625" i="3"/>
  <c r="M625" i="3"/>
  <c r="L625" i="3"/>
  <c r="K625" i="3"/>
  <c r="J625" i="3"/>
  <c r="I625" i="3"/>
  <c r="H625" i="3"/>
  <c r="G625" i="3"/>
  <c r="F625" i="3"/>
  <c r="E625" i="3"/>
  <c r="V568" i="3"/>
  <c r="U568" i="3"/>
  <c r="T568" i="3"/>
  <c r="S568" i="3"/>
  <c r="R568" i="3"/>
  <c r="Q568" i="3"/>
  <c r="P568" i="3"/>
  <c r="O568" i="3"/>
  <c r="N568" i="3"/>
  <c r="M568" i="3"/>
  <c r="L568" i="3"/>
  <c r="K568" i="3"/>
  <c r="J568" i="3"/>
  <c r="I568" i="3"/>
  <c r="H568" i="3"/>
  <c r="G568" i="3"/>
  <c r="F568" i="3"/>
  <c r="E568" i="3"/>
  <c r="V512" i="3"/>
  <c r="U512" i="3"/>
  <c r="T512" i="3"/>
  <c r="S512" i="3"/>
  <c r="R512" i="3"/>
  <c r="Q512" i="3"/>
  <c r="P512" i="3"/>
  <c r="O512" i="3"/>
  <c r="N512" i="3"/>
  <c r="M512" i="3"/>
  <c r="L512" i="3"/>
  <c r="K512" i="3"/>
  <c r="J512" i="3"/>
  <c r="I512" i="3"/>
  <c r="H512" i="3"/>
  <c r="G512" i="3"/>
  <c r="F512" i="3"/>
  <c r="E512" i="3"/>
  <c r="V458" i="3"/>
  <c r="U458" i="3"/>
  <c r="T458" i="3"/>
  <c r="S458" i="3"/>
  <c r="R458" i="3"/>
  <c r="Q458" i="3"/>
  <c r="P458" i="3"/>
  <c r="O458" i="3"/>
  <c r="N458" i="3"/>
  <c r="M458" i="3"/>
  <c r="L458" i="3"/>
  <c r="K458" i="3"/>
  <c r="J458" i="3"/>
  <c r="I458" i="3"/>
  <c r="H458" i="3"/>
  <c r="G458" i="3"/>
  <c r="F458" i="3"/>
  <c r="E458" i="3"/>
  <c r="T1159" i="3"/>
  <c r="S1159" i="3"/>
  <c r="R1159" i="3"/>
  <c r="Q1159" i="3"/>
  <c r="P1159" i="3"/>
  <c r="O1159" i="3"/>
  <c r="N1159" i="3"/>
  <c r="M1159" i="3"/>
  <c r="L1159" i="3"/>
  <c r="K1159" i="3"/>
  <c r="J1159" i="3"/>
  <c r="I1159" i="3"/>
  <c r="H1159" i="3"/>
  <c r="G1159" i="3"/>
  <c r="F1159" i="3"/>
  <c r="E1159" i="3"/>
  <c r="V1212" i="3"/>
  <c r="U1212" i="3"/>
  <c r="T1212" i="3"/>
  <c r="S1212" i="3"/>
  <c r="R1212" i="3"/>
  <c r="Q1212" i="3"/>
  <c r="P1212" i="3"/>
  <c r="O1212" i="3"/>
  <c r="N1212" i="3"/>
  <c r="M1212" i="3"/>
  <c r="L1212" i="3"/>
  <c r="K1212" i="3"/>
  <c r="J1212" i="3"/>
  <c r="I1212" i="3"/>
  <c r="H1212" i="3"/>
  <c r="G1212" i="3"/>
  <c r="F1212" i="3"/>
  <c r="E1212" i="3"/>
  <c r="V1265" i="3"/>
  <c r="U1265" i="3"/>
  <c r="T1265" i="3"/>
  <c r="S1265" i="3"/>
  <c r="R1265" i="3"/>
  <c r="Q1265" i="3"/>
  <c r="P1265" i="3"/>
  <c r="O1265" i="3"/>
  <c r="N1265" i="3"/>
  <c r="M1265" i="3"/>
  <c r="L1265" i="3"/>
  <c r="K1265" i="3"/>
  <c r="J1265" i="3"/>
  <c r="I1265" i="3"/>
  <c r="H1265" i="3"/>
  <c r="G1265" i="3"/>
  <c r="F1265" i="3"/>
  <c r="E1265" i="3"/>
  <c r="V1318" i="3"/>
  <c r="U1318" i="3"/>
  <c r="T1318" i="3"/>
  <c r="S1318" i="3"/>
  <c r="R1318" i="3"/>
  <c r="Q1318" i="3"/>
  <c r="P1318" i="3"/>
  <c r="O1318" i="3"/>
  <c r="N1318" i="3"/>
  <c r="M1318" i="3"/>
  <c r="L1318" i="3"/>
  <c r="K1318" i="3"/>
  <c r="J1318" i="3"/>
  <c r="I1318" i="3"/>
  <c r="H1318" i="3"/>
  <c r="G1318" i="3"/>
  <c r="F1318" i="3"/>
  <c r="E1318" i="3"/>
  <c r="U1371" i="3"/>
  <c r="T1371" i="3"/>
  <c r="S1371" i="3"/>
  <c r="R1371" i="3"/>
  <c r="Q1371" i="3"/>
  <c r="P1371" i="3"/>
  <c r="O1371" i="3"/>
  <c r="N1371" i="3"/>
  <c r="M1371" i="3"/>
  <c r="L1371" i="3"/>
  <c r="K1371" i="3"/>
  <c r="J1371" i="3"/>
  <c r="I1371" i="3"/>
  <c r="H1371" i="3"/>
  <c r="G1371" i="3"/>
  <c r="F1371" i="3"/>
  <c r="E1371" i="3"/>
  <c r="V1371" i="3"/>
  <c r="V189" i="3"/>
  <c r="U189" i="3"/>
  <c r="V141" i="3"/>
  <c r="U141" i="3"/>
  <c r="V93" i="3"/>
  <c r="U93" i="3"/>
  <c r="V47" i="3"/>
  <c r="U47" i="3"/>
  <c r="T47" i="3"/>
  <c r="T93" i="3"/>
  <c r="T141" i="3"/>
  <c r="T189" i="3"/>
  <c r="T236" i="3"/>
  <c r="V260" i="3"/>
  <c r="U260" i="3"/>
  <c r="V284" i="3"/>
  <c r="U284" i="3"/>
  <c r="T284" i="3"/>
  <c r="V296" i="3"/>
  <c r="U296" i="3"/>
  <c r="T296" i="3"/>
  <c r="S296" i="3"/>
  <c r="R296" i="3"/>
  <c r="Q296" i="3"/>
  <c r="P296" i="3"/>
  <c r="O296" i="3"/>
  <c r="N296" i="3"/>
  <c r="M296" i="3"/>
  <c r="L296" i="3"/>
  <c r="K296" i="3"/>
  <c r="J296" i="3"/>
  <c r="I296" i="3"/>
  <c r="H296" i="3"/>
  <c r="G296" i="3"/>
  <c r="F296" i="3"/>
  <c r="E296" i="3"/>
  <c r="S284" i="3"/>
  <c r="R284" i="3"/>
  <c r="Q284" i="3"/>
  <c r="P284" i="3"/>
  <c r="O284" i="3"/>
  <c r="N284" i="3"/>
  <c r="M284" i="3"/>
  <c r="L284" i="3"/>
  <c r="K284" i="3"/>
  <c r="J284" i="3"/>
  <c r="I284" i="3"/>
  <c r="H284" i="3"/>
  <c r="G284" i="3"/>
  <c r="F284" i="3"/>
  <c r="E284" i="3"/>
  <c r="T260" i="3"/>
  <c r="S260" i="3"/>
  <c r="R260" i="3"/>
  <c r="Q260" i="3"/>
  <c r="P260" i="3"/>
  <c r="O260" i="3"/>
  <c r="N260" i="3"/>
  <c r="M260" i="3"/>
  <c r="L260" i="3"/>
  <c r="K260" i="3"/>
  <c r="J260" i="3"/>
  <c r="I260" i="3"/>
  <c r="H260" i="3"/>
  <c r="G260" i="3"/>
  <c r="F260" i="3"/>
  <c r="E260" i="3"/>
  <c r="S236" i="3"/>
  <c r="R236" i="3"/>
  <c r="Q236" i="3"/>
  <c r="P236" i="3"/>
  <c r="O236" i="3"/>
  <c r="N236" i="3"/>
  <c r="M236" i="3"/>
  <c r="L236" i="3"/>
  <c r="K236" i="3"/>
  <c r="J236" i="3"/>
  <c r="I236" i="3"/>
  <c r="H236" i="3"/>
  <c r="G236" i="3"/>
  <c r="F236" i="3"/>
  <c r="E236" i="3"/>
  <c r="S189" i="3"/>
  <c r="R189" i="3"/>
  <c r="Q189" i="3"/>
  <c r="P189" i="3"/>
  <c r="O189" i="3"/>
  <c r="N189" i="3"/>
  <c r="M189" i="3"/>
  <c r="L189" i="3"/>
  <c r="K189" i="3"/>
  <c r="J189" i="3"/>
  <c r="I189" i="3"/>
  <c r="H189" i="3"/>
  <c r="G189" i="3"/>
  <c r="F189" i="3"/>
  <c r="E189" i="3"/>
  <c r="S141" i="3"/>
  <c r="R141" i="3"/>
  <c r="Q141" i="3"/>
  <c r="P141" i="3"/>
  <c r="O141" i="3"/>
  <c r="N141" i="3"/>
  <c r="M141" i="3"/>
  <c r="L141" i="3"/>
  <c r="K141" i="3"/>
  <c r="J141" i="3"/>
  <c r="I141" i="3"/>
  <c r="H141" i="3"/>
  <c r="G141" i="3"/>
  <c r="F141" i="3"/>
  <c r="E141" i="3"/>
  <c r="S93" i="3"/>
  <c r="R93" i="3"/>
  <c r="Q93" i="3"/>
  <c r="P93" i="3"/>
  <c r="O93" i="3"/>
  <c r="N93" i="3"/>
  <c r="M93" i="3"/>
  <c r="L93" i="3"/>
  <c r="K93" i="3"/>
  <c r="J93" i="3"/>
  <c r="I93" i="3"/>
  <c r="H93" i="3"/>
  <c r="G93" i="3"/>
  <c r="F93" i="3"/>
  <c r="E93" i="3"/>
  <c r="S47" i="3"/>
  <c r="R47" i="3"/>
  <c r="Q47" i="3"/>
  <c r="P47" i="3"/>
  <c r="O47" i="3"/>
  <c r="N47" i="3"/>
  <c r="M47" i="3"/>
  <c r="L47" i="3"/>
  <c r="K47" i="3"/>
  <c r="J47" i="3"/>
  <c r="I47" i="3"/>
  <c r="H47" i="3"/>
  <c r="G47" i="3"/>
  <c r="F47" i="3"/>
  <c r="E47" i="3"/>
  <c r="U1531" i="3"/>
  <c r="U1530" i="3"/>
  <c r="U1529" i="3"/>
  <c r="U1528" i="3"/>
  <c r="U1527" i="3"/>
  <c r="U1519" i="3"/>
  <c r="U1518" i="3"/>
  <c r="U1517" i="3"/>
  <c r="U1516" i="3"/>
  <c r="T1531" i="3"/>
  <c r="T1530" i="3"/>
  <c r="T1529" i="3"/>
  <c r="T1528" i="3"/>
  <c r="T1527" i="3"/>
  <c r="T1519" i="3"/>
  <c r="T1518" i="3"/>
  <c r="T1517" i="3"/>
  <c r="T1516" i="3"/>
  <c r="V1104" i="3"/>
  <c r="U1104" i="3"/>
  <c r="T1104" i="3"/>
  <c r="S1104" i="3"/>
  <c r="R1104" i="3"/>
  <c r="Q1104" i="3"/>
  <c r="P1104" i="3"/>
  <c r="O1104" i="3"/>
  <c r="N1104" i="3"/>
  <c r="M1104" i="3"/>
  <c r="L1104" i="3"/>
  <c r="K1104" i="3"/>
  <c r="J1104" i="3"/>
  <c r="I1104" i="3"/>
  <c r="H1104" i="3"/>
  <c r="G1104" i="3"/>
  <c r="F1104" i="3"/>
  <c r="E1104" i="3"/>
  <c r="V1098" i="3"/>
  <c r="U1098" i="3"/>
  <c r="T1098" i="3"/>
  <c r="S1098" i="3"/>
  <c r="R1098" i="3"/>
  <c r="Q1098" i="3"/>
  <c r="P1098" i="3"/>
  <c r="O1098" i="3"/>
  <c r="N1098" i="3"/>
  <c r="M1098" i="3"/>
  <c r="L1098" i="3"/>
  <c r="K1098" i="3"/>
  <c r="J1098" i="3"/>
  <c r="I1098" i="3"/>
  <c r="H1098" i="3"/>
  <c r="G1098" i="3"/>
  <c r="F1098" i="3"/>
  <c r="E1098" i="3"/>
  <c r="V1092" i="3"/>
  <c r="U1092" i="3"/>
  <c r="T1092" i="3"/>
  <c r="S1092" i="3"/>
  <c r="R1092" i="3"/>
  <c r="Q1092" i="3"/>
  <c r="P1092" i="3"/>
  <c r="O1092" i="3"/>
  <c r="N1092" i="3"/>
  <c r="M1092" i="3"/>
  <c r="L1092" i="3"/>
  <c r="K1092" i="3"/>
  <c r="J1092" i="3"/>
  <c r="I1092" i="3"/>
  <c r="H1092" i="3"/>
  <c r="G1092" i="3"/>
  <c r="F1092" i="3"/>
  <c r="E1092" i="3"/>
  <c r="V1087" i="3"/>
  <c r="U1087" i="3"/>
  <c r="T1087" i="3"/>
  <c r="S1087" i="3"/>
  <c r="R1087" i="3"/>
  <c r="Q1087" i="3"/>
  <c r="P1087" i="3"/>
  <c r="O1087" i="3"/>
  <c r="N1087" i="3"/>
  <c r="M1087" i="3"/>
  <c r="L1087" i="3"/>
  <c r="K1087" i="3"/>
  <c r="J1087" i="3"/>
  <c r="I1087" i="3"/>
  <c r="H1087" i="3"/>
  <c r="G1087" i="3"/>
  <c r="F1087" i="3"/>
  <c r="E1087" i="3"/>
  <c r="V341" i="3"/>
  <c r="U341" i="3"/>
  <c r="T341" i="3"/>
  <c r="S341" i="3"/>
  <c r="R341" i="3"/>
  <c r="Q341" i="3"/>
  <c r="P341" i="3"/>
  <c r="O341" i="3"/>
  <c r="N341" i="3"/>
  <c r="M341" i="3"/>
  <c r="L341" i="3"/>
  <c r="K341" i="3"/>
  <c r="J341" i="3"/>
  <c r="I341" i="3"/>
  <c r="H341" i="3"/>
  <c r="G341" i="3"/>
  <c r="F341" i="3"/>
  <c r="E341" i="3"/>
  <c r="V332" i="3"/>
  <c r="U332" i="3"/>
  <c r="T332" i="3"/>
  <c r="S332" i="3"/>
  <c r="R332" i="3"/>
  <c r="Q332" i="3"/>
  <c r="P332" i="3"/>
  <c r="O332" i="3"/>
  <c r="N332" i="3"/>
  <c r="M332" i="3"/>
  <c r="L332" i="3"/>
  <c r="K332" i="3"/>
  <c r="J332" i="3"/>
  <c r="I332" i="3"/>
  <c r="H332" i="3"/>
  <c r="G332" i="3"/>
  <c r="F332" i="3"/>
  <c r="E332" i="3"/>
  <c r="V323" i="3"/>
  <c r="U323" i="3"/>
  <c r="T323" i="3"/>
  <c r="S323" i="3"/>
  <c r="R323" i="3"/>
  <c r="Q323" i="3"/>
  <c r="P323" i="3"/>
  <c r="O323" i="3"/>
  <c r="N323" i="3"/>
  <c r="M323" i="3"/>
  <c r="L323" i="3"/>
  <c r="K323" i="3"/>
  <c r="J323" i="3"/>
  <c r="I323" i="3"/>
  <c r="H323" i="3"/>
  <c r="G323" i="3"/>
  <c r="F323" i="3"/>
  <c r="E323" i="3"/>
  <c r="U317" i="3"/>
  <c r="T317" i="3"/>
  <c r="S317" i="3"/>
  <c r="R317" i="3"/>
  <c r="Q317" i="3"/>
  <c r="P317" i="3"/>
  <c r="O317" i="3"/>
  <c r="N317" i="3"/>
  <c r="M317" i="3"/>
  <c r="L317" i="3"/>
  <c r="K317" i="3"/>
  <c r="J317" i="3"/>
  <c r="I317" i="3"/>
  <c r="H317" i="3"/>
  <c r="G317" i="3"/>
  <c r="F317" i="3"/>
  <c r="E317" i="3"/>
  <c r="V317" i="3"/>
  <c r="V404" i="3"/>
  <c r="U404" i="3"/>
  <c r="V403" i="3"/>
  <c r="U403" i="3"/>
  <c r="V402" i="3"/>
  <c r="U402" i="3"/>
  <c r="V401" i="3"/>
  <c r="U401" i="3"/>
  <c r="V400" i="3"/>
  <c r="U400" i="3"/>
  <c r="V399" i="3"/>
  <c r="U399" i="3"/>
  <c r="V398" i="3"/>
  <c r="U398" i="3"/>
  <c r="V397" i="3"/>
  <c r="U397" i="3"/>
  <c r="V396" i="3"/>
  <c r="U396" i="3"/>
  <c r="V395" i="3"/>
  <c r="U395" i="3"/>
  <c r="V394" i="3"/>
  <c r="U394" i="3"/>
  <c r="V393" i="3"/>
  <c r="U393" i="3"/>
  <c r="V392" i="3"/>
  <c r="U392" i="3"/>
  <c r="V391" i="3"/>
  <c r="U391" i="3"/>
  <c r="V390" i="3"/>
  <c r="U390" i="3"/>
  <c r="V389" i="3"/>
  <c r="U389" i="3"/>
  <c r="V388" i="3"/>
  <c r="U388" i="3"/>
  <c r="V387" i="3"/>
  <c r="U387" i="3"/>
  <c r="V386" i="3"/>
  <c r="U386" i="3"/>
  <c r="V385" i="3"/>
  <c r="U385" i="3"/>
  <c r="V384" i="3"/>
  <c r="U384" i="3"/>
  <c r="V383" i="3"/>
  <c r="U383" i="3"/>
  <c r="V382" i="3"/>
  <c r="U382" i="3"/>
  <c r="V381" i="3"/>
  <c r="U381" i="3"/>
  <c r="V380" i="3"/>
  <c r="U380" i="3"/>
  <c r="V379" i="3"/>
  <c r="U379" i="3"/>
  <c r="V378" i="3"/>
  <c r="U378" i="3"/>
  <c r="V377" i="3"/>
  <c r="U377" i="3"/>
  <c r="V376" i="3"/>
  <c r="U376" i="3"/>
  <c r="V375" i="3"/>
  <c r="U375" i="3"/>
  <c r="V374" i="3"/>
  <c r="U374" i="3"/>
  <c r="V373" i="3"/>
  <c r="U373" i="3"/>
  <c r="V372" i="3"/>
  <c r="U372" i="3"/>
  <c r="V371" i="3"/>
  <c r="U371" i="3"/>
  <c r="V370" i="3"/>
  <c r="U370" i="3"/>
  <c r="V369" i="3"/>
  <c r="U369" i="3"/>
  <c r="V368" i="3"/>
  <c r="U368" i="3"/>
  <c r="V367" i="3"/>
  <c r="U367" i="3"/>
  <c r="V366" i="3"/>
  <c r="U366" i="3"/>
  <c r="V365" i="3"/>
  <c r="U365" i="3"/>
  <c r="V364" i="3"/>
  <c r="U364" i="3"/>
  <c r="V363" i="3"/>
  <c r="U363" i="3"/>
  <c r="V362" i="3"/>
  <c r="U362" i="3"/>
  <c r="V361" i="3"/>
  <c r="U361" i="3"/>
  <c r="V360" i="3"/>
  <c r="U360" i="3"/>
  <c r="V359" i="3"/>
  <c r="U359" i="3"/>
  <c r="V358" i="3"/>
  <c r="U358" i="3"/>
  <c r="V357" i="3"/>
  <c r="U357" i="3"/>
  <c r="V356" i="3"/>
  <c r="U356" i="3"/>
  <c r="V355" i="3"/>
  <c r="U355" i="3"/>
  <c r="U1110" i="3"/>
  <c r="V1110" i="3"/>
  <c r="U1111" i="3"/>
  <c r="V1111" i="3"/>
  <c r="U1112" i="3"/>
  <c r="V1112" i="3"/>
  <c r="U1113" i="3"/>
  <c r="V1113" i="3"/>
  <c r="U1114" i="3"/>
  <c r="V1114" i="3"/>
  <c r="U1115" i="3"/>
  <c r="V1115" i="3"/>
  <c r="U1116" i="3"/>
  <c r="V1116" i="3"/>
  <c r="U1117" i="3"/>
  <c r="V1117" i="3"/>
  <c r="U1118" i="3"/>
  <c r="V1118" i="3"/>
  <c r="U1119" i="3"/>
  <c r="V1119" i="3"/>
  <c r="U1120" i="3"/>
  <c r="V1120" i="3"/>
  <c r="U1121" i="3"/>
  <c r="V1121" i="3"/>
  <c r="U1122" i="3"/>
  <c r="V1122" i="3"/>
  <c r="U1123" i="3"/>
  <c r="V1123" i="3"/>
  <c r="U1124" i="3"/>
  <c r="V1124" i="3"/>
  <c r="U1125" i="3"/>
  <c r="V1125" i="3"/>
  <c r="U1126" i="3"/>
  <c r="V1126" i="3"/>
  <c r="U1127" i="3"/>
  <c r="V1127" i="3"/>
  <c r="U1128" i="3"/>
  <c r="V1128" i="3"/>
  <c r="U1129" i="3"/>
  <c r="V1129" i="3"/>
  <c r="U1130" i="3"/>
  <c r="V1130" i="3"/>
  <c r="U1131" i="3"/>
  <c r="V1131" i="3"/>
  <c r="U1132" i="3"/>
  <c r="V1132" i="3"/>
  <c r="U1133" i="3"/>
  <c r="V1133" i="3"/>
  <c r="U1134" i="3"/>
  <c r="V1134" i="3"/>
  <c r="U1135" i="3"/>
  <c r="V1135" i="3"/>
  <c r="U1136" i="3"/>
  <c r="V1136" i="3"/>
  <c r="U1137" i="3"/>
  <c r="V1137" i="3"/>
  <c r="U1138" i="3"/>
  <c r="V1138" i="3"/>
  <c r="U1139" i="3"/>
  <c r="V1139" i="3"/>
  <c r="U1140" i="3"/>
  <c r="V1140" i="3"/>
  <c r="U1141" i="3"/>
  <c r="V1141" i="3"/>
  <c r="U1142" i="3"/>
  <c r="V1142" i="3"/>
  <c r="U1143" i="3"/>
  <c r="V1143" i="3"/>
  <c r="U1144" i="3"/>
  <c r="V1144" i="3"/>
  <c r="U1145" i="3"/>
  <c r="V1145" i="3"/>
  <c r="U1146" i="3"/>
  <c r="V1146" i="3"/>
  <c r="U1147" i="3"/>
  <c r="V1147" i="3"/>
  <c r="U1148" i="3"/>
  <c r="V1148" i="3"/>
  <c r="U1149" i="3"/>
  <c r="V1149" i="3"/>
  <c r="U1150" i="3"/>
  <c r="V1150" i="3"/>
  <c r="U1151" i="3"/>
  <c r="V1151" i="3"/>
  <c r="U1152" i="3"/>
  <c r="V1152" i="3"/>
  <c r="U1153" i="3"/>
  <c r="V1153" i="3"/>
  <c r="U1154" i="3"/>
  <c r="V1154" i="3"/>
  <c r="U1155" i="3"/>
  <c r="V1155" i="3"/>
  <c r="U1156" i="3"/>
  <c r="V1156" i="3"/>
  <c r="U1157" i="3"/>
  <c r="V1157" i="3"/>
  <c r="U1158" i="3"/>
  <c r="V1158" i="3"/>
  <c r="V1109" i="3"/>
  <c r="U1109" i="3"/>
  <c r="U728" i="3"/>
  <c r="U695" i="3"/>
  <c r="S695" i="3"/>
  <c r="V1494" i="3"/>
  <c r="U1494" i="3"/>
  <c r="V1471" i="3"/>
  <c r="V1475" i="3" s="1"/>
  <c r="U1471" i="3"/>
  <c r="U1475" i="3" s="1"/>
  <c r="V1456" i="3"/>
  <c r="U1456" i="3"/>
  <c r="V1444" i="3"/>
  <c r="V1489" i="3" s="1"/>
  <c r="U1444" i="3"/>
  <c r="U1489" i="3" s="1"/>
  <c r="V1443" i="3"/>
  <c r="V1488" i="3" s="1"/>
  <c r="U1443" i="3"/>
  <c r="U1488" i="3" s="1"/>
  <c r="V1442" i="3"/>
  <c r="V1487" i="3" s="1"/>
  <c r="U1442" i="3"/>
  <c r="U1487" i="3" s="1"/>
  <c r="V1441" i="3"/>
  <c r="V1486" i="3" s="1"/>
  <c r="U1441" i="3"/>
  <c r="U1486" i="3" s="1"/>
  <c r="V1440" i="3"/>
  <c r="V1485" i="3" s="1"/>
  <c r="U1440" i="3"/>
  <c r="U1485" i="3" s="1"/>
  <c r="V1439" i="3"/>
  <c r="V1484" i="3" s="1"/>
  <c r="U1439" i="3"/>
  <c r="V1438" i="3"/>
  <c r="V1483" i="3" s="1"/>
  <c r="U1438" i="3"/>
  <c r="U1483" i="3" s="1"/>
  <c r="V1437" i="3"/>
  <c r="V1482" i="3" s="1"/>
  <c r="U1437" i="3"/>
  <c r="U1482" i="3" s="1"/>
  <c r="V1436" i="3"/>
  <c r="V1481" i="3" s="1"/>
  <c r="U1436" i="3"/>
  <c r="U1481" i="3" s="1"/>
  <c r="V1435" i="3"/>
  <c r="U1435" i="3"/>
  <c r="U1480" i="3" s="1"/>
  <c r="V1425" i="3"/>
  <c r="U1425" i="3"/>
  <c r="V1388" i="3"/>
  <c r="U1388" i="3"/>
  <c r="V646" i="3"/>
  <c r="U646" i="3"/>
  <c r="V812" i="3"/>
  <c r="V1520" i="3" s="1"/>
  <c r="U812" i="3"/>
  <c r="U1520" i="3" s="1"/>
  <c r="V772" i="3"/>
  <c r="V776" i="3" s="1"/>
  <c r="U772" i="3"/>
  <c r="U776" i="3" s="1"/>
  <c r="V757" i="3"/>
  <c r="U757" i="3"/>
  <c r="V745" i="3"/>
  <c r="V807" i="3" s="1"/>
  <c r="U745" i="3"/>
  <c r="U807" i="3" s="1"/>
  <c r="V744" i="3"/>
  <c r="V806" i="3" s="1"/>
  <c r="U744" i="3"/>
  <c r="U806" i="3" s="1"/>
  <c r="V743" i="3"/>
  <c r="V805" i="3" s="1"/>
  <c r="U743" i="3"/>
  <c r="U805" i="3" s="1"/>
  <c r="V742" i="3"/>
  <c r="V804" i="3" s="1"/>
  <c r="U742" i="3"/>
  <c r="U804" i="3" s="1"/>
  <c r="V741" i="3"/>
  <c r="V803" i="3" s="1"/>
  <c r="U741" i="3"/>
  <c r="U803" i="3" s="1"/>
  <c r="V740" i="3"/>
  <c r="V802" i="3" s="1"/>
  <c r="U740" i="3"/>
  <c r="U802" i="3" s="1"/>
  <c r="V739" i="3"/>
  <c r="V801" i="3" s="1"/>
  <c r="U739" i="3"/>
  <c r="U801" i="3" s="1"/>
  <c r="V738" i="3"/>
  <c r="V800" i="3" s="1"/>
  <c r="U738" i="3"/>
  <c r="U800" i="3" s="1"/>
  <c r="V737" i="3"/>
  <c r="V799" i="3" s="1"/>
  <c r="U737" i="3"/>
  <c r="U799" i="3" s="1"/>
  <c r="V736" i="3"/>
  <c r="V798" i="3" s="1"/>
  <c r="U736" i="3"/>
  <c r="U798" i="3" s="1"/>
  <c r="V713" i="3"/>
  <c r="U713" i="3"/>
  <c r="V680" i="3"/>
  <c r="U680" i="3"/>
  <c r="E92" i="2"/>
  <c r="C92" i="2"/>
  <c r="E88" i="2"/>
  <c r="C88" i="2"/>
  <c r="E84" i="2"/>
  <c r="C84" i="2"/>
  <c r="E80" i="2"/>
  <c r="C80" i="2"/>
  <c r="E76" i="2"/>
  <c r="C76" i="2"/>
  <c r="E72" i="2"/>
  <c r="C72" i="2"/>
  <c r="E646" i="3"/>
  <c r="F646" i="3"/>
  <c r="G646" i="3"/>
  <c r="H646" i="3"/>
  <c r="I646" i="3"/>
  <c r="J646" i="3"/>
  <c r="K646" i="3"/>
  <c r="L646" i="3"/>
  <c r="M646" i="3"/>
  <c r="N646" i="3"/>
  <c r="O646" i="3"/>
  <c r="P646" i="3"/>
  <c r="Q646" i="3"/>
  <c r="R646" i="3"/>
  <c r="R648" i="3" s="1"/>
  <c r="S646" i="3"/>
  <c r="T646" i="3"/>
  <c r="E658" i="3"/>
  <c r="E662" i="3" s="1"/>
  <c r="I658" i="3"/>
  <c r="I662" i="3" s="1"/>
  <c r="M658" i="3"/>
  <c r="M662" i="3" s="1"/>
  <c r="O658" i="3"/>
  <c r="O662" i="3" s="1"/>
  <c r="Q658" i="3"/>
  <c r="Q662" i="3" s="1"/>
  <c r="K662" i="3"/>
  <c r="S662" i="3"/>
  <c r="E680" i="3"/>
  <c r="F680" i="3"/>
  <c r="G680" i="3"/>
  <c r="H680" i="3"/>
  <c r="I680" i="3"/>
  <c r="J680" i="3"/>
  <c r="K680" i="3"/>
  <c r="L680" i="3"/>
  <c r="M680" i="3"/>
  <c r="N680" i="3"/>
  <c r="O680" i="3"/>
  <c r="P680" i="3"/>
  <c r="Q680" i="3"/>
  <c r="R680" i="3"/>
  <c r="S680" i="3"/>
  <c r="T680" i="3"/>
  <c r="E695" i="3"/>
  <c r="G695" i="3"/>
  <c r="I695" i="3"/>
  <c r="K695" i="3"/>
  <c r="M695" i="3"/>
  <c r="O695" i="3"/>
  <c r="Q695" i="3"/>
  <c r="E713" i="3"/>
  <c r="F713" i="3"/>
  <c r="G713" i="3"/>
  <c r="H713" i="3"/>
  <c r="I713" i="3"/>
  <c r="J713" i="3"/>
  <c r="K713" i="3"/>
  <c r="L713" i="3"/>
  <c r="M713" i="3"/>
  <c r="N713" i="3"/>
  <c r="O713" i="3"/>
  <c r="P713" i="3"/>
  <c r="Q713" i="3"/>
  <c r="R713" i="3"/>
  <c r="S713" i="3"/>
  <c r="T713" i="3"/>
  <c r="E728" i="3"/>
  <c r="G728" i="3"/>
  <c r="I728" i="3"/>
  <c r="K728" i="3"/>
  <c r="M728" i="3"/>
  <c r="O728" i="3"/>
  <c r="Q728" i="3"/>
  <c r="S728" i="3"/>
  <c r="E736" i="3"/>
  <c r="E798" i="3" s="1"/>
  <c r="F736" i="3"/>
  <c r="F798" i="3" s="1"/>
  <c r="G736" i="3"/>
  <c r="G798" i="3" s="1"/>
  <c r="H736" i="3"/>
  <c r="H798" i="3" s="1"/>
  <c r="I736" i="3"/>
  <c r="I798" i="3" s="1"/>
  <c r="J736" i="3"/>
  <c r="J798" i="3" s="1"/>
  <c r="K736" i="3"/>
  <c r="K798" i="3" s="1"/>
  <c r="L736" i="3"/>
  <c r="L798" i="3" s="1"/>
  <c r="M736" i="3"/>
  <c r="M798" i="3" s="1"/>
  <c r="N736" i="3"/>
  <c r="N798" i="3" s="1"/>
  <c r="O736" i="3"/>
  <c r="O798" i="3" s="1"/>
  <c r="P736" i="3"/>
  <c r="Q736" i="3"/>
  <c r="Q798" i="3" s="1"/>
  <c r="R736" i="3"/>
  <c r="R798" i="3" s="1"/>
  <c r="S736" i="3"/>
  <c r="S798" i="3" s="1"/>
  <c r="T736" i="3"/>
  <c r="T798" i="3" s="1"/>
  <c r="E737" i="3"/>
  <c r="E799" i="3" s="1"/>
  <c r="F737" i="3"/>
  <c r="F799" i="3" s="1"/>
  <c r="G737" i="3"/>
  <c r="G799" i="3" s="1"/>
  <c r="H737" i="3"/>
  <c r="H799" i="3" s="1"/>
  <c r="I737" i="3"/>
  <c r="J737" i="3"/>
  <c r="J799" i="3" s="1"/>
  <c r="K737" i="3"/>
  <c r="K799" i="3" s="1"/>
  <c r="L737" i="3"/>
  <c r="L799" i="3" s="1"/>
  <c r="M737" i="3"/>
  <c r="M799" i="3" s="1"/>
  <c r="N737" i="3"/>
  <c r="N799" i="3" s="1"/>
  <c r="O737" i="3"/>
  <c r="O799" i="3" s="1"/>
  <c r="P737" i="3"/>
  <c r="P799" i="3" s="1"/>
  <c r="Q737" i="3"/>
  <c r="Q799" i="3" s="1"/>
  <c r="R737" i="3"/>
  <c r="R799" i="3" s="1"/>
  <c r="S737" i="3"/>
  <c r="S799" i="3" s="1"/>
  <c r="T737" i="3"/>
  <c r="T799" i="3" s="1"/>
  <c r="E738" i="3"/>
  <c r="E800" i="3" s="1"/>
  <c r="F738" i="3"/>
  <c r="F800" i="3" s="1"/>
  <c r="G738" i="3"/>
  <c r="G800" i="3" s="1"/>
  <c r="H738" i="3"/>
  <c r="H800" i="3" s="1"/>
  <c r="I738" i="3"/>
  <c r="I800" i="3" s="1"/>
  <c r="J738" i="3"/>
  <c r="K738" i="3"/>
  <c r="K800" i="3" s="1"/>
  <c r="L738" i="3"/>
  <c r="M738" i="3"/>
  <c r="M800" i="3" s="1"/>
  <c r="N738" i="3"/>
  <c r="N800" i="3" s="1"/>
  <c r="O738" i="3"/>
  <c r="O800" i="3" s="1"/>
  <c r="P738" i="3"/>
  <c r="P800" i="3" s="1"/>
  <c r="Q738" i="3"/>
  <c r="Q800" i="3" s="1"/>
  <c r="R738" i="3"/>
  <c r="R800" i="3" s="1"/>
  <c r="S738" i="3"/>
  <c r="S800" i="3" s="1"/>
  <c r="T738" i="3"/>
  <c r="T800" i="3" s="1"/>
  <c r="E739" i="3"/>
  <c r="F739" i="3"/>
  <c r="F801" i="3" s="1"/>
  <c r="G739" i="3"/>
  <c r="G801" i="3" s="1"/>
  <c r="H739" i="3"/>
  <c r="I739" i="3"/>
  <c r="I801" i="3" s="1"/>
  <c r="J739" i="3"/>
  <c r="J801" i="3" s="1"/>
  <c r="K739" i="3"/>
  <c r="K801" i="3" s="1"/>
  <c r="L739" i="3"/>
  <c r="L801" i="3" s="1"/>
  <c r="M739" i="3"/>
  <c r="M801" i="3" s="1"/>
  <c r="N739" i="3"/>
  <c r="N801" i="3" s="1"/>
  <c r="O739" i="3"/>
  <c r="O801" i="3" s="1"/>
  <c r="P739" i="3"/>
  <c r="P801" i="3" s="1"/>
  <c r="Q739" i="3"/>
  <c r="Q801" i="3" s="1"/>
  <c r="R739" i="3"/>
  <c r="R801" i="3" s="1"/>
  <c r="S739" i="3"/>
  <c r="S801" i="3" s="1"/>
  <c r="T739" i="3"/>
  <c r="T801" i="3" s="1"/>
  <c r="E740" i="3"/>
  <c r="E802" i="3" s="1"/>
  <c r="F740" i="3"/>
  <c r="F802" i="3" s="1"/>
  <c r="G740" i="3"/>
  <c r="H740" i="3"/>
  <c r="H802" i="3" s="1"/>
  <c r="I740" i="3"/>
  <c r="I802" i="3" s="1"/>
  <c r="J740" i="3"/>
  <c r="J802" i="3" s="1"/>
  <c r="K740" i="3"/>
  <c r="K802" i="3" s="1"/>
  <c r="L740" i="3"/>
  <c r="L802" i="3" s="1"/>
  <c r="M740" i="3"/>
  <c r="M802" i="3" s="1"/>
  <c r="N740" i="3"/>
  <c r="O740" i="3"/>
  <c r="O802" i="3" s="1"/>
  <c r="P740" i="3"/>
  <c r="P802" i="3" s="1"/>
  <c r="Q740" i="3"/>
  <c r="R740" i="3"/>
  <c r="R802" i="3" s="1"/>
  <c r="S740" i="3"/>
  <c r="S802" i="3" s="1"/>
  <c r="T740" i="3"/>
  <c r="T802" i="3" s="1"/>
  <c r="E741" i="3"/>
  <c r="E803" i="3" s="1"/>
  <c r="F741" i="3"/>
  <c r="F803" i="3" s="1"/>
  <c r="G741" i="3"/>
  <c r="G803" i="3" s="1"/>
  <c r="H741" i="3"/>
  <c r="H803" i="3" s="1"/>
  <c r="I741" i="3"/>
  <c r="I803" i="3" s="1"/>
  <c r="J741" i="3"/>
  <c r="J803" i="3" s="1"/>
  <c r="K741" i="3"/>
  <c r="K803" i="3" s="1"/>
  <c r="L741" i="3"/>
  <c r="L803" i="3" s="1"/>
  <c r="M741" i="3"/>
  <c r="M803" i="3" s="1"/>
  <c r="N741" i="3"/>
  <c r="N803" i="3" s="1"/>
  <c r="O741" i="3"/>
  <c r="O803" i="3" s="1"/>
  <c r="P741" i="3"/>
  <c r="P803" i="3" s="1"/>
  <c r="Q741" i="3"/>
  <c r="Q803" i="3" s="1"/>
  <c r="R741" i="3"/>
  <c r="S741" i="3"/>
  <c r="S803" i="3" s="1"/>
  <c r="T741" i="3"/>
  <c r="T803" i="3" s="1"/>
  <c r="E742" i="3"/>
  <c r="E804" i="3" s="1"/>
  <c r="F742" i="3"/>
  <c r="F804" i="3" s="1"/>
  <c r="G742" i="3"/>
  <c r="G804" i="3" s="1"/>
  <c r="H742" i="3"/>
  <c r="H804" i="3" s="1"/>
  <c r="I742" i="3"/>
  <c r="I804" i="3" s="1"/>
  <c r="J742" i="3"/>
  <c r="J804" i="3" s="1"/>
  <c r="K742" i="3"/>
  <c r="K804" i="3" s="1"/>
  <c r="L742" i="3"/>
  <c r="L804" i="3" s="1"/>
  <c r="M742" i="3"/>
  <c r="M804" i="3" s="1"/>
  <c r="N742" i="3"/>
  <c r="N804" i="3" s="1"/>
  <c r="O742" i="3"/>
  <c r="O804" i="3" s="1"/>
  <c r="P742" i="3"/>
  <c r="P804" i="3" s="1"/>
  <c r="Q742" i="3"/>
  <c r="Q804" i="3" s="1"/>
  <c r="R742" i="3"/>
  <c r="R804" i="3" s="1"/>
  <c r="S742" i="3"/>
  <c r="S804" i="3" s="1"/>
  <c r="T742" i="3"/>
  <c r="T804" i="3" s="1"/>
  <c r="E743" i="3"/>
  <c r="E805" i="3" s="1"/>
  <c r="F743" i="3"/>
  <c r="F805" i="3" s="1"/>
  <c r="G743" i="3"/>
  <c r="G805" i="3" s="1"/>
  <c r="H743" i="3"/>
  <c r="H805" i="3" s="1"/>
  <c r="I743" i="3"/>
  <c r="I805" i="3" s="1"/>
  <c r="J743" i="3"/>
  <c r="J805" i="3" s="1"/>
  <c r="K743" i="3"/>
  <c r="K805" i="3" s="1"/>
  <c r="L743" i="3"/>
  <c r="L805" i="3" s="1"/>
  <c r="M743" i="3"/>
  <c r="M805" i="3" s="1"/>
  <c r="N743" i="3"/>
  <c r="N805" i="3" s="1"/>
  <c r="O743" i="3"/>
  <c r="O805" i="3" s="1"/>
  <c r="P743" i="3"/>
  <c r="P805" i="3" s="1"/>
  <c r="Q743" i="3"/>
  <c r="Q805" i="3" s="1"/>
  <c r="R743" i="3"/>
  <c r="R805" i="3" s="1"/>
  <c r="S743" i="3"/>
  <c r="S805" i="3" s="1"/>
  <c r="T743" i="3"/>
  <c r="T805" i="3" s="1"/>
  <c r="E744" i="3"/>
  <c r="E806" i="3" s="1"/>
  <c r="F744" i="3"/>
  <c r="F806" i="3" s="1"/>
  <c r="G744" i="3"/>
  <c r="G806" i="3" s="1"/>
  <c r="H744" i="3"/>
  <c r="H806" i="3" s="1"/>
  <c r="I744" i="3"/>
  <c r="I806" i="3" s="1"/>
  <c r="J744" i="3"/>
  <c r="J806" i="3" s="1"/>
  <c r="K744" i="3"/>
  <c r="K806" i="3" s="1"/>
  <c r="L744" i="3"/>
  <c r="L806" i="3" s="1"/>
  <c r="M744" i="3"/>
  <c r="M806" i="3" s="1"/>
  <c r="N744" i="3"/>
  <c r="N806" i="3" s="1"/>
  <c r="O744" i="3"/>
  <c r="O806" i="3" s="1"/>
  <c r="P744" i="3"/>
  <c r="P806" i="3" s="1"/>
  <c r="Q744" i="3"/>
  <c r="Q806" i="3" s="1"/>
  <c r="R744" i="3"/>
  <c r="R806" i="3" s="1"/>
  <c r="S744" i="3"/>
  <c r="S806" i="3" s="1"/>
  <c r="T744" i="3"/>
  <c r="T806" i="3" s="1"/>
  <c r="E745" i="3"/>
  <c r="E807" i="3" s="1"/>
  <c r="F745" i="3"/>
  <c r="F807" i="3" s="1"/>
  <c r="G745" i="3"/>
  <c r="G807" i="3" s="1"/>
  <c r="H745" i="3"/>
  <c r="H807" i="3" s="1"/>
  <c r="I745" i="3"/>
  <c r="I807" i="3" s="1"/>
  <c r="J745" i="3"/>
  <c r="J807" i="3" s="1"/>
  <c r="K745" i="3"/>
  <c r="K807" i="3" s="1"/>
  <c r="L745" i="3"/>
  <c r="L807" i="3" s="1"/>
  <c r="M745" i="3"/>
  <c r="M807" i="3" s="1"/>
  <c r="N745" i="3"/>
  <c r="N807" i="3" s="1"/>
  <c r="O745" i="3"/>
  <c r="O807" i="3" s="1"/>
  <c r="P745" i="3"/>
  <c r="P807" i="3" s="1"/>
  <c r="Q745" i="3"/>
  <c r="Q807" i="3" s="1"/>
  <c r="R745" i="3"/>
  <c r="R807" i="3" s="1"/>
  <c r="S745" i="3"/>
  <c r="S807" i="3" s="1"/>
  <c r="T745" i="3"/>
  <c r="T807" i="3" s="1"/>
  <c r="E757" i="3"/>
  <c r="F757" i="3"/>
  <c r="G757" i="3"/>
  <c r="H757" i="3"/>
  <c r="I757" i="3"/>
  <c r="J757" i="3"/>
  <c r="K757" i="3"/>
  <c r="L757" i="3"/>
  <c r="M757" i="3"/>
  <c r="N757" i="3"/>
  <c r="O757" i="3"/>
  <c r="P757" i="3"/>
  <c r="Q757" i="3"/>
  <c r="R757" i="3"/>
  <c r="S757" i="3"/>
  <c r="T757" i="3"/>
  <c r="E772" i="3"/>
  <c r="E776" i="3" s="1"/>
  <c r="F772" i="3"/>
  <c r="F776" i="3" s="1"/>
  <c r="G772" i="3"/>
  <c r="G776" i="3" s="1"/>
  <c r="H772" i="3"/>
  <c r="H776" i="3" s="1"/>
  <c r="I772" i="3"/>
  <c r="I776" i="3" s="1"/>
  <c r="J772" i="3"/>
  <c r="J776" i="3" s="1"/>
  <c r="K772" i="3"/>
  <c r="K776" i="3" s="1"/>
  <c r="L772" i="3"/>
  <c r="L776" i="3" s="1"/>
  <c r="M772" i="3"/>
  <c r="M776" i="3" s="1"/>
  <c r="N772" i="3"/>
  <c r="N776" i="3" s="1"/>
  <c r="O772" i="3"/>
  <c r="O776" i="3" s="1"/>
  <c r="P772" i="3"/>
  <c r="P776" i="3" s="1"/>
  <c r="Q772" i="3"/>
  <c r="Q776" i="3" s="1"/>
  <c r="R772" i="3"/>
  <c r="R776" i="3" s="1"/>
  <c r="S772" i="3"/>
  <c r="S776" i="3" s="1"/>
  <c r="T772" i="3"/>
  <c r="T776" i="3" s="1"/>
  <c r="N775" i="3"/>
  <c r="K791" i="3"/>
  <c r="M791" i="3"/>
  <c r="O791" i="3"/>
  <c r="Q791" i="3"/>
  <c r="S791" i="3"/>
  <c r="E812" i="3"/>
  <c r="F812" i="3"/>
  <c r="G812" i="3"/>
  <c r="H812" i="3"/>
  <c r="I812" i="3"/>
  <c r="J812" i="3"/>
  <c r="K812" i="3"/>
  <c r="L812" i="3"/>
  <c r="M812" i="3"/>
  <c r="N812" i="3"/>
  <c r="O812" i="3"/>
  <c r="P812" i="3"/>
  <c r="Q812" i="3"/>
  <c r="R812" i="3"/>
  <c r="S812" i="3"/>
  <c r="T812" i="3"/>
  <c r="T1520" i="3" s="1"/>
  <c r="E1388" i="3"/>
  <c r="F1388" i="3"/>
  <c r="G1388" i="3"/>
  <c r="H1388" i="3"/>
  <c r="I1388" i="3"/>
  <c r="J1388" i="3"/>
  <c r="K1388" i="3"/>
  <c r="L1388" i="3"/>
  <c r="M1388" i="3"/>
  <c r="N1388" i="3"/>
  <c r="O1388" i="3"/>
  <c r="P1388" i="3"/>
  <c r="Q1388" i="3"/>
  <c r="R1388" i="3"/>
  <c r="S1388" i="3"/>
  <c r="T1388" i="3"/>
  <c r="E1425" i="3"/>
  <c r="E1431" i="3" s="1"/>
  <c r="E1426" i="3" s="1"/>
  <c r="F1425" i="3"/>
  <c r="G1425" i="3"/>
  <c r="H1425" i="3"/>
  <c r="I1425" i="3"/>
  <c r="J1425" i="3"/>
  <c r="K1425" i="3"/>
  <c r="L1425" i="3"/>
  <c r="M1425" i="3"/>
  <c r="M1431" i="3" s="1"/>
  <c r="M1389" i="3" s="1"/>
  <c r="N1425" i="3"/>
  <c r="O1425" i="3"/>
  <c r="P1425" i="3"/>
  <c r="P1431" i="3" s="1"/>
  <c r="Q1425" i="3"/>
  <c r="R1425" i="3"/>
  <c r="S1425" i="3"/>
  <c r="S1431" i="3" s="1"/>
  <c r="T1425" i="3"/>
  <c r="E1435" i="3"/>
  <c r="E1480" i="3" s="1"/>
  <c r="F1435" i="3"/>
  <c r="F1480" i="3" s="1"/>
  <c r="G1435" i="3"/>
  <c r="G1480" i="3" s="1"/>
  <c r="H1435" i="3"/>
  <c r="H1480" i="3" s="1"/>
  <c r="I1435" i="3"/>
  <c r="I1480" i="3" s="1"/>
  <c r="J1435" i="3"/>
  <c r="J1480" i="3" s="1"/>
  <c r="K1435" i="3"/>
  <c r="K1480" i="3" s="1"/>
  <c r="L1435" i="3"/>
  <c r="M1435" i="3"/>
  <c r="M1480" i="3" s="1"/>
  <c r="N1435" i="3"/>
  <c r="N1480" i="3" s="1"/>
  <c r="O1435" i="3"/>
  <c r="O1480" i="3" s="1"/>
  <c r="P1435" i="3"/>
  <c r="P1480" i="3" s="1"/>
  <c r="Q1435" i="3"/>
  <c r="Q1480" i="3" s="1"/>
  <c r="R1435" i="3"/>
  <c r="S1435" i="3"/>
  <c r="S1480" i="3" s="1"/>
  <c r="T1435" i="3"/>
  <c r="E1436" i="3"/>
  <c r="E1481" i="3" s="1"/>
  <c r="F1436" i="3"/>
  <c r="F1481" i="3" s="1"/>
  <c r="G1436" i="3"/>
  <c r="G1481" i="3" s="1"/>
  <c r="H1436" i="3"/>
  <c r="I1436" i="3"/>
  <c r="I1481" i="3" s="1"/>
  <c r="J1436" i="3"/>
  <c r="J1481" i="3" s="1"/>
  <c r="K1436" i="3"/>
  <c r="K1481" i="3" s="1"/>
  <c r="L1436" i="3"/>
  <c r="L1481" i="3" s="1"/>
  <c r="M1436" i="3"/>
  <c r="M1481" i="3" s="1"/>
  <c r="N1436" i="3"/>
  <c r="N1481" i="3" s="1"/>
  <c r="O1436" i="3"/>
  <c r="O1481" i="3" s="1"/>
  <c r="P1436" i="3"/>
  <c r="P1481" i="3" s="1"/>
  <c r="Q1436" i="3"/>
  <c r="Q1481" i="3" s="1"/>
  <c r="R1436" i="3"/>
  <c r="R1481" i="3" s="1"/>
  <c r="S1436" i="3"/>
  <c r="S1481" i="3" s="1"/>
  <c r="T1436" i="3"/>
  <c r="T1481" i="3" s="1"/>
  <c r="E1437" i="3"/>
  <c r="E1482" i="3" s="1"/>
  <c r="F1437" i="3"/>
  <c r="F1482" i="3" s="1"/>
  <c r="G1437" i="3"/>
  <c r="G1482" i="3" s="1"/>
  <c r="H1437" i="3"/>
  <c r="H1482" i="3" s="1"/>
  <c r="I1437" i="3"/>
  <c r="J1437" i="3"/>
  <c r="J1482" i="3" s="1"/>
  <c r="K1437" i="3"/>
  <c r="K1482" i="3" s="1"/>
  <c r="L1437" i="3"/>
  <c r="L1482" i="3" s="1"/>
  <c r="M1437" i="3"/>
  <c r="M1482" i="3" s="1"/>
  <c r="N1437" i="3"/>
  <c r="N1482" i="3" s="1"/>
  <c r="O1437" i="3"/>
  <c r="O1482" i="3" s="1"/>
  <c r="P1437" i="3"/>
  <c r="P1482" i="3" s="1"/>
  <c r="Q1437" i="3"/>
  <c r="Q1482" i="3" s="1"/>
  <c r="R1437" i="3"/>
  <c r="R1482" i="3" s="1"/>
  <c r="S1437" i="3"/>
  <c r="S1482" i="3" s="1"/>
  <c r="T1437" i="3"/>
  <c r="T1482" i="3" s="1"/>
  <c r="E1438" i="3"/>
  <c r="F1438" i="3"/>
  <c r="F1483" i="3" s="1"/>
  <c r="G1438" i="3"/>
  <c r="G1483" i="3" s="1"/>
  <c r="H1438" i="3"/>
  <c r="H1483" i="3" s="1"/>
  <c r="I1438" i="3"/>
  <c r="I1483" i="3" s="1"/>
  <c r="J1438" i="3"/>
  <c r="J1483" i="3" s="1"/>
  <c r="K1438" i="3"/>
  <c r="K1483" i="3" s="1"/>
  <c r="L1438" i="3"/>
  <c r="L1483" i="3" s="1"/>
  <c r="M1438" i="3"/>
  <c r="M1483" i="3" s="1"/>
  <c r="N1438" i="3"/>
  <c r="N1483" i="3" s="1"/>
  <c r="O1438" i="3"/>
  <c r="O1483" i="3" s="1"/>
  <c r="P1438" i="3"/>
  <c r="P1483" i="3" s="1"/>
  <c r="Q1438" i="3"/>
  <c r="Q1483" i="3" s="1"/>
  <c r="R1438" i="3"/>
  <c r="R1483" i="3" s="1"/>
  <c r="S1438" i="3"/>
  <c r="S1483" i="3" s="1"/>
  <c r="T1438" i="3"/>
  <c r="T1483" i="3" s="1"/>
  <c r="E1439" i="3"/>
  <c r="E1484" i="3" s="1"/>
  <c r="F1439" i="3"/>
  <c r="F1484" i="3" s="1"/>
  <c r="G1439" i="3"/>
  <c r="G1484" i="3" s="1"/>
  <c r="H1439" i="3"/>
  <c r="H1484" i="3" s="1"/>
  <c r="I1439" i="3"/>
  <c r="I1484" i="3" s="1"/>
  <c r="J1439" i="3"/>
  <c r="J1484" i="3" s="1"/>
  <c r="K1439" i="3"/>
  <c r="K1484" i="3" s="1"/>
  <c r="L1439" i="3"/>
  <c r="L1484" i="3" s="1"/>
  <c r="M1439" i="3"/>
  <c r="M1484" i="3" s="1"/>
  <c r="N1439" i="3"/>
  <c r="N1484" i="3" s="1"/>
  <c r="O1439" i="3"/>
  <c r="O1484" i="3" s="1"/>
  <c r="P1439" i="3"/>
  <c r="P1484" i="3" s="1"/>
  <c r="Q1439" i="3"/>
  <c r="Q1484" i="3" s="1"/>
  <c r="R1439" i="3"/>
  <c r="R1484" i="3" s="1"/>
  <c r="S1439" i="3"/>
  <c r="S1484" i="3" s="1"/>
  <c r="T1439" i="3"/>
  <c r="T1484" i="3" s="1"/>
  <c r="E1440" i="3"/>
  <c r="E1485" i="3" s="1"/>
  <c r="F1440" i="3"/>
  <c r="F1485" i="3" s="1"/>
  <c r="G1440" i="3"/>
  <c r="G1485" i="3" s="1"/>
  <c r="H1440" i="3"/>
  <c r="H1485" i="3" s="1"/>
  <c r="I1440" i="3"/>
  <c r="I1485" i="3" s="1"/>
  <c r="J1440" i="3"/>
  <c r="J1485" i="3" s="1"/>
  <c r="K1440" i="3"/>
  <c r="K1485" i="3" s="1"/>
  <c r="L1440" i="3"/>
  <c r="L1485" i="3" s="1"/>
  <c r="M1440" i="3"/>
  <c r="M1485" i="3" s="1"/>
  <c r="N1440" i="3"/>
  <c r="N1485" i="3" s="1"/>
  <c r="O1440" i="3"/>
  <c r="O1485" i="3" s="1"/>
  <c r="P1440" i="3"/>
  <c r="P1485" i="3" s="1"/>
  <c r="Q1440" i="3"/>
  <c r="Q1485" i="3" s="1"/>
  <c r="R1440" i="3"/>
  <c r="R1485" i="3" s="1"/>
  <c r="S1440" i="3"/>
  <c r="S1485" i="3" s="1"/>
  <c r="T1440" i="3"/>
  <c r="T1485" i="3" s="1"/>
  <c r="E1441" i="3"/>
  <c r="E1486" i="3" s="1"/>
  <c r="F1441" i="3"/>
  <c r="F1486" i="3" s="1"/>
  <c r="G1441" i="3"/>
  <c r="G1486" i="3" s="1"/>
  <c r="H1441" i="3"/>
  <c r="H1486" i="3" s="1"/>
  <c r="I1441" i="3"/>
  <c r="I1486" i="3" s="1"/>
  <c r="J1441" i="3"/>
  <c r="J1486" i="3" s="1"/>
  <c r="K1441" i="3"/>
  <c r="K1486" i="3" s="1"/>
  <c r="L1441" i="3"/>
  <c r="L1486" i="3" s="1"/>
  <c r="M1441" i="3"/>
  <c r="M1486" i="3" s="1"/>
  <c r="N1441" i="3"/>
  <c r="N1486" i="3" s="1"/>
  <c r="O1441" i="3"/>
  <c r="O1486" i="3" s="1"/>
  <c r="P1441" i="3"/>
  <c r="P1486" i="3" s="1"/>
  <c r="Q1441" i="3"/>
  <c r="Q1486" i="3" s="1"/>
  <c r="R1441" i="3"/>
  <c r="R1486" i="3" s="1"/>
  <c r="S1441" i="3"/>
  <c r="S1486" i="3" s="1"/>
  <c r="T1441" i="3"/>
  <c r="T1486" i="3" s="1"/>
  <c r="E1442" i="3"/>
  <c r="E1487" i="3" s="1"/>
  <c r="F1442" i="3"/>
  <c r="F1487" i="3" s="1"/>
  <c r="G1442" i="3"/>
  <c r="G1487" i="3" s="1"/>
  <c r="H1442" i="3"/>
  <c r="H1487" i="3" s="1"/>
  <c r="I1442" i="3"/>
  <c r="I1487" i="3" s="1"/>
  <c r="J1442" i="3"/>
  <c r="J1487" i="3" s="1"/>
  <c r="K1442" i="3"/>
  <c r="K1487" i="3" s="1"/>
  <c r="L1442" i="3"/>
  <c r="L1487" i="3" s="1"/>
  <c r="M1442" i="3"/>
  <c r="M1487" i="3" s="1"/>
  <c r="N1442" i="3"/>
  <c r="N1487" i="3" s="1"/>
  <c r="O1442" i="3"/>
  <c r="P1442" i="3"/>
  <c r="P1487" i="3" s="1"/>
  <c r="Q1442" i="3"/>
  <c r="Q1487" i="3" s="1"/>
  <c r="R1442" i="3"/>
  <c r="R1487" i="3" s="1"/>
  <c r="S1442" i="3"/>
  <c r="S1487" i="3" s="1"/>
  <c r="T1442" i="3"/>
  <c r="T1487" i="3" s="1"/>
  <c r="E1443" i="3"/>
  <c r="E1488" i="3" s="1"/>
  <c r="F1443" i="3"/>
  <c r="F1488" i="3" s="1"/>
  <c r="G1443" i="3"/>
  <c r="G1488" i="3" s="1"/>
  <c r="H1443" i="3"/>
  <c r="H1488" i="3" s="1"/>
  <c r="I1443" i="3"/>
  <c r="I1488" i="3" s="1"/>
  <c r="J1443" i="3"/>
  <c r="J1488" i="3" s="1"/>
  <c r="K1443" i="3"/>
  <c r="L1443" i="3"/>
  <c r="L1488" i="3" s="1"/>
  <c r="M1443" i="3"/>
  <c r="M1488" i="3" s="1"/>
  <c r="N1443" i="3"/>
  <c r="N1488" i="3" s="1"/>
  <c r="O1443" i="3"/>
  <c r="O1488" i="3" s="1"/>
  <c r="P1443" i="3"/>
  <c r="P1488" i="3" s="1"/>
  <c r="Q1443" i="3"/>
  <c r="Q1488" i="3" s="1"/>
  <c r="R1443" i="3"/>
  <c r="R1488" i="3" s="1"/>
  <c r="S1443" i="3"/>
  <c r="S1488" i="3" s="1"/>
  <c r="T1443" i="3"/>
  <c r="T1488" i="3" s="1"/>
  <c r="E1444" i="3"/>
  <c r="E1489" i="3" s="1"/>
  <c r="F1444" i="3"/>
  <c r="F1489" i="3" s="1"/>
  <c r="G1444" i="3"/>
  <c r="G1489" i="3" s="1"/>
  <c r="H1444" i="3"/>
  <c r="H1489" i="3" s="1"/>
  <c r="I1444" i="3"/>
  <c r="I1489" i="3" s="1"/>
  <c r="J1444" i="3"/>
  <c r="J1489" i="3" s="1"/>
  <c r="K1444" i="3"/>
  <c r="K1489" i="3" s="1"/>
  <c r="L1444" i="3"/>
  <c r="L1489" i="3" s="1"/>
  <c r="M1444" i="3"/>
  <c r="M1489" i="3" s="1"/>
  <c r="N1444" i="3"/>
  <c r="N1489" i="3" s="1"/>
  <c r="O1444" i="3"/>
  <c r="O1489" i="3" s="1"/>
  <c r="P1444" i="3"/>
  <c r="P1489" i="3" s="1"/>
  <c r="Q1444" i="3"/>
  <c r="Q1489" i="3" s="1"/>
  <c r="R1444" i="3"/>
  <c r="R1489" i="3" s="1"/>
  <c r="S1444" i="3"/>
  <c r="S1489" i="3" s="1"/>
  <c r="T1444" i="3"/>
  <c r="T1489" i="3" s="1"/>
  <c r="E1456" i="3"/>
  <c r="F1456" i="3"/>
  <c r="G1456" i="3"/>
  <c r="H1456" i="3"/>
  <c r="I1456" i="3"/>
  <c r="J1456" i="3"/>
  <c r="K1456" i="3"/>
  <c r="L1456" i="3"/>
  <c r="M1456" i="3"/>
  <c r="N1456" i="3"/>
  <c r="O1456" i="3"/>
  <c r="P1456" i="3"/>
  <c r="Q1456" i="3"/>
  <c r="R1456" i="3"/>
  <c r="S1456" i="3"/>
  <c r="T1456" i="3"/>
  <c r="E1471" i="3"/>
  <c r="E1475" i="3" s="1"/>
  <c r="F1471" i="3"/>
  <c r="F1475" i="3" s="1"/>
  <c r="G1471" i="3"/>
  <c r="G1475" i="3" s="1"/>
  <c r="H1471" i="3"/>
  <c r="H1475" i="3" s="1"/>
  <c r="I1471" i="3"/>
  <c r="I1475" i="3" s="1"/>
  <c r="J1471" i="3"/>
  <c r="J1475" i="3" s="1"/>
  <c r="K1471" i="3"/>
  <c r="K1475" i="3" s="1"/>
  <c r="L1471" i="3"/>
  <c r="L1475" i="3" s="1"/>
  <c r="M1471" i="3"/>
  <c r="M1475" i="3" s="1"/>
  <c r="N1471" i="3"/>
  <c r="N1475" i="3" s="1"/>
  <c r="O1471" i="3"/>
  <c r="O1475" i="3" s="1"/>
  <c r="P1471" i="3"/>
  <c r="P1475" i="3" s="1"/>
  <c r="Q1471" i="3"/>
  <c r="Q1475" i="3" s="1"/>
  <c r="R1471" i="3"/>
  <c r="R1475" i="3" s="1"/>
  <c r="S1471" i="3"/>
  <c r="S1475" i="3" s="1"/>
  <c r="T1471" i="3"/>
  <c r="T1475" i="3" s="1"/>
  <c r="E1494" i="3"/>
  <c r="F1494" i="3"/>
  <c r="G1494" i="3"/>
  <c r="H1494" i="3"/>
  <c r="I1494" i="3"/>
  <c r="J1494" i="3"/>
  <c r="K1494" i="3"/>
  <c r="L1494" i="3"/>
  <c r="M1494" i="3"/>
  <c r="N1494" i="3"/>
  <c r="O1494" i="3"/>
  <c r="P1494" i="3"/>
  <c r="Q1494" i="3"/>
  <c r="R1494" i="3"/>
  <c r="S1494" i="3"/>
  <c r="T1494" i="3"/>
  <c r="N1409" i="3"/>
  <c r="G2" i="6"/>
  <c r="I2" i="6"/>
  <c r="H2" i="6"/>
  <c r="O1" i="8"/>
  <c r="E666" i="8" s="1"/>
  <c r="P1" i="8"/>
  <c r="Q1" i="8"/>
  <c r="N715" i="3" l="1"/>
  <c r="F715" i="3"/>
  <c r="E36" i="2"/>
  <c r="E43" i="2"/>
  <c r="D17" i="2"/>
  <c r="E17" i="2"/>
  <c r="E387" i="8"/>
  <c r="E814" i="8"/>
  <c r="E813" i="8"/>
  <c r="E812" i="8"/>
  <c r="E811" i="8"/>
  <c r="E810" i="8"/>
  <c r="E809" i="8"/>
  <c r="D814" i="8"/>
  <c r="D813" i="8"/>
  <c r="D812" i="8"/>
  <c r="D811" i="8"/>
  <c r="D810" i="8"/>
  <c r="D809" i="8"/>
  <c r="K814" i="8"/>
  <c r="K813" i="8"/>
  <c r="K812" i="8"/>
  <c r="K811" i="8"/>
  <c r="K810" i="8"/>
  <c r="K809" i="8"/>
  <c r="J813" i="8"/>
  <c r="J812" i="8"/>
  <c r="J810" i="8"/>
  <c r="F814" i="8"/>
  <c r="F812" i="8"/>
  <c r="F810" i="8"/>
  <c r="J814" i="8"/>
  <c r="J811" i="8"/>
  <c r="J809" i="8"/>
  <c r="F809" i="8"/>
  <c r="I814" i="8"/>
  <c r="I813" i="8"/>
  <c r="I812" i="8"/>
  <c r="I811" i="8"/>
  <c r="I810" i="8"/>
  <c r="I809" i="8"/>
  <c r="H814" i="8"/>
  <c r="H813" i="8"/>
  <c r="H812" i="8"/>
  <c r="H811" i="8"/>
  <c r="H810" i="8"/>
  <c r="H809" i="8"/>
  <c r="G814" i="8"/>
  <c r="G813" i="8"/>
  <c r="G812" i="8"/>
  <c r="G811" i="8"/>
  <c r="G810" i="8"/>
  <c r="G809" i="8"/>
  <c r="F813" i="8"/>
  <c r="F811" i="8"/>
  <c r="E44" i="2"/>
  <c r="D44" i="2"/>
  <c r="E18" i="2"/>
  <c r="E45" i="2"/>
  <c r="D45" i="2"/>
  <c r="C45" i="2"/>
  <c r="B45" i="2"/>
  <c r="C44" i="2"/>
  <c r="B44" i="2"/>
  <c r="M1" i="5"/>
  <c r="E492" i="5" s="1"/>
  <c r="G4" i="8"/>
  <c r="H331" i="8"/>
  <c r="J648" i="3"/>
  <c r="K460" i="8"/>
  <c r="K580" i="8"/>
  <c r="K520" i="8"/>
  <c r="K473" i="8"/>
  <c r="K209" i="8"/>
  <c r="K250" i="8"/>
  <c r="K339" i="8"/>
  <c r="J485" i="8"/>
  <c r="K335" i="8"/>
  <c r="K136" i="8"/>
  <c r="J355" i="8"/>
  <c r="K144" i="8"/>
  <c r="K511" i="8"/>
  <c r="K537" i="8"/>
  <c r="K180" i="8"/>
  <c r="I643" i="8"/>
  <c r="K200" i="8"/>
  <c r="K158" i="8"/>
  <c r="K643" i="8"/>
  <c r="J196" i="8"/>
  <c r="K545" i="8"/>
  <c r="K632" i="8"/>
  <c r="K183" i="8"/>
  <c r="K191" i="8"/>
  <c r="J546" i="8"/>
  <c r="K613" i="8"/>
  <c r="G93" i="8"/>
  <c r="K492" i="8"/>
  <c r="K153" i="8"/>
  <c r="H188" i="8"/>
  <c r="K507" i="8"/>
  <c r="K461" i="8"/>
  <c r="K224" i="8"/>
  <c r="I217" i="8"/>
  <c r="K648" i="8"/>
  <c r="H145" i="8"/>
  <c r="K527" i="8"/>
  <c r="K505" i="8"/>
  <c r="K353" i="8"/>
  <c r="K509" i="8"/>
  <c r="K476" i="8"/>
  <c r="K150" i="8"/>
  <c r="K541" i="8"/>
  <c r="K107" i="8"/>
  <c r="K141" i="8"/>
  <c r="J549" i="8"/>
  <c r="K205" i="8"/>
  <c r="J124" i="8"/>
  <c r="J226" i="8"/>
  <c r="K162" i="8"/>
  <c r="J479" i="8"/>
  <c r="J505" i="8"/>
  <c r="K456" i="8"/>
  <c r="K512" i="8"/>
  <c r="J220" i="8"/>
  <c r="K131" i="8"/>
  <c r="K585" i="8"/>
  <c r="K531" i="8"/>
  <c r="K391" i="8"/>
  <c r="K517" i="8"/>
  <c r="K493" i="8"/>
  <c r="J183" i="8"/>
  <c r="K574" i="8"/>
  <c r="J486" i="8"/>
  <c r="K543" i="8"/>
  <c r="K475" i="8"/>
  <c r="J592" i="8"/>
  <c r="I124" i="8"/>
  <c r="J102" i="8"/>
  <c r="K487" i="8"/>
  <c r="K474" i="8"/>
  <c r="G220" i="8"/>
  <c r="K518" i="8"/>
  <c r="K167" i="8"/>
  <c r="K217" i="8"/>
  <c r="K176" i="8"/>
  <c r="I498" i="8"/>
  <c r="K631" i="8"/>
  <c r="J639" i="8"/>
  <c r="K817" i="8"/>
  <c r="I650" i="8"/>
  <c r="K374" i="8"/>
  <c r="K145" i="8"/>
  <c r="I344" i="8"/>
  <c r="K184" i="8"/>
  <c r="I590" i="8"/>
  <c r="K654" i="8"/>
  <c r="K104" i="8"/>
  <c r="K539" i="8"/>
  <c r="K549" i="8"/>
  <c r="K168" i="8"/>
  <c r="K595" i="8"/>
  <c r="K118" i="8"/>
  <c r="J537" i="8"/>
  <c r="K610" i="8"/>
  <c r="K577" i="8"/>
  <c r="J236" i="8"/>
  <c r="K195" i="8"/>
  <c r="J352" i="8"/>
  <c r="K204" i="8"/>
  <c r="I203" i="8"/>
  <c r="K510" i="8"/>
  <c r="K241" i="8"/>
  <c r="H507" i="8"/>
  <c r="K88" i="8"/>
  <c r="K343" i="8"/>
  <c r="J87" i="8"/>
  <c r="I250" i="8"/>
  <c r="K350" i="8"/>
  <c r="J526" i="8"/>
  <c r="K219" i="8"/>
  <c r="K206" i="8"/>
  <c r="J368" i="8"/>
  <c r="J120" i="8"/>
  <c r="K340" i="8"/>
  <c r="K579" i="8"/>
  <c r="K356" i="8"/>
  <c r="G143" i="8"/>
  <c r="K357" i="8"/>
  <c r="I338" i="8"/>
  <c r="K87" i="8"/>
  <c r="J588" i="8"/>
  <c r="K233" i="8"/>
  <c r="K198" i="8"/>
  <c r="K251" i="8"/>
  <c r="K578" i="8"/>
  <c r="K658" i="8"/>
  <c r="H334" i="8"/>
  <c r="J819" i="8"/>
  <c r="K482" i="8"/>
  <c r="K481" i="8"/>
  <c r="J93" i="8"/>
  <c r="K576" i="8"/>
  <c r="K612" i="8"/>
  <c r="K540" i="8"/>
  <c r="J114" i="8"/>
  <c r="K534" i="8"/>
  <c r="I173" i="8"/>
  <c r="J625" i="8"/>
  <c r="H549" i="8"/>
  <c r="J483" i="8"/>
  <c r="I466" i="8"/>
  <c r="H181" i="8"/>
  <c r="K101" i="8"/>
  <c r="K483" i="8"/>
  <c r="J577" i="8"/>
  <c r="K249" i="8"/>
  <c r="K478" i="8"/>
  <c r="K367" i="8"/>
  <c r="J157" i="8"/>
  <c r="K599" i="8"/>
  <c r="K355" i="8"/>
  <c r="K181" i="8"/>
  <c r="K203" i="8"/>
  <c r="K189" i="8"/>
  <c r="K207" i="8"/>
  <c r="K563" i="8"/>
  <c r="K616" i="8"/>
  <c r="J335" i="8"/>
  <c r="J503" i="8"/>
  <c r="K163" i="8"/>
  <c r="K98" i="8"/>
  <c r="J747" i="8"/>
  <c r="K229" i="8"/>
  <c r="K502" i="8"/>
  <c r="K575" i="8"/>
  <c r="K638" i="8"/>
  <c r="H519" i="8"/>
  <c r="J490" i="8"/>
  <c r="I506" i="8"/>
  <c r="K586" i="8"/>
  <c r="K93" i="8"/>
  <c r="K516" i="8"/>
  <c r="K247" i="8"/>
  <c r="K617" i="8"/>
  <c r="I154" i="8"/>
  <c r="I112" i="8"/>
  <c r="I455" i="8"/>
  <c r="K349" i="8"/>
  <c r="J535" i="8"/>
  <c r="K515" i="8"/>
  <c r="K526" i="8"/>
  <c r="K337" i="8"/>
  <c r="K459" i="8"/>
  <c r="J199" i="8"/>
  <c r="J534" i="8"/>
  <c r="I239" i="8"/>
  <c r="K628" i="8"/>
  <c r="I594" i="8"/>
  <c r="K634" i="8"/>
  <c r="K538" i="8"/>
  <c r="K463" i="8"/>
  <c r="J119" i="8"/>
  <c r="K395" i="8"/>
  <c r="K146" i="8"/>
  <c r="J461" i="8"/>
  <c r="J498" i="8"/>
  <c r="I159" i="8"/>
  <c r="I131" i="8"/>
  <c r="J655" i="8"/>
  <c r="J640" i="8"/>
  <c r="J158" i="8"/>
  <c r="I95" i="8"/>
  <c r="K178" i="8"/>
  <c r="K126" i="8"/>
  <c r="K548" i="8"/>
  <c r="K750" i="8"/>
  <c r="K649" i="8"/>
  <c r="J455" i="8"/>
  <c r="J373" i="8"/>
  <c r="H588" i="8"/>
  <c r="K455" i="8"/>
  <c r="J512" i="8"/>
  <c r="K583" i="8"/>
  <c r="K630" i="8"/>
  <c r="K394" i="8"/>
  <c r="K561" i="8"/>
  <c r="J142" i="8"/>
  <c r="I395" i="8"/>
  <c r="H511" i="8"/>
  <c r="K110" i="8"/>
  <c r="I100" i="8"/>
  <c r="K121" i="8"/>
  <c r="K642" i="8"/>
  <c r="K495" i="8"/>
  <c r="I511" i="8"/>
  <c r="J133" i="8"/>
  <c r="K351" i="8"/>
  <c r="J209" i="8"/>
  <c r="J642" i="8"/>
  <c r="I547" i="8"/>
  <c r="J123" i="8"/>
  <c r="I163" i="8"/>
  <c r="H197" i="8"/>
  <c r="J633" i="8"/>
  <c r="K656" i="8"/>
  <c r="I200" i="8"/>
  <c r="I162" i="8"/>
  <c r="K122" i="8"/>
  <c r="K242" i="8"/>
  <c r="J186" i="8"/>
  <c r="K396" i="8"/>
  <c r="J628" i="8"/>
  <c r="K210" i="8"/>
  <c r="K155" i="8"/>
  <c r="K558" i="8"/>
  <c r="I236" i="8"/>
  <c r="K369" i="8"/>
  <c r="K567" i="8"/>
  <c r="K471" i="8"/>
  <c r="H634" i="8"/>
  <c r="K165" i="8"/>
  <c r="K621" i="8"/>
  <c r="K97" i="8"/>
  <c r="K573" i="8"/>
  <c r="I105" i="8"/>
  <c r="J802" i="8"/>
  <c r="I559" i="8"/>
  <c r="K825" i="8"/>
  <c r="K164" i="8"/>
  <c r="K584" i="8"/>
  <c r="K650" i="8"/>
  <c r="K371" i="8"/>
  <c r="J136" i="8"/>
  <c r="I219" i="8"/>
  <c r="H335" i="8"/>
  <c r="K557" i="8"/>
  <c r="I584" i="8"/>
  <c r="K619" i="8"/>
  <c r="K117" i="8"/>
  <c r="K152" i="8"/>
  <c r="K593" i="8"/>
  <c r="J144" i="8"/>
  <c r="J197" i="8"/>
  <c r="I746" i="8"/>
  <c r="K222" i="8"/>
  <c r="J618" i="8"/>
  <c r="K485" i="8"/>
  <c r="K498" i="8"/>
  <c r="K633" i="8"/>
  <c r="I113" i="8"/>
  <c r="G96" i="8"/>
  <c r="K89" i="8"/>
  <c r="J146" i="8"/>
  <c r="J137" i="8"/>
  <c r="J558" i="8"/>
  <c r="J622" i="8"/>
  <c r="I197" i="8"/>
  <c r="H243" i="8"/>
  <c r="I518" i="8"/>
  <c r="K469" i="8"/>
  <c r="K620" i="8"/>
  <c r="I619" i="8"/>
  <c r="G542" i="8"/>
  <c r="K522" i="8"/>
  <c r="K462" i="8"/>
  <c r="K226" i="8"/>
  <c r="K629" i="8"/>
  <c r="H240" i="8"/>
  <c r="J539" i="8"/>
  <c r="K468" i="8"/>
  <c r="I92" i="8"/>
  <c r="K519" i="8"/>
  <c r="K532" i="8"/>
  <c r="K95" i="8"/>
  <c r="I351" i="8"/>
  <c r="K138" i="8"/>
  <c r="K506" i="8"/>
  <c r="J231" i="8"/>
  <c r="J524" i="8"/>
  <c r="I174" i="8"/>
  <c r="J374" i="8"/>
  <c r="G572" i="8"/>
  <c r="J147" i="8"/>
  <c r="J648" i="8"/>
  <c r="H655" i="8"/>
  <c r="K199" i="8"/>
  <c r="K125" i="8"/>
  <c r="K149" i="8"/>
  <c r="J253" i="8"/>
  <c r="K657" i="8"/>
  <c r="K651" i="8"/>
  <c r="H610" i="8"/>
  <c r="K556" i="8"/>
  <c r="K252" i="8"/>
  <c r="I90" i="8"/>
  <c r="K336" i="8"/>
  <c r="K238" i="8"/>
  <c r="J557" i="8"/>
  <c r="K472" i="8"/>
  <c r="K464" i="8"/>
  <c r="K112" i="8"/>
  <c r="J340" i="8"/>
  <c r="K134" i="8"/>
  <c r="K615" i="8"/>
  <c r="K562" i="8"/>
  <c r="K566" i="8"/>
  <c r="K451" i="8"/>
  <c r="H545" i="8"/>
  <c r="K747" i="8"/>
  <c r="K159" i="8"/>
  <c r="K645" i="8"/>
  <c r="K647" i="8"/>
  <c r="K103" i="8"/>
  <c r="J192" i="8"/>
  <c r="K602" i="8"/>
  <c r="J476" i="8"/>
  <c r="J573" i="8"/>
  <c r="J350" i="8"/>
  <c r="G197" i="8"/>
  <c r="K503" i="8"/>
  <c r="K237" i="8"/>
  <c r="K370" i="8"/>
  <c r="K755" i="8"/>
  <c r="K185" i="8"/>
  <c r="J88" i="8"/>
  <c r="J612" i="8"/>
  <c r="K245" i="8"/>
  <c r="K157" i="8"/>
  <c r="K622" i="8"/>
  <c r="K105" i="8"/>
  <c r="K494" i="8"/>
  <c r="K480" i="8"/>
  <c r="K334" i="8"/>
  <c r="J529" i="8"/>
  <c r="I562" i="8"/>
  <c r="G101" i="8"/>
  <c r="K521" i="8"/>
  <c r="I235" i="8"/>
  <c r="K551" i="8"/>
  <c r="K636" i="8"/>
  <c r="K201" i="8"/>
  <c r="G100" i="8"/>
  <c r="K559" i="8"/>
  <c r="K467" i="8"/>
  <c r="I560" i="8"/>
  <c r="I610" i="8"/>
  <c r="J507" i="8"/>
  <c r="I484" i="8"/>
  <c r="J585" i="8"/>
  <c r="J190" i="8"/>
  <c r="H657" i="8"/>
  <c r="K644" i="8"/>
  <c r="J110" i="8"/>
  <c r="J593" i="8"/>
  <c r="I192" i="8"/>
  <c r="H192" i="8"/>
  <c r="K535" i="8"/>
  <c r="K488" i="8"/>
  <c r="K140" i="8"/>
  <c r="K479" i="8"/>
  <c r="K223" i="8"/>
  <c r="J514" i="8"/>
  <c r="I656" i="8"/>
  <c r="K618" i="8"/>
  <c r="J513" i="8"/>
  <c r="K211" i="8"/>
  <c r="K143" i="8"/>
  <c r="K564" i="8"/>
  <c r="K582" i="8"/>
  <c r="K90" i="8"/>
  <c r="J463" i="8"/>
  <c r="J516" i="8"/>
  <c r="K208" i="8"/>
  <c r="K625" i="8"/>
  <c r="I657" i="8"/>
  <c r="K587" i="8"/>
  <c r="K398" i="8"/>
  <c r="I497" i="8"/>
  <c r="G490" i="8"/>
  <c r="K591" i="8"/>
  <c r="K499" i="8"/>
  <c r="H244" i="8"/>
  <c r="H374" i="8"/>
  <c r="J556" i="8"/>
  <c r="I755" i="8"/>
  <c r="I148" i="8"/>
  <c r="J502" i="8"/>
  <c r="F548" i="8"/>
  <c r="I138" i="8"/>
  <c r="K465" i="8"/>
  <c r="K486" i="8"/>
  <c r="K605" i="8"/>
  <c r="I550" i="8"/>
  <c r="K366" i="8"/>
  <c r="K173" i="8"/>
  <c r="K801" i="8"/>
  <c r="K746" i="8"/>
  <c r="K115" i="8"/>
  <c r="K142" i="8"/>
  <c r="I493" i="8"/>
  <c r="K752" i="8"/>
  <c r="I245" i="8"/>
  <c r="K496" i="8"/>
  <c r="H486" i="8"/>
  <c r="K745" i="8"/>
  <c r="K748" i="8" s="1"/>
  <c r="K49" i="8" s="1"/>
  <c r="K106" i="8"/>
  <c r="I161" i="8"/>
  <c r="J98" i="8"/>
  <c r="J240" i="8"/>
  <c r="G225" i="8"/>
  <c r="K571" i="8"/>
  <c r="K450" i="8"/>
  <c r="K175" i="8"/>
  <c r="K513" i="8"/>
  <c r="J605" i="8"/>
  <c r="I339" i="8"/>
  <c r="H186" i="8"/>
  <c r="K524" i="8"/>
  <c r="J159" i="8"/>
  <c r="K757" i="8"/>
  <c r="K179" i="8"/>
  <c r="K596" i="8"/>
  <c r="K368" i="8"/>
  <c r="K124" i="8"/>
  <c r="J165" i="8"/>
  <c r="I474" i="8"/>
  <c r="K514" i="8"/>
  <c r="K231" i="8"/>
  <c r="G235" i="8"/>
  <c r="K387" i="8"/>
  <c r="K230" i="8"/>
  <c r="J581" i="8"/>
  <c r="K560" i="8"/>
  <c r="K113" i="8"/>
  <c r="K352" i="8"/>
  <c r="J641" i="8"/>
  <c r="H115" i="8"/>
  <c r="H157" i="8"/>
  <c r="H617" i="8"/>
  <c r="I230" i="8"/>
  <c r="I349" i="8"/>
  <c r="J629" i="8"/>
  <c r="J604" i="8"/>
  <c r="J569" i="8"/>
  <c r="I648" i="8"/>
  <c r="I460" i="8"/>
  <c r="I802" i="8"/>
  <c r="I184" i="8"/>
  <c r="J579" i="8"/>
  <c r="G124" i="8"/>
  <c r="J559" i="8"/>
  <c r="J578" i="8"/>
  <c r="H111" i="8"/>
  <c r="J168" i="8"/>
  <c r="J472" i="8"/>
  <c r="J615" i="8"/>
  <c r="G337" i="8"/>
  <c r="J591" i="8"/>
  <c r="J223" i="8"/>
  <c r="H643" i="8"/>
  <c r="J520" i="8"/>
  <c r="J488" i="8"/>
  <c r="J576" i="8"/>
  <c r="G649" i="8"/>
  <c r="J359" i="8"/>
  <c r="H124" i="8"/>
  <c r="I488" i="8"/>
  <c r="H647" i="8"/>
  <c r="J90" i="8"/>
  <c r="I117" i="8"/>
  <c r="G480" i="8"/>
  <c r="I538" i="8"/>
  <c r="J634" i="8"/>
  <c r="I600" i="8"/>
  <c r="J143" i="8"/>
  <c r="I512" i="8"/>
  <c r="I571" i="8"/>
  <c r="F255" i="8"/>
  <c r="I630" i="8"/>
  <c r="H600" i="8"/>
  <c r="K470" i="8"/>
  <c r="J104" i="8"/>
  <c r="J817" i="8"/>
  <c r="I108" i="8"/>
  <c r="I747" i="8"/>
  <c r="J366" i="8"/>
  <c r="J163" i="8"/>
  <c r="I237" i="8"/>
  <c r="H580" i="8"/>
  <c r="I186" i="8"/>
  <c r="H109" i="8"/>
  <c r="J234" i="8"/>
  <c r="J465" i="8"/>
  <c r="H156" i="8"/>
  <c r="K220" i="8"/>
  <c r="K568" i="8"/>
  <c r="K594" i="8"/>
  <c r="K132" i="8"/>
  <c r="I195" i="8"/>
  <c r="J532" i="8"/>
  <c r="K100" i="8"/>
  <c r="K193" i="8"/>
  <c r="K756" i="8"/>
  <c r="K659" i="8"/>
  <c r="K253" i="8"/>
  <c r="K123" i="8"/>
  <c r="K533" i="8"/>
  <c r="J521" i="8"/>
  <c r="J594" i="8"/>
  <c r="I462" i="8"/>
  <c r="J188" i="8"/>
  <c r="J179" i="8"/>
  <c r="J206" i="8"/>
  <c r="I567" i="8"/>
  <c r="H100" i="8"/>
  <c r="J589" i="8"/>
  <c r="J117" i="8"/>
  <c r="J162" i="8"/>
  <c r="J636" i="8"/>
  <c r="H514" i="8"/>
  <c r="J178" i="8"/>
  <c r="H755" i="8"/>
  <c r="I196" i="8"/>
  <c r="J568" i="8"/>
  <c r="H176" i="8"/>
  <c r="G615" i="8"/>
  <c r="I143" i="8"/>
  <c r="J392" i="8"/>
  <c r="J211" i="8"/>
  <c r="H155" i="8"/>
  <c r="G89" i="8"/>
  <c r="J109" i="8"/>
  <c r="I640" i="8"/>
  <c r="I578" i="8"/>
  <c r="J95" i="8"/>
  <c r="I102" i="8"/>
  <c r="I121" i="8"/>
  <c r="I176" i="8"/>
  <c r="I537" i="8"/>
  <c r="G368" i="8"/>
  <c r="I165" i="8"/>
  <c r="J255" i="8"/>
  <c r="I123" i="8"/>
  <c r="J659" i="8"/>
  <c r="H118" i="8"/>
  <c r="H463" i="8"/>
  <c r="J367" i="8"/>
  <c r="J595" i="8"/>
  <c r="J610" i="8"/>
  <c r="H158" i="8"/>
  <c r="I527" i="8"/>
  <c r="I393" i="8"/>
  <c r="G204" i="8"/>
  <c r="C628" i="8"/>
  <c r="K254" i="8"/>
  <c r="K600" i="8"/>
  <c r="K182" i="8"/>
  <c r="K166" i="8"/>
  <c r="J184" i="8"/>
  <c r="I631" i="8"/>
  <c r="K458" i="8"/>
  <c r="J480" i="8"/>
  <c r="K546" i="8"/>
  <c r="K393" i="8"/>
  <c r="K818" i="8"/>
  <c r="K161" i="8"/>
  <c r="K637" i="8"/>
  <c r="J241" i="8"/>
  <c r="H338" i="8"/>
  <c r="H220" i="8"/>
  <c r="J167" i="8"/>
  <c r="J506" i="8"/>
  <c r="J369" i="8"/>
  <c r="H90" i="8"/>
  <c r="H542" i="8"/>
  <c r="J481" i="8"/>
  <c r="J222" i="8"/>
  <c r="J235" i="8"/>
  <c r="I205" i="8"/>
  <c r="I525" i="8"/>
  <c r="J657" i="8"/>
  <c r="J466" i="8"/>
  <c r="J170" i="8"/>
  <c r="J644" i="8"/>
  <c r="H551" i="8"/>
  <c r="J464" i="8"/>
  <c r="J139" i="8"/>
  <c r="I208" i="8"/>
  <c r="J390" i="8"/>
  <c r="H204" i="8"/>
  <c r="K116" i="8"/>
  <c r="J208" i="8"/>
  <c r="J494" i="8"/>
  <c r="J108" i="8"/>
  <c r="J166" i="8"/>
  <c r="I198" i="8"/>
  <c r="I220" i="8"/>
  <c r="I248" i="8"/>
  <c r="I817" i="8"/>
  <c r="G543" i="8"/>
  <c r="H477" i="8"/>
  <c r="J522" i="8"/>
  <c r="I224" i="8"/>
  <c r="I119" i="8"/>
  <c r="I357" i="8"/>
  <c r="G103" i="8"/>
  <c r="I190" i="8"/>
  <c r="I125" i="8"/>
  <c r="J227" i="8"/>
  <c r="G529" i="8"/>
  <c r="I632" i="8"/>
  <c r="H209" i="8"/>
  <c r="I820" i="8"/>
  <c r="E567" i="8"/>
  <c r="I240" i="8"/>
  <c r="G99" i="8"/>
  <c r="J492" i="8"/>
  <c r="J131" i="8"/>
  <c r="J243" i="8"/>
  <c r="I226" i="8"/>
  <c r="H341" i="8"/>
  <c r="J237" i="8"/>
  <c r="J470" i="8"/>
  <c r="J103" i="8"/>
  <c r="J656" i="8"/>
  <c r="H628" i="8"/>
  <c r="J496" i="8"/>
  <c r="J545" i="8"/>
  <c r="J122" i="8"/>
  <c r="J205" i="8"/>
  <c r="J201" i="8"/>
  <c r="I583" i="8"/>
  <c r="I542" i="8"/>
  <c r="I478" i="8"/>
  <c r="G612" i="8"/>
  <c r="J96" i="8"/>
  <c r="J484" i="8"/>
  <c r="I167" i="8"/>
  <c r="J107" i="8"/>
  <c r="I481" i="8"/>
  <c r="I612" i="8"/>
  <c r="H154" i="8"/>
  <c r="J478" i="8"/>
  <c r="J580" i="8"/>
  <c r="J508" i="8"/>
  <c r="G515" i="8"/>
  <c r="G206" i="8"/>
  <c r="J342" i="8"/>
  <c r="G804" i="8"/>
  <c r="F460" i="8"/>
  <c r="H97" i="8"/>
  <c r="K333" i="8"/>
  <c r="J97" i="8"/>
  <c r="K240" i="8"/>
  <c r="K151" i="8"/>
  <c r="K536" i="8"/>
  <c r="K614" i="8"/>
  <c r="K99" i="8"/>
  <c r="J649" i="8"/>
  <c r="I140" i="8"/>
  <c r="G463" i="8"/>
  <c r="J121" i="8"/>
  <c r="J217" i="8"/>
  <c r="I209" i="8"/>
  <c r="I107" i="8"/>
  <c r="H226" i="8"/>
  <c r="J467" i="8"/>
  <c r="I118" i="8"/>
  <c r="J575" i="8"/>
  <c r="H150" i="8"/>
  <c r="G484" i="8"/>
  <c r="J391" i="8"/>
  <c r="J574" i="8"/>
  <c r="J515" i="8"/>
  <c r="I253" i="8"/>
  <c r="I557" i="8"/>
  <c r="I454" i="8"/>
  <c r="J138" i="8"/>
  <c r="J176" i="8"/>
  <c r="I335" i="8"/>
  <c r="H469" i="8"/>
  <c r="I179" i="8"/>
  <c r="I476" i="8"/>
  <c r="J230" i="8"/>
  <c r="J357" i="8"/>
  <c r="J354" i="8"/>
  <c r="J203" i="8"/>
  <c r="I249" i="8"/>
  <c r="I659" i="8"/>
  <c r="G115" i="8"/>
  <c r="J191" i="8"/>
  <c r="J150" i="8"/>
  <c r="I372" i="8"/>
  <c r="J145" i="8"/>
  <c r="I651" i="8"/>
  <c r="I543" i="8"/>
  <c r="H119" i="8"/>
  <c r="J339" i="8"/>
  <c r="J757" i="8"/>
  <c r="I391" i="8"/>
  <c r="H112" i="8"/>
  <c r="I508" i="8"/>
  <c r="G570" i="8"/>
  <c r="G658" i="8"/>
  <c r="D146" i="8"/>
  <c r="K623" i="8"/>
  <c r="K133" i="8"/>
  <c r="K119" i="8"/>
  <c r="K565" i="8"/>
  <c r="J469" i="8"/>
  <c r="J210" i="8"/>
  <c r="H147" i="8"/>
  <c r="K148" i="8"/>
  <c r="I515" i="8"/>
  <c r="K457" i="8"/>
  <c r="K225" i="8"/>
  <c r="K604" i="8"/>
  <c r="K92" i="8"/>
  <c r="K137" i="8"/>
  <c r="J89" i="8"/>
  <c r="H527" i="8"/>
  <c r="G238" i="8"/>
  <c r="I526" i="8"/>
  <c r="J550" i="8"/>
  <c r="I604" i="8"/>
  <c r="I252" i="8"/>
  <c r="G455" i="8"/>
  <c r="J194" i="8"/>
  <c r="I531" i="8"/>
  <c r="I334" i="8"/>
  <c r="I166" i="8"/>
  <c r="H490" i="8"/>
  <c r="I207" i="8"/>
  <c r="I144" i="8"/>
  <c r="J583" i="8"/>
  <c r="I582" i="8"/>
  <c r="G644" i="8"/>
  <c r="J497" i="8"/>
  <c r="J247" i="8"/>
  <c r="J519" i="8"/>
  <c r="I352" i="8"/>
  <c r="I589" i="8"/>
  <c r="J487" i="8"/>
  <c r="J112" i="8"/>
  <c r="J396" i="8"/>
  <c r="J542" i="8"/>
  <c r="J511" i="8"/>
  <c r="J244" i="8"/>
  <c r="I485" i="8"/>
  <c r="H168" i="8"/>
  <c r="G550" i="8"/>
  <c r="J525" i="8"/>
  <c r="J637" i="8"/>
  <c r="J125" i="8"/>
  <c r="J181" i="8"/>
  <c r="J333" i="8"/>
  <c r="I201" i="8"/>
  <c r="G534" i="8"/>
  <c r="I180" i="8"/>
  <c r="I530" i="8"/>
  <c r="G617" i="8"/>
  <c r="I534" i="8"/>
  <c r="G654" i="8"/>
  <c r="J160" i="8"/>
  <c r="G360" i="8"/>
  <c r="E569" i="8"/>
  <c r="K655" i="8"/>
  <c r="K802" i="8"/>
  <c r="K192" i="8"/>
  <c r="K597" i="8"/>
  <c r="J180" i="8"/>
  <c r="J551" i="8"/>
  <c r="H149" i="8"/>
  <c r="K255" i="8"/>
  <c r="I469" i="8"/>
  <c r="K523" i="8"/>
  <c r="K452" i="8"/>
  <c r="K640" i="8"/>
  <c r="K194" i="8"/>
  <c r="K170" i="8"/>
  <c r="J454" i="8"/>
  <c r="J548" i="8"/>
  <c r="J152" i="8"/>
  <c r="J233" i="8"/>
  <c r="I101" i="8"/>
  <c r="J249" i="8"/>
  <c r="I575" i="8"/>
  <c r="G472" i="8"/>
  <c r="J752" i="8"/>
  <c r="J349" i="8"/>
  <c r="G97" i="8"/>
  <c r="I468" i="8"/>
  <c r="G243" i="8"/>
  <c r="J229" i="8"/>
  <c r="I624" i="8"/>
  <c r="J651" i="8"/>
  <c r="I181" i="8"/>
  <c r="H528" i="8"/>
  <c r="J509" i="8"/>
  <c r="J582" i="8"/>
  <c r="J587" i="8"/>
  <c r="I603" i="8"/>
  <c r="H492" i="8"/>
  <c r="J613" i="8"/>
  <c r="J212" i="8"/>
  <c r="J566" i="8"/>
  <c r="I89" i="8"/>
  <c r="J543" i="8"/>
  <c r="J370" i="8"/>
  <c r="I576" i="8"/>
  <c r="H356" i="8"/>
  <c r="H504" i="8"/>
  <c r="J746" i="8"/>
  <c r="J474" i="8"/>
  <c r="J175" i="8"/>
  <c r="J252" i="8"/>
  <c r="J398" i="8"/>
  <c r="I356" i="8"/>
  <c r="G569" i="8"/>
  <c r="J134" i="8"/>
  <c r="H113" i="8"/>
  <c r="J394" i="8"/>
  <c r="I354" i="8"/>
  <c r="H649" i="8"/>
  <c r="G95" i="8"/>
  <c r="G575" i="8"/>
  <c r="I593" i="8"/>
  <c r="J377" i="8"/>
  <c r="I254" i="8"/>
  <c r="J242" i="8"/>
  <c r="J631" i="8"/>
  <c r="H456" i="8"/>
  <c r="H164" i="8"/>
  <c r="G618" i="8"/>
  <c r="J452" i="8"/>
  <c r="I477" i="8"/>
  <c r="J336" i="8"/>
  <c r="J584" i="8"/>
  <c r="I622" i="8"/>
  <c r="H152" i="8"/>
  <c r="J564" i="8"/>
  <c r="H235" i="8"/>
  <c r="I564" i="8"/>
  <c r="I467" i="8"/>
  <c r="H200" i="8"/>
  <c r="J820" i="8"/>
  <c r="I522" i="8"/>
  <c r="H355" i="8"/>
  <c r="I491" i="8"/>
  <c r="H534" i="8"/>
  <c r="I142" i="8"/>
  <c r="I620" i="8"/>
  <c r="H397" i="8"/>
  <c r="H238" i="8"/>
  <c r="I598" i="8"/>
  <c r="H398" i="8"/>
  <c r="I91" i="8"/>
  <c r="H159" i="8"/>
  <c r="G560" i="8"/>
  <c r="I825" i="8"/>
  <c r="H247" i="8"/>
  <c r="H459" i="8"/>
  <c r="H251" i="8"/>
  <c r="H464" i="8"/>
  <c r="H523" i="8"/>
  <c r="H611" i="8"/>
  <c r="G626" i="8"/>
  <c r="H569" i="8"/>
  <c r="G251" i="8"/>
  <c r="G628" i="8"/>
  <c r="G819" i="8"/>
  <c r="K822" i="8"/>
  <c r="K177" i="8"/>
  <c r="F333" i="8"/>
  <c r="B239" i="8"/>
  <c r="F98" i="8"/>
  <c r="D745" i="8"/>
  <c r="F534" i="8"/>
  <c r="D462" i="8"/>
  <c r="D578" i="8"/>
  <c r="H491" i="8"/>
  <c r="G589" i="8"/>
  <c r="J174" i="8"/>
  <c r="J187" i="8"/>
  <c r="J567" i="8"/>
  <c r="I178" i="8"/>
  <c r="H120" i="8"/>
  <c r="G163" i="8"/>
  <c r="J751" i="8"/>
  <c r="I548" i="8"/>
  <c r="I611" i="8"/>
  <c r="I601" i="8"/>
  <c r="H596" i="8"/>
  <c r="I87" i="8"/>
  <c r="I568" i="8"/>
  <c r="H125" i="8"/>
  <c r="I561" i="8"/>
  <c r="H638" i="8"/>
  <c r="I188" i="8"/>
  <c r="I751" i="8"/>
  <c r="H495" i="8"/>
  <c r="G182" i="8"/>
  <c r="I644" i="8"/>
  <c r="I641" i="8"/>
  <c r="H236" i="8"/>
  <c r="G369" i="8"/>
  <c r="G471" i="8"/>
  <c r="H179" i="8"/>
  <c r="G357" i="8"/>
  <c r="G495" i="8"/>
  <c r="H474" i="8"/>
  <c r="G586" i="8"/>
  <c r="H575" i="8"/>
  <c r="G112" i="8"/>
  <c r="G818" i="8"/>
  <c r="H601" i="8"/>
  <c r="G394" i="8"/>
  <c r="G194" i="8"/>
  <c r="G551" i="8"/>
  <c r="H822" i="8"/>
  <c r="I221" i="8"/>
  <c r="F582" i="8"/>
  <c r="E90" i="8"/>
  <c r="F184" i="8"/>
  <c r="F240" i="8"/>
  <c r="E547" i="8"/>
  <c r="F142" i="8"/>
  <c r="F806" i="8"/>
  <c r="H497" i="8"/>
  <c r="J541" i="8"/>
  <c r="J148" i="8"/>
  <c r="I238" i="8"/>
  <c r="I233" i="8"/>
  <c r="I558" i="8"/>
  <c r="I471" i="8"/>
  <c r="J118" i="8"/>
  <c r="J801" i="8"/>
  <c r="J251" i="8"/>
  <c r="J635" i="8"/>
  <c r="I398" i="8"/>
  <c r="H231" i="8"/>
  <c r="G636" i="8"/>
  <c r="I164" i="8"/>
  <c r="I642" i="8"/>
  <c r="H548" i="8"/>
  <c r="H166" i="8"/>
  <c r="G118" i="8"/>
  <c r="I461" i="8"/>
  <c r="G120" i="8"/>
  <c r="H182" i="8"/>
  <c r="H571" i="8"/>
  <c r="G755" i="8"/>
  <c r="I614" i="8"/>
  <c r="I115" i="8"/>
  <c r="I499" i="8"/>
  <c r="G476" i="8"/>
  <c r="I120" i="8"/>
  <c r="H639" i="8"/>
  <c r="H369" i="8"/>
  <c r="G104" i="8"/>
  <c r="H629" i="8"/>
  <c r="H228" i="8"/>
  <c r="G530" i="8"/>
  <c r="I479" i="8"/>
  <c r="H512" i="8"/>
  <c r="I483" i="8"/>
  <c r="G546" i="8"/>
  <c r="G193" i="8"/>
  <c r="G377" i="8"/>
  <c r="G544" i="8"/>
  <c r="H605" i="8"/>
  <c r="G450" i="8"/>
  <c r="I376" i="8"/>
  <c r="G535" i="8"/>
  <c r="H826" i="8"/>
  <c r="F208" i="8"/>
  <c r="D167" i="8"/>
  <c r="D484" i="8"/>
  <c r="F529" i="8"/>
  <c r="E644" i="8"/>
  <c r="F232" i="8"/>
  <c r="D505" i="8"/>
  <c r="G458" i="8"/>
  <c r="I88" i="8"/>
  <c r="J195" i="8"/>
  <c r="I599" i="8"/>
  <c r="H96" i="8"/>
  <c r="I647" i="8"/>
  <c r="I605" i="8"/>
  <c r="J225" i="8"/>
  <c r="J450" i="8"/>
  <c r="J518" i="8"/>
  <c r="J756" i="8"/>
  <c r="I535" i="8"/>
  <c r="H484" i="8"/>
  <c r="G161" i="8"/>
  <c r="I367" i="8"/>
  <c r="H174" i="8"/>
  <c r="H219" i="8"/>
  <c r="H337" i="8"/>
  <c r="G336" i="8"/>
  <c r="I588" i="8"/>
  <c r="I149" i="8"/>
  <c r="H241" i="8"/>
  <c r="H547" i="8"/>
  <c r="G460" i="8"/>
  <c r="I228" i="8"/>
  <c r="I153" i="8"/>
  <c r="I569" i="8"/>
  <c r="G657" i="8"/>
  <c r="I157" i="8"/>
  <c r="H567" i="8"/>
  <c r="H473" i="8"/>
  <c r="G166" i="8"/>
  <c r="G488" i="8"/>
  <c r="H476" i="8"/>
  <c r="G505" i="8"/>
  <c r="H185" i="8"/>
  <c r="G211" i="8"/>
  <c r="H387" i="8"/>
  <c r="G199" i="8"/>
  <c r="G629" i="8"/>
  <c r="J399" i="8"/>
  <c r="G461" i="8"/>
  <c r="H817" i="8"/>
  <c r="G584" i="8"/>
  <c r="I400" i="8"/>
  <c r="G639" i="8"/>
  <c r="K826" i="8"/>
  <c r="F342" i="8"/>
  <c r="F126" i="8"/>
  <c r="B551" i="8"/>
  <c r="F657" i="8"/>
  <c r="D452" i="8"/>
  <c r="F343" i="8"/>
  <c r="E400" i="8"/>
  <c r="J149" i="8"/>
  <c r="J540" i="8"/>
  <c r="I141" i="8"/>
  <c r="H614" i="8"/>
  <c r="I110" i="8"/>
  <c r="J105" i="8"/>
  <c r="I150" i="8"/>
  <c r="I241" i="8"/>
  <c r="I628" i="8"/>
  <c r="I487" i="8"/>
  <c r="I366" i="8"/>
  <c r="I520" i="8"/>
  <c r="I99" i="8"/>
  <c r="H468" i="8"/>
  <c r="H510" i="8"/>
  <c r="G239" i="8"/>
  <c r="I333" i="8"/>
  <c r="I185" i="8"/>
  <c r="H489" i="8"/>
  <c r="G153" i="8"/>
  <c r="G641" i="8"/>
  <c r="I503" i="8"/>
  <c r="I452" i="8"/>
  <c r="I637" i="8"/>
  <c r="G806" i="8"/>
  <c r="I638" i="8"/>
  <c r="H242" i="8"/>
  <c r="H480" i="8"/>
  <c r="H123" i="8"/>
  <c r="G631" i="8"/>
  <c r="G545" i="8"/>
  <c r="G131" i="8"/>
  <c r="H371" i="8"/>
  <c r="G634" i="8"/>
  <c r="G113" i="8"/>
  <c r="G372" i="8"/>
  <c r="G191" i="8"/>
  <c r="I829" i="8"/>
  <c r="G519" i="8"/>
  <c r="G188" i="8"/>
  <c r="G192" i="8"/>
  <c r="K400" i="8"/>
  <c r="H375" i="8"/>
  <c r="F190" i="8"/>
  <c r="E571" i="8"/>
  <c r="F165" i="8"/>
  <c r="B597" i="8"/>
  <c r="E636" i="8"/>
  <c r="F201" i="8"/>
  <c r="F636" i="8"/>
  <c r="F104" i="8"/>
  <c r="I374" i="8"/>
  <c r="H136" i="8"/>
  <c r="J456" i="8"/>
  <c r="J200" i="8"/>
  <c r="I646" i="8"/>
  <c r="J232" i="8"/>
  <c r="H367" i="8"/>
  <c r="H195" i="8"/>
  <c r="H373" i="8"/>
  <c r="H218" i="8"/>
  <c r="I137" i="8"/>
  <c r="G125" i="8"/>
  <c r="H604" i="8"/>
  <c r="G568" i="8"/>
  <c r="I540" i="8"/>
  <c r="I223" i="8"/>
  <c r="H178" i="8"/>
  <c r="G638" i="8"/>
  <c r="G165" i="8"/>
  <c r="I546" i="8"/>
  <c r="I539" i="8"/>
  <c r="H117" i="8"/>
  <c r="I98" i="8"/>
  <c r="H133" i="8"/>
  <c r="H466" i="8"/>
  <c r="H532" i="8"/>
  <c r="H161" i="8"/>
  <c r="J202" i="8"/>
  <c r="H584" i="8"/>
  <c r="G200" i="8"/>
  <c r="H481" i="8"/>
  <c r="G605" i="8"/>
  <c r="G340" i="8"/>
  <c r="G521" i="8"/>
  <c r="G600" i="8"/>
  <c r="G556" i="8"/>
  <c r="I375" i="8"/>
  <c r="G523" i="8"/>
  <c r="G467" i="8"/>
  <c r="G497" i="8"/>
  <c r="J400" i="8"/>
  <c r="E531" i="8"/>
  <c r="F211" i="8"/>
  <c r="F375" i="8"/>
  <c r="F94" i="8"/>
  <c r="C88" i="8"/>
  <c r="F391" i="8"/>
  <c r="F804" i="8"/>
  <c r="F465" i="8"/>
  <c r="G548" i="8"/>
  <c r="J617" i="8"/>
  <c r="H499" i="8"/>
  <c r="J527" i="8"/>
  <c r="J620" i="8"/>
  <c r="I616" i="8"/>
  <c r="H602" i="8"/>
  <c r="J499" i="8"/>
  <c r="J538" i="8"/>
  <c r="J189" i="8"/>
  <c r="J351" i="8"/>
  <c r="I218" i="8"/>
  <c r="H635" i="8"/>
  <c r="J337" i="8"/>
  <c r="I524" i="8"/>
  <c r="I473" i="8"/>
  <c r="H104" i="8"/>
  <c r="G117" i="8"/>
  <c r="G585" i="8"/>
  <c r="I587" i="8"/>
  <c r="I489" i="8"/>
  <c r="H522" i="8"/>
  <c r="G752" i="8"/>
  <c r="G619" i="8"/>
  <c r="H139" i="8"/>
  <c r="I586" i="8"/>
  <c r="H574" i="8"/>
  <c r="I232" i="8"/>
  <c r="H467" i="8"/>
  <c r="G498" i="8"/>
  <c r="I752" i="8"/>
  <c r="H539" i="8"/>
  <c r="G335" i="8"/>
  <c r="H175" i="8"/>
  <c r="G221" i="8"/>
  <c r="G242" i="8"/>
  <c r="G563" i="8"/>
  <c r="H642" i="8"/>
  <c r="J116" i="8"/>
  <c r="H625" i="8"/>
  <c r="G645" i="8"/>
  <c r="I805" i="8"/>
  <c r="H116" i="8"/>
  <c r="G610" i="8"/>
  <c r="G635" i="8"/>
  <c r="J804" i="8"/>
  <c r="D618" i="8"/>
  <c r="F540" i="8"/>
  <c r="E565" i="8"/>
  <c r="F162" i="8"/>
  <c r="F133" i="8"/>
  <c r="E551" i="8"/>
  <c r="F567" i="8"/>
  <c r="C198" i="8"/>
  <c r="F602" i="8"/>
  <c r="F178" i="8"/>
  <c r="E253" i="8"/>
  <c r="F482" i="8"/>
  <c r="B642" i="8"/>
  <c r="F751" i="8"/>
  <c r="B124" i="8"/>
  <c r="E144" i="8"/>
  <c r="F88" i="8"/>
  <c r="E349" i="8"/>
  <c r="F194" i="8"/>
  <c r="F620" i="8"/>
  <c r="E392" i="8"/>
  <c r="F817" i="8"/>
  <c r="E173" i="8"/>
  <c r="E249" i="8"/>
  <c r="F559" i="8"/>
  <c r="F115" i="8"/>
  <c r="E397" i="8"/>
  <c r="F144" i="8"/>
  <c r="F518" i="8"/>
  <c r="D343" i="8"/>
  <c r="J358" i="8"/>
  <c r="G473" i="8"/>
  <c r="G343" i="8"/>
  <c r="G648" i="8"/>
  <c r="I342" i="8"/>
  <c r="J828" i="8"/>
  <c r="I116" i="8"/>
  <c r="H160" i="8"/>
  <c r="G119" i="8"/>
  <c r="G656" i="8"/>
  <c r="K401" i="8"/>
  <c r="G653" i="8"/>
  <c r="G625" i="8"/>
  <c r="G353" i="8"/>
  <c r="J177" i="8"/>
  <c r="G222" i="8"/>
  <c r="G526" i="8"/>
  <c r="G341" i="8"/>
  <c r="K358" i="8"/>
  <c r="G205" i="8"/>
  <c r="G510" i="8"/>
  <c r="G249" i="8"/>
  <c r="H349" i="8"/>
  <c r="G217" i="8"/>
  <c r="G459" i="8"/>
  <c r="H184" i="8"/>
  <c r="H630" i="8"/>
  <c r="I653" i="8"/>
  <c r="K828" i="8"/>
  <c r="H746" i="8"/>
  <c r="G142" i="8"/>
  <c r="H106" i="8"/>
  <c r="H578" i="8"/>
  <c r="I617" i="8"/>
  <c r="H254" i="8"/>
  <c r="G621" i="8"/>
  <c r="G349" i="8"/>
  <c r="H616" i="8"/>
  <c r="G248" i="8"/>
  <c r="H572" i="8"/>
  <c r="I613" i="8"/>
  <c r="H199" i="8"/>
  <c r="G252" i="8"/>
  <c r="G588" i="8"/>
  <c r="H494" i="8"/>
  <c r="H658" i="8"/>
  <c r="H592" i="8"/>
  <c r="I529" i="8"/>
  <c r="H87" i="8"/>
  <c r="G400" i="8"/>
  <c r="G183" i="8"/>
  <c r="H757" i="8"/>
  <c r="I573" i="8"/>
  <c r="H452" i="8"/>
  <c r="I340" i="8"/>
  <c r="I532" i="8"/>
  <c r="I635" i="8"/>
  <c r="G202" i="8"/>
  <c r="G231" i="8"/>
  <c r="G185" i="8"/>
  <c r="I373" i="8"/>
  <c r="I750" i="8"/>
  <c r="E106" i="8"/>
  <c r="F370" i="8"/>
  <c r="F89" i="8"/>
  <c r="E186" i="8"/>
  <c r="F471" i="8"/>
  <c r="B150" i="8"/>
  <c r="F537" i="8"/>
  <c r="C562" i="8"/>
  <c r="F612" i="8"/>
  <c r="B359" i="8"/>
  <c r="E228" i="8"/>
  <c r="F174" i="8"/>
  <c r="F530" i="8"/>
  <c r="F826" i="8"/>
  <c r="F593" i="8"/>
  <c r="F757" i="8"/>
  <c r="E113" i="8"/>
  <c r="F369" i="8"/>
  <c r="D527" i="8"/>
  <c r="F805" i="8"/>
  <c r="E159" i="8"/>
  <c r="F517" i="8"/>
  <c r="F649" i="8"/>
  <c r="I360" i="8"/>
  <c r="G371" i="8"/>
  <c r="J246" i="8"/>
  <c r="G601" i="8"/>
  <c r="J221" i="8"/>
  <c r="K804" i="8"/>
  <c r="G655" i="8"/>
  <c r="G116" i="8"/>
  <c r="H613" i="8"/>
  <c r="G613" i="8"/>
  <c r="G401" i="8"/>
  <c r="G462" i="8"/>
  <c r="G532" i="8"/>
  <c r="G228" i="8"/>
  <c r="K135" i="8"/>
  <c r="G184" i="8"/>
  <c r="G482" i="8"/>
  <c r="G224" i="8"/>
  <c r="G559" i="8"/>
  <c r="G169" i="8"/>
  <c r="G466" i="8"/>
  <c r="G173" i="8"/>
  <c r="G826" i="8"/>
  <c r="G144" i="8"/>
  <c r="G146" i="8"/>
  <c r="H110" i="8"/>
  <c r="H583" i="8"/>
  <c r="I621" i="8"/>
  <c r="H400" i="8"/>
  <c r="H593" i="8"/>
  <c r="G141" i="8"/>
  <c r="G351" i="8"/>
  <c r="G92" i="8"/>
  <c r="I581" i="8"/>
  <c r="G829" i="8"/>
  <c r="G522" i="8"/>
  <c r="G187" i="8"/>
  <c r="H559" i="8"/>
  <c r="G132" i="8"/>
  <c r="H745" i="8"/>
  <c r="I577" i="8"/>
  <c r="I822" i="8"/>
  <c r="G175" i="8"/>
  <c r="G496" i="8"/>
  <c r="H353" i="8"/>
  <c r="H615" i="8"/>
  <c r="H460" i="8"/>
  <c r="I463" i="8"/>
  <c r="H650" i="8"/>
  <c r="H359" i="8"/>
  <c r="G525" i="8"/>
  <c r="H579" i="8"/>
  <c r="I505" i="8"/>
  <c r="H198" i="8"/>
  <c r="I231" i="8"/>
  <c r="H493" i="8"/>
  <c r="I482" i="8"/>
  <c r="G250" i="8"/>
  <c r="H648" i="8"/>
  <c r="H651" i="8"/>
  <c r="H189" i="8"/>
  <c r="H395" i="8"/>
  <c r="D156" i="8"/>
  <c r="D638" i="8"/>
  <c r="C639" i="8"/>
  <c r="F827" i="8"/>
  <c r="F376" i="8"/>
  <c r="C115" i="8"/>
  <c r="F513" i="8"/>
  <c r="C101" i="8"/>
  <c r="F561" i="8"/>
  <c r="B102" i="8"/>
  <c r="E94" i="8"/>
  <c r="B508" i="8"/>
  <c r="F234" i="8"/>
  <c r="F594" i="8"/>
  <c r="F220" i="8"/>
  <c r="F621" i="8"/>
  <c r="F395" i="8"/>
  <c r="F230" i="8"/>
  <c r="E456" i="8"/>
  <c r="F470" i="8"/>
  <c r="D89" i="8"/>
  <c r="F204" i="8"/>
  <c r="G821" i="8"/>
  <c r="I246" i="8"/>
  <c r="H821" i="8"/>
  <c r="I135" i="8"/>
  <c r="G822" i="8"/>
  <c r="G756" i="8"/>
  <c r="J826" i="8"/>
  <c r="G587" i="8"/>
  <c r="G595" i="8"/>
  <c r="H541" i="8"/>
  <c r="G566" i="8"/>
  <c r="H344" i="8"/>
  <c r="G226" i="8"/>
  <c r="G487" i="8"/>
  <c r="G190" i="8"/>
  <c r="G583" i="8"/>
  <c r="G148" i="8"/>
  <c r="G387" i="8"/>
  <c r="J822" i="8"/>
  <c r="G493" i="8"/>
  <c r="G136" i="8"/>
  <c r="G354" i="8"/>
  <c r="G138" i="8"/>
  <c r="H806" i="8"/>
  <c r="H752" i="8"/>
  <c r="G90" i="8"/>
  <c r="G622" i="8"/>
  <c r="H536" i="8"/>
  <c r="I549" i="8"/>
  <c r="I359" i="8"/>
  <c r="H525" i="8"/>
  <c r="H802" i="8"/>
  <c r="G88" i="8"/>
  <c r="H535" i="8"/>
  <c r="I545" i="8"/>
  <c r="I819" i="8"/>
  <c r="G373" i="8"/>
  <c r="G624" i="8"/>
  <c r="H470" i="8"/>
  <c r="H631" i="8"/>
  <c r="H524" i="8"/>
  <c r="I509" i="8"/>
  <c r="J803" i="8"/>
  <c r="G102" i="8"/>
  <c r="G255" i="8"/>
  <c r="H234" i="8"/>
  <c r="G479" i="8"/>
  <c r="H256" i="8"/>
  <c r="I369" i="8"/>
  <c r="H520" i="8"/>
  <c r="H221" i="8"/>
  <c r="G253" i="8"/>
  <c r="G201" i="8"/>
  <c r="H558" i="8"/>
  <c r="I756" i="8"/>
  <c r="I193" i="8"/>
  <c r="H162" i="8"/>
  <c r="I251" i="8"/>
  <c r="G494" i="8"/>
  <c r="H544" i="8"/>
  <c r="H618" i="8"/>
  <c r="H126" i="8"/>
  <c r="H107" i="8"/>
  <c r="C203" i="8"/>
  <c r="F638" i="8"/>
  <c r="E480" i="8"/>
  <c r="F584" i="8"/>
  <c r="F153" i="8"/>
  <c r="E367" i="8"/>
  <c r="F179" i="8"/>
  <c r="E505" i="8"/>
  <c r="F223" i="8"/>
  <c r="E586" i="8"/>
  <c r="F455" i="8"/>
  <c r="E488" i="8"/>
  <c r="D803" i="8"/>
  <c r="E519" i="8"/>
  <c r="C155" i="8"/>
  <c r="D211" i="8"/>
  <c r="E622" i="8"/>
  <c r="F481" i="8"/>
  <c r="F106" i="8"/>
  <c r="F597" i="8"/>
  <c r="F576" i="8"/>
  <c r="E526" i="8"/>
  <c r="J401" i="8"/>
  <c r="G539" i="8"/>
  <c r="H376" i="8"/>
  <c r="G367" i="8"/>
  <c r="I377" i="8"/>
  <c r="G356" i="8"/>
  <c r="G375" i="8"/>
  <c r="H246" i="8"/>
  <c r="G230" i="8"/>
  <c r="G256" i="8"/>
  <c r="K819" i="8"/>
  <c r="G477" i="8"/>
  <c r="H641" i="8"/>
  <c r="G561" i="8"/>
  <c r="K399" i="8"/>
  <c r="G499" i="8"/>
  <c r="G747" i="8"/>
  <c r="G509" i="8"/>
  <c r="I401" i="8"/>
  <c r="G528" i="8"/>
  <c r="H521" i="8"/>
  <c r="G491" i="8"/>
  <c r="H564" i="8"/>
  <c r="G538" i="8"/>
  <c r="G640" i="8"/>
  <c r="H392" i="8"/>
  <c r="G592" i="8"/>
  <c r="H190" i="8"/>
  <c r="H509" i="8"/>
  <c r="G209" i="8"/>
  <c r="G454" i="8"/>
  <c r="H180" i="8"/>
  <c r="G126" i="8"/>
  <c r="H138" i="8"/>
  <c r="H587" i="8"/>
  <c r="H91" i="8"/>
  <c r="G594" i="8"/>
  <c r="G133" i="8"/>
  <c r="H140" i="8"/>
  <c r="H747" i="8"/>
  <c r="H132" i="8"/>
  <c r="H568" i="8"/>
  <c r="G580" i="8"/>
  <c r="G234" i="8"/>
  <c r="H591" i="8"/>
  <c r="G508" i="8"/>
  <c r="H556" i="8"/>
  <c r="I633" i="8"/>
  <c r="H370" i="8"/>
  <c r="H92" i="8"/>
  <c r="H513" i="8"/>
  <c r="H169" i="8"/>
  <c r="H122" i="8"/>
  <c r="H603" i="8"/>
  <c r="I591" i="8"/>
  <c r="H390" i="8"/>
  <c r="I341" i="8"/>
  <c r="G399" i="8"/>
  <c r="G164" i="8"/>
  <c r="E233" i="8"/>
  <c r="F536" i="8"/>
  <c r="F508" i="8"/>
  <c r="E150" i="8"/>
  <c r="E189" i="8"/>
  <c r="E497" i="8"/>
  <c r="E209" i="8"/>
  <c r="E377" i="8"/>
  <c r="E626" i="8"/>
  <c r="F229" i="8"/>
  <c r="F396" i="8"/>
  <c r="F187" i="8"/>
  <c r="G507" i="8"/>
  <c r="G241" i="8"/>
  <c r="G237" i="8"/>
  <c r="H177" i="8"/>
  <c r="G179" i="8"/>
  <c r="G334" i="8"/>
  <c r="G470" i="8"/>
  <c r="G456" i="8"/>
  <c r="G464" i="8"/>
  <c r="G390" i="8"/>
  <c r="G398" i="8"/>
  <c r="G451" i="8"/>
  <c r="H255" i="8"/>
  <c r="H95" i="8"/>
  <c r="G140" i="8"/>
  <c r="H144" i="8"/>
  <c r="H88" i="8"/>
  <c r="G391" i="8"/>
  <c r="H751" i="8"/>
  <c r="H619" i="8"/>
  <c r="H453" i="8"/>
  <c r="G159" i="8"/>
  <c r="G111" i="8"/>
  <c r="I597" i="8"/>
  <c r="K829" i="8"/>
  <c r="H98" i="8"/>
  <c r="H502" i="8"/>
  <c r="I579" i="8"/>
  <c r="H358" i="8"/>
  <c r="H750" i="8"/>
  <c r="H582" i="8"/>
  <c r="I227" i="8"/>
  <c r="H472" i="8"/>
  <c r="I472" i="8"/>
  <c r="H621" i="8"/>
  <c r="H230" i="8"/>
  <c r="H455" i="8"/>
  <c r="G474" i="8"/>
  <c r="I580" i="8"/>
  <c r="H245" i="8"/>
  <c r="I453" i="8"/>
  <c r="K806" i="8"/>
  <c r="G581" i="8"/>
  <c r="G502" i="8"/>
  <c r="G134" i="8"/>
  <c r="H108" i="8"/>
  <c r="I206" i="8"/>
  <c r="I745" i="8"/>
  <c r="I211" i="8"/>
  <c r="J228" i="8"/>
  <c r="H396" i="8"/>
  <c r="H170" i="8"/>
  <c r="H598" i="8"/>
  <c r="J624" i="8"/>
  <c r="I134" i="8"/>
  <c r="J153" i="8"/>
  <c r="J140" i="8"/>
  <c r="J482" i="8"/>
  <c r="J395" i="8"/>
  <c r="G616" i="8"/>
  <c r="H516" i="8"/>
  <c r="H229" i="8"/>
  <c r="I623" i="8"/>
  <c r="J341" i="8"/>
  <c r="J563" i="8"/>
  <c r="I139" i="8"/>
  <c r="J530" i="8"/>
  <c r="J489" i="8"/>
  <c r="J204" i="8"/>
  <c r="H586" i="8"/>
  <c r="H153" i="8"/>
  <c r="I132" i="8"/>
  <c r="I158" i="8"/>
  <c r="E649" i="8"/>
  <c r="F611" i="8"/>
  <c r="F463" i="8"/>
  <c r="F483" i="8"/>
  <c r="F505" i="8"/>
  <c r="E521" i="8"/>
  <c r="F521" i="8"/>
  <c r="E204" i="8"/>
  <c r="E336" i="8"/>
  <c r="I804" i="8"/>
  <c r="J821" i="8"/>
  <c r="J375" i="8"/>
  <c r="J135" i="8"/>
  <c r="G817" i="8"/>
  <c r="G659" i="8"/>
  <c r="G208" i="8"/>
  <c r="H801" i="8"/>
  <c r="J829" i="8"/>
  <c r="H557" i="8"/>
  <c r="H482" i="8"/>
  <c r="H627" i="8"/>
  <c r="H487" i="8"/>
  <c r="G632" i="8"/>
  <c r="H590" i="8"/>
  <c r="I397" i="8"/>
  <c r="H517" i="8"/>
  <c r="H102" i="8"/>
  <c r="I475" i="8"/>
  <c r="H561" i="8"/>
  <c r="H89" i="8"/>
  <c r="G108" i="8"/>
  <c r="G517" i="8"/>
  <c r="H471" i="8"/>
  <c r="I544" i="8"/>
  <c r="I147" i="8"/>
  <c r="H165" i="8"/>
  <c r="G565" i="8"/>
  <c r="I189" i="8"/>
  <c r="I639" i="8"/>
  <c r="I93" i="8"/>
  <c r="G167" i="8"/>
  <c r="H640" i="8"/>
  <c r="H352" i="8"/>
  <c r="I818" i="8"/>
  <c r="I658" i="8"/>
  <c r="G452" i="8"/>
  <c r="G333" i="8"/>
  <c r="H131" i="8"/>
  <c r="I801" i="8"/>
  <c r="H351" i="8"/>
  <c r="I243" i="8"/>
  <c r="I618" i="8"/>
  <c r="I114" i="8"/>
  <c r="G751" i="8"/>
  <c r="H560" i="8"/>
  <c r="I528" i="8"/>
  <c r="H576" i="8"/>
  <c r="I182" i="8"/>
  <c r="J115" i="8"/>
  <c r="I191" i="8"/>
  <c r="J533" i="8"/>
  <c r="J561" i="8"/>
  <c r="H368" i="8"/>
  <c r="H225" i="8"/>
  <c r="H333" i="8"/>
  <c r="J224" i="8"/>
  <c r="J256" i="8"/>
  <c r="J182" i="8"/>
  <c r="J100" i="8"/>
  <c r="J451" i="8"/>
  <c r="G577" i="8"/>
  <c r="H475" i="8"/>
  <c r="H483" i="8"/>
  <c r="J536" i="8"/>
  <c r="J627" i="8"/>
  <c r="I556" i="8"/>
  <c r="H167" i="8"/>
  <c r="J94" i="8"/>
  <c r="J597" i="8"/>
  <c r="G820" i="8"/>
  <c r="H626" i="8"/>
  <c r="H540" i="8"/>
  <c r="I103" i="8"/>
  <c r="E582" i="8"/>
  <c r="D488" i="8"/>
  <c r="F176" i="8"/>
  <c r="F110" i="8"/>
  <c r="C233" i="8"/>
  <c r="D97" i="8"/>
  <c r="E817" i="8"/>
  <c r="F236" i="8"/>
  <c r="F357" i="8"/>
  <c r="C538" i="8"/>
  <c r="H377" i="8"/>
  <c r="J91" i="8"/>
  <c r="G599" i="8"/>
  <c r="H399" i="8"/>
  <c r="G232" i="8"/>
  <c r="G152" i="8"/>
  <c r="J805" i="8"/>
  <c r="G620" i="8"/>
  <c r="G395" i="8"/>
  <c r="G825" i="8"/>
  <c r="G637" i="8"/>
  <c r="G147" i="8"/>
  <c r="I451" i="8"/>
  <c r="G541" i="8"/>
  <c r="H624" i="8"/>
  <c r="K375" i="8"/>
  <c r="G802" i="8"/>
  <c r="G223" i="8"/>
  <c r="G358" i="8"/>
  <c r="G107" i="8"/>
  <c r="H599" i="8"/>
  <c r="H137" i="8"/>
  <c r="H659" i="8"/>
  <c r="H142" i="8"/>
  <c r="J818" i="8"/>
  <c r="G180" i="8"/>
  <c r="H212" i="8"/>
  <c r="H248" i="8"/>
  <c r="G540" i="8"/>
  <c r="I458" i="8"/>
  <c r="G801" i="8"/>
  <c r="H454" i="8"/>
  <c r="H201" i="8"/>
  <c r="H391" i="8"/>
  <c r="I396" i="8"/>
  <c r="H451" i="8"/>
  <c r="I183" i="8"/>
  <c r="G593" i="8"/>
  <c r="H620" i="8"/>
  <c r="H237" i="8"/>
  <c r="H203" i="8"/>
  <c r="H506" i="8"/>
  <c r="I480" i="8"/>
  <c r="J528" i="8"/>
  <c r="G746" i="8"/>
  <c r="H515" i="8"/>
  <c r="I652" i="8"/>
  <c r="J544" i="8"/>
  <c r="J599" i="8"/>
  <c r="J586" i="8"/>
  <c r="J353" i="8"/>
  <c r="I212" i="8"/>
  <c r="J471" i="8"/>
  <c r="H173" i="8"/>
  <c r="I523" i="8"/>
  <c r="I390" i="8"/>
  <c r="I175" i="8"/>
  <c r="J111" i="8"/>
  <c r="I456" i="8"/>
  <c r="J161" i="8"/>
  <c r="J106" i="8"/>
  <c r="G105" i="8"/>
  <c r="H103" i="8"/>
  <c r="I519" i="8"/>
  <c r="J219" i="8"/>
  <c r="J523" i="8"/>
  <c r="J638" i="8"/>
  <c r="J590" i="8"/>
  <c r="J371" i="8"/>
  <c r="I353" i="8"/>
  <c r="H581" i="8"/>
  <c r="H354" i="8"/>
  <c r="H623" i="8"/>
  <c r="G218" i="8"/>
  <c r="J560" i="8"/>
  <c r="J647" i="8"/>
  <c r="J132" i="8"/>
  <c r="J156" i="8"/>
  <c r="J173" i="8"/>
  <c r="J468" i="8"/>
  <c r="J356" i="8"/>
  <c r="G374" i="8"/>
  <c r="H461" i="8"/>
  <c r="I470" i="8"/>
  <c r="J630" i="8"/>
  <c r="J621" i="8"/>
  <c r="J475" i="8"/>
  <c r="G145" i="8"/>
  <c r="I516" i="8"/>
  <c r="I156" i="8"/>
  <c r="J372" i="8"/>
  <c r="J601" i="8"/>
  <c r="J453" i="8"/>
  <c r="H250" i="8"/>
  <c r="H563" i="8"/>
  <c r="J643" i="8"/>
  <c r="J151" i="8"/>
  <c r="J101" i="8"/>
  <c r="J126" i="8"/>
  <c r="I350" i="8"/>
  <c r="I490" i="8"/>
  <c r="J619" i="8"/>
  <c r="I247" i="8"/>
  <c r="J565" i="8"/>
  <c r="G485" i="8"/>
  <c r="I199" i="8"/>
  <c r="I106" i="8"/>
  <c r="J491" i="8"/>
  <c r="K601" i="8"/>
  <c r="K196" i="8"/>
  <c r="K504" i="8"/>
  <c r="K187" i="8"/>
  <c r="K489" i="8"/>
  <c r="H488" i="8"/>
  <c r="K589" i="8"/>
  <c r="K174" i="8"/>
  <c r="I152" i="8"/>
  <c r="J650" i="8"/>
  <c r="K239" i="8"/>
  <c r="K529" i="8"/>
  <c r="K156" i="8"/>
  <c r="K466" i="8"/>
  <c r="K147" i="8"/>
  <c r="K228" i="8"/>
  <c r="I355" i="8"/>
  <c r="K154" i="8"/>
  <c r="G240" i="8"/>
  <c r="I109" i="8"/>
  <c r="J626" i="8"/>
  <c r="K235" i="8"/>
  <c r="K491" i="8"/>
  <c r="K114" i="8"/>
  <c r="K232" i="8"/>
  <c r="K373" i="8"/>
  <c r="K108" i="8"/>
  <c r="J457" i="8"/>
  <c r="K390" i="8"/>
  <c r="I596" i="8"/>
  <c r="J141" i="8"/>
  <c r="J645" i="8"/>
  <c r="K111" i="8"/>
  <c r="K236" i="8"/>
  <c r="K102" i="8"/>
  <c r="K186" i="8"/>
  <c r="K603" i="8"/>
  <c r="K484" i="8"/>
  <c r="I655" i="8"/>
  <c r="J198" i="8"/>
  <c r="J459" i="8"/>
  <c r="K248" i="8"/>
  <c r="K544" i="8"/>
  <c r="K598" i="8"/>
  <c r="K96" i="8"/>
  <c r="K354" i="8"/>
  <c r="I187" i="8"/>
  <c r="K626" i="8"/>
  <c r="K635" i="8"/>
  <c r="K530" i="8"/>
  <c r="K611" i="8"/>
  <c r="K641" i="8"/>
  <c r="E769" i="5"/>
  <c r="E846" i="5"/>
  <c r="F846" i="5" s="1"/>
  <c r="G846" i="5" s="1"/>
  <c r="D18" i="2"/>
  <c r="D16" i="2"/>
  <c r="D36" i="2"/>
  <c r="H682" i="3"/>
  <c r="E16" i="2"/>
  <c r="L1409" i="3"/>
  <c r="T1409" i="3"/>
  <c r="X1390" i="3"/>
  <c r="D43" i="2"/>
  <c r="Z1525" i="3"/>
  <c r="D35" i="2"/>
  <c r="D15" i="2"/>
  <c r="E15" i="2"/>
  <c r="D34" i="2"/>
  <c r="E34" i="2"/>
  <c r="E35" i="2"/>
  <c r="E9" i="2"/>
  <c r="D6" i="2"/>
  <c r="D9" i="2"/>
  <c r="E7" i="2"/>
  <c r="E8" i="2"/>
  <c r="E6" i="2"/>
  <c r="D8" i="2"/>
  <c r="D7" i="2"/>
  <c r="D27" i="2"/>
  <c r="D28" i="2"/>
  <c r="E25" i="2"/>
  <c r="E27" i="2"/>
  <c r="D26" i="2"/>
  <c r="E28" i="2"/>
  <c r="D25" i="2"/>
  <c r="E26" i="2"/>
  <c r="E510" i="8"/>
  <c r="F117" i="8"/>
  <c r="F398" i="8"/>
  <c r="F648" i="8"/>
  <c r="E502" i="8"/>
  <c r="F235" i="8"/>
  <c r="F158" i="8"/>
  <c r="F119" i="8"/>
  <c r="B371" i="8"/>
  <c r="E342" i="8"/>
  <c r="C593" i="8"/>
  <c r="F502" i="8"/>
  <c r="D145" i="8"/>
  <c r="F575" i="8"/>
  <c r="F109" i="8"/>
  <c r="D219" i="8"/>
  <c r="E458" i="8"/>
  <c r="E142" i="8"/>
  <c r="F622" i="8"/>
  <c r="F520" i="8"/>
  <c r="F360" i="8"/>
  <c r="F186" i="8"/>
  <c r="F97" i="8"/>
  <c r="D547" i="8"/>
  <c r="E466" i="8"/>
  <c r="F617" i="8"/>
  <c r="F352" i="8"/>
  <c r="F90" i="8"/>
  <c r="D537" i="8"/>
  <c r="E461" i="8"/>
  <c r="F637" i="8"/>
  <c r="F377" i="8"/>
  <c r="F108" i="8"/>
  <c r="D617" i="8"/>
  <c r="E540" i="8"/>
  <c r="F825" i="8"/>
  <c r="F480" i="8"/>
  <c r="F150" i="8"/>
  <c r="D255" i="8"/>
  <c r="F652" i="8"/>
  <c r="F195" i="8"/>
  <c r="D494" i="8"/>
  <c r="F644" i="8"/>
  <c r="D179" i="8"/>
  <c r="F634" i="8"/>
  <c r="F141" i="8"/>
  <c r="E747" i="8"/>
  <c r="F570" i="8"/>
  <c r="B530" i="8"/>
  <c r="F646" i="8"/>
  <c r="B509" i="8"/>
  <c r="F628" i="8"/>
  <c r="D572" i="8"/>
  <c r="F366" i="8"/>
  <c r="E577" i="8"/>
  <c r="F160" i="8"/>
  <c r="E166" i="8"/>
  <c r="F100" i="8"/>
  <c r="E750" i="8"/>
  <c r="F140" i="8"/>
  <c r="D825" i="8"/>
  <c r="F507" i="8"/>
  <c r="E352" i="8"/>
  <c r="K820" i="8"/>
  <c r="K360" i="8"/>
  <c r="G135" i="8"/>
  <c r="G245" i="8"/>
  <c r="I827" i="8"/>
  <c r="G342" i="8"/>
  <c r="G571" i="8"/>
  <c r="K827" i="8"/>
  <c r="H820" i="8"/>
  <c r="K246" i="8"/>
  <c r="G531" i="8"/>
  <c r="G830" i="8"/>
  <c r="G376" i="8"/>
  <c r="G91" i="8"/>
  <c r="I803" i="8"/>
  <c r="G750" i="8"/>
  <c r="G512" i="8"/>
  <c r="H645" i="8"/>
  <c r="G492" i="8"/>
  <c r="G520" i="8"/>
  <c r="H819" i="8"/>
  <c r="I177" i="8"/>
  <c r="G596" i="8"/>
  <c r="G114" i="8"/>
  <c r="G578" i="8"/>
  <c r="G604" i="8"/>
  <c r="G602" i="8"/>
  <c r="H360" i="8"/>
  <c r="G254" i="8"/>
  <c r="D105" i="8"/>
  <c r="F619" i="8"/>
  <c r="D241" i="8"/>
  <c r="F192" i="8"/>
  <c r="E530" i="8"/>
  <c r="F473" i="8"/>
  <c r="B376" i="8"/>
  <c r="E642" i="8"/>
  <c r="E354" i="8"/>
  <c r="E97" i="8"/>
  <c r="F596" i="8"/>
  <c r="F494" i="8"/>
  <c r="F256" i="8"/>
  <c r="F164" i="8"/>
  <c r="B466" i="8"/>
  <c r="D235" i="8"/>
  <c r="E240" i="8"/>
  <c r="F564" i="8"/>
  <c r="F226" i="8"/>
  <c r="B397" i="8"/>
  <c r="D225" i="8"/>
  <c r="E235" i="8"/>
  <c r="F585" i="8"/>
  <c r="F245" i="8"/>
  <c r="B595" i="8"/>
  <c r="D392" i="8"/>
  <c r="E455" i="8"/>
  <c r="F632" i="8"/>
  <c r="F374" i="8"/>
  <c r="F105" i="8"/>
  <c r="E639" i="8"/>
  <c r="F573" i="8"/>
  <c r="F122" i="8"/>
  <c r="E614" i="8"/>
  <c r="F546" i="8"/>
  <c r="E587" i="8"/>
  <c r="F541" i="8"/>
  <c r="B360" i="8"/>
  <c r="E476" i="8"/>
  <c r="F474" i="8"/>
  <c r="D594" i="8"/>
  <c r="F498" i="8"/>
  <c r="D573" i="8"/>
  <c r="F491" i="8"/>
  <c r="E615" i="8"/>
  <c r="F167" i="8"/>
  <c r="E183" i="8"/>
  <c r="B193" i="8"/>
  <c r="F600" i="8"/>
  <c r="D256" i="8"/>
  <c r="F243" i="8"/>
  <c r="E160" i="8"/>
  <c r="E115" i="8"/>
  <c r="D393" i="8"/>
  <c r="F456" i="8"/>
  <c r="H828" i="8"/>
  <c r="G344" i="8"/>
  <c r="G611" i="8"/>
  <c r="I830" i="8"/>
  <c r="J376" i="8"/>
  <c r="I202" i="8"/>
  <c r="G503" i="8"/>
  <c r="H827" i="8"/>
  <c r="K377" i="8"/>
  <c r="G177" i="8"/>
  <c r="G465" i="8"/>
  <c r="H830" i="8"/>
  <c r="J343" i="8"/>
  <c r="G623" i="8"/>
  <c r="K376" i="8"/>
  <c r="G527" i="8"/>
  <c r="G355" i="8"/>
  <c r="H577" i="8"/>
  <c r="D582" i="8"/>
  <c r="D650" i="8"/>
  <c r="F340" i="8"/>
  <c r="E221" i="8"/>
  <c r="C492" i="8"/>
  <c r="E149" i="8"/>
  <c r="F199" i="8"/>
  <c r="C95" i="8"/>
  <c r="E523" i="8"/>
  <c r="E207" i="8"/>
  <c r="F659" i="8"/>
  <c r="F560" i="8"/>
  <c r="F459" i="8"/>
  <c r="F221" i="8"/>
  <c r="F132" i="8"/>
  <c r="C351" i="8"/>
  <c r="E599" i="8"/>
  <c r="E104" i="8"/>
  <c r="F487" i="8"/>
  <c r="F157" i="8"/>
  <c r="C253" i="8"/>
  <c r="E592" i="8"/>
  <c r="E99" i="8"/>
  <c r="F509" i="8"/>
  <c r="F177" i="8"/>
  <c r="C536" i="8"/>
  <c r="E830" i="8"/>
  <c r="E182" i="8"/>
  <c r="F557" i="8"/>
  <c r="F219" i="8"/>
  <c r="C234" i="8"/>
  <c r="E376" i="8"/>
  <c r="F451" i="8"/>
  <c r="B192" i="8"/>
  <c r="E219" i="8"/>
  <c r="C450" i="8"/>
  <c r="E205" i="8"/>
  <c r="F335" i="8"/>
  <c r="D583" i="8"/>
  <c r="E95" i="8"/>
  <c r="F206" i="8"/>
  <c r="E498" i="8"/>
  <c r="F185" i="8"/>
  <c r="E482" i="8"/>
  <c r="F175" i="8"/>
  <c r="F626" i="8"/>
  <c r="C176" i="8"/>
  <c r="F472" i="8"/>
  <c r="D91" i="8"/>
  <c r="E539" i="8"/>
  <c r="E134" i="8"/>
  <c r="F752" i="8"/>
  <c r="E465" i="8"/>
  <c r="F145" i="8"/>
  <c r="E545" i="8"/>
  <c r="E118" i="8"/>
  <c r="F545" i="8"/>
  <c r="F244" i="8"/>
  <c r="F107" i="8"/>
  <c r="E651" i="8"/>
  <c r="F588" i="8"/>
  <c r="F136" i="8"/>
  <c r="D136" i="8"/>
  <c r="F746" i="8"/>
  <c r="F198" i="8"/>
  <c r="D526" i="8"/>
  <c r="E139" i="8"/>
  <c r="F341" i="8"/>
  <c r="D506" i="8"/>
  <c r="F492" i="8"/>
  <c r="D190" i="8"/>
  <c r="D659" i="8"/>
  <c r="F496" i="8"/>
  <c r="D121" i="8"/>
  <c r="F253" i="8"/>
  <c r="F569" i="8"/>
  <c r="E229" i="8"/>
  <c r="E475" i="8"/>
  <c r="D103" i="8"/>
  <c r="D481" i="8"/>
  <c r="F151" i="8"/>
  <c r="C629" i="8"/>
  <c r="F96" i="8"/>
  <c r="F802" i="8"/>
  <c r="F146" i="8"/>
  <c r="H401" i="8"/>
  <c r="K160" i="8"/>
  <c r="K821" i="8"/>
  <c r="K359" i="8"/>
  <c r="G603" i="8"/>
  <c r="J830" i="8"/>
  <c r="K342" i="8"/>
  <c r="G567" i="8"/>
  <c r="K830" i="8"/>
  <c r="K202" i="8"/>
  <c r="H805" i="8"/>
  <c r="G481" i="8"/>
  <c r="G156" i="8"/>
  <c r="G537" i="8"/>
  <c r="G475" i="8"/>
  <c r="H804" i="8"/>
  <c r="G591" i="8"/>
  <c r="G350" i="8"/>
  <c r="H537" i="8"/>
  <c r="G174" i="8"/>
  <c r="G154" i="8"/>
  <c r="K344" i="8"/>
  <c r="G590" i="8"/>
  <c r="G110" i="8"/>
  <c r="G573" i="8"/>
  <c r="G598" i="8"/>
  <c r="I828" i="8"/>
  <c r="J360" i="8"/>
  <c r="G574" i="8"/>
  <c r="G98" i="8"/>
  <c r="G557" i="8"/>
  <c r="G582" i="8"/>
  <c r="G513" i="8"/>
  <c r="H450" i="8"/>
  <c r="G457" i="8"/>
  <c r="H529" i="8"/>
  <c r="G219" i="8"/>
  <c r="H478" i="8"/>
  <c r="G392" i="8"/>
  <c r="G87" i="8"/>
  <c r="H239" i="8"/>
  <c r="I517" i="8"/>
  <c r="H211" i="8"/>
  <c r="G533" i="8"/>
  <c r="G516" i="8"/>
  <c r="G397" i="8"/>
  <c r="H217" i="8"/>
  <c r="H636" i="8"/>
  <c r="F635" i="8"/>
  <c r="F169" i="8"/>
  <c r="B550" i="8"/>
  <c r="F390" i="8"/>
  <c r="D95" i="8"/>
  <c r="E163" i="8"/>
  <c r="F531" i="8"/>
  <c r="F207" i="8"/>
  <c r="C583" i="8"/>
  <c r="E194" i="8"/>
  <c r="F248" i="8"/>
  <c r="D628" i="8"/>
  <c r="F828" i="8"/>
  <c r="F154" i="8"/>
  <c r="D120" i="8"/>
  <c r="F605" i="8"/>
  <c r="F125" i="8"/>
  <c r="E140" i="8"/>
  <c r="C452" i="8"/>
  <c r="B103" i="8"/>
  <c r="F400" i="8"/>
  <c r="E256" i="8"/>
  <c r="C493" i="8"/>
  <c r="C194" i="8"/>
  <c r="F116" i="8"/>
  <c r="B217" i="8"/>
  <c r="C154" i="8"/>
  <c r="C802" i="8"/>
  <c r="E250" i="8"/>
  <c r="E541" i="8"/>
  <c r="F466" i="8"/>
  <c r="I826" i="8"/>
  <c r="H202" i="8"/>
  <c r="G827" i="8"/>
  <c r="I343" i="8"/>
  <c r="G469" i="8"/>
  <c r="G828" i="8"/>
  <c r="G160" i="8"/>
  <c r="I806" i="8"/>
  <c r="H343" i="8"/>
  <c r="K805" i="8"/>
  <c r="G338" i="8"/>
  <c r="H825" i="8"/>
  <c r="G212" i="8"/>
  <c r="G158" i="8"/>
  <c r="K221" i="8"/>
  <c r="G506" i="8"/>
  <c r="H573" i="8"/>
  <c r="G650" i="8"/>
  <c r="J806" i="8"/>
  <c r="G651" i="8"/>
  <c r="G339" i="8"/>
  <c r="H533" i="8"/>
  <c r="G168" i="8"/>
  <c r="G150" i="8"/>
  <c r="H135" i="8"/>
  <c r="G483" i="8"/>
  <c r="H589" i="8"/>
  <c r="G229" i="8"/>
  <c r="G207" i="8"/>
  <c r="H518" i="8"/>
  <c r="G579" i="8"/>
  <c r="G614" i="8"/>
  <c r="G468" i="8"/>
  <c r="H222" i="8"/>
  <c r="H595" i="8"/>
  <c r="H546" i="8"/>
  <c r="I585" i="8"/>
  <c r="H336" i="8"/>
  <c r="G396" i="8"/>
  <c r="G195" i="8"/>
  <c r="H622" i="8"/>
  <c r="G597" i="8"/>
  <c r="H756" i="8"/>
  <c r="H233" i="8"/>
  <c r="I513" i="8"/>
  <c r="H206" i="8"/>
  <c r="G547" i="8"/>
  <c r="H585" i="8"/>
  <c r="G393" i="8"/>
  <c r="H508" i="8"/>
  <c r="G576" i="8"/>
  <c r="G121" i="8"/>
  <c r="H366" i="8"/>
  <c r="I541" i="8"/>
  <c r="H249" i="8"/>
  <c r="G233" i="8"/>
  <c r="G652" i="8"/>
  <c r="G178" i="8"/>
  <c r="H458" i="8"/>
  <c r="G189" i="8"/>
  <c r="H646" i="8"/>
  <c r="H207" i="8"/>
  <c r="I495" i="8"/>
  <c r="H183" i="8"/>
  <c r="H187" i="8"/>
  <c r="G352" i="8"/>
  <c r="G198" i="8"/>
  <c r="G227" i="8"/>
  <c r="H223" i="8"/>
  <c r="H194" i="8"/>
  <c r="H146" i="8"/>
  <c r="I457" i="8"/>
  <c r="H101" i="8"/>
  <c r="I551" i="8"/>
  <c r="I194" i="8"/>
  <c r="G647" i="8"/>
  <c r="G504" i="8"/>
  <c r="H94" i="8"/>
  <c r="H465" i="8"/>
  <c r="H393" i="8"/>
  <c r="H193" i="8"/>
  <c r="I494" i="8"/>
  <c r="H350" i="8"/>
  <c r="I592" i="8"/>
  <c r="I242" i="8"/>
  <c r="G478" i="8"/>
  <c r="G176" i="8"/>
  <c r="H652" i="8"/>
  <c r="H105" i="8"/>
  <c r="H121" i="8"/>
  <c r="G633" i="8"/>
  <c r="I256" i="8"/>
  <c r="I615" i="8"/>
  <c r="I496" i="8"/>
  <c r="I136" i="8"/>
  <c r="H565" i="8"/>
  <c r="H498" i="8"/>
  <c r="G109" i="8"/>
  <c r="I533" i="8"/>
  <c r="H530" i="8"/>
  <c r="I654" i="8"/>
  <c r="I170" i="8"/>
  <c r="H644" i="8"/>
  <c r="I244" i="8"/>
  <c r="J632" i="8"/>
  <c r="I536" i="8"/>
  <c r="H632" i="8"/>
  <c r="I625" i="8"/>
  <c r="H252" i="8"/>
  <c r="I563" i="8"/>
  <c r="J825" i="8"/>
  <c r="I504" i="8"/>
  <c r="J531" i="8"/>
  <c r="I255" i="8"/>
  <c r="J92" i="8"/>
  <c r="J269" i="8" s="1"/>
  <c r="J154" i="8"/>
  <c r="J495" i="8"/>
  <c r="I510" i="8"/>
  <c r="G123" i="8"/>
  <c r="G524" i="8"/>
  <c r="G162" i="8"/>
  <c r="I210" i="8"/>
  <c r="I392" i="8"/>
  <c r="J504" i="8"/>
  <c r="J750" i="8"/>
  <c r="J185" i="8"/>
  <c r="J510" i="8"/>
  <c r="J598" i="8"/>
  <c r="J653" i="8"/>
  <c r="J493" i="8"/>
  <c r="H803" i="8"/>
  <c r="H339" i="8"/>
  <c r="I459" i="8"/>
  <c r="I602" i="8"/>
  <c r="H208" i="8"/>
  <c r="J616" i="8"/>
  <c r="I225" i="8"/>
  <c r="J387" i="8"/>
  <c r="K477" i="8"/>
  <c r="J603" i="8"/>
  <c r="K397" i="8"/>
  <c r="K94" i="8"/>
  <c r="K218" i="8"/>
  <c r="K588" i="8"/>
  <c r="K169" i="8"/>
  <c r="K497" i="8"/>
  <c r="K624" i="8"/>
  <c r="K227" i="8"/>
  <c r="K751" i="8"/>
  <c r="K508" i="8"/>
  <c r="K139" i="8"/>
  <c r="K190" i="8"/>
  <c r="K454" i="8"/>
  <c r="K653" i="8"/>
  <c r="I521" i="8"/>
  <c r="I371" i="8"/>
  <c r="J611" i="8"/>
  <c r="H340" i="8"/>
  <c r="K372" i="8"/>
  <c r="K639" i="8"/>
  <c r="K590" i="8"/>
  <c r="K652" i="8"/>
  <c r="K542" i="8"/>
  <c r="K581" i="8"/>
  <c r="K256" i="8"/>
  <c r="J250" i="8"/>
  <c r="J623" i="8"/>
  <c r="H457" i="8"/>
  <c r="K592" i="8"/>
  <c r="I572" i="8"/>
  <c r="H93" i="8"/>
  <c r="K547" i="8"/>
  <c r="K212" i="8"/>
  <c r="K528" i="8"/>
  <c r="K188" i="8"/>
  <c r="K525" i="8"/>
  <c r="K197" i="8"/>
  <c r="I122" i="8"/>
  <c r="I97" i="8"/>
  <c r="H99" i="8"/>
  <c r="K490" i="8"/>
  <c r="K120" i="8"/>
  <c r="I104" i="8"/>
  <c r="K453" i="8"/>
  <c r="K109" i="8"/>
  <c r="K244" i="8"/>
  <c r="K341" i="8"/>
  <c r="K392" i="8"/>
  <c r="K338" i="8"/>
  <c r="J254" i="8"/>
  <c r="J562" i="8"/>
  <c r="I514" i="8"/>
  <c r="G564" i="8"/>
  <c r="K570" i="8"/>
  <c r="J193" i="8"/>
  <c r="K646" i="8"/>
  <c r="K627" i="8"/>
  <c r="K550" i="8"/>
  <c r="K572" i="8"/>
  <c r="K234" i="8"/>
  <c r="K569" i="8"/>
  <c r="K243" i="8"/>
  <c r="I486" i="8"/>
  <c r="J571" i="8"/>
  <c r="H151" i="8"/>
  <c r="J164" i="8"/>
  <c r="J473" i="8"/>
  <c r="J113" i="8"/>
  <c r="J547" i="8"/>
  <c r="I126" i="8"/>
  <c r="G151" i="8"/>
  <c r="G157" i="8"/>
  <c r="J334" i="8"/>
  <c r="J458" i="8"/>
  <c r="J602" i="8"/>
  <c r="I146" i="8"/>
  <c r="I566" i="8"/>
  <c r="H227" i="8"/>
  <c r="G489" i="8"/>
  <c r="J477" i="8"/>
  <c r="J238" i="8"/>
  <c r="J99" i="8"/>
  <c r="J207" i="8"/>
  <c r="H224" i="8"/>
  <c r="H394" i="8"/>
  <c r="I229" i="8"/>
  <c r="J245" i="8"/>
  <c r="I155" i="8"/>
  <c r="J248" i="8"/>
  <c r="J572" i="8"/>
  <c r="I507" i="8"/>
  <c r="H114" i="8"/>
  <c r="J155" i="8"/>
  <c r="I94" i="8"/>
  <c r="J462" i="8"/>
  <c r="I133" i="8"/>
  <c r="J614" i="8"/>
  <c r="J239" i="8"/>
  <c r="I151" i="8"/>
  <c r="J600" i="8"/>
  <c r="I757" i="8"/>
  <c r="I570" i="8"/>
  <c r="G181" i="8"/>
  <c r="H205" i="8"/>
  <c r="J460" i="8"/>
  <c r="J338" i="8"/>
  <c r="I222" i="8"/>
  <c r="J658" i="8"/>
  <c r="J570" i="8"/>
  <c r="J218" i="8"/>
  <c r="I168" i="8"/>
  <c r="J745" i="8"/>
  <c r="I636" i="8"/>
  <c r="H210" i="8"/>
  <c r="H594" i="8"/>
  <c r="G94" i="8"/>
  <c r="I465" i="8"/>
  <c r="J517" i="8"/>
  <c r="J755" i="8"/>
  <c r="J646" i="8"/>
  <c r="J393" i="8"/>
  <c r="I492" i="8"/>
  <c r="I169" i="8"/>
  <c r="H538" i="8"/>
  <c r="H479" i="8"/>
  <c r="G122" i="8"/>
  <c r="H829" i="8"/>
  <c r="J169" i="8"/>
  <c r="I394" i="8"/>
  <c r="I96" i="8"/>
  <c r="J654" i="8"/>
  <c r="J397" i="8"/>
  <c r="H191" i="8"/>
  <c r="I450" i="8"/>
  <c r="I145" i="8"/>
  <c r="G236" i="8"/>
  <c r="G155" i="8"/>
  <c r="I204" i="8"/>
  <c r="J596" i="8"/>
  <c r="I370" i="8"/>
  <c r="I595" i="8"/>
  <c r="I368" i="8"/>
  <c r="H163" i="8"/>
  <c r="H485" i="8"/>
  <c r="G518" i="8"/>
  <c r="H357" i="8"/>
  <c r="G106" i="8"/>
  <c r="I234" i="8"/>
  <c r="I634" i="8"/>
  <c r="I111" i="8"/>
  <c r="I627" i="8"/>
  <c r="H566" i="8"/>
  <c r="I629" i="8"/>
  <c r="G170" i="8"/>
  <c r="G486" i="8"/>
  <c r="K803" i="8"/>
  <c r="I337" i="8"/>
  <c r="I574" i="8"/>
  <c r="I336" i="8"/>
  <c r="H134" i="8"/>
  <c r="H543" i="8"/>
  <c r="H562" i="8"/>
  <c r="H462" i="8"/>
  <c r="H633" i="8"/>
  <c r="J652" i="8"/>
  <c r="I464" i="8"/>
  <c r="I626" i="8"/>
  <c r="I502" i="8"/>
  <c r="H253" i="8"/>
  <c r="I387" i="8"/>
  <c r="H656" i="8"/>
  <c r="H550" i="8"/>
  <c r="G196" i="8"/>
  <c r="H141" i="8"/>
  <c r="H232" i="8"/>
  <c r="I565" i="8"/>
  <c r="H505" i="8"/>
  <c r="G745" i="8"/>
  <c r="H196" i="8"/>
  <c r="G210" i="8"/>
  <c r="G562" i="8"/>
  <c r="G511" i="8"/>
  <c r="H496" i="8"/>
  <c r="I645" i="8"/>
  <c r="H526" i="8"/>
  <c r="H818" i="8"/>
  <c r="H372" i="8"/>
  <c r="G203" i="8"/>
  <c r="H653" i="8"/>
  <c r="I160" i="8"/>
  <c r="H503" i="8"/>
  <c r="I649" i="8"/>
  <c r="H531" i="8"/>
  <c r="G139" i="8"/>
  <c r="H570" i="8"/>
  <c r="G366" i="8"/>
  <c r="G453" i="8"/>
  <c r="H612" i="8"/>
  <c r="H143" i="8"/>
  <c r="G137" i="8"/>
  <c r="H148" i="8"/>
  <c r="G149" i="8"/>
  <c r="H597" i="8"/>
  <c r="G246" i="8"/>
  <c r="H654" i="8"/>
  <c r="G536" i="8"/>
  <c r="G646" i="8"/>
  <c r="G247" i="8"/>
  <c r="G627" i="8"/>
  <c r="G186" i="8"/>
  <c r="G244" i="8"/>
  <c r="H637" i="8"/>
  <c r="G642" i="8"/>
  <c r="J827" i="8"/>
  <c r="G514" i="8"/>
  <c r="G757" i="8"/>
  <c r="G549" i="8"/>
  <c r="I358" i="8"/>
  <c r="G370" i="8"/>
  <c r="G630" i="8"/>
  <c r="G558" i="8"/>
  <c r="G359" i="8"/>
  <c r="H342" i="8"/>
  <c r="G803" i="8"/>
  <c r="J344" i="8"/>
  <c r="G805" i="8"/>
  <c r="K91" i="8"/>
  <c r="I821" i="8"/>
  <c r="G643" i="8"/>
  <c r="I399" i="8"/>
  <c r="F658" i="8"/>
  <c r="C90" i="8"/>
  <c r="E757" i="8"/>
  <c r="F525" i="8"/>
  <c r="F610" i="8"/>
  <c r="D165" i="8"/>
  <c r="C473" i="8"/>
  <c r="F118" i="8"/>
  <c r="D358" i="8"/>
  <c r="E120" i="8"/>
  <c r="E126" i="8"/>
  <c r="F356" i="8"/>
  <c r="C650" i="8"/>
  <c r="F581" i="8"/>
  <c r="D210" i="8"/>
  <c r="F344" i="8"/>
  <c r="E356" i="8"/>
  <c r="B622" i="8"/>
  <c r="F640" i="8"/>
  <c r="D640" i="8"/>
  <c r="F196" i="8"/>
  <c r="F572" i="8"/>
  <c r="E232" i="8"/>
  <c r="C462" i="8"/>
  <c r="E218" i="8"/>
  <c r="E631" i="8"/>
  <c r="E399" i="8"/>
  <c r="T1431" i="3"/>
  <c r="T1408" i="3" s="1"/>
  <c r="L1431" i="3"/>
  <c r="L1408" i="3" s="1"/>
  <c r="D174" i="8"/>
  <c r="D752" i="8"/>
  <c r="B203" i="8"/>
  <c r="F135" i="8"/>
  <c r="F224" i="8"/>
  <c r="F462" i="8"/>
  <c r="F562" i="8"/>
  <c r="F747" i="8"/>
  <c r="E192" i="8"/>
  <c r="E509" i="8"/>
  <c r="D102" i="8"/>
  <c r="D592" i="8"/>
  <c r="B238" i="8"/>
  <c r="F180" i="8"/>
  <c r="F488" i="8"/>
  <c r="F629" i="8"/>
  <c r="E369" i="8"/>
  <c r="D152" i="8"/>
  <c r="C506" i="8"/>
  <c r="F159" i="8"/>
  <c r="F372" i="8"/>
  <c r="F604" i="8"/>
  <c r="E224" i="8"/>
  <c r="E657" i="8"/>
  <c r="B486" i="8"/>
  <c r="E568" i="8"/>
  <c r="B109" i="8"/>
  <c r="E119" i="8"/>
  <c r="D87" i="8"/>
  <c r="R1431" i="3"/>
  <c r="R1389" i="3" s="1"/>
  <c r="J1431" i="3"/>
  <c r="J1408" i="3" s="1"/>
  <c r="E590" i="8"/>
  <c r="D338" i="8"/>
  <c r="C164" i="8"/>
  <c r="B520" i="8"/>
  <c r="F156" i="8"/>
  <c r="F247" i="8"/>
  <c r="F484" i="8"/>
  <c r="F586" i="8"/>
  <c r="F829" i="8"/>
  <c r="E238" i="8"/>
  <c r="E550" i="8"/>
  <c r="D188" i="8"/>
  <c r="D822" i="8"/>
  <c r="B641" i="8"/>
  <c r="F227" i="8"/>
  <c r="F514" i="8"/>
  <c r="E91" i="8"/>
  <c r="E469" i="8"/>
  <c r="D367" i="8"/>
  <c r="B249" i="8"/>
  <c r="F183" i="8"/>
  <c r="F490" i="8"/>
  <c r="F630" i="8"/>
  <c r="E371" i="8"/>
  <c r="D246" i="8"/>
  <c r="E116" i="8"/>
  <c r="D124" i="8"/>
  <c r="B648" i="8"/>
  <c r="E355" i="8"/>
  <c r="E801" i="8"/>
  <c r="E617" i="8"/>
  <c r="D399" i="8"/>
  <c r="C244" i="8"/>
  <c r="B612" i="8"/>
  <c r="F166" i="8"/>
  <c r="F334" i="8"/>
  <c r="F497" i="8"/>
  <c r="F598" i="8"/>
  <c r="E89" i="8"/>
  <c r="E335" i="8"/>
  <c r="E576" i="8"/>
  <c r="D234" i="8"/>
  <c r="C114" i="8"/>
  <c r="F91" i="8"/>
  <c r="F249" i="8"/>
  <c r="F526" i="8"/>
  <c r="E107" i="8"/>
  <c r="E533" i="8"/>
  <c r="D468" i="8"/>
  <c r="B565" i="8"/>
  <c r="F193" i="8"/>
  <c r="F504" i="8"/>
  <c r="F756" i="8"/>
  <c r="E451" i="8"/>
  <c r="D373" i="8"/>
  <c r="E185" i="8"/>
  <c r="D217" i="8"/>
  <c r="F191" i="8"/>
  <c r="E756" i="8"/>
  <c r="C487" i="8"/>
  <c r="F351" i="8"/>
  <c r="F510" i="8"/>
  <c r="F616" i="8"/>
  <c r="E103" i="8"/>
  <c r="E366" i="8"/>
  <c r="E598" i="8"/>
  <c r="D357" i="8"/>
  <c r="C193" i="8"/>
  <c r="F101" i="8"/>
  <c r="F337" i="8"/>
  <c r="F566" i="8"/>
  <c r="E132" i="8"/>
  <c r="E579" i="8"/>
  <c r="D511" i="8"/>
  <c r="B653" i="8"/>
  <c r="F228" i="8"/>
  <c r="F516" i="8"/>
  <c r="E92" i="8"/>
  <c r="E472" i="8"/>
  <c r="D472" i="8"/>
  <c r="E353" i="8"/>
  <c r="D465" i="8"/>
  <c r="F222" i="8"/>
  <c r="D96" i="8"/>
  <c r="E755" i="8"/>
  <c r="D532" i="8"/>
  <c r="C548" i="8"/>
  <c r="F99" i="8"/>
  <c r="F188" i="8"/>
  <c r="F367" i="8"/>
  <c r="F523" i="8"/>
  <c r="F627" i="8"/>
  <c r="E124" i="8"/>
  <c r="E396" i="8"/>
  <c r="E625" i="8"/>
  <c r="D461" i="8"/>
  <c r="C350" i="8"/>
  <c r="F137" i="8"/>
  <c r="F354" i="8"/>
  <c r="F590" i="8"/>
  <c r="E152" i="8"/>
  <c r="E602" i="8"/>
  <c r="D644" i="8"/>
  <c r="F92" i="8"/>
  <c r="F250" i="8"/>
  <c r="F528" i="8"/>
  <c r="E110" i="8"/>
  <c r="E537" i="8"/>
  <c r="D516" i="8"/>
  <c r="E368" i="8"/>
  <c r="C93" i="8"/>
  <c r="F399" i="8"/>
  <c r="D224" i="8"/>
  <c r="D126" i="8"/>
  <c r="D624" i="8"/>
  <c r="B114" i="8"/>
  <c r="F120" i="8"/>
  <c r="F210" i="8"/>
  <c r="F450" i="8"/>
  <c r="F547" i="8"/>
  <c r="F650" i="8"/>
  <c r="E170" i="8"/>
  <c r="E485" i="8"/>
  <c r="E805" i="8"/>
  <c r="D546" i="8"/>
  <c r="C582" i="8"/>
  <c r="F168" i="8"/>
  <c r="F464" i="8"/>
  <c r="F618" i="8"/>
  <c r="E340" i="8"/>
  <c r="E654" i="8"/>
  <c r="C360" i="8"/>
  <c r="F138" i="8"/>
  <c r="F355" i="8"/>
  <c r="F591" i="8"/>
  <c r="E156" i="8"/>
  <c r="E605" i="8"/>
  <c r="C516" i="8"/>
  <c r="E522" i="8"/>
  <c r="C634" i="8"/>
  <c r="F830" i="8"/>
  <c r="E135" i="8"/>
  <c r="D42" i="2"/>
  <c r="Y1524" i="3"/>
  <c r="Y1525" i="3"/>
  <c r="E42" i="2"/>
  <c r="Z1524" i="3"/>
  <c r="T648" i="3"/>
  <c r="L648" i="3"/>
  <c r="E499" i="8"/>
  <c r="D529" i="8"/>
  <c r="F134" i="8"/>
  <c r="E143" i="8"/>
  <c r="B395" i="8"/>
  <c r="E131" i="8"/>
  <c r="D93" i="8"/>
  <c r="C239" i="8"/>
  <c r="F241" i="8"/>
  <c r="E581" i="8"/>
  <c r="C613" i="8"/>
  <c r="G732" i="3"/>
  <c r="G647" i="3" s="1"/>
  <c r="D627" i="8"/>
  <c r="D457" i="8"/>
  <c r="U628" i="3"/>
  <c r="E206" i="8"/>
  <c r="E600" i="8"/>
  <c r="D575" i="8"/>
  <c r="B514" i="8"/>
  <c r="F499" i="8"/>
  <c r="E546" i="8"/>
  <c r="C211" i="8"/>
  <c r="D518" i="8"/>
  <c r="E633" i="8"/>
  <c r="C212" i="8"/>
  <c r="E251" i="8"/>
  <c r="E627" i="8"/>
  <c r="D622" i="8"/>
  <c r="B561" i="8"/>
  <c r="F558" i="8"/>
  <c r="E570" i="8"/>
  <c r="C373" i="8"/>
  <c r="R1427" i="3"/>
  <c r="J1390" i="3"/>
  <c r="Y1475" i="3"/>
  <c r="D19" i="2"/>
  <c r="Z1475" i="3"/>
  <c r="E19" i="2"/>
  <c r="V1457" i="3"/>
  <c r="N682" i="3"/>
  <c r="F682" i="3"/>
  <c r="M732" i="3"/>
  <c r="M714" i="3" s="1"/>
  <c r="E732" i="3"/>
  <c r="E681" i="3" s="1"/>
  <c r="C747" i="8"/>
  <c r="I386" i="8"/>
  <c r="K385" i="8"/>
  <c r="C385" i="8"/>
  <c r="E384" i="8"/>
  <c r="G383" i="8"/>
  <c r="I382" i="8"/>
  <c r="G386" i="8"/>
  <c r="K384" i="8"/>
  <c r="E383" i="8"/>
  <c r="G382" i="8"/>
  <c r="H385" i="8"/>
  <c r="J384" i="8"/>
  <c r="D383" i="8"/>
  <c r="K386" i="8"/>
  <c r="G384" i="8"/>
  <c r="K382" i="8"/>
  <c r="D385" i="8"/>
  <c r="H383" i="8"/>
  <c r="H386" i="8"/>
  <c r="J385" i="8"/>
  <c r="B385" i="8"/>
  <c r="D384" i="8"/>
  <c r="F383" i="8"/>
  <c r="H382" i="8"/>
  <c r="I385" i="8"/>
  <c r="C384" i="8"/>
  <c r="F386" i="8"/>
  <c r="B384" i="8"/>
  <c r="F382" i="8"/>
  <c r="E385" i="8"/>
  <c r="J386" i="8"/>
  <c r="J382" i="8"/>
  <c r="E386" i="8"/>
  <c r="G385" i="8"/>
  <c r="I384" i="8"/>
  <c r="K383" i="8"/>
  <c r="C383" i="8"/>
  <c r="E382" i="8"/>
  <c r="D386" i="8"/>
  <c r="F385" i="8"/>
  <c r="H384" i="8"/>
  <c r="J383" i="8"/>
  <c r="B383" i="8"/>
  <c r="D382" i="8"/>
  <c r="C386" i="8"/>
  <c r="I383" i="8"/>
  <c r="C382" i="8"/>
  <c r="B386" i="8"/>
  <c r="F384" i="8"/>
  <c r="B382" i="8"/>
  <c r="F589" i="8"/>
  <c r="E391" i="8"/>
  <c r="D341" i="8"/>
  <c r="E190" i="8"/>
  <c r="D566" i="8"/>
  <c r="E532" i="8"/>
  <c r="D360" i="8"/>
  <c r="C356" i="8"/>
  <c r="F161" i="8"/>
  <c r="F613" i="8"/>
  <c r="E460" i="8"/>
  <c r="D515" i="8"/>
  <c r="E506" i="8"/>
  <c r="D177" i="8"/>
  <c r="F152" i="8"/>
  <c r="F532" i="8"/>
  <c r="E198" i="8"/>
  <c r="E620" i="8"/>
  <c r="C136" i="8"/>
  <c r="D249" i="8"/>
  <c r="C186" i="8"/>
  <c r="F457" i="8"/>
  <c r="E108" i="8"/>
  <c r="E481" i="8"/>
  <c r="D245" i="8"/>
  <c r="C648" i="8"/>
  <c r="E181" i="8"/>
  <c r="C91" i="8"/>
  <c r="E330" i="5"/>
  <c r="E447" i="5"/>
  <c r="E798" i="5"/>
  <c r="B769" i="5"/>
  <c r="C769" i="5" s="1"/>
  <c r="D769" i="5" s="1"/>
  <c r="F769" i="5"/>
  <c r="G769" i="5" s="1"/>
  <c r="E742" i="5"/>
  <c r="E261" i="5"/>
  <c r="E3" i="5"/>
  <c r="F3" i="5" s="1"/>
  <c r="G3" i="5" s="1"/>
  <c r="E407" i="5"/>
  <c r="E27" i="5"/>
  <c r="E665" i="5"/>
  <c r="E84" i="5"/>
  <c r="P1" i="9"/>
  <c r="T715" i="3"/>
  <c r="L715" i="3"/>
  <c r="N648" i="3"/>
  <c r="P715" i="3"/>
  <c r="B485" i="8"/>
  <c r="E538" i="8"/>
  <c r="C655" i="8"/>
  <c r="B229" i="8"/>
  <c r="D576" i="8"/>
  <c r="C819" i="8"/>
  <c r="C374" i="8"/>
  <c r="E162" i="8"/>
  <c r="E589" i="8"/>
  <c r="D148" i="8"/>
  <c r="D596" i="8"/>
  <c r="C542" i="8"/>
  <c r="B602" i="8"/>
  <c r="F209" i="8"/>
  <c r="F468" i="8"/>
  <c r="F625" i="8"/>
  <c r="E177" i="8"/>
  <c r="E471" i="8"/>
  <c r="E655" i="8"/>
  <c r="D372" i="8"/>
  <c r="C252" i="8"/>
  <c r="E100" i="8"/>
  <c r="E583" i="8"/>
  <c r="E148" i="8"/>
  <c r="D507" i="8"/>
  <c r="D206" i="8"/>
  <c r="B89" i="8"/>
  <c r="C604" i="8"/>
  <c r="E196" i="8"/>
  <c r="E479" i="8"/>
  <c r="E616" i="8"/>
  <c r="D335" i="8"/>
  <c r="D642" i="8"/>
  <c r="C818" i="8"/>
  <c r="F112" i="8"/>
  <c r="F231" i="8"/>
  <c r="F522" i="8"/>
  <c r="F645" i="8"/>
  <c r="E208" i="8"/>
  <c r="E514" i="8"/>
  <c r="E821" i="8"/>
  <c r="D560" i="8"/>
  <c r="C515" i="8"/>
  <c r="E180" i="8"/>
  <c r="D227" i="8"/>
  <c r="E227" i="8"/>
  <c r="C540" i="8"/>
  <c r="D197" i="8"/>
  <c r="B805" i="8"/>
  <c r="B750" i="8"/>
  <c r="E220" i="8"/>
  <c r="E511" i="8"/>
  <c r="E751" i="8"/>
  <c r="D396" i="8"/>
  <c r="C160" i="8"/>
  <c r="B154" i="8"/>
  <c r="F143" i="8"/>
  <c r="F353" i="8"/>
  <c r="F544" i="8"/>
  <c r="E98" i="8"/>
  <c r="E244" i="8"/>
  <c r="E560" i="8"/>
  <c r="D178" i="8"/>
  <c r="D603" i="8"/>
  <c r="B169" i="8"/>
  <c r="E226" i="8"/>
  <c r="D454" i="8"/>
  <c r="E585" i="8"/>
  <c r="F139" i="8"/>
  <c r="F563" i="8"/>
  <c r="B212" i="8"/>
  <c r="E452" i="8"/>
  <c r="C387" i="8"/>
  <c r="D231" i="8"/>
  <c r="E225" i="8"/>
  <c r="F571" i="8"/>
  <c r="E447" i="9"/>
  <c r="F447" i="9" s="1"/>
  <c r="G447" i="9" s="1"/>
  <c r="E261" i="9"/>
  <c r="B261" i="9" s="1"/>
  <c r="E84" i="9"/>
  <c r="E846" i="9"/>
  <c r="E27" i="9"/>
  <c r="C15" i="2"/>
  <c r="B26" i="2"/>
  <c r="B36" i="2"/>
  <c r="B6" i="2"/>
  <c r="E549" i="8"/>
  <c r="C519" i="8"/>
  <c r="D196" i="8"/>
  <c r="D755" i="8"/>
  <c r="B16" i="2"/>
  <c r="B18" i="2"/>
  <c r="B15" i="2"/>
  <c r="C28" i="2"/>
  <c r="C6" i="2"/>
  <c r="O1" i="9"/>
  <c r="E543" i="9" s="1"/>
  <c r="C16" i="2"/>
  <c r="C18" i="2"/>
  <c r="B28" i="2"/>
  <c r="B7" i="2"/>
  <c r="C42" i="2"/>
  <c r="C27" i="2"/>
  <c r="C34" i="2"/>
  <c r="C7" i="2"/>
  <c r="B42" i="2"/>
  <c r="O1" i="10"/>
  <c r="B408" i="10" s="1"/>
  <c r="B19" i="2"/>
  <c r="B27" i="2"/>
  <c r="B8" i="2"/>
  <c r="C43" i="2"/>
  <c r="B183" i="8"/>
  <c r="E212" i="8"/>
  <c r="C177" i="8"/>
  <c r="E746" i="8"/>
  <c r="C19" i="2"/>
  <c r="C25" i="2"/>
  <c r="C35" i="2"/>
  <c r="C8" i="2"/>
  <c r="B43" i="2"/>
  <c r="C17" i="2"/>
  <c r="B25" i="2"/>
  <c r="B35" i="2"/>
  <c r="B9" i="2"/>
  <c r="C26" i="2"/>
  <c r="C36" i="2"/>
  <c r="C9" i="2"/>
  <c r="C801" i="8"/>
  <c r="F113" i="8"/>
  <c r="F202" i="8"/>
  <c r="F393" i="8"/>
  <c r="F538" i="8"/>
  <c r="F641" i="8"/>
  <c r="E176" i="8"/>
  <c r="E490" i="8"/>
  <c r="E820" i="8"/>
  <c r="D557" i="8"/>
  <c r="C826" i="8"/>
  <c r="F114" i="8"/>
  <c r="F203" i="8"/>
  <c r="F394" i="8"/>
  <c r="F539" i="8"/>
  <c r="F643" i="8"/>
  <c r="E178" i="8"/>
  <c r="E492" i="8"/>
  <c r="E822" i="8"/>
  <c r="D563" i="8"/>
  <c r="B170" i="8"/>
  <c r="E141" i="8"/>
  <c r="E230" i="8"/>
  <c r="E457" i="8"/>
  <c r="E542" i="8"/>
  <c r="E641" i="8"/>
  <c r="D170" i="8"/>
  <c r="D486" i="8"/>
  <c r="D750" i="8"/>
  <c r="C457" i="8"/>
  <c r="B199" i="8"/>
  <c r="F93" i="8"/>
  <c r="F170" i="8"/>
  <c r="F252" i="8"/>
  <c r="F479" i="8"/>
  <c r="F568" i="8"/>
  <c r="F755" i="8"/>
  <c r="E154" i="8"/>
  <c r="E254" i="8"/>
  <c r="E491" i="8"/>
  <c r="E591" i="8"/>
  <c r="D109" i="8"/>
  <c r="D450" i="8"/>
  <c r="D802" i="8"/>
  <c r="C561" i="8"/>
  <c r="B621" i="8"/>
  <c r="E343" i="8"/>
  <c r="E634" i="8"/>
  <c r="D565" i="8"/>
  <c r="B492" i="8"/>
  <c r="E344" i="8"/>
  <c r="E648" i="8"/>
  <c r="D634" i="8"/>
  <c r="D191" i="8"/>
  <c r="D826" i="8"/>
  <c r="B369" i="8"/>
  <c r="F506" i="8"/>
  <c r="E803" i="8"/>
  <c r="C638" i="8"/>
  <c r="C228" i="8"/>
  <c r="C248" i="8"/>
  <c r="B161" i="8"/>
  <c r="E588" i="8"/>
  <c r="B243" i="8"/>
  <c r="C491" i="8"/>
  <c r="C165" i="8"/>
  <c r="B147" i="8"/>
  <c r="F123" i="8"/>
  <c r="F212" i="8"/>
  <c r="F452" i="8"/>
  <c r="F549" i="8"/>
  <c r="F653" i="8"/>
  <c r="E197" i="8"/>
  <c r="E513" i="8"/>
  <c r="D108" i="8"/>
  <c r="D599" i="8"/>
  <c r="B160" i="8"/>
  <c r="F124" i="8"/>
  <c r="F218" i="8"/>
  <c r="F454" i="8"/>
  <c r="F550" i="8"/>
  <c r="F654" i="8"/>
  <c r="E199" i="8"/>
  <c r="E515" i="8"/>
  <c r="D111" i="8"/>
  <c r="D604" i="8"/>
  <c r="B336" i="8"/>
  <c r="E151" i="8"/>
  <c r="E241" i="8"/>
  <c r="E467" i="8"/>
  <c r="E558" i="8"/>
  <c r="E652" i="8"/>
  <c r="D193" i="8"/>
  <c r="D508" i="8"/>
  <c r="D827" i="8"/>
  <c r="C499" i="8"/>
  <c r="B244" i="8"/>
  <c r="F102" i="8"/>
  <c r="F182" i="8"/>
  <c r="F339" i="8"/>
  <c r="F489" i="8"/>
  <c r="F578" i="8"/>
  <c r="F818" i="8"/>
  <c r="E165" i="8"/>
  <c r="E341" i="8"/>
  <c r="E503" i="8"/>
  <c r="E603" i="8"/>
  <c r="D135" i="8"/>
  <c r="D493" i="8"/>
  <c r="C99" i="8"/>
  <c r="C602" i="8"/>
  <c r="B747" i="8"/>
  <c r="E357" i="8"/>
  <c r="E826" i="8"/>
  <c r="D632" i="8"/>
  <c r="B535" i="8"/>
  <c r="E453" i="8"/>
  <c r="E828" i="8"/>
  <c r="D655" i="8"/>
  <c r="D202" i="8"/>
  <c r="C92" i="8"/>
  <c r="B399" i="8"/>
  <c r="F515" i="8"/>
  <c r="E825" i="8"/>
  <c r="C659" i="8"/>
  <c r="C246" i="8"/>
  <c r="C342" i="8"/>
  <c r="B184" i="8"/>
  <c r="E610" i="8"/>
  <c r="B253" i="8"/>
  <c r="C514" i="8"/>
  <c r="C175" i="8"/>
  <c r="C142" i="8"/>
  <c r="B801" i="8"/>
  <c r="E464" i="8"/>
  <c r="D140" i="8"/>
  <c r="C393" i="8"/>
  <c r="D359" i="8"/>
  <c r="C218" i="8"/>
  <c r="B600" i="8"/>
  <c r="F745" i="8"/>
  <c r="D250" i="8"/>
  <c r="B518" i="8"/>
  <c r="B207" i="8"/>
  <c r="B233" i="8"/>
  <c r="B623" i="8"/>
  <c r="D342" i="8"/>
  <c r="C161" i="8"/>
  <c r="B344" i="8"/>
  <c r="C635" i="8"/>
  <c r="B464" i="8"/>
  <c r="F148" i="8"/>
  <c r="F237" i="8"/>
  <c r="F475" i="8"/>
  <c r="F577" i="8"/>
  <c r="F819" i="8"/>
  <c r="E242" i="8"/>
  <c r="E559" i="8"/>
  <c r="D195" i="8"/>
  <c r="C124" i="8"/>
  <c r="B476" i="8"/>
  <c r="F149" i="8"/>
  <c r="F239" i="8"/>
  <c r="F478" i="8"/>
  <c r="F580" i="8"/>
  <c r="F822" i="8"/>
  <c r="E245" i="8"/>
  <c r="E561" i="8"/>
  <c r="D201" i="8"/>
  <c r="C137" i="8"/>
  <c r="B576" i="8"/>
  <c r="E174" i="8"/>
  <c r="E338" i="8"/>
  <c r="E489" i="8"/>
  <c r="E578" i="8"/>
  <c r="E818" i="8"/>
  <c r="D238" i="8"/>
  <c r="D551" i="8"/>
  <c r="C119" i="8"/>
  <c r="C588" i="8"/>
  <c r="B470" i="8"/>
  <c r="F121" i="8"/>
  <c r="F200" i="8"/>
  <c r="F368" i="8"/>
  <c r="F512" i="8"/>
  <c r="F599" i="8"/>
  <c r="E88" i="8"/>
  <c r="E188" i="8"/>
  <c r="E370" i="8"/>
  <c r="E524" i="8"/>
  <c r="E643" i="8"/>
  <c r="D199" i="8"/>
  <c r="D536" i="8"/>
  <c r="C174" i="8"/>
  <c r="B123" i="8"/>
  <c r="E121" i="8"/>
  <c r="E493" i="8"/>
  <c r="D138" i="8"/>
  <c r="C180" i="8"/>
  <c r="E138" i="8"/>
  <c r="E495" i="8"/>
  <c r="D162" i="8"/>
  <c r="C483" i="8"/>
  <c r="D374" i="8"/>
  <c r="C237" i="8"/>
  <c r="B624" i="8"/>
  <c r="F801" i="8"/>
  <c r="D337" i="8"/>
  <c r="B540" i="8"/>
  <c r="B231" i="8"/>
  <c r="B356" i="8"/>
  <c r="B644" i="8"/>
  <c r="D355" i="8"/>
  <c r="C200" i="8"/>
  <c r="B394" i="8"/>
  <c r="B567" i="8"/>
  <c r="B226" i="8"/>
  <c r="C805" i="8"/>
  <c r="C479" i="8"/>
  <c r="B528" i="8"/>
  <c r="B219" i="8"/>
  <c r="C603" i="8"/>
  <c r="B559" i="8"/>
  <c r="B218" i="8"/>
  <c r="C625" i="8"/>
  <c r="C471" i="8"/>
  <c r="B519" i="8"/>
  <c r="B158" i="8"/>
  <c r="C594" i="8"/>
  <c r="C376" i="8"/>
  <c r="C141" i="8"/>
  <c r="D613" i="8"/>
  <c r="D467" i="8"/>
  <c r="D166" i="8"/>
  <c r="E637" i="8"/>
  <c r="B573" i="8"/>
  <c r="B247" i="8"/>
  <c r="C757" i="8"/>
  <c r="C470" i="8"/>
  <c r="C162" i="8"/>
  <c r="B572" i="8"/>
  <c r="B224" i="8"/>
  <c r="C636" i="8"/>
  <c r="C458" i="8"/>
  <c r="C152" i="8"/>
  <c r="B534" i="8"/>
  <c r="B222" i="8"/>
  <c r="C632" i="8"/>
  <c r="C466" i="8"/>
  <c r="C197" i="8"/>
  <c r="D657" i="8"/>
  <c r="D512" i="8"/>
  <c r="D248" i="8"/>
  <c r="D110" i="8"/>
  <c r="E572" i="8"/>
  <c r="E454" i="8"/>
  <c r="E195" i="8"/>
  <c r="F750" i="8"/>
  <c r="F551" i="8"/>
  <c r="F371" i="8"/>
  <c r="B588" i="8"/>
  <c r="B398" i="8"/>
  <c r="B151" i="8"/>
  <c r="C630" i="8"/>
  <c r="C518" i="8"/>
  <c r="C339" i="8"/>
  <c r="C156" i="8"/>
  <c r="B592" i="8"/>
  <c r="B209" i="8"/>
  <c r="C578" i="8"/>
  <c r="C230" i="8"/>
  <c r="D658" i="8"/>
  <c r="D535" i="8"/>
  <c r="D371" i="8"/>
  <c r="D164" i="8"/>
  <c r="B543" i="8"/>
  <c r="B185" i="8"/>
  <c r="C550" i="8"/>
  <c r="C187" i="8"/>
  <c r="D635" i="8"/>
  <c r="D513" i="8"/>
  <c r="D353" i="8"/>
  <c r="D186" i="8"/>
  <c r="B804" i="8"/>
  <c r="B495" i="8"/>
  <c r="B181" i="8"/>
  <c r="C618" i="8"/>
  <c r="C392" i="8"/>
  <c r="C145" i="8"/>
  <c r="D643" i="8"/>
  <c r="D556" i="8"/>
  <c r="D466" i="8"/>
  <c r="D240" i="8"/>
  <c r="D149" i="8"/>
  <c r="E745" i="8"/>
  <c r="E575" i="8"/>
  <c r="E496" i="8"/>
  <c r="E360" i="8"/>
  <c r="E202" i="8"/>
  <c r="E123" i="8"/>
  <c r="F651" i="8"/>
  <c r="F574" i="8"/>
  <c r="F495" i="8"/>
  <c r="F359" i="8"/>
  <c r="B497" i="8"/>
  <c r="B206" i="8"/>
  <c r="C617" i="8"/>
  <c r="B826" i="8"/>
  <c r="B510" i="8"/>
  <c r="B149" i="8"/>
  <c r="C567" i="8"/>
  <c r="C355" i="8"/>
  <c r="C133" i="8"/>
  <c r="D577" i="8"/>
  <c r="D395" i="8"/>
  <c r="D158" i="8"/>
  <c r="E621" i="8"/>
  <c r="B563" i="8"/>
  <c r="B225" i="8"/>
  <c r="C637" i="8"/>
  <c r="C459" i="8"/>
  <c r="C135" i="8"/>
  <c r="B526" i="8"/>
  <c r="B210" i="8"/>
  <c r="C624" i="8"/>
  <c r="C371" i="8"/>
  <c r="C134" i="8"/>
  <c r="B524" i="8"/>
  <c r="B176" i="8"/>
  <c r="C612" i="8"/>
  <c r="C456" i="8"/>
  <c r="C168" i="8"/>
  <c r="D648" i="8"/>
  <c r="D503" i="8"/>
  <c r="D221" i="8"/>
  <c r="D92" i="8"/>
  <c r="E564" i="8"/>
  <c r="E390" i="8"/>
  <c r="E179" i="8"/>
  <c r="F655" i="8"/>
  <c r="F527" i="8"/>
  <c r="F358" i="8"/>
  <c r="B577" i="8"/>
  <c r="B351" i="8"/>
  <c r="B141" i="8"/>
  <c r="C620" i="8"/>
  <c r="C494" i="8"/>
  <c r="C254" i="8"/>
  <c r="C147" i="8"/>
  <c r="B545" i="8"/>
  <c r="B188" i="8"/>
  <c r="C556" i="8"/>
  <c r="C189" i="8"/>
  <c r="D647" i="8"/>
  <c r="D524" i="8"/>
  <c r="D340" i="8"/>
  <c r="D154" i="8"/>
  <c r="B522" i="8"/>
  <c r="B142" i="8"/>
  <c r="C530" i="8"/>
  <c r="C167" i="8"/>
  <c r="D615" i="8"/>
  <c r="D502" i="8"/>
  <c r="D339" i="8"/>
  <c r="D175" i="8"/>
  <c r="B652" i="8"/>
  <c r="B475" i="8"/>
  <c r="B159" i="8"/>
  <c r="C592" i="8"/>
  <c r="C359" i="8"/>
  <c r="C123" i="8"/>
  <c r="D633" i="8"/>
  <c r="D542" i="8"/>
  <c r="D456" i="8"/>
  <c r="D229" i="8"/>
  <c r="D139" i="8"/>
  <c r="E650" i="8"/>
  <c r="E566" i="8"/>
  <c r="E487" i="8"/>
  <c r="E350" i="8"/>
  <c r="E193" i="8"/>
  <c r="E114" i="8"/>
  <c r="F642" i="8"/>
  <c r="F565" i="8"/>
  <c r="F486" i="8"/>
  <c r="F349" i="8"/>
  <c r="F197" i="8"/>
  <c r="F131" i="8"/>
  <c r="B827" i="8"/>
  <c r="B481" i="8"/>
  <c r="B148" i="8"/>
  <c r="C557" i="8"/>
  <c r="B751" i="8"/>
  <c r="B396" i="8"/>
  <c r="C822" i="8"/>
  <c r="C526" i="8"/>
  <c r="C235" i="8"/>
  <c r="C89" i="8"/>
  <c r="D561" i="8"/>
  <c r="D344" i="8"/>
  <c r="D122" i="8"/>
  <c r="E593" i="8"/>
  <c r="B494" i="8"/>
  <c r="B168" i="8"/>
  <c r="C591" i="8"/>
  <c r="C349" i="8"/>
  <c r="B802" i="8"/>
  <c r="B493" i="8"/>
  <c r="B166" i="8"/>
  <c r="C559" i="8"/>
  <c r="C249" i="8"/>
  <c r="B657" i="8"/>
  <c r="B469" i="8"/>
  <c r="B153" i="8"/>
  <c r="C577" i="8"/>
  <c r="C354" i="8"/>
  <c r="C140" i="8"/>
  <c r="D611" i="8"/>
  <c r="D464" i="8"/>
  <c r="D198" i="8"/>
  <c r="E656" i="8"/>
  <c r="E520" i="8"/>
  <c r="E351" i="8"/>
  <c r="E153" i="8"/>
  <c r="F623" i="8"/>
  <c r="F503" i="8"/>
  <c r="F246" i="8"/>
  <c r="B532" i="8"/>
  <c r="B251" i="8"/>
  <c r="B105" i="8"/>
  <c r="C584" i="8"/>
  <c r="C474" i="8"/>
  <c r="C226" i="8"/>
  <c r="C116" i="8"/>
  <c r="B504" i="8"/>
  <c r="B119" i="8"/>
  <c r="C489" i="8"/>
  <c r="C151" i="8"/>
  <c r="D616" i="8"/>
  <c r="D490" i="8"/>
  <c r="D243" i="8"/>
  <c r="D118" i="8"/>
  <c r="B458" i="8"/>
  <c r="B95" i="8"/>
  <c r="C465" i="8"/>
  <c r="C108" i="8"/>
  <c r="D590" i="8"/>
  <c r="D469" i="8"/>
  <c r="D242" i="8"/>
  <c r="D153" i="8"/>
  <c r="B610" i="8"/>
  <c r="B374" i="8"/>
  <c r="B113" i="8"/>
  <c r="C547" i="8"/>
  <c r="C242" i="8"/>
  <c r="C94" i="8"/>
  <c r="D612" i="8"/>
  <c r="D520" i="8"/>
  <c r="D376" i="8"/>
  <c r="D204" i="8"/>
  <c r="D115" i="8"/>
  <c r="E630" i="8"/>
  <c r="E543" i="8"/>
  <c r="E468" i="8"/>
  <c r="E252" i="8"/>
  <c r="E175" i="8"/>
  <c r="E96" i="8"/>
  <c r="F624" i="8"/>
  <c r="F542" i="8"/>
  <c r="F467" i="8"/>
  <c r="F251" i="8"/>
  <c r="B635" i="8"/>
  <c r="B375" i="8"/>
  <c r="B140" i="8"/>
  <c r="C545" i="8"/>
  <c r="B605" i="8"/>
  <c r="B377" i="8"/>
  <c r="C803" i="8"/>
  <c r="C508" i="8"/>
  <c r="C227" i="8"/>
  <c r="D819" i="8"/>
  <c r="D533" i="8"/>
  <c r="D336" i="8"/>
  <c r="D98" i="8"/>
  <c r="B746" i="8"/>
  <c r="B484" i="8"/>
  <c r="B157" i="8"/>
  <c r="C560" i="8"/>
  <c r="C250" i="8"/>
  <c r="B745" i="8"/>
  <c r="B451" i="8"/>
  <c r="B135" i="8"/>
  <c r="C543" i="8"/>
  <c r="C231" i="8"/>
  <c r="B647" i="8"/>
  <c r="B400" i="8"/>
  <c r="B118" i="8"/>
  <c r="C551" i="8"/>
  <c r="C341" i="8"/>
  <c r="C118" i="8"/>
  <c r="D589" i="8"/>
  <c r="D455" i="8"/>
  <c r="D169" i="8"/>
  <c r="E647" i="8"/>
  <c r="E512" i="8"/>
  <c r="E247" i="8"/>
  <c r="E137" i="8"/>
  <c r="F615" i="8"/>
  <c r="F485" i="8"/>
  <c r="B818" i="8"/>
  <c r="B521" i="8"/>
  <c r="B220" i="8"/>
  <c r="B94" i="8"/>
  <c r="C574" i="8"/>
  <c r="C453" i="8"/>
  <c r="C217" i="8"/>
  <c r="C107" i="8"/>
  <c r="B460" i="8"/>
  <c r="B98" i="8"/>
  <c r="C467" i="8"/>
  <c r="C110" i="8"/>
  <c r="D602" i="8"/>
  <c r="D480" i="8"/>
  <c r="D223" i="8"/>
  <c r="B819" i="8"/>
  <c r="B387" i="8"/>
  <c r="C750" i="8"/>
  <c r="C396" i="8"/>
  <c r="C96" i="8"/>
  <c r="D568" i="8"/>
  <c r="D458" i="8"/>
  <c r="D232" i="8"/>
  <c r="D143" i="8"/>
  <c r="B585" i="8"/>
  <c r="B349" i="8"/>
  <c r="B92" i="8"/>
  <c r="C525" i="8"/>
  <c r="C224" i="8"/>
  <c r="D830" i="8"/>
  <c r="D597" i="8"/>
  <c r="D510" i="8"/>
  <c r="D366" i="8"/>
  <c r="D194" i="8"/>
  <c r="D104" i="8"/>
  <c r="E618" i="8"/>
  <c r="E534" i="8"/>
  <c r="E459" i="8"/>
  <c r="E243" i="8"/>
  <c r="E164" i="8"/>
  <c r="E87" i="8"/>
  <c r="F614" i="8"/>
  <c r="F533" i="8"/>
  <c r="F458" i="8"/>
  <c r="F242" i="8"/>
  <c r="F173" i="8"/>
  <c r="B627" i="8"/>
  <c r="C605" i="8"/>
  <c r="B228" i="8"/>
  <c r="C243" i="8"/>
  <c r="D569" i="8"/>
  <c r="D150" i="8"/>
  <c r="B527" i="8"/>
  <c r="C601" i="8"/>
  <c r="C122" i="8"/>
  <c r="B179" i="8"/>
  <c r="C357" i="8"/>
  <c r="B491" i="8"/>
  <c r="C587" i="8"/>
  <c r="C159" i="8"/>
  <c r="D492" i="8"/>
  <c r="E752" i="8"/>
  <c r="E372" i="8"/>
  <c r="F639" i="8"/>
  <c r="F254" i="8"/>
  <c r="B337" i="8"/>
  <c r="C610" i="8"/>
  <c r="C236" i="8"/>
  <c r="B525" i="8"/>
  <c r="C532" i="8"/>
  <c r="D626" i="8"/>
  <c r="D254" i="8"/>
  <c r="B502" i="8"/>
  <c r="C485" i="8"/>
  <c r="D600" i="8"/>
  <c r="D253" i="8"/>
  <c r="B631" i="8"/>
  <c r="B137" i="8"/>
  <c r="C337" i="8"/>
  <c r="D623" i="8"/>
  <c r="D397" i="8"/>
  <c r="D125" i="8"/>
  <c r="E557" i="8"/>
  <c r="E337" i="8"/>
  <c r="E105" i="8"/>
  <c r="F556" i="8"/>
  <c r="F336" i="8"/>
  <c r="F155" i="8"/>
  <c r="B755" i="8"/>
  <c r="B488" i="8"/>
  <c r="B175" i="8"/>
  <c r="C586" i="8"/>
  <c r="C353" i="8"/>
  <c r="C117" i="8"/>
  <c r="D631" i="8"/>
  <c r="D538" i="8"/>
  <c r="D453" i="8"/>
  <c r="D226" i="8"/>
  <c r="D137" i="8"/>
  <c r="B455" i="8"/>
  <c r="C572" i="8"/>
  <c r="C106" i="8"/>
  <c r="D522" i="8"/>
  <c r="D205" i="8"/>
  <c r="E804" i="8"/>
  <c r="E574" i="8"/>
  <c r="E484" i="8"/>
  <c r="E334" i="8"/>
  <c r="E168" i="8"/>
  <c r="B626" i="8"/>
  <c r="B134" i="8"/>
  <c r="C333" i="8"/>
  <c r="D610" i="8"/>
  <c r="D375" i="8"/>
  <c r="D113" i="8"/>
  <c r="E623" i="8"/>
  <c r="E527" i="8"/>
  <c r="E394" i="8"/>
  <c r="E210" i="8"/>
  <c r="B599" i="8"/>
  <c r="C537" i="8"/>
  <c r="B139" i="8"/>
  <c r="C199" i="8"/>
  <c r="D509" i="8"/>
  <c r="D90" i="8"/>
  <c r="B452" i="8"/>
  <c r="C546" i="8"/>
  <c r="B629" i="8"/>
  <c r="B110" i="8"/>
  <c r="C209" i="8"/>
  <c r="B390" i="8"/>
  <c r="C520" i="8"/>
  <c r="C109" i="8"/>
  <c r="D387" i="8"/>
  <c r="E619" i="8"/>
  <c r="E239" i="8"/>
  <c r="F595" i="8"/>
  <c r="B654" i="8"/>
  <c r="B204" i="8"/>
  <c r="C563" i="8"/>
  <c r="C195" i="8"/>
  <c r="B391" i="8"/>
  <c r="C398" i="8"/>
  <c r="D581" i="8"/>
  <c r="D209" i="8"/>
  <c r="B352" i="8"/>
  <c r="C340" i="8"/>
  <c r="D558" i="8"/>
  <c r="D222" i="8"/>
  <c r="B564" i="8"/>
  <c r="C821" i="8"/>
  <c r="C202" i="8"/>
  <c r="D587" i="8"/>
  <c r="D351" i="8"/>
  <c r="D94" i="8"/>
  <c r="E525" i="8"/>
  <c r="E234" i="8"/>
  <c r="F820" i="8"/>
  <c r="F524" i="8"/>
  <c r="F233" i="8"/>
  <c r="F147" i="8"/>
  <c r="B645" i="8"/>
  <c r="B468" i="8"/>
  <c r="B152" i="8"/>
  <c r="C564" i="8"/>
  <c r="C255" i="8"/>
  <c r="C102" i="8"/>
  <c r="D619" i="8"/>
  <c r="D528" i="8"/>
  <c r="D394" i="8"/>
  <c r="D212" i="8"/>
  <c r="D123" i="8"/>
  <c r="B350" i="8"/>
  <c r="C527" i="8"/>
  <c r="D818" i="8"/>
  <c r="D498" i="8"/>
  <c r="D185" i="8"/>
  <c r="E659" i="8"/>
  <c r="E563" i="8"/>
  <c r="E474" i="8"/>
  <c r="E248" i="8"/>
  <c r="E158" i="8"/>
  <c r="B581" i="8"/>
  <c r="B87" i="8"/>
  <c r="C221" i="8"/>
  <c r="D586" i="8"/>
  <c r="D350" i="8"/>
  <c r="D99" i="8"/>
  <c r="E611" i="8"/>
  <c r="E517" i="8"/>
  <c r="E373" i="8"/>
  <c r="E200" i="8"/>
  <c r="E111" i="8"/>
  <c r="B335" i="8"/>
  <c r="C472" i="8"/>
  <c r="D649" i="8"/>
  <c r="D471" i="8"/>
  <c r="D155" i="8"/>
  <c r="E632" i="8"/>
  <c r="E535" i="8"/>
  <c r="E401" i="8"/>
  <c r="E222" i="8"/>
  <c r="E133" i="8"/>
  <c r="F656" i="8"/>
  <c r="B354" i="8"/>
  <c r="B596" i="8"/>
  <c r="C558" i="8"/>
  <c r="C105" i="8"/>
  <c r="D369" i="8"/>
  <c r="E601" i="8"/>
  <c r="B211" i="8"/>
  <c r="C358" i="8"/>
  <c r="B516" i="8"/>
  <c r="C600" i="8"/>
  <c r="B757" i="8"/>
  <c r="B163" i="8"/>
  <c r="D620" i="8"/>
  <c r="D207" i="8"/>
  <c r="E544" i="8"/>
  <c r="E161" i="8"/>
  <c r="F519" i="8"/>
  <c r="B566" i="8"/>
  <c r="B115" i="8"/>
  <c r="C484" i="8"/>
  <c r="C138" i="8"/>
  <c r="B144" i="8"/>
  <c r="C169" i="8"/>
  <c r="D514" i="8"/>
  <c r="D133" i="8"/>
  <c r="B116" i="8"/>
  <c r="C148" i="8"/>
  <c r="D479" i="8"/>
  <c r="D163" i="8"/>
  <c r="B454" i="8"/>
  <c r="C571" i="8"/>
  <c r="C104" i="8"/>
  <c r="D531" i="8"/>
  <c r="D218" i="8"/>
  <c r="E640" i="8"/>
  <c r="E477" i="8"/>
  <c r="E184" i="8"/>
  <c r="F633" i="8"/>
  <c r="F476" i="8"/>
  <c r="F205" i="8"/>
  <c r="F111" i="8"/>
  <c r="B579" i="8"/>
  <c r="B338" i="8"/>
  <c r="C806" i="8"/>
  <c r="C496" i="8"/>
  <c r="C196" i="8"/>
  <c r="D804" i="8"/>
  <c r="D584" i="8"/>
  <c r="D495" i="8"/>
  <c r="D349" i="8"/>
  <c r="D181" i="8"/>
  <c r="B632" i="8"/>
  <c r="B138" i="8"/>
  <c r="C338" i="8"/>
  <c r="D614" i="8"/>
  <c r="D116" i="8"/>
  <c r="E624" i="8"/>
  <c r="E529" i="8"/>
  <c r="E395" i="8"/>
  <c r="E217" i="8"/>
  <c r="E122" i="8"/>
  <c r="B450" i="8"/>
  <c r="C568" i="8"/>
  <c r="C103" i="8"/>
  <c r="D519" i="8"/>
  <c r="D203" i="8"/>
  <c r="E802" i="8"/>
  <c r="E573" i="8"/>
  <c r="E483" i="8"/>
  <c r="E333" i="8"/>
  <c r="E167" i="8"/>
  <c r="B156" i="8"/>
  <c r="B587" i="8"/>
  <c r="C488" i="8"/>
  <c r="D801" i="8"/>
  <c r="D228" i="8"/>
  <c r="B650" i="8"/>
  <c r="B136" i="8"/>
  <c r="C210" i="8"/>
  <c r="B392" i="8"/>
  <c r="C533" i="8"/>
  <c r="B615" i="8"/>
  <c r="C829" i="8"/>
  <c r="C247" i="8"/>
  <c r="D571" i="8"/>
  <c r="D160" i="8"/>
  <c r="E504" i="8"/>
  <c r="E109" i="8"/>
  <c r="F477" i="8"/>
  <c r="B498" i="8"/>
  <c r="C804" i="8"/>
  <c r="C395" i="8"/>
  <c r="B821" i="8"/>
  <c r="C755" i="8"/>
  <c r="C98" i="8"/>
  <c r="D470" i="8"/>
  <c r="B634" i="8"/>
  <c r="C642" i="8"/>
  <c r="D820" i="8"/>
  <c r="D400" i="8"/>
  <c r="D131" i="8"/>
  <c r="B248" i="8"/>
  <c r="C504" i="8"/>
  <c r="D806" i="8"/>
  <c r="D497" i="8"/>
  <c r="D183" i="8"/>
  <c r="E604" i="8"/>
  <c r="E450" i="8"/>
  <c r="E155" i="8"/>
  <c r="F601" i="8"/>
  <c r="F401" i="8"/>
  <c r="F189" i="8"/>
  <c r="F103" i="8"/>
  <c r="B557" i="8"/>
  <c r="B241" i="8"/>
  <c r="C652" i="8"/>
  <c r="C475" i="8"/>
  <c r="C178" i="8"/>
  <c r="D747" i="8"/>
  <c r="D574" i="8"/>
  <c r="D485" i="8"/>
  <c r="D334" i="8"/>
  <c r="D168" i="8"/>
  <c r="B586" i="8"/>
  <c r="B93" i="8"/>
  <c r="C225" i="8"/>
  <c r="D588" i="8"/>
  <c r="D352" i="8"/>
  <c r="D100" i="8"/>
  <c r="E612" i="8"/>
  <c r="E518" i="8"/>
  <c r="E375" i="8"/>
  <c r="E201" i="8"/>
  <c r="E112" i="8"/>
  <c r="B341" i="8"/>
  <c r="C522" i="8"/>
  <c r="D805" i="8"/>
  <c r="D496" i="8"/>
  <c r="D182" i="8"/>
  <c r="E658" i="8"/>
  <c r="E562" i="8"/>
  <c r="E473" i="8"/>
  <c r="E246" i="8"/>
  <c r="E157" i="8"/>
  <c r="B574" i="8"/>
  <c r="B88" i="8"/>
  <c r="B453" i="8"/>
  <c r="C478" i="8"/>
  <c r="D637" i="8"/>
  <c r="D220" i="8"/>
  <c r="B630" i="8"/>
  <c r="B91" i="8"/>
  <c r="C201" i="8"/>
  <c r="B372" i="8"/>
  <c r="C502" i="8"/>
  <c r="B580" i="8"/>
  <c r="C817" i="8"/>
  <c r="C220" i="8"/>
  <c r="D562" i="8"/>
  <c r="D141" i="8"/>
  <c r="E478" i="8"/>
  <c r="E101" i="8"/>
  <c r="F461" i="8"/>
  <c r="B477" i="8"/>
  <c r="C746" i="8"/>
  <c r="C375" i="8"/>
  <c r="B638" i="8"/>
  <c r="C645" i="8"/>
  <c r="C87" i="8"/>
  <c r="D401" i="8"/>
  <c r="B614" i="8"/>
  <c r="C621" i="8"/>
  <c r="D656" i="8"/>
  <c r="D390" i="8"/>
  <c r="D117" i="8"/>
  <c r="B227" i="8"/>
  <c r="C482" i="8"/>
  <c r="D751" i="8"/>
  <c r="D487" i="8"/>
  <c r="D173" i="8"/>
  <c r="E594" i="8"/>
  <c r="E393" i="8"/>
  <c r="E146" i="8"/>
  <c r="F592" i="8"/>
  <c r="F392" i="8"/>
  <c r="F181" i="8"/>
  <c r="F95" i="8"/>
  <c r="B533" i="8"/>
  <c r="B221" i="8"/>
  <c r="C631" i="8"/>
  <c r="C454" i="8"/>
  <c r="C158" i="8"/>
  <c r="D651" i="8"/>
  <c r="D564" i="8"/>
  <c r="D474" i="8"/>
  <c r="D247" i="8"/>
  <c r="D157" i="8"/>
  <c r="B541" i="8"/>
  <c r="C745" i="8"/>
  <c r="C185" i="8"/>
  <c r="D567" i="8"/>
  <c r="D251" i="8"/>
  <c r="D88" i="8"/>
  <c r="E596" i="8"/>
  <c r="E508" i="8"/>
  <c r="E358" i="8"/>
  <c r="E191" i="8"/>
  <c r="E102" i="8"/>
  <c r="B223" i="8"/>
  <c r="C477" i="8"/>
  <c r="D652" i="8"/>
  <c r="D476" i="8"/>
  <c r="D159" i="8"/>
  <c r="E646" i="8"/>
  <c r="E548" i="8"/>
  <c r="E463" i="8"/>
  <c r="E236" i="8"/>
  <c r="E147" i="8"/>
  <c r="B529" i="8"/>
  <c r="C825" i="8"/>
  <c r="B237" i="8"/>
  <c r="C394" i="8"/>
  <c r="D629" i="8"/>
  <c r="D200" i="8"/>
  <c r="B584" i="8"/>
  <c r="C820" i="8"/>
  <c r="C192" i="8"/>
  <c r="B256" i="8"/>
  <c r="C468" i="8"/>
  <c r="B570" i="8"/>
  <c r="C643" i="8"/>
  <c r="C206" i="8"/>
  <c r="D539" i="8"/>
  <c r="D119" i="8"/>
  <c r="E470" i="8"/>
  <c r="E93" i="8"/>
  <c r="F387" i="8"/>
  <c r="B467" i="8"/>
  <c r="C651" i="8"/>
  <c r="C352" i="8"/>
  <c r="B616" i="8"/>
  <c r="C623" i="8"/>
  <c r="D757" i="8"/>
  <c r="D391" i="8"/>
  <c r="B589" i="8"/>
  <c r="C575" i="8"/>
  <c r="D646" i="8"/>
  <c r="D368" i="8"/>
  <c r="D107" i="8"/>
  <c r="B202" i="8"/>
  <c r="C461" i="8"/>
  <c r="D654" i="8"/>
  <c r="D477" i="8"/>
  <c r="D161" i="8"/>
  <c r="E584" i="8"/>
  <c r="E374" i="8"/>
  <c r="E136" i="8"/>
  <c r="F583" i="8"/>
  <c r="F373" i="8"/>
  <c r="F163" i="8"/>
  <c r="F87" i="8"/>
  <c r="B512" i="8"/>
  <c r="B195" i="8"/>
  <c r="C611" i="8"/>
  <c r="C377" i="8"/>
  <c r="C139" i="8"/>
  <c r="D641" i="8"/>
  <c r="D550" i="8"/>
  <c r="D463" i="8"/>
  <c r="D237" i="8"/>
  <c r="D147" i="8"/>
  <c r="B496" i="8"/>
  <c r="C619" i="8"/>
  <c r="C146" i="8"/>
  <c r="D478" i="8"/>
  <c r="B806" i="8"/>
  <c r="D595" i="8"/>
  <c r="B106" i="8"/>
  <c r="F217" i="8"/>
  <c r="E507" i="8"/>
  <c r="C163" i="8"/>
  <c r="D523" i="8"/>
  <c r="D559" i="8"/>
  <c r="C528" i="8"/>
  <c r="E203" i="8"/>
  <c r="C498" i="8"/>
  <c r="B582" i="8"/>
  <c r="D475" i="8"/>
  <c r="B367" i="8"/>
  <c r="E595" i="8"/>
  <c r="D540" i="8"/>
  <c r="B177" i="8"/>
  <c r="E237" i="8"/>
  <c r="E635" i="8"/>
  <c r="D543" i="8"/>
  <c r="D112" i="8"/>
  <c r="D605" i="8"/>
  <c r="B131" i="8"/>
  <c r="F225" i="8"/>
  <c r="E516" i="8"/>
  <c r="C184" i="8"/>
  <c r="D544" i="8"/>
  <c r="D570" i="8"/>
  <c r="C539" i="8"/>
  <c r="E231" i="8"/>
  <c r="C510" i="8"/>
  <c r="B603" i="8"/>
  <c r="D499" i="8"/>
  <c r="B489" i="8"/>
  <c r="X776" i="3"/>
  <c r="N732" i="3"/>
  <c r="N714" i="3" s="1"/>
  <c r="E571" i="3"/>
  <c r="U571" i="3"/>
  <c r="B756" i="8"/>
  <c r="B547" i="8"/>
  <c r="B334" i="8"/>
  <c r="B120" i="8"/>
  <c r="C589" i="8"/>
  <c r="C455" i="8"/>
  <c r="B569" i="8"/>
  <c r="B353" i="8"/>
  <c r="B117" i="8"/>
  <c r="C585" i="8"/>
  <c r="C451" i="8"/>
  <c r="C207" i="8"/>
  <c r="C97" i="8"/>
  <c r="D601" i="8"/>
  <c r="D491" i="8"/>
  <c r="D236" i="8"/>
  <c r="D134" i="8"/>
  <c r="E629" i="8"/>
  <c r="B620" i="8"/>
  <c r="B474" i="8"/>
  <c r="B180" i="8"/>
  <c r="C647" i="8"/>
  <c r="C503" i="8"/>
  <c r="C241" i="8"/>
  <c r="C112" i="8"/>
  <c r="B536" i="8"/>
  <c r="B343" i="8"/>
  <c r="B121" i="8"/>
  <c r="C590" i="8"/>
  <c r="C400" i="8"/>
  <c r="C170" i="8"/>
  <c r="B625" i="8"/>
  <c r="B479" i="8"/>
  <c r="B208" i="8"/>
  <c r="C751" i="8"/>
  <c r="C541" i="8"/>
  <c r="C369" i="8"/>
  <c r="C188" i="8"/>
  <c r="D828" i="8"/>
  <c r="D580" i="8"/>
  <c r="D482" i="8"/>
  <c r="D239" i="8"/>
  <c r="D132" i="8"/>
  <c r="E638" i="8"/>
  <c r="E536" i="8"/>
  <c r="E398" i="8"/>
  <c r="E223" i="8"/>
  <c r="E125" i="8"/>
  <c r="F631" i="8"/>
  <c r="F543" i="8"/>
  <c r="F453" i="8"/>
  <c r="B752" i="8"/>
  <c r="B556" i="8"/>
  <c r="B173" i="8"/>
  <c r="C827" i="8"/>
  <c r="C595" i="8"/>
  <c r="C507" i="8"/>
  <c r="C366" i="8"/>
  <c r="C204" i="8"/>
  <c r="C125" i="8"/>
  <c r="B571" i="8"/>
  <c r="B254" i="8"/>
  <c r="C830" i="8"/>
  <c r="C511" i="8"/>
  <c r="C208" i="8"/>
  <c r="D821" i="8"/>
  <c r="D591" i="8"/>
  <c r="D504" i="8"/>
  <c r="D354" i="8"/>
  <c r="D187" i="8"/>
  <c r="B656" i="8"/>
  <c r="B478" i="8"/>
  <c r="B162" i="8"/>
  <c r="C596" i="8"/>
  <c r="C367" i="8"/>
  <c r="C126" i="8"/>
  <c r="D625" i="8"/>
  <c r="D534" i="8"/>
  <c r="B619" i="8"/>
  <c r="B465" i="8"/>
  <c r="B190" i="8"/>
  <c r="C657" i="8"/>
  <c r="C521" i="8"/>
  <c r="B646" i="8"/>
  <c r="B490" i="8"/>
  <c r="B196" i="8"/>
  <c r="C644" i="8"/>
  <c r="C517" i="8"/>
  <c r="C343" i="8"/>
  <c r="C157" i="8"/>
  <c r="D645" i="8"/>
  <c r="D541" i="8"/>
  <c r="D377" i="8"/>
  <c r="D192" i="8"/>
  <c r="E829" i="8"/>
  <c r="B803" i="8"/>
  <c r="B538" i="8"/>
  <c r="B333" i="8"/>
  <c r="B122" i="8"/>
  <c r="C580" i="8"/>
  <c r="C372" i="8"/>
  <c r="C173" i="8"/>
  <c r="B617" i="8"/>
  <c r="B483" i="8"/>
  <c r="B200" i="8"/>
  <c r="C646" i="8"/>
  <c r="C512" i="8"/>
  <c r="C240" i="8"/>
  <c r="C120" i="8"/>
  <c r="B558" i="8"/>
  <c r="B339" i="8"/>
  <c r="B133" i="8"/>
  <c r="C598" i="8"/>
  <c r="C486" i="8"/>
  <c r="C238" i="8"/>
  <c r="C131" i="8"/>
  <c r="D639" i="8"/>
  <c r="D530" i="8"/>
  <c r="D370" i="8"/>
  <c r="D189" i="8"/>
  <c r="E827" i="8"/>
  <c r="E580" i="8"/>
  <c r="E494" i="8"/>
  <c r="E339" i="8"/>
  <c r="E169" i="8"/>
  <c r="F821" i="8"/>
  <c r="F587" i="8"/>
  <c r="F493" i="8"/>
  <c r="F350" i="8"/>
  <c r="B613" i="8"/>
  <c r="B487" i="8"/>
  <c r="B240" i="8"/>
  <c r="B125" i="8"/>
  <c r="C640" i="8"/>
  <c r="C549" i="8"/>
  <c r="C464" i="8"/>
  <c r="C245" i="8"/>
  <c r="C166" i="8"/>
  <c r="B658" i="8"/>
  <c r="B482" i="8"/>
  <c r="B165" i="8"/>
  <c r="C599" i="8"/>
  <c r="C370" i="8"/>
  <c r="C132" i="8"/>
  <c r="D636" i="8"/>
  <c r="D545" i="8"/>
  <c r="D460" i="8"/>
  <c r="D233" i="8"/>
  <c r="D144" i="8"/>
  <c r="B568" i="8"/>
  <c r="B252" i="8"/>
  <c r="C828" i="8"/>
  <c r="C509" i="8"/>
  <c r="C205" i="8"/>
  <c r="D756" i="8"/>
  <c r="D579" i="8"/>
  <c r="D489" i="8"/>
  <c r="P682" i="3"/>
  <c r="O732" i="3"/>
  <c r="O681" i="3" s="1"/>
  <c r="F648" i="3"/>
  <c r="F732" i="3"/>
  <c r="F681" i="3" s="1"/>
  <c r="J1427" i="3"/>
  <c r="R1390" i="3"/>
  <c r="V1409" i="3"/>
  <c r="Z1427" i="3"/>
  <c r="Z1390" i="3"/>
  <c r="O1431" i="3"/>
  <c r="O1408" i="3" s="1"/>
  <c r="G1431" i="3"/>
  <c r="G1408" i="3" s="1"/>
  <c r="L682" i="3"/>
  <c r="L1390" i="3"/>
  <c r="B847" i="8"/>
  <c r="K732" i="3"/>
  <c r="T682" i="3"/>
  <c r="S732" i="3"/>
  <c r="S714" i="3" s="1"/>
  <c r="V1390" i="3"/>
  <c r="X1525" i="3"/>
  <c r="P1" i="10"/>
  <c r="J373" i="10" s="1"/>
  <c r="B262" i="10"/>
  <c r="O308" i="3"/>
  <c r="W251" i="3"/>
  <c r="W1513" i="3" s="1"/>
  <c r="K571" i="3"/>
  <c r="S571" i="3"/>
  <c r="U515" i="3"/>
  <c r="B531" i="8"/>
  <c r="T1390" i="3"/>
  <c r="V1524" i="3"/>
  <c r="P732" i="3"/>
  <c r="P714" i="3" s="1"/>
  <c r="W1431" i="3"/>
  <c r="W1389" i="3" s="1"/>
  <c r="X1427" i="3"/>
  <c r="W1512" i="3"/>
  <c r="T1525" i="3"/>
  <c r="V1525" i="3"/>
  <c r="T1526" i="3"/>
  <c r="T1523" i="3"/>
  <c r="X1431" i="3"/>
  <c r="X1426" i="3" s="1"/>
  <c r="T1457" i="3"/>
  <c r="C466" i="9"/>
  <c r="B92" i="9"/>
  <c r="C365" i="9"/>
  <c r="E391" i="9"/>
  <c r="B452" i="9"/>
  <c r="F231" i="9"/>
  <c r="X251" i="3"/>
  <c r="X1513" i="3" s="1"/>
  <c r="S515" i="3"/>
  <c r="W628" i="3"/>
  <c r="V1514" i="3"/>
  <c r="T1515" i="3"/>
  <c r="G571" i="3"/>
  <c r="O571" i="3"/>
  <c r="W515" i="3"/>
  <c r="U405" i="3"/>
  <c r="J448" i="8"/>
  <c r="J666" i="8"/>
  <c r="C847" i="8"/>
  <c r="H666" i="8"/>
  <c r="C799" i="8"/>
  <c r="E448" i="8"/>
  <c r="E408" i="8"/>
  <c r="D4" i="8"/>
  <c r="C28" i="8"/>
  <c r="B743" i="8"/>
  <c r="F666" i="8"/>
  <c r="C331" i="8"/>
  <c r="H799" i="8"/>
  <c r="K85" i="8"/>
  <c r="J743" i="8"/>
  <c r="I770" i="8"/>
  <c r="K770" i="8"/>
  <c r="K847" i="8"/>
  <c r="K4" i="8"/>
  <c r="J4" i="8"/>
  <c r="G262" i="8"/>
  <c r="G448" i="8"/>
  <c r="I331" i="8"/>
  <c r="H770" i="8"/>
  <c r="E743" i="8"/>
  <c r="F28" i="8"/>
  <c r="E847" i="8"/>
  <c r="D847" i="8"/>
  <c r="E799" i="8"/>
  <c r="D448" i="8"/>
  <c r="C448" i="8"/>
  <c r="F743" i="8"/>
  <c r="G85" i="8"/>
  <c r="G799" i="8"/>
  <c r="H408" i="8"/>
  <c r="J28" i="8"/>
  <c r="H28" i="8"/>
  <c r="H847" i="8"/>
  <c r="K28" i="8"/>
  <c r="G847" i="8"/>
  <c r="B666" i="8"/>
  <c r="F799" i="8"/>
  <c r="B799" i="8"/>
  <c r="C743" i="8"/>
  <c r="E85" i="8"/>
  <c r="F331" i="8"/>
  <c r="E331" i="8"/>
  <c r="D85" i="8"/>
  <c r="G770" i="8"/>
  <c r="J770" i="8"/>
  <c r="K262" i="8"/>
  <c r="I666" i="8"/>
  <c r="I28" i="8"/>
  <c r="H4" i="8"/>
  <c r="I743" i="8"/>
  <c r="K331" i="8"/>
  <c r="D408" i="8"/>
  <c r="F85" i="8"/>
  <c r="D743" i="8"/>
  <c r="B408" i="8"/>
  <c r="D799" i="8"/>
  <c r="C262" i="8"/>
  <c r="B262" i="8"/>
  <c r="H262" i="8"/>
  <c r="F262" i="8"/>
  <c r="D666" i="8"/>
  <c r="F448" i="8"/>
  <c r="D262" i="8"/>
  <c r="B331" i="8"/>
  <c r="E28" i="8"/>
  <c r="D28" i="8"/>
  <c r="C85" i="8"/>
  <c r="F408" i="8"/>
  <c r="C408" i="8"/>
  <c r="C4" i="8"/>
  <c r="F4" i="8"/>
  <c r="B4" i="8"/>
  <c r="C770" i="8"/>
  <c r="J262" i="8"/>
  <c r="H85" i="8"/>
  <c r="J408" i="8"/>
  <c r="I85" i="8"/>
  <c r="G331" i="8"/>
  <c r="J85" i="8"/>
  <c r="H448" i="8"/>
  <c r="D67" i="2"/>
  <c r="F847" i="8"/>
  <c r="F770" i="8"/>
  <c r="C666" i="8"/>
  <c r="B85" i="8"/>
  <c r="B448" i="8"/>
  <c r="E770" i="8"/>
  <c r="D770" i="8"/>
  <c r="B770" i="8"/>
  <c r="J847" i="8"/>
  <c r="K408" i="8"/>
  <c r="I262" i="8"/>
  <c r="K799" i="8"/>
  <c r="H743" i="8"/>
  <c r="J331" i="8"/>
  <c r="I799" i="8"/>
  <c r="K666" i="8"/>
  <c r="I448" i="8"/>
  <c r="K743" i="8"/>
  <c r="G743" i="8"/>
  <c r="E262" i="8"/>
  <c r="G28" i="8"/>
  <c r="G666" i="8"/>
  <c r="B28" i="8"/>
  <c r="K448" i="8"/>
  <c r="I408" i="8"/>
  <c r="E4" i="8"/>
  <c r="I4" i="8"/>
  <c r="G408" i="8"/>
  <c r="J799" i="8"/>
  <c r="I847" i="8"/>
  <c r="D331" i="8"/>
  <c r="U1513" i="3"/>
  <c r="T1512" i="3"/>
  <c r="T1524" i="3"/>
  <c r="R1476" i="3"/>
  <c r="V1523" i="3"/>
  <c r="G714" i="3"/>
  <c r="V758" i="3"/>
  <c r="L758" i="3"/>
  <c r="J331" i="10"/>
  <c r="E769" i="9"/>
  <c r="E799" i="10"/>
  <c r="B666" i="10"/>
  <c r="D331" i="10"/>
  <c r="D666" i="10"/>
  <c r="B743" i="10"/>
  <c r="I770" i="10"/>
  <c r="B448" i="10"/>
  <c r="E262" i="10"/>
  <c r="J85" i="10"/>
  <c r="E847" i="10"/>
  <c r="D408" i="10"/>
  <c r="E770" i="10"/>
  <c r="F847" i="10"/>
  <c r="D770" i="10"/>
  <c r="I28" i="10"/>
  <c r="F262" i="10"/>
  <c r="F743" i="10"/>
  <c r="K262" i="10"/>
  <c r="N1476" i="3"/>
  <c r="Q732" i="3"/>
  <c r="Q714" i="3" s="1"/>
  <c r="P648" i="3"/>
  <c r="H732" i="3"/>
  <c r="H714" i="3" s="1"/>
  <c r="W1045" i="3"/>
  <c r="W1524" i="3" s="1"/>
  <c r="E798" i="9"/>
  <c r="E742" i="9"/>
  <c r="E665" i="9"/>
  <c r="B28" i="10"/>
  <c r="H262" i="10"/>
  <c r="H715" i="3"/>
  <c r="I1431" i="3"/>
  <c r="I1389" i="3" s="1"/>
  <c r="X1045" i="3"/>
  <c r="X1524" i="3" s="1"/>
  <c r="E407" i="9"/>
  <c r="D743" i="10"/>
  <c r="N1427" i="3"/>
  <c r="F1427" i="3"/>
  <c r="N1390" i="3"/>
  <c r="F1390" i="3"/>
  <c r="U732" i="3"/>
  <c r="U681" i="3" s="1"/>
  <c r="V1512" i="3"/>
  <c r="W571" i="3"/>
  <c r="E330" i="9"/>
  <c r="J666" i="10"/>
  <c r="W732" i="3"/>
  <c r="W647" i="3" s="1"/>
  <c r="X1512" i="3"/>
  <c r="E3" i="9"/>
  <c r="E408" i="10"/>
  <c r="E209" i="10"/>
  <c r="H648" i="3"/>
  <c r="T748" i="3"/>
  <c r="X1457" i="3"/>
  <c r="N1431" i="3"/>
  <c r="N1408" i="3" s="1"/>
  <c r="Q1447" i="3"/>
  <c r="V1431" i="3"/>
  <c r="V1426" i="3" s="1"/>
  <c r="H1409" i="3"/>
  <c r="P1409" i="3"/>
  <c r="E647" i="3"/>
  <c r="E714" i="3"/>
  <c r="J1426" i="3"/>
  <c r="J1389" i="3"/>
  <c r="E1408" i="3"/>
  <c r="E1389" i="3"/>
  <c r="N1457" i="3"/>
  <c r="F1457" i="3"/>
  <c r="T732" i="3"/>
  <c r="T647" i="3" s="1"/>
  <c r="L732" i="3"/>
  <c r="L714" i="3" s="1"/>
  <c r="V777" i="3"/>
  <c r="U793" i="3" s="1"/>
  <c r="U795" i="3" s="1"/>
  <c r="T1513" i="3"/>
  <c r="M571" i="3"/>
  <c r="S628" i="3"/>
  <c r="U1524" i="3"/>
  <c r="X1409" i="3"/>
  <c r="Y1431" i="3"/>
  <c r="Z1409" i="3"/>
  <c r="N758" i="3"/>
  <c r="V648" i="3"/>
  <c r="V1476" i="3"/>
  <c r="U1514" i="3"/>
  <c r="U1525" i="3"/>
  <c r="Q308" i="3"/>
  <c r="V1513" i="3"/>
  <c r="U1512" i="3"/>
  <c r="I571" i="3"/>
  <c r="Q571" i="3"/>
  <c r="U1523" i="3"/>
  <c r="W776" i="3"/>
  <c r="J1409" i="3"/>
  <c r="H1476" i="3"/>
  <c r="P1457" i="3"/>
  <c r="T1514" i="3"/>
  <c r="T758" i="3"/>
  <c r="H791" i="3"/>
  <c r="E580" i="10"/>
  <c r="Z1431" i="3"/>
  <c r="Z1389" i="3" s="1"/>
  <c r="U1447" i="3"/>
  <c r="U1484" i="3"/>
  <c r="U1492" i="3" s="1"/>
  <c r="U1496" i="3" s="1"/>
  <c r="B817" i="8"/>
  <c r="B611" i="8"/>
  <c r="B539" i="8"/>
  <c r="B473" i="8"/>
  <c r="B342" i="8"/>
  <c r="B198" i="8"/>
  <c r="B132" i="8"/>
  <c r="C752" i="8"/>
  <c r="C597" i="8"/>
  <c r="C529" i="8"/>
  <c r="C463" i="8"/>
  <c r="B655" i="8"/>
  <c r="B578" i="8"/>
  <c r="B499" i="8"/>
  <c r="B368" i="8"/>
  <c r="B205" i="8"/>
  <c r="B126" i="8"/>
  <c r="C653" i="8"/>
  <c r="C576" i="8"/>
  <c r="C497" i="8"/>
  <c r="C368" i="8"/>
  <c r="C219" i="8"/>
  <c r="C149" i="8"/>
  <c r="D829" i="8"/>
  <c r="D621" i="8"/>
  <c r="D549" i="8"/>
  <c r="D483" i="8"/>
  <c r="D356" i="8"/>
  <c r="D208" i="8"/>
  <c r="D142" i="8"/>
  <c r="E819" i="8"/>
  <c r="E613" i="8"/>
  <c r="B640" i="8"/>
  <c r="B549" i="8"/>
  <c r="B463" i="8"/>
  <c r="B236" i="8"/>
  <c r="B146" i="8"/>
  <c r="C658" i="8"/>
  <c r="C570" i="8"/>
  <c r="C481" i="8"/>
  <c r="C336" i="8"/>
  <c r="C182" i="8"/>
  <c r="B825" i="8"/>
  <c r="B593" i="8"/>
  <c r="B505" i="8"/>
  <c r="B357" i="8"/>
  <c r="B189" i="8"/>
  <c r="B100" i="8"/>
  <c r="C614" i="8"/>
  <c r="C523" i="8"/>
  <c r="C390" i="8"/>
  <c r="C222" i="8"/>
  <c r="C143" i="8"/>
  <c r="B636" i="8"/>
  <c r="B544" i="8"/>
  <c r="B459" i="8"/>
  <c r="B232" i="8"/>
  <c r="B143" i="8"/>
  <c r="C654" i="8"/>
  <c r="C566" i="8"/>
  <c r="C476" i="8"/>
  <c r="C256" i="8"/>
  <c r="C179" i="8"/>
  <c r="C100" i="8"/>
  <c r="D630" i="8"/>
  <c r="D548" i="8"/>
  <c r="D473" i="8"/>
  <c r="D333" i="8"/>
  <c r="D180" i="8"/>
  <c r="D101" i="8"/>
  <c r="E628" i="8"/>
  <c r="E556" i="8"/>
  <c r="E486" i="8"/>
  <c r="E359" i="8"/>
  <c r="E211" i="8"/>
  <c r="E145" i="8"/>
  <c r="F803" i="8"/>
  <c r="F603" i="8"/>
  <c r="F535" i="8"/>
  <c r="F469" i="8"/>
  <c r="F338" i="8"/>
  <c r="B633" i="8"/>
  <c r="B542" i="8"/>
  <c r="B456" i="8"/>
  <c r="B230" i="8"/>
  <c r="B659" i="8"/>
  <c r="B591" i="8"/>
  <c r="B523" i="8"/>
  <c r="B457" i="8"/>
  <c r="B250" i="8"/>
  <c r="B182" i="8"/>
  <c r="B112" i="8"/>
  <c r="C649" i="8"/>
  <c r="C581" i="8"/>
  <c r="C513" i="8"/>
  <c r="C399" i="8"/>
  <c r="B637" i="8"/>
  <c r="B560" i="8"/>
  <c r="B480" i="8"/>
  <c r="B340" i="8"/>
  <c r="B187" i="8"/>
  <c r="B108" i="8"/>
  <c r="B651" i="8"/>
  <c r="B583" i="8"/>
  <c r="B515" i="8"/>
  <c r="B401" i="8"/>
  <c r="B242" i="8"/>
  <c r="B174" i="8"/>
  <c r="B104" i="8"/>
  <c r="C641" i="8"/>
  <c r="C573" i="8"/>
  <c r="C505" i="8"/>
  <c r="B830" i="8"/>
  <c r="B628" i="8"/>
  <c r="B546" i="8"/>
  <c r="B471" i="8"/>
  <c r="B255" i="8"/>
  <c r="B178" i="8"/>
  <c r="B99" i="8"/>
  <c r="C626" i="8"/>
  <c r="C544" i="8"/>
  <c r="C469" i="8"/>
  <c r="C335" i="8"/>
  <c r="C191" i="8"/>
  <c r="C121" i="8"/>
  <c r="D746" i="8"/>
  <c r="D593" i="8"/>
  <c r="D525" i="8"/>
  <c r="D459" i="8"/>
  <c r="D252" i="8"/>
  <c r="D184" i="8"/>
  <c r="D114" i="8"/>
  <c r="E653" i="8"/>
  <c r="B822" i="8"/>
  <c r="B604" i="8"/>
  <c r="B517" i="8"/>
  <c r="B373" i="8"/>
  <c r="B201" i="8"/>
  <c r="B111" i="8"/>
  <c r="C627" i="8"/>
  <c r="C534" i="8"/>
  <c r="C401" i="8"/>
  <c r="C232" i="8"/>
  <c r="C153" i="8"/>
  <c r="B649" i="8"/>
  <c r="B562" i="8"/>
  <c r="B472" i="8"/>
  <c r="B245" i="8"/>
  <c r="B155" i="8"/>
  <c r="C756" i="8"/>
  <c r="C579" i="8"/>
  <c r="C490" i="8"/>
  <c r="C344" i="8"/>
  <c r="C190" i="8"/>
  <c r="C111" i="8"/>
  <c r="B601" i="8"/>
  <c r="B513" i="8"/>
  <c r="B370" i="8"/>
  <c r="B197" i="8"/>
  <c r="B107" i="8"/>
  <c r="C622" i="8"/>
  <c r="C531" i="8"/>
  <c r="C397" i="8"/>
  <c r="C229" i="8"/>
  <c r="C150" i="8"/>
  <c r="D817" i="8"/>
  <c r="D598" i="8"/>
  <c r="D521" i="8"/>
  <c r="D398" i="8"/>
  <c r="D230" i="8"/>
  <c r="D151" i="8"/>
  <c r="E806" i="8"/>
  <c r="E597" i="8"/>
  <c r="E528" i="8"/>
  <c r="E462" i="8"/>
  <c r="E255" i="8"/>
  <c r="E187" i="8"/>
  <c r="E117" i="8"/>
  <c r="F647" i="8"/>
  <c r="F579" i="8"/>
  <c r="F511" i="8"/>
  <c r="F397" i="8"/>
  <c r="F238" i="8"/>
  <c r="B598" i="8"/>
  <c r="B511" i="8"/>
  <c r="B366" i="8"/>
  <c r="B194" i="8"/>
  <c r="B643" i="8"/>
  <c r="B575" i="8"/>
  <c r="B507" i="8"/>
  <c r="B393" i="8"/>
  <c r="B234" i="8"/>
  <c r="B164" i="8"/>
  <c r="B96" i="8"/>
  <c r="C633" i="8"/>
  <c r="C565" i="8"/>
  <c r="C495" i="8"/>
  <c r="B829" i="8"/>
  <c r="B618" i="8"/>
  <c r="B537" i="8"/>
  <c r="B462" i="8"/>
  <c r="B246" i="8"/>
  <c r="B167" i="8"/>
  <c r="B90" i="8"/>
  <c r="C616" i="8"/>
  <c r="C535" i="8"/>
  <c r="C460" i="8"/>
  <c r="C251" i="8"/>
  <c r="C183" i="8"/>
  <c r="C113" i="8"/>
  <c r="D653" i="8"/>
  <c r="D585" i="8"/>
  <c r="D517" i="8"/>
  <c r="D451" i="8"/>
  <c r="D244" i="8"/>
  <c r="D176" i="8"/>
  <c r="D106" i="8"/>
  <c r="E645" i="8"/>
  <c r="B828" i="8"/>
  <c r="B594" i="8"/>
  <c r="B506" i="8"/>
  <c r="B358" i="8"/>
  <c r="B191" i="8"/>
  <c r="B101" i="8"/>
  <c r="C615" i="8"/>
  <c r="C524" i="8"/>
  <c r="C391" i="8"/>
  <c r="C223" i="8"/>
  <c r="C144" i="8"/>
  <c r="B639" i="8"/>
  <c r="B548" i="8"/>
  <c r="B461" i="8"/>
  <c r="B235" i="8"/>
  <c r="B145" i="8"/>
  <c r="C656" i="8"/>
  <c r="C569" i="8"/>
  <c r="C480" i="8"/>
  <c r="C334" i="8"/>
  <c r="C181" i="8"/>
  <c r="B820" i="8"/>
  <c r="B590" i="8"/>
  <c r="B503" i="8"/>
  <c r="B355" i="8"/>
  <c r="B186" i="8"/>
  <c r="B97" i="8"/>
  <c r="S1447" i="3"/>
  <c r="V1447" i="3"/>
  <c r="N1447" i="3"/>
  <c r="K1447" i="3"/>
  <c r="X758" i="3"/>
  <c r="U1159" i="3"/>
  <c r="U1526" i="3" s="1"/>
  <c r="V1480" i="3"/>
  <c r="I751" i="10"/>
  <c r="H468" i="10"/>
  <c r="H350" i="10"/>
  <c r="H566" i="10"/>
  <c r="I210" i="10"/>
  <c r="H118" i="10"/>
  <c r="J225" i="10"/>
  <c r="G472" i="10"/>
  <c r="G147" i="10"/>
  <c r="J108" i="10"/>
  <c r="J487" i="10"/>
  <c r="G498" i="10"/>
  <c r="H399" i="10"/>
  <c r="G238" i="10"/>
  <c r="J232" i="10"/>
  <c r="G597" i="10"/>
  <c r="K566" i="10"/>
  <c r="G145" i="10"/>
  <c r="J204" i="10"/>
  <c r="G95" i="10"/>
  <c r="K639" i="10"/>
  <c r="I137" i="10"/>
  <c r="G90" i="10"/>
  <c r="I193" i="10"/>
  <c r="J236" i="10"/>
  <c r="G762" i="10"/>
  <c r="K197" i="10"/>
  <c r="H204" i="10"/>
  <c r="I168" i="10"/>
  <c r="J650" i="10"/>
  <c r="J144" i="10"/>
  <c r="J496" i="10"/>
  <c r="G395" i="10"/>
  <c r="J187" i="10"/>
  <c r="J114" i="10"/>
  <c r="G111" i="10"/>
  <c r="J494" i="10"/>
  <c r="K243" i="10"/>
  <c r="I511" i="10"/>
  <c r="G549" i="10"/>
  <c r="K465" i="10"/>
  <c r="K478" i="10"/>
  <c r="J182" i="10"/>
  <c r="H165" i="10"/>
  <c r="H553" i="10"/>
  <c r="H231" i="10"/>
  <c r="J224" i="10"/>
  <c r="K181" i="10"/>
  <c r="J103" i="10"/>
  <c r="K225" i="10"/>
  <c r="J400" i="10"/>
  <c r="I493" i="10"/>
  <c r="G658" i="10"/>
  <c r="K834" i="10"/>
  <c r="B387" i="10"/>
  <c r="K619" i="10"/>
  <c r="H152" i="10"/>
  <c r="G93" i="10"/>
  <c r="J121" i="10"/>
  <c r="G482" i="10"/>
  <c r="J118" i="10"/>
  <c r="I139" i="10"/>
  <c r="K144" i="10"/>
  <c r="J252" i="10"/>
  <c r="K236" i="10"/>
  <c r="H343" i="10"/>
  <c r="G391" i="10"/>
  <c r="B493" i="10"/>
  <c r="K160" i="10"/>
  <c r="I134" i="10"/>
  <c r="J170" i="10"/>
  <c r="J188" i="10"/>
  <c r="G138" i="10"/>
  <c r="K240" i="10"/>
  <c r="J192" i="10"/>
  <c r="H226" i="10"/>
  <c r="J157" i="10"/>
  <c r="J240" i="10"/>
  <c r="G194" i="10"/>
  <c r="G578" i="10"/>
  <c r="G488" i="10"/>
  <c r="B803" i="10"/>
  <c r="B338" i="10"/>
  <c r="J553" i="10"/>
  <c r="I550" i="10"/>
  <c r="I126" i="10"/>
  <c r="H396" i="10"/>
  <c r="B351" i="10"/>
  <c r="C574" i="10"/>
  <c r="C396" i="10"/>
  <c r="D647" i="10"/>
  <c r="C536" i="10"/>
  <c r="B404" i="10"/>
  <c r="B826" i="10"/>
  <c r="B101" i="10"/>
  <c r="K185" i="10"/>
  <c r="I400" i="10"/>
  <c r="J152" i="10"/>
  <c r="H569" i="10"/>
  <c r="J230" i="10"/>
  <c r="J828" i="10"/>
  <c r="B152" i="10"/>
  <c r="B337" i="10"/>
  <c r="C498" i="10"/>
  <c r="C103" i="10"/>
  <c r="D639" i="10"/>
  <c r="D503" i="10"/>
  <c r="B183" i="10"/>
  <c r="C527" i="10"/>
  <c r="B632" i="10"/>
  <c r="B540" i="10"/>
  <c r="H222" i="10"/>
  <c r="K338" i="10"/>
  <c r="J822" i="10"/>
  <c r="I249" i="10"/>
  <c r="I367" i="10"/>
  <c r="I338" i="10"/>
  <c r="K359" i="10"/>
  <c r="K539" i="10"/>
  <c r="J394" i="10"/>
  <c r="J766" i="10"/>
  <c r="H640" i="10"/>
  <c r="B821" i="10"/>
  <c r="B468" i="10"/>
  <c r="B96" i="10"/>
  <c r="C820" i="10"/>
  <c r="C558" i="10"/>
  <c r="D631" i="10"/>
  <c r="D371" i="10"/>
  <c r="B752" i="10"/>
  <c r="B336" i="10"/>
  <c r="I401" i="10"/>
  <c r="G763" i="10"/>
  <c r="G529" i="10"/>
  <c r="J368" i="10"/>
  <c r="H556" i="10"/>
  <c r="I521" i="10"/>
  <c r="K119" i="10"/>
  <c r="K215" i="10"/>
  <c r="K484" i="10"/>
  <c r="J351" i="10"/>
  <c r="B647" i="10"/>
  <c r="B202" i="10"/>
  <c r="B243" i="10"/>
  <c r="C802" i="10"/>
  <c r="C616" i="10"/>
  <c r="C482" i="10"/>
  <c r="D551" i="10"/>
  <c r="B654" i="10"/>
  <c r="B567" i="10"/>
  <c r="B250" i="10"/>
  <c r="B611" i="10"/>
  <c r="B204" i="10"/>
  <c r="B113" i="10"/>
  <c r="C621" i="10"/>
  <c r="B473" i="10"/>
  <c r="C646" i="10"/>
  <c r="C571" i="10"/>
  <c r="C494" i="10"/>
  <c r="D508" i="10"/>
  <c r="J201" i="10"/>
  <c r="G193" i="10"/>
  <c r="H599" i="10"/>
  <c r="H516" i="10"/>
  <c r="I616" i="10"/>
  <c r="K173" i="10"/>
  <c r="K183" i="10"/>
  <c r="J559" i="10"/>
  <c r="G99" i="10"/>
  <c r="I170" i="10"/>
  <c r="K347" i="10"/>
  <c r="J604" i="10"/>
  <c r="B397" i="10"/>
  <c r="B194" i="10"/>
  <c r="B822" i="10"/>
  <c r="B155" i="10"/>
  <c r="C760" i="10"/>
  <c r="C540" i="10"/>
  <c r="C474" i="10"/>
  <c r="D615" i="10"/>
  <c r="D350" i="10"/>
  <c r="B556" i="10"/>
  <c r="B466" i="10"/>
  <c r="C650" i="10"/>
  <c r="B509" i="10"/>
  <c r="B366" i="10"/>
  <c r="B192" i="10"/>
  <c r="B548" i="10"/>
  <c r="B236" i="10"/>
  <c r="B147" i="10"/>
  <c r="B128" i="10"/>
  <c r="C126" i="10"/>
  <c r="D576" i="10"/>
  <c r="I481" i="10"/>
  <c r="K516" i="10"/>
  <c r="G344" i="10"/>
  <c r="G394" i="10"/>
  <c r="G362" i="10"/>
  <c r="J474" i="10"/>
  <c r="H146" i="10"/>
  <c r="I585" i="10"/>
  <c r="K180" i="10"/>
  <c r="I624" i="10"/>
  <c r="G457" i="10"/>
  <c r="B551" i="10"/>
  <c r="B168" i="10"/>
  <c r="B652" i="10"/>
  <c r="B203" i="10"/>
  <c r="C582" i="10"/>
  <c r="C516" i="10"/>
  <c r="C450" i="10"/>
  <c r="D655" i="10"/>
  <c r="D246" i="10"/>
  <c r="B612" i="10"/>
  <c r="B521" i="10"/>
  <c r="C545" i="10"/>
  <c r="B565" i="10"/>
  <c r="B475" i="10"/>
  <c r="B249" i="10"/>
  <c r="B605" i="10"/>
  <c r="B373" i="10"/>
  <c r="B111" i="10"/>
  <c r="C805" i="10"/>
  <c r="C176" i="10"/>
  <c r="D545" i="10"/>
  <c r="E536" i="10"/>
  <c r="E604" i="10"/>
  <c r="D470" i="10"/>
  <c r="C147" i="10"/>
  <c r="C376" i="10"/>
  <c r="B836" i="10"/>
  <c r="B838" i="10"/>
  <c r="B806" i="10"/>
  <c r="B531" i="10"/>
  <c r="D527" i="10"/>
  <c r="B212" i="10"/>
  <c r="B746" i="10"/>
  <c r="I354" i="10"/>
  <c r="H465" i="10"/>
  <c r="G197" i="10"/>
  <c r="G507" i="10"/>
  <c r="E137" i="10"/>
  <c r="E478" i="10"/>
  <c r="E544" i="10"/>
  <c r="E616" i="10"/>
  <c r="D192" i="10"/>
  <c r="D479" i="10"/>
  <c r="C156" i="10"/>
  <c r="C393" i="10"/>
  <c r="C589" i="10"/>
  <c r="C564" i="10"/>
  <c r="B93" i="10"/>
  <c r="C518" i="10"/>
  <c r="B258" i="10"/>
  <c r="B541" i="10"/>
  <c r="B225" i="10"/>
  <c r="B802" i="10"/>
  <c r="I335" i="10"/>
  <c r="H114" i="10"/>
  <c r="H239" i="10"/>
  <c r="H181" i="10"/>
  <c r="E359" i="10"/>
  <c r="E556" i="10"/>
  <c r="E624" i="10"/>
  <c r="D134" i="10"/>
  <c r="D488" i="10"/>
  <c r="D635" i="10"/>
  <c r="C467" i="10"/>
  <c r="B121" i="10"/>
  <c r="B394" i="10"/>
  <c r="B125" i="10"/>
  <c r="B497" i="10"/>
  <c r="B622" i="10"/>
  <c r="D595" i="10"/>
  <c r="C336" i="10"/>
  <c r="B108" i="10"/>
  <c r="G638" i="10"/>
  <c r="H349" i="10"/>
  <c r="J371" i="10"/>
  <c r="J155" i="10"/>
  <c r="D764" i="10"/>
  <c r="D208" i="10"/>
  <c r="D497" i="10"/>
  <c r="D644" i="10"/>
  <c r="C194" i="10"/>
  <c r="B135" i="10"/>
  <c r="B452" i="10"/>
  <c r="C601" i="10"/>
  <c r="B170" i="10"/>
  <c r="B530" i="10"/>
  <c r="B633" i="10"/>
  <c r="D603" i="10"/>
  <c r="C747" i="10"/>
  <c r="B393" i="10"/>
  <c r="B116" i="10"/>
  <c r="K169" i="10"/>
  <c r="I120" i="10"/>
  <c r="H648" i="10"/>
  <c r="K591" i="10"/>
  <c r="K603" i="10"/>
  <c r="E231" i="10"/>
  <c r="E390" i="10"/>
  <c r="E572" i="10"/>
  <c r="E640" i="10"/>
  <c r="D838" i="10"/>
  <c r="D375" i="10"/>
  <c r="D517" i="10"/>
  <c r="C224" i="10"/>
  <c r="C505" i="10"/>
  <c r="C655" i="10"/>
  <c r="B745" i="10"/>
  <c r="C630" i="10"/>
  <c r="B576" i="10"/>
  <c r="C593" i="10"/>
  <c r="B219" i="10"/>
  <c r="C458" i="10"/>
  <c r="B379" i="10"/>
  <c r="B507" i="10"/>
  <c r="B178" i="10"/>
  <c r="J764" i="10"/>
  <c r="K226" i="10"/>
  <c r="K187" i="10"/>
  <c r="K491" i="10"/>
  <c r="J515" i="10"/>
  <c r="G487" i="10"/>
  <c r="Q1492" i="3"/>
  <c r="Q1496" i="3" s="1"/>
  <c r="T1426" i="3"/>
  <c r="H1427" i="3"/>
  <c r="F1447" i="3"/>
  <c r="K1488" i="3"/>
  <c r="K1492" i="3" s="1"/>
  <c r="K1496" i="3" s="1"/>
  <c r="H1431" i="3"/>
  <c r="H1390" i="3"/>
  <c r="T1433" i="3"/>
  <c r="P1427" i="3"/>
  <c r="Q1431" i="3"/>
  <c r="T1476" i="3"/>
  <c r="L1476" i="3"/>
  <c r="F1476" i="3"/>
  <c r="H1457" i="3"/>
  <c r="M1492" i="3"/>
  <c r="M1496" i="3" s="1"/>
  <c r="M1426" i="3"/>
  <c r="R1409" i="3"/>
  <c r="F1431" i="3"/>
  <c r="T1389" i="3"/>
  <c r="J1476" i="3"/>
  <c r="L1457" i="3"/>
  <c r="P1492" i="3"/>
  <c r="P1496" i="3" s="1"/>
  <c r="Z1457" i="3"/>
  <c r="M1408" i="3"/>
  <c r="O1426" i="3"/>
  <c r="P1390" i="3"/>
  <c r="P1476" i="3"/>
  <c r="G1492" i="3"/>
  <c r="G1496" i="3" s="1"/>
  <c r="U1431" i="3"/>
  <c r="U1426" i="3" s="1"/>
  <c r="V1427" i="3"/>
  <c r="S1492" i="3"/>
  <c r="S1496" i="3" s="1"/>
  <c r="H1481" i="3"/>
  <c r="H1492" i="3" s="1"/>
  <c r="H1496" i="3" s="1"/>
  <c r="H1447" i="3"/>
  <c r="R1447" i="3"/>
  <c r="R1448" i="3" s="1"/>
  <c r="R1480" i="3"/>
  <c r="R1492" i="3" s="1"/>
  <c r="R1496" i="3" s="1"/>
  <c r="O1487" i="3"/>
  <c r="O1492" i="3" s="1"/>
  <c r="O1496" i="3" s="1"/>
  <c r="O1447" i="3"/>
  <c r="X1447" i="3"/>
  <c r="X1487" i="3"/>
  <c r="X1492" i="3" s="1"/>
  <c r="X1496" i="3" s="1"/>
  <c r="X1475" i="3"/>
  <c r="X1476" i="3" s="1"/>
  <c r="K647" i="3"/>
  <c r="K681" i="3"/>
  <c r="P1426" i="3"/>
  <c r="P1433" i="3"/>
  <c r="G1447" i="3"/>
  <c r="J1492" i="3"/>
  <c r="J1496" i="3" s="1"/>
  <c r="S1426" i="3"/>
  <c r="T1427" i="3"/>
  <c r="K1431" i="3"/>
  <c r="L1427" i="3"/>
  <c r="J403" i="10"/>
  <c r="W1525" i="3"/>
  <c r="S1389" i="3"/>
  <c r="S1408" i="3"/>
  <c r="R1457" i="3"/>
  <c r="J1457" i="3"/>
  <c r="I1447" i="3"/>
  <c r="J791" i="3"/>
  <c r="Y1492" i="3"/>
  <c r="Y1496" i="3" s="1"/>
  <c r="P1447" i="3"/>
  <c r="E1447" i="3"/>
  <c r="V1492" i="3"/>
  <c r="V1496" i="3" s="1"/>
  <c r="Z1447" i="3"/>
  <c r="Z1482" i="3"/>
  <c r="Z1492" i="3" s="1"/>
  <c r="Z1496" i="3" s="1"/>
  <c r="M1447" i="3"/>
  <c r="T1480" i="3"/>
  <c r="T1492" i="3" s="1"/>
  <c r="T1496" i="3" s="1"/>
  <c r="T1447" i="3"/>
  <c r="N1492" i="3"/>
  <c r="N1496" i="3" s="1"/>
  <c r="P1389" i="3"/>
  <c r="P777" i="3"/>
  <c r="O793" i="3" s="1"/>
  <c r="O795" i="3" s="1"/>
  <c r="V1159" i="3"/>
  <c r="V1526" i="3" s="1"/>
  <c r="M308" i="3"/>
  <c r="W1447" i="3"/>
  <c r="W1483" i="3"/>
  <c r="W1492" i="3" s="1"/>
  <c r="W1496" i="3" s="1"/>
  <c r="P1408" i="3"/>
  <c r="Y1447" i="3"/>
  <c r="J1447" i="3"/>
  <c r="L1480" i="3"/>
  <c r="L1492" i="3" s="1"/>
  <c r="L1496" i="3" s="1"/>
  <c r="L1447" i="3"/>
  <c r="F1492" i="3"/>
  <c r="F1496" i="3" s="1"/>
  <c r="X1159" i="3"/>
  <c r="X1526" i="3" s="1"/>
  <c r="L777" i="3"/>
  <c r="K793" i="3" s="1"/>
  <c r="P758" i="3"/>
  <c r="H758" i="3"/>
  <c r="Q748" i="3"/>
  <c r="E1483" i="3"/>
  <c r="E1492" i="3" s="1"/>
  <c r="E1496" i="3" s="1"/>
  <c r="I1482" i="3"/>
  <c r="I1492" i="3" s="1"/>
  <c r="I1496" i="3" s="1"/>
  <c r="R682" i="3"/>
  <c r="I732" i="3"/>
  <c r="I714" i="3" s="1"/>
  <c r="J608" i="10"/>
  <c r="W1523" i="3"/>
  <c r="X1523" i="3"/>
  <c r="R777" i="3"/>
  <c r="Q793" i="3" s="1"/>
  <c r="Q795" i="3" s="1"/>
  <c r="V715" i="3"/>
  <c r="X732" i="3"/>
  <c r="X647" i="3" s="1"/>
  <c r="W1159" i="3"/>
  <c r="W1526" i="3" s="1"/>
  <c r="W405" i="3"/>
  <c r="N777" i="3"/>
  <c r="M793" i="3" s="1"/>
  <c r="M795" i="3" s="1"/>
  <c r="R758" i="3"/>
  <c r="J758" i="3"/>
  <c r="V405" i="3"/>
  <c r="V1515" i="3" s="1"/>
  <c r="X1514" i="3"/>
  <c r="B34" i="2"/>
  <c r="W1514" i="3"/>
  <c r="B471" i="9"/>
  <c r="B472" i="9"/>
  <c r="E586" i="9"/>
  <c r="C817" i="9"/>
  <c r="B544" i="9"/>
  <c r="E628" i="9"/>
  <c r="B390" i="9"/>
  <c r="C229" i="9"/>
  <c r="F756" i="9"/>
  <c r="B134" i="9"/>
  <c r="E566" i="9"/>
  <c r="B495" i="9"/>
  <c r="F226" i="9"/>
  <c r="B332" i="9"/>
  <c r="E160" i="9"/>
  <c r="F253" i="9"/>
  <c r="F156" i="9"/>
  <c r="F626" i="9"/>
  <c r="C520" i="9"/>
  <c r="B828" i="9"/>
  <c r="F529" i="9"/>
  <c r="F609" i="9"/>
  <c r="E469" i="9"/>
  <c r="B210" i="9"/>
  <c r="B247" i="9"/>
  <c r="E159" i="9"/>
  <c r="E184" i="9"/>
  <c r="E217" i="9"/>
  <c r="E341" i="9"/>
  <c r="B173" i="9"/>
  <c r="J220" i="10"/>
  <c r="I368" i="10"/>
  <c r="H170" i="10"/>
  <c r="H223" i="10"/>
  <c r="K188" i="10"/>
  <c r="H472" i="10"/>
  <c r="H236" i="10"/>
  <c r="K468" i="10"/>
  <c r="G220" i="10"/>
  <c r="K451" i="10"/>
  <c r="J205" i="10"/>
  <c r="G209" i="10"/>
  <c r="K234" i="10"/>
  <c r="G222" i="10"/>
  <c r="K636" i="10"/>
  <c r="H188" i="10"/>
  <c r="I102" i="10"/>
  <c r="H187" i="10"/>
  <c r="I254" i="10"/>
  <c r="I241" i="10"/>
  <c r="K830" i="10"/>
  <c r="G156" i="10"/>
  <c r="G210" i="10"/>
  <c r="H164" i="10"/>
  <c r="H353" i="10"/>
  <c r="H559" i="10"/>
  <c r="G250" i="10"/>
  <c r="I362" i="10"/>
  <c r="G575" i="10"/>
  <c r="H135" i="10"/>
  <c r="G295" i="8"/>
  <c r="R748" i="3"/>
  <c r="R803" i="3"/>
  <c r="R810" i="3" s="1"/>
  <c r="R814" i="3" s="1"/>
  <c r="S748" i="3"/>
  <c r="V748" i="3"/>
  <c r="H748" i="3"/>
  <c r="H801" i="3"/>
  <c r="H810" i="3" s="1"/>
  <c r="H814" i="3" s="1"/>
  <c r="I748" i="3"/>
  <c r="I799" i="3"/>
  <c r="I810" i="3" s="1"/>
  <c r="I814" i="3" s="1"/>
  <c r="K810" i="3"/>
  <c r="K814" i="3" s="1"/>
  <c r="J800" i="3"/>
  <c r="J810" i="3" s="1"/>
  <c r="J814" i="3" s="1"/>
  <c r="J748" i="3"/>
  <c r="P748" i="3"/>
  <c r="P798" i="3"/>
  <c r="P810" i="3" s="1"/>
  <c r="P814" i="3" s="1"/>
  <c r="X405" i="3"/>
  <c r="X1515" i="3" s="1"/>
  <c r="S810" i="3"/>
  <c r="S814" i="3" s="1"/>
  <c r="F810" i="3"/>
  <c r="F814" i="3" s="1"/>
  <c r="Q802" i="3"/>
  <c r="Q810" i="3" s="1"/>
  <c r="Q814" i="3" s="1"/>
  <c r="M748" i="3"/>
  <c r="F748" i="3"/>
  <c r="U748" i="3"/>
  <c r="J362" i="10"/>
  <c r="K523" i="10"/>
  <c r="H641" i="10"/>
  <c r="G186" i="10"/>
  <c r="J128" i="10"/>
  <c r="K363" i="10"/>
  <c r="I487" i="10"/>
  <c r="K102" i="10"/>
  <c r="K334" i="10"/>
  <c r="G343" i="10"/>
  <c r="J488" i="10"/>
  <c r="H818" i="10"/>
  <c r="G532" i="10"/>
  <c r="J827" i="10"/>
  <c r="I138" i="10"/>
  <c r="J174" i="10"/>
  <c r="G137" i="10"/>
  <c r="K626" i="10"/>
  <c r="G92" i="10"/>
  <c r="G126" i="10"/>
  <c r="K253" i="10"/>
  <c r="I398" i="10"/>
  <c r="K624" i="10"/>
  <c r="I379" i="10"/>
  <c r="K128" i="10"/>
  <c r="G229" i="10"/>
  <c r="J90" i="10"/>
  <c r="J237" i="10"/>
  <c r="G88" i="10"/>
  <c r="J459" i="10"/>
  <c r="G647" i="10"/>
  <c r="H605" i="10"/>
  <c r="G203" i="10"/>
  <c r="J146" i="10"/>
  <c r="J467" i="10"/>
  <c r="J565" i="10"/>
  <c r="G116" i="10"/>
  <c r="I462" i="10"/>
  <c r="K369" i="10"/>
  <c r="I649" i="10"/>
  <c r="I562" i="10"/>
  <c r="K620" i="10"/>
  <c r="H825" i="10"/>
  <c r="G376" i="10"/>
  <c r="K649" i="10"/>
  <c r="H176" i="10"/>
  <c r="I179" i="10"/>
  <c r="K374" i="10"/>
  <c r="I152" i="10"/>
  <c r="G120" i="10"/>
  <c r="J585" i="10"/>
  <c r="K222" i="10"/>
  <c r="J217" i="10"/>
  <c r="K358" i="10"/>
  <c r="G97" i="10"/>
  <c r="K191" i="10"/>
  <c r="K95" i="10"/>
  <c r="H162" i="10"/>
  <c r="K579" i="10"/>
  <c r="H536" i="10"/>
  <c r="I613" i="10"/>
  <c r="J228" i="10"/>
  <c r="H160" i="10"/>
  <c r="J523" i="10"/>
  <c r="H221" i="10"/>
  <c r="G134" i="10"/>
  <c r="I534" i="10"/>
  <c r="J451" i="10"/>
  <c r="H401" i="10"/>
  <c r="I495" i="10"/>
  <c r="K645" i="10"/>
  <c r="I826" i="10"/>
  <c r="K360" i="10"/>
  <c r="I252" i="10"/>
  <c r="I178" i="10"/>
  <c r="G157" i="10"/>
  <c r="H252" i="10"/>
  <c r="I238" i="10"/>
  <c r="K200" i="10"/>
  <c r="K231" i="10"/>
  <c r="I148" i="10"/>
  <c r="I143" i="10"/>
  <c r="J125" i="10"/>
  <c r="H140" i="10"/>
  <c r="K204" i="10"/>
  <c r="G176" i="10"/>
  <c r="K355" i="10"/>
  <c r="H352" i="10"/>
  <c r="H833" i="10"/>
  <c r="I339" i="10"/>
  <c r="J180" i="10"/>
  <c r="J603" i="10"/>
  <c r="G239" i="10"/>
  <c r="G150" i="10"/>
  <c r="G159" i="10"/>
  <c r="G523" i="10"/>
  <c r="G516" i="10"/>
  <c r="J567" i="10"/>
  <c r="G562" i="10"/>
  <c r="K230" i="10"/>
  <c r="J511" i="10"/>
  <c r="H166" i="10"/>
  <c r="G195" i="10"/>
  <c r="G237" i="10"/>
  <c r="J104" i="10"/>
  <c r="H354" i="10"/>
  <c r="J106" i="10"/>
  <c r="J149" i="10"/>
  <c r="I366" i="10"/>
  <c r="J163" i="10"/>
  <c r="I93" i="10"/>
  <c r="G105" i="10"/>
  <c r="J482" i="10"/>
  <c r="K455" i="10"/>
  <c r="I476" i="10"/>
  <c r="J484" i="10"/>
  <c r="K822" i="10"/>
  <c r="I451" i="10"/>
  <c r="H193" i="10"/>
  <c r="G231" i="10"/>
  <c r="J333" i="10"/>
  <c r="G168" i="10"/>
  <c r="I183" i="10"/>
  <c r="I599" i="10"/>
  <c r="K242" i="10"/>
  <c r="H489" i="10"/>
  <c r="J497" i="10"/>
  <c r="I91" i="10"/>
  <c r="I113" i="10"/>
  <c r="J245" i="10"/>
  <c r="H363" i="10"/>
  <c r="I583" i="10"/>
  <c r="J139" i="10"/>
  <c r="G166" i="10"/>
  <c r="K93" i="10"/>
  <c r="I575" i="10"/>
  <c r="K251" i="10"/>
  <c r="J208" i="10"/>
  <c r="I123" i="10"/>
  <c r="H580" i="10"/>
  <c r="I450" i="10"/>
  <c r="I604" i="10"/>
  <c r="I553" i="10"/>
  <c r="G565" i="10"/>
  <c r="J122" i="10"/>
  <c r="G580" i="10"/>
  <c r="J212" i="10"/>
  <c r="K252" i="10"/>
  <c r="I392" i="10"/>
  <c r="K196" i="10"/>
  <c r="G200" i="10"/>
  <c r="H464" i="10"/>
  <c r="K373" i="10"/>
  <c r="I565" i="10"/>
  <c r="H621" i="10"/>
  <c r="J372" i="10"/>
  <c r="H157" i="10"/>
  <c r="G589" i="10"/>
  <c r="H92" i="10"/>
  <c r="I169" i="10"/>
  <c r="H499" i="10"/>
  <c r="I227" i="10"/>
  <c r="G254" i="10"/>
  <c r="J173" i="10"/>
  <c r="J393" i="10"/>
  <c r="H203" i="10"/>
  <c r="K396" i="10"/>
  <c r="J470" i="10"/>
  <c r="I157" i="10"/>
  <c r="Z732" i="3"/>
  <c r="Z714" i="3" s="1"/>
  <c r="Z748" i="3"/>
  <c r="Y732" i="3"/>
  <c r="Y748" i="3"/>
  <c r="X810" i="3"/>
  <c r="X814" i="3" s="1"/>
  <c r="O810" i="3"/>
  <c r="O814" i="3" s="1"/>
  <c r="U810" i="3"/>
  <c r="U814" i="3" s="1"/>
  <c r="Z777" i="3"/>
  <c r="R732" i="3"/>
  <c r="R714" i="3" s="1"/>
  <c r="R715" i="3"/>
  <c r="J732" i="3"/>
  <c r="F647" i="3"/>
  <c r="F714" i="3"/>
  <c r="G802" i="3"/>
  <c r="G810" i="3" s="1"/>
  <c r="G814" i="3" s="1"/>
  <c r="G748" i="3"/>
  <c r="L800" i="3"/>
  <c r="L810" i="3" s="1"/>
  <c r="L748" i="3"/>
  <c r="M810" i="3"/>
  <c r="M814" i="3" s="1"/>
  <c r="N647" i="3"/>
  <c r="N681" i="3"/>
  <c r="J715" i="3"/>
  <c r="T777" i="3"/>
  <c r="S793" i="3" s="1"/>
  <c r="H403" i="10" s="1"/>
  <c r="F791" i="3"/>
  <c r="E801" i="3"/>
  <c r="E810" i="3" s="1"/>
  <c r="E814" i="3" s="1"/>
  <c r="E748" i="3"/>
  <c r="T810" i="3"/>
  <c r="T814" i="3" s="1"/>
  <c r="N748" i="3"/>
  <c r="W748" i="3"/>
  <c r="W810" i="3"/>
  <c r="W814" i="3" s="1"/>
  <c r="K714" i="3"/>
  <c r="N802" i="3"/>
  <c r="N810" i="3" s="1"/>
  <c r="V810" i="3"/>
  <c r="V814" i="3" s="1"/>
  <c r="W681" i="3"/>
  <c r="Z810" i="3"/>
  <c r="Z814" i="3" s="1"/>
  <c r="X748" i="3"/>
  <c r="N773" i="3"/>
  <c r="J682" i="3"/>
  <c r="K748" i="3"/>
  <c r="Y810" i="3"/>
  <c r="Y814" i="3" s="1"/>
  <c r="W1520" i="3"/>
  <c r="O748" i="3"/>
  <c r="V682" i="3"/>
  <c r="V732" i="3"/>
  <c r="B17" i="2"/>
  <c r="D213" i="9" l="1"/>
  <c r="G257" i="9"/>
  <c r="E574" i="9"/>
  <c r="B493" i="9"/>
  <c r="G214" i="9"/>
  <c r="B182" i="9"/>
  <c r="B366" i="9"/>
  <c r="R1408" i="3"/>
  <c r="F137" i="9"/>
  <c r="E226" i="9"/>
  <c r="E351" i="9"/>
  <c r="C142" i="9"/>
  <c r="C512" i="9"/>
  <c r="F567" i="9"/>
  <c r="E250" i="9"/>
  <c r="E155" i="9"/>
  <c r="C205" i="9"/>
  <c r="B253" i="9"/>
  <c r="G402" i="9"/>
  <c r="C524" i="9"/>
  <c r="D840" i="9"/>
  <c r="B561" i="9"/>
  <c r="C451" i="9"/>
  <c r="B189" i="9"/>
  <c r="F223" i="9"/>
  <c r="F396" i="9"/>
  <c r="F96" i="9"/>
  <c r="F548" i="9"/>
  <c r="E614" i="9"/>
  <c r="E249" i="9"/>
  <c r="B603" i="9"/>
  <c r="C223" i="9"/>
  <c r="B583" i="9"/>
  <c r="B803" i="9"/>
  <c r="B355" i="9"/>
  <c r="F339" i="9"/>
  <c r="B368" i="9"/>
  <c r="F227" i="9"/>
  <c r="C461" i="9"/>
  <c r="B103" i="9"/>
  <c r="B611" i="9"/>
  <c r="E204" i="9"/>
  <c r="F358" i="9"/>
  <c r="E228" i="9"/>
  <c r="B580" i="9"/>
  <c r="E829" i="9"/>
  <c r="C394" i="9"/>
  <c r="C616" i="9"/>
  <c r="F182" i="9"/>
  <c r="F478" i="9"/>
  <c r="F503" i="9"/>
  <c r="C637" i="9"/>
  <c r="C635" i="9"/>
  <c r="E642" i="9"/>
  <c r="B506" i="9"/>
  <c r="D506" i="9" s="1"/>
  <c r="C506" i="9"/>
  <c r="C511" i="9"/>
  <c r="E110" i="9"/>
  <c r="C108" i="9"/>
  <c r="E501" i="9"/>
  <c r="F236" i="9"/>
  <c r="B568" i="9"/>
  <c r="B620" i="9"/>
  <c r="C829" i="9"/>
  <c r="C630" i="9"/>
  <c r="I1426" i="3"/>
  <c r="F589" i="9"/>
  <c r="E177" i="9"/>
  <c r="C467" i="9"/>
  <c r="F201" i="9"/>
  <c r="B97" i="9"/>
  <c r="F240" i="9"/>
  <c r="F356" i="9"/>
  <c r="I265" i="8"/>
  <c r="C471" i="9"/>
  <c r="C745" i="9"/>
  <c r="C460" i="9"/>
  <c r="M681" i="3"/>
  <c r="F141" i="9"/>
  <c r="F502" i="9"/>
  <c r="F557" i="9"/>
  <c r="B501" i="9"/>
  <c r="C92" i="9"/>
  <c r="E86" i="9"/>
  <c r="E486" i="9"/>
  <c r="F229" i="9"/>
  <c r="C193" i="9"/>
  <c r="C550" i="9"/>
  <c r="F653" i="9"/>
  <c r="B397" i="9"/>
  <c r="E400" i="9"/>
  <c r="F375" i="9"/>
  <c r="C546" i="9"/>
  <c r="C548" i="9"/>
  <c r="F513" i="9"/>
  <c r="E821" i="9"/>
  <c r="B646" i="9"/>
  <c r="B502" i="9"/>
  <c r="E544" i="9"/>
  <c r="B169" i="9"/>
  <c r="G363" i="9"/>
  <c r="E173" i="9"/>
  <c r="F569" i="9"/>
  <c r="E358" i="9"/>
  <c r="C572" i="9"/>
  <c r="C604" i="9"/>
  <c r="B644" i="9"/>
  <c r="G1426" i="3"/>
  <c r="E148" i="9"/>
  <c r="E197" i="9"/>
  <c r="C342" i="9"/>
  <c r="F140" i="9"/>
  <c r="E168" i="9"/>
  <c r="E158" i="9"/>
  <c r="B772" i="8"/>
  <c r="F561" i="9"/>
  <c r="D402" i="9"/>
  <c r="C181" i="9"/>
  <c r="F174" i="9"/>
  <c r="E476" i="9"/>
  <c r="E202" i="9"/>
  <c r="F172" i="9"/>
  <c r="E528" i="9"/>
  <c r="B357" i="9"/>
  <c r="E335" i="9"/>
  <c r="B354" i="9"/>
  <c r="E234" i="9"/>
  <c r="B198" i="9"/>
  <c r="B541" i="9"/>
  <c r="B631" i="9"/>
  <c r="B166" i="9"/>
  <c r="E485" i="9"/>
  <c r="D763" i="9"/>
  <c r="F107" i="9"/>
  <c r="B125" i="9"/>
  <c r="E623" i="9"/>
  <c r="E516" i="9"/>
  <c r="E468" i="9"/>
  <c r="C507" i="9"/>
  <c r="C586" i="9"/>
  <c r="F122" i="9"/>
  <c r="B220" i="9"/>
  <c r="C370" i="9"/>
  <c r="B560" i="9"/>
  <c r="F531" i="9"/>
  <c r="C521" i="9"/>
  <c r="E570" i="9"/>
  <c r="F239" i="9"/>
  <c r="F494" i="9"/>
  <c r="C147" i="9"/>
  <c r="F744" i="9"/>
  <c r="G744" i="9" s="1"/>
  <c r="B225" i="9"/>
  <c r="F372" i="9"/>
  <c r="F535" i="9"/>
  <c r="B334" i="9"/>
  <c r="F366" i="9"/>
  <c r="B512" i="9"/>
  <c r="B509" i="9"/>
  <c r="B804" i="9"/>
  <c r="F599" i="9"/>
  <c r="F246" i="9"/>
  <c r="F144" i="9"/>
  <c r="B174" i="9"/>
  <c r="F153" i="9"/>
  <c r="B550" i="9"/>
  <c r="C826" i="9"/>
  <c r="C518" i="9"/>
  <c r="F461" i="9"/>
  <c r="E231" i="9"/>
  <c r="F462" i="9"/>
  <c r="C353" i="9"/>
  <c r="C526" i="9"/>
  <c r="C531" i="9"/>
  <c r="B183" i="9"/>
  <c r="B507" i="9"/>
  <c r="D507" i="9" s="1"/>
  <c r="B634" i="9"/>
  <c r="R1426" i="3"/>
  <c r="R1432" i="3" s="1"/>
  <c r="G760" i="9"/>
  <c r="M647" i="3"/>
  <c r="D553" i="9"/>
  <c r="C475" i="9"/>
  <c r="C216" i="9"/>
  <c r="F190" i="9"/>
  <c r="C173" i="9"/>
  <c r="E744" i="9"/>
  <c r="C132" i="9"/>
  <c r="F188" i="9"/>
  <c r="F514" i="9"/>
  <c r="C182" i="9"/>
  <c r="C131" i="9"/>
  <c r="E132" i="9"/>
  <c r="B392" i="9"/>
  <c r="F749" i="9"/>
  <c r="E600" i="9"/>
  <c r="C241" i="9"/>
  <c r="F476" i="9"/>
  <c r="B151" i="9"/>
  <c r="F370" i="9"/>
  <c r="E630" i="9"/>
  <c r="E479" i="9"/>
  <c r="F92" i="9"/>
  <c r="B559" i="9"/>
  <c r="E644" i="9"/>
  <c r="E121" i="9"/>
  <c r="F198" i="9"/>
  <c r="C146" i="9"/>
  <c r="B224" i="9"/>
  <c r="C175" i="9"/>
  <c r="B614" i="9"/>
  <c r="B629" i="9"/>
  <c r="B489" i="9"/>
  <c r="B400" i="9"/>
  <c r="B591" i="9"/>
  <c r="B374" i="9"/>
  <c r="B515" i="9"/>
  <c r="C803" i="9"/>
  <c r="C800" i="9"/>
  <c r="F621" i="9"/>
  <c r="B468" i="9"/>
  <c r="E502" i="9"/>
  <c r="G607" i="9"/>
  <c r="R1433" i="3"/>
  <c r="F470" i="9"/>
  <c r="E496" i="9"/>
  <c r="F165" i="9"/>
  <c r="C468" i="9"/>
  <c r="B241" i="9"/>
  <c r="G841" i="9"/>
  <c r="E151" i="9"/>
  <c r="C400" i="9"/>
  <c r="E255" i="9"/>
  <c r="C149" i="9"/>
  <c r="E189" i="9"/>
  <c r="C233" i="9"/>
  <c r="C253" i="9"/>
  <c r="C491" i="9"/>
  <c r="E515" i="9"/>
  <c r="C563" i="9"/>
  <c r="B124" i="9"/>
  <c r="C642" i="9"/>
  <c r="B465" i="9"/>
  <c r="C744" i="9"/>
  <c r="C133" i="9"/>
  <c r="C217" i="9"/>
  <c r="C206" i="9"/>
  <c r="B483" i="9"/>
  <c r="B372" i="9"/>
  <c r="B463" i="9"/>
  <c r="F556" i="9"/>
  <c r="F639" i="9"/>
  <c r="E219" i="9"/>
  <c r="C100" i="9"/>
  <c r="F485" i="9"/>
  <c r="B87" i="9"/>
  <c r="E102" i="9"/>
  <c r="C640" i="9"/>
  <c r="B104" i="9"/>
  <c r="F451" i="9"/>
  <c r="F390" i="9"/>
  <c r="G1389" i="3"/>
  <c r="C219" i="9"/>
  <c r="C161" i="9"/>
  <c r="B178" i="9"/>
  <c r="C510" i="9"/>
  <c r="F525" i="9"/>
  <c r="B520" i="9"/>
  <c r="E369" i="9"/>
  <c r="E620" i="9"/>
  <c r="G503" i="10"/>
  <c r="D254" i="10"/>
  <c r="B167" i="10"/>
  <c r="D150" i="10"/>
  <c r="E93" i="10"/>
  <c r="G600" i="10"/>
  <c r="C565" i="10"/>
  <c r="C476" i="10"/>
  <c r="K154" i="10"/>
  <c r="C656" i="10"/>
  <c r="B619" i="10"/>
  <c r="D200" i="10"/>
  <c r="K531" i="10"/>
  <c r="D535" i="10"/>
  <c r="B90" i="10"/>
  <c r="E822" i="10"/>
  <c r="J396" i="10"/>
  <c r="C195" i="10"/>
  <c r="B333" i="10"/>
  <c r="D114" i="10"/>
  <c r="C610" i="10"/>
  <c r="B762" i="10"/>
  <c r="B377" i="10"/>
  <c r="C253" i="10"/>
  <c r="B575" i="10"/>
  <c r="H355" i="10"/>
  <c r="G252" i="10"/>
  <c r="G299" i="10" s="1"/>
  <c r="J561" i="10"/>
  <c r="C637" i="10"/>
  <c r="B103" i="10"/>
  <c r="B240" i="10"/>
  <c r="C211" i="10"/>
  <c r="B602" i="10"/>
  <c r="G124" i="10"/>
  <c r="I94" i="10"/>
  <c r="K450" i="10"/>
  <c r="C367" i="10"/>
  <c r="C544" i="10"/>
  <c r="B161" i="10"/>
  <c r="C363" i="10"/>
  <c r="B136" i="10"/>
  <c r="G569" i="10"/>
  <c r="K203" i="10"/>
  <c r="B173" i="10"/>
  <c r="C490" i="10"/>
  <c r="B210" i="10"/>
  <c r="G508" i="10"/>
  <c r="K502" i="10"/>
  <c r="B455" i="10"/>
  <c r="B817" i="10"/>
  <c r="B184" i="10"/>
  <c r="K489" i="10"/>
  <c r="C599" i="10"/>
  <c r="D511" i="10"/>
  <c r="H394" i="10"/>
  <c r="K147" i="10"/>
  <c r="I489" i="10"/>
  <c r="H627" i="10"/>
  <c r="G143" i="10"/>
  <c r="K542" i="10"/>
  <c r="H254" i="10"/>
  <c r="G353" i="10"/>
  <c r="H761" i="10"/>
  <c r="H245" i="10"/>
  <c r="I128" i="10"/>
  <c r="G122" i="10"/>
  <c r="J583" i="10"/>
  <c r="I454" i="10"/>
  <c r="G379" i="10"/>
  <c r="J141" i="10"/>
  <c r="H617" i="10"/>
  <c r="K217" i="10"/>
  <c r="J379" i="10"/>
  <c r="J551" i="10"/>
  <c r="I174" i="10"/>
  <c r="G833" i="10"/>
  <c r="C626" i="10"/>
  <c r="B182" i="10"/>
  <c r="D804" i="10"/>
  <c r="E504" i="10"/>
  <c r="G131" i="10"/>
  <c r="C344" i="10"/>
  <c r="B629" i="10"/>
  <c r="B687" i="10" s="1"/>
  <c r="D366" i="10"/>
  <c r="I374" i="10"/>
  <c r="C556" i="10"/>
  <c r="C185" i="10"/>
  <c r="E486" i="10"/>
  <c r="B615" i="10"/>
  <c r="B486" i="10"/>
  <c r="D604" i="10"/>
  <c r="E351" i="10"/>
  <c r="B579" i="10"/>
  <c r="B396" i="10"/>
  <c r="D594" i="10"/>
  <c r="D626" i="10"/>
  <c r="B517" i="10"/>
  <c r="B653" i="10"/>
  <c r="D453" i="10"/>
  <c r="B123" i="10"/>
  <c r="H535" i="10"/>
  <c r="H125" i="10"/>
  <c r="K135" i="10"/>
  <c r="D653" i="10"/>
  <c r="B463" i="10"/>
  <c r="B597" i="10"/>
  <c r="D543" i="10"/>
  <c r="B834" i="10"/>
  <c r="B623" i="10"/>
  <c r="K333" i="10"/>
  <c r="J138" i="10"/>
  <c r="I175" i="10"/>
  <c r="B157" i="10"/>
  <c r="B520" i="10"/>
  <c r="D358" i="10"/>
  <c r="B164" i="10"/>
  <c r="J452" i="10"/>
  <c r="G187" i="10"/>
  <c r="I187" i="10"/>
  <c r="D563" i="10"/>
  <c r="B252" i="10"/>
  <c r="H253" i="10"/>
  <c r="I200" i="10"/>
  <c r="J99" i="10"/>
  <c r="B94" i="10"/>
  <c r="C237" i="10"/>
  <c r="G644" i="10"/>
  <c r="K479" i="10"/>
  <c r="B642" i="10"/>
  <c r="C841" i="10"/>
  <c r="K168" i="10"/>
  <c r="G470" i="10"/>
  <c r="I340" i="10"/>
  <c r="J593" i="10"/>
  <c r="G557" i="10"/>
  <c r="G336" i="10"/>
  <c r="H344" i="10"/>
  <c r="I220" i="10"/>
  <c r="G837" i="10"/>
  <c r="H179" i="10"/>
  <c r="H225" i="10"/>
  <c r="K210" i="10"/>
  <c r="I110" i="10"/>
  <c r="B750" i="10"/>
  <c r="J193" i="10"/>
  <c r="H175" i="10"/>
  <c r="K255" i="10"/>
  <c r="G208" i="10"/>
  <c r="H147" i="10"/>
  <c r="K565" i="10"/>
  <c r="B564" i="10"/>
  <c r="I115" i="10"/>
  <c r="K132" i="10"/>
  <c r="G141" i="10"/>
  <c r="J253" i="10"/>
  <c r="I99" i="10"/>
  <c r="H531" i="10"/>
  <c r="I98" i="10"/>
  <c r="J536" i="10"/>
  <c r="K368" i="10"/>
  <c r="I369" i="10"/>
  <c r="I375" i="10"/>
  <c r="H103" i="10"/>
  <c r="H93" i="10"/>
  <c r="G756" i="10"/>
  <c r="J161" i="10"/>
  <c r="H202" i="10"/>
  <c r="G534" i="10"/>
  <c r="H375" i="10"/>
  <c r="G215" i="10"/>
  <c r="I537" i="10"/>
  <c r="K123" i="10"/>
  <c r="G206" i="10"/>
  <c r="J195" i="10"/>
  <c r="K124" i="10"/>
  <c r="G133" i="10"/>
  <c r="K156" i="10"/>
  <c r="G249" i="10"/>
  <c r="G822" i="10"/>
  <c r="H206" i="10"/>
  <c r="I371" i="10"/>
  <c r="I211" i="10"/>
  <c r="H604" i="10"/>
  <c r="I111" i="10"/>
  <c r="J514" i="10"/>
  <c r="B453" i="10"/>
  <c r="G637" i="10"/>
  <c r="G548" i="10"/>
  <c r="G374" i="10"/>
  <c r="I207" i="10"/>
  <c r="G459" i="10"/>
  <c r="K584" i="10"/>
  <c r="J475" i="10"/>
  <c r="J623" i="10"/>
  <c r="I350" i="10"/>
  <c r="I516" i="10"/>
  <c r="I482" i="10"/>
  <c r="G335" i="10"/>
  <c r="H533" i="10"/>
  <c r="H98" i="10"/>
  <c r="J132" i="10"/>
  <c r="I208" i="10"/>
  <c r="I108" i="10"/>
  <c r="H510" i="10"/>
  <c r="I203" i="10"/>
  <c r="I530" i="10"/>
  <c r="G764" i="10"/>
  <c r="H143" i="10"/>
  <c r="I342" i="10"/>
  <c r="G189" i="10"/>
  <c r="I253" i="10"/>
  <c r="G246" i="10"/>
  <c r="I532" i="10"/>
  <c r="K108" i="10"/>
  <c r="G101" i="10"/>
  <c r="G278" i="10" s="1"/>
  <c r="I561" i="10"/>
  <c r="G646" i="10"/>
  <c r="B469" i="10"/>
  <c r="H161" i="10"/>
  <c r="K617" i="10"/>
  <c r="H359" i="10"/>
  <c r="B238" i="10"/>
  <c r="B114" i="10"/>
  <c r="C111" i="10"/>
  <c r="B367" i="10"/>
  <c r="B465" i="10"/>
  <c r="B506" i="10"/>
  <c r="C242" i="10"/>
  <c r="H590" i="10"/>
  <c r="I106" i="10"/>
  <c r="I125" i="10"/>
  <c r="K581" i="10"/>
  <c r="B634" i="10"/>
  <c r="C100" i="10"/>
  <c r="K201" i="10"/>
  <c r="I244" i="10"/>
  <c r="G155" i="10"/>
  <c r="H96" i="10"/>
  <c r="G473" i="10"/>
  <c r="K515" i="10"/>
  <c r="J390" i="10"/>
  <c r="J455" i="10"/>
  <c r="I581" i="10"/>
  <c r="H474" i="10"/>
  <c r="H451" i="10"/>
  <c r="G458" i="10"/>
  <c r="I547" i="10"/>
  <c r="I336" i="10"/>
  <c r="G153" i="10"/>
  <c r="I525" i="10"/>
  <c r="H123" i="10"/>
  <c r="K153" i="10"/>
  <c r="I245" i="10"/>
  <c r="J123" i="10"/>
  <c r="G144" i="10"/>
  <c r="H220" i="10"/>
  <c r="K247" i="10"/>
  <c r="K466" i="10"/>
  <c r="G586" i="10"/>
  <c r="J512" i="10"/>
  <c r="K564" i="10"/>
  <c r="H661" i="10"/>
  <c r="I619" i="10"/>
  <c r="K88" i="10"/>
  <c r="J479" i="10"/>
  <c r="I147" i="10"/>
  <c r="I233" i="10"/>
  <c r="I280" i="10" s="1"/>
  <c r="G560" i="10"/>
  <c r="J164" i="10"/>
  <c r="K544" i="10"/>
  <c r="K177" i="10"/>
  <c r="J504" i="10"/>
  <c r="K99" i="10"/>
  <c r="K192" i="10"/>
  <c r="I116" i="10"/>
  <c r="H243" i="10"/>
  <c r="J568" i="10"/>
  <c r="I483" i="10"/>
  <c r="I762" i="10"/>
  <c r="G188" i="10"/>
  <c r="I373" i="10"/>
  <c r="I185" i="10"/>
  <c r="K137" i="10"/>
  <c r="I132" i="10"/>
  <c r="H173" i="10"/>
  <c r="H219" i="10"/>
  <c r="G480" i="10"/>
  <c r="H333" i="10"/>
  <c r="I625" i="10"/>
  <c r="B563" i="10"/>
  <c r="H595" i="10"/>
  <c r="H107" i="10"/>
  <c r="G228" i="10"/>
  <c r="H104" i="10"/>
  <c r="G341" i="10"/>
  <c r="K490" i="10"/>
  <c r="I231" i="10"/>
  <c r="H387" i="10"/>
  <c r="K198" i="10"/>
  <c r="J587" i="10"/>
  <c r="G258" i="10"/>
  <c r="I510" i="10"/>
  <c r="I226" i="10"/>
  <c r="I162" i="10"/>
  <c r="B92" i="10"/>
  <c r="C640" i="10"/>
  <c r="D579" i="10"/>
  <c r="B104" i="10"/>
  <c r="B149" i="10"/>
  <c r="B190" i="10"/>
  <c r="C90" i="10"/>
  <c r="K117" i="10"/>
  <c r="J202" i="10"/>
  <c r="H174" i="10"/>
  <c r="K528" i="10"/>
  <c r="B478" i="10"/>
  <c r="E803" i="10"/>
  <c r="C466" i="10"/>
  <c r="H367" i="10"/>
  <c r="H133" i="10"/>
  <c r="I258" i="10"/>
  <c r="K212" i="10"/>
  <c r="G217" i="10"/>
  <c r="H149" i="10"/>
  <c r="I558" i="10"/>
  <c r="H139" i="10"/>
  <c r="J134" i="10"/>
  <c r="H247" i="10"/>
  <c r="G485" i="10"/>
  <c r="I150" i="10"/>
  <c r="H138" i="10"/>
  <c r="K207" i="10"/>
  <c r="K586" i="10"/>
  <c r="K106" i="10"/>
  <c r="I533" i="10"/>
  <c r="G464" i="10"/>
  <c r="G167" i="10"/>
  <c r="H525" i="10"/>
  <c r="I88" i="10"/>
  <c r="J498" i="10"/>
  <c r="G89" i="10"/>
  <c r="K403" i="10"/>
  <c r="I240" i="10"/>
  <c r="H113" i="10"/>
  <c r="I192" i="10"/>
  <c r="H233" i="10"/>
  <c r="B254" i="10"/>
  <c r="B301" i="10" s="1"/>
  <c r="J607" i="10"/>
  <c r="H234" i="10"/>
  <c r="J395" i="10"/>
  <c r="I456" i="10"/>
  <c r="J339" i="10"/>
  <c r="J657" i="10"/>
  <c r="H339" i="10"/>
  <c r="J244" i="10"/>
  <c r="J111" i="10"/>
  <c r="G102" i="10"/>
  <c r="I237" i="10"/>
  <c r="I514" i="10"/>
  <c r="K142" i="10"/>
  <c r="J199" i="10"/>
  <c r="H246" i="10"/>
  <c r="H647" i="10"/>
  <c r="B571" i="10"/>
  <c r="I140" i="10"/>
  <c r="J105" i="10"/>
  <c r="I357" i="10"/>
  <c r="G87" i="10"/>
  <c r="H163" i="10"/>
  <c r="H209" i="10"/>
  <c r="K357" i="10"/>
  <c r="J92" i="10"/>
  <c r="J154" i="10"/>
  <c r="J632" i="10"/>
  <c r="B371" i="10"/>
  <c r="I494" i="10"/>
  <c r="K157" i="10"/>
  <c r="J369" i="10"/>
  <c r="I239" i="10"/>
  <c r="G531" i="10"/>
  <c r="H830" i="10"/>
  <c r="I474" i="10"/>
  <c r="J457" i="10"/>
  <c r="H496" i="10"/>
  <c r="J610" i="10"/>
  <c r="K398" i="10"/>
  <c r="I167" i="10"/>
  <c r="K344" i="10"/>
  <c r="H498" i="10"/>
  <c r="B566" i="10"/>
  <c r="C508" i="10"/>
  <c r="D397" i="10"/>
  <c r="C613" i="10"/>
  <c r="C649" i="10"/>
  <c r="C762" i="10"/>
  <c r="D536" i="10"/>
  <c r="J535" i="10"/>
  <c r="K227" i="10"/>
  <c r="G556" i="10"/>
  <c r="B511" i="10"/>
  <c r="I251" i="10"/>
  <c r="I485" i="10"/>
  <c r="G169" i="10"/>
  <c r="K224" i="10"/>
  <c r="H655" i="10"/>
  <c r="K379" i="10"/>
  <c r="H153" i="10"/>
  <c r="G594" i="10"/>
  <c r="H455" i="10"/>
  <c r="G148" i="10"/>
  <c r="J162" i="10"/>
  <c r="J295" i="10" s="1"/>
  <c r="H97" i="10"/>
  <c r="J248" i="10"/>
  <c r="J115" i="10"/>
  <c r="I544" i="10"/>
  <c r="H483" i="10"/>
  <c r="I97" i="10"/>
  <c r="J226" i="10"/>
  <c r="H105" i="10"/>
  <c r="H843" i="10"/>
  <c r="J242" i="10"/>
  <c r="G183" i="10"/>
  <c r="G596" i="10"/>
  <c r="K766" i="10"/>
  <c r="I355" i="10"/>
  <c r="I234" i="10"/>
  <c r="I479" i="10"/>
  <c r="K843" i="10"/>
  <c r="H241" i="10"/>
  <c r="I109" i="10"/>
  <c r="K146" i="10"/>
  <c r="G352" i="10"/>
  <c r="H638" i="10"/>
  <c r="G626" i="10"/>
  <c r="B519" i="10"/>
  <c r="J214" i="10"/>
  <c r="K195" i="10"/>
  <c r="G232" i="10"/>
  <c r="G486" i="10"/>
  <c r="K504" i="10"/>
  <c r="G112" i="10"/>
  <c r="I145" i="10"/>
  <c r="G201" i="10"/>
  <c r="H476" i="10"/>
  <c r="H505" i="10"/>
  <c r="B230" i="10"/>
  <c r="K567" i="10"/>
  <c r="K364" i="10"/>
  <c r="G245" i="10"/>
  <c r="K380" i="10"/>
  <c r="K557" i="10"/>
  <c r="J465" i="10"/>
  <c r="G611" i="10"/>
  <c r="J653" i="10"/>
  <c r="K532" i="10"/>
  <c r="G561" i="10"/>
  <c r="I155" i="10"/>
  <c r="I158" i="10"/>
  <c r="G109" i="10"/>
  <c r="G286" i="10" s="1"/>
  <c r="K151" i="10"/>
  <c r="G334" i="10"/>
  <c r="H124" i="10"/>
  <c r="G165" i="10"/>
  <c r="H211" i="10"/>
  <c r="K475" i="10"/>
  <c r="H585" i="10"/>
  <c r="B535" i="10"/>
  <c r="J352" i="10"/>
  <c r="I181" i="10"/>
  <c r="K573" i="10"/>
  <c r="B543" i="10"/>
  <c r="B193" i="10"/>
  <c r="C179" i="10"/>
  <c r="B510" i="10"/>
  <c r="B550" i="10"/>
  <c r="B594" i="10"/>
  <c r="C403" i="10"/>
  <c r="K150" i="10"/>
  <c r="H128" i="10"/>
  <c r="K115" i="10"/>
  <c r="K182" i="10"/>
  <c r="B841" i="10"/>
  <c r="C627" i="10"/>
  <c r="K482" i="10"/>
  <c r="J100" i="10"/>
  <c r="G360" i="10"/>
  <c r="J186" i="10"/>
  <c r="J277" i="10" s="1"/>
  <c r="G554" i="10"/>
  <c r="H194" i="10"/>
  <c r="H115" i="10"/>
  <c r="K366" i="10"/>
  <c r="I564" i="10"/>
  <c r="J346" i="10"/>
  <c r="K540" i="10"/>
  <c r="I246" i="10"/>
  <c r="G185" i="10"/>
  <c r="J179" i="10"/>
  <c r="G338" i="10"/>
  <c r="J234" i="10"/>
  <c r="I578" i="10"/>
  <c r="B646" i="10"/>
  <c r="K495" i="10"/>
  <c r="K112" i="10"/>
  <c r="I161" i="10"/>
  <c r="I156" i="10"/>
  <c r="I230" i="10"/>
  <c r="G241" i="10"/>
  <c r="G288" i="10" s="1"/>
  <c r="K199" i="10"/>
  <c r="G351" i="10"/>
  <c r="G340" i="10"/>
  <c r="G530" i="10"/>
  <c r="I191" i="10"/>
  <c r="H116" i="10"/>
  <c r="K480" i="10"/>
  <c r="G212" i="10"/>
  <c r="I149" i="10"/>
  <c r="I201" i="10"/>
  <c r="K524" i="10"/>
  <c r="H158" i="10"/>
  <c r="G525" i="10"/>
  <c r="H119" i="10"/>
  <c r="J210" i="10"/>
  <c r="I242" i="10"/>
  <c r="B503" i="10"/>
  <c r="H190" i="10"/>
  <c r="J145" i="10"/>
  <c r="G493" i="10"/>
  <c r="H368" i="10"/>
  <c r="G550" i="10"/>
  <c r="K165" i="10"/>
  <c r="J196" i="10"/>
  <c r="H132" i="10"/>
  <c r="I142" i="10"/>
  <c r="H567" i="10"/>
  <c r="K653" i="10"/>
  <c r="K755" i="10"/>
  <c r="B487" i="10"/>
  <c r="B829" i="10"/>
  <c r="C573" i="10"/>
  <c r="I468" i="10"/>
  <c r="G337" i="10"/>
  <c r="B222" i="10"/>
  <c r="C566" i="10"/>
  <c r="D387" i="10"/>
  <c r="C602" i="10"/>
  <c r="C639" i="10"/>
  <c r="K336" i="10"/>
  <c r="H110" i="10"/>
  <c r="G233" i="10"/>
  <c r="B485" i="10"/>
  <c r="B175" i="10"/>
  <c r="C161" i="10"/>
  <c r="B488" i="10"/>
  <c r="I250" i="10"/>
  <c r="K113" i="10"/>
  <c r="K290" i="10" s="1"/>
  <c r="K114" i="10"/>
  <c r="I607" i="10"/>
  <c r="B616" i="10"/>
  <c r="C548" i="10"/>
  <c r="D485" i="10"/>
  <c r="C659" i="10"/>
  <c r="C828" i="10"/>
  <c r="B760" i="10"/>
  <c r="D585" i="10"/>
  <c r="K372" i="10"/>
  <c r="G142" i="10"/>
  <c r="K125" i="10"/>
  <c r="K456" i="10"/>
  <c r="B450" i="10"/>
  <c r="C354" i="10"/>
  <c r="B644" i="10"/>
  <c r="B828" i="10"/>
  <c r="C535" i="10"/>
  <c r="C562" i="10"/>
  <c r="K342" i="10"/>
  <c r="J469" i="10"/>
  <c r="I822" i="10"/>
  <c r="I377" i="10"/>
  <c r="B100" i="10"/>
  <c r="C648" i="10"/>
  <c r="D587" i="10"/>
  <c r="B115" i="10"/>
  <c r="B159" i="10"/>
  <c r="B200" i="10"/>
  <c r="C99" i="10"/>
  <c r="K211" i="10"/>
  <c r="G491" i="10"/>
  <c r="H634" i="10"/>
  <c r="I626" i="10"/>
  <c r="J246" i="10"/>
  <c r="H191" i="10"/>
  <c r="I600" i="10"/>
  <c r="I184" i="10"/>
  <c r="K392" i="10"/>
  <c r="K229" i="10"/>
  <c r="K276" i="10" s="1"/>
  <c r="G94" i="10"/>
  <c r="H205" i="10"/>
  <c r="J356" i="10"/>
  <c r="H583" i="10"/>
  <c r="I133" i="10"/>
  <c r="J350" i="10"/>
  <c r="I488" i="10"/>
  <c r="B639" i="10"/>
  <c r="J338" i="10"/>
  <c r="K209" i="10"/>
  <c r="G198" i="10"/>
  <c r="K576" i="10"/>
  <c r="G599" i="10"/>
  <c r="I225" i="10"/>
  <c r="G235" i="10"/>
  <c r="H87" i="10"/>
  <c r="K655" i="10"/>
  <c r="J95" i="10"/>
  <c r="H610" i="10"/>
  <c r="C245" i="10"/>
  <c r="B239" i="10"/>
  <c r="D617" i="10"/>
  <c r="H230" i="10"/>
  <c r="B557" i="10"/>
  <c r="C169" i="10"/>
  <c r="B352" i="10"/>
  <c r="B228" i="10"/>
  <c r="K100" i="10"/>
  <c r="H229" i="10"/>
  <c r="J363" i="10"/>
  <c r="B144" i="10"/>
  <c r="C624" i="10"/>
  <c r="D493" i="10"/>
  <c r="G465" i="10"/>
  <c r="H192" i="10"/>
  <c r="H250" i="10"/>
  <c r="H835" i="10"/>
  <c r="B459" i="10"/>
  <c r="C221" i="10"/>
  <c r="B476" i="10"/>
  <c r="B376" i="10"/>
  <c r="B247" i="10"/>
  <c r="D747" i="10"/>
  <c r="J136" i="10"/>
  <c r="H248" i="10"/>
  <c r="J255" i="10"/>
  <c r="B124" i="10"/>
  <c r="C607" i="10"/>
  <c r="D477" i="10"/>
  <c r="C575" i="10"/>
  <c r="B640" i="10"/>
  <c r="C356" i="10"/>
  <c r="H335" i="10"/>
  <c r="I333" i="10"/>
  <c r="J158" i="10"/>
  <c r="B246" i="10"/>
  <c r="B214" i="10"/>
  <c r="D519" i="10"/>
  <c r="C622" i="10"/>
  <c r="C583" i="10"/>
  <c r="C533" i="10"/>
  <c r="E804" i="10"/>
  <c r="C580" i="10"/>
  <c r="C842" i="10"/>
  <c r="I835" i="10"/>
  <c r="E203" i="10"/>
  <c r="D339" i="10"/>
  <c r="B583" i="10"/>
  <c r="C203" i="10"/>
  <c r="G158" i="10"/>
  <c r="D129" i="10"/>
  <c r="C619" i="10"/>
  <c r="B126" i="10"/>
  <c r="G190" i="10"/>
  <c r="D142" i="10"/>
  <c r="H100" i="10"/>
  <c r="K804" i="10"/>
  <c r="K458" i="10"/>
  <c r="G128" i="10"/>
  <c r="G574" i="10"/>
  <c r="J398" i="10"/>
  <c r="I452" i="10"/>
  <c r="J347" i="10"/>
  <c r="K167" i="10"/>
  <c r="I546" i="10"/>
  <c r="J215" i="10"/>
  <c r="K621" i="10"/>
  <c r="B587" i="10"/>
  <c r="J478" i="10"/>
  <c r="K101" i="10"/>
  <c r="J548" i="10"/>
  <c r="G455" i="10"/>
  <c r="G540" i="10"/>
  <c r="J516" i="10"/>
  <c r="I103" i="10"/>
  <c r="G162" i="10"/>
  <c r="I640" i="10"/>
  <c r="I484" i="10"/>
  <c r="J135" i="10"/>
  <c r="J581" i="10"/>
  <c r="H526" i="10"/>
  <c r="B603" i="10"/>
  <c r="H212" i="10"/>
  <c r="B643" i="10"/>
  <c r="B598" i="10"/>
  <c r="B357" i="10"/>
  <c r="K654" i="10"/>
  <c r="J599" i="10"/>
  <c r="B105" i="10"/>
  <c r="D571" i="10"/>
  <c r="C765" i="10"/>
  <c r="I164" i="10"/>
  <c r="H341" i="10"/>
  <c r="I531" i="10"/>
  <c r="J503" i="10"/>
  <c r="B544" i="10"/>
  <c r="C372" i="10"/>
  <c r="B577" i="10"/>
  <c r="G255" i="10"/>
  <c r="K248" i="10"/>
  <c r="H156" i="10"/>
  <c r="B477" i="10"/>
  <c r="B87" i="10"/>
  <c r="D623" i="10"/>
  <c r="B763" i="10"/>
  <c r="C554" i="10"/>
  <c r="D253" i="10"/>
  <c r="C251" i="10"/>
  <c r="C507" i="10"/>
  <c r="C829" i="10"/>
  <c r="C119" i="10"/>
  <c r="B360" i="10"/>
  <c r="K599" i="10"/>
  <c r="K652" i="10"/>
  <c r="I189" i="10"/>
  <c r="C204" i="10"/>
  <c r="C612" i="10"/>
  <c r="B553" i="10"/>
  <c r="D821" i="10"/>
  <c r="B234" i="10"/>
  <c r="I618" i="10"/>
  <c r="H185" i="10"/>
  <c r="H120" i="10"/>
  <c r="C138" i="10"/>
  <c r="B562" i="10"/>
  <c r="C509" i="10"/>
  <c r="C87" i="10"/>
  <c r="B534" i="10"/>
  <c r="I202" i="10"/>
  <c r="G136" i="10"/>
  <c r="J140" i="10"/>
  <c r="C95" i="10"/>
  <c r="B625" i="10"/>
  <c r="G152" i="10"/>
  <c r="H459" i="10"/>
  <c r="B215" i="10"/>
  <c r="B498" i="10"/>
  <c r="C632" i="10"/>
  <c r="J166" i="10"/>
  <c r="C165" i="10"/>
  <c r="C818" i="10"/>
  <c r="B160" i="10"/>
  <c r="K126" i="10"/>
  <c r="G211" i="10"/>
  <c r="J116" i="10"/>
  <c r="J218" i="10"/>
  <c r="B631" i="10"/>
  <c r="H200" i="10"/>
  <c r="K459" i="10"/>
  <c r="K155" i="10"/>
  <c r="K140" i="10"/>
  <c r="H169" i="10"/>
  <c r="J349" i="10"/>
  <c r="B655" i="10"/>
  <c r="I535" i="10"/>
  <c r="H620" i="10"/>
  <c r="J209" i="10"/>
  <c r="J602" i="10"/>
  <c r="J477" i="10"/>
  <c r="G234" i="10"/>
  <c r="G118" i="10"/>
  <c r="H256" i="10"/>
  <c r="I541" i="10"/>
  <c r="H89" i="10"/>
  <c r="H266" i="10" s="1"/>
  <c r="D750" i="10"/>
  <c r="B483" i="10"/>
  <c r="D220" i="10"/>
  <c r="E161" i="10"/>
  <c r="K175" i="10"/>
  <c r="B140" i="10"/>
  <c r="C628" i="10"/>
  <c r="I519" i="10"/>
  <c r="B374" i="10"/>
  <c r="C592" i="10"/>
  <c r="D352" i="10"/>
  <c r="J98" i="10"/>
  <c r="C598" i="10"/>
  <c r="B343" i="10"/>
  <c r="D122" i="10"/>
  <c r="H497" i="10"/>
  <c r="C590" i="10"/>
  <c r="B573" i="10"/>
  <c r="D184" i="10"/>
  <c r="C457" i="10"/>
  <c r="C658" i="10"/>
  <c r="B205" i="10"/>
  <c r="C187" i="10"/>
  <c r="B496" i="10"/>
  <c r="G399" i="10"/>
  <c r="G110" i="10"/>
  <c r="G469" i="10"/>
  <c r="C485" i="10"/>
  <c r="C817" i="10"/>
  <c r="B150" i="10"/>
  <c r="C145" i="10"/>
  <c r="B525" i="10"/>
  <c r="B691" i="10" s="1"/>
  <c r="I506" i="10"/>
  <c r="H199" i="10"/>
  <c r="G506" i="10"/>
  <c r="C214" i="10"/>
  <c r="B650" i="10"/>
  <c r="C584" i="10"/>
  <c r="C153" i="10"/>
  <c r="B662" i="10"/>
  <c r="K350" i="10"/>
  <c r="J150" i="10"/>
  <c r="B839" i="10"/>
  <c r="C229" i="10"/>
  <c r="B766" i="10"/>
  <c r="K616" i="10"/>
  <c r="G103" i="10"/>
  <c r="B139" i="10"/>
  <c r="B588" i="10"/>
  <c r="C830" i="10"/>
  <c r="G366" i="10"/>
  <c r="C523" i="10"/>
  <c r="B195" i="10"/>
  <c r="K828" i="10"/>
  <c r="H142" i="10"/>
  <c r="G463" i="10"/>
  <c r="K120" i="10"/>
  <c r="K235" i="10"/>
  <c r="J566" i="10"/>
  <c r="H244" i="10"/>
  <c r="K141" i="10"/>
  <c r="H251" i="10"/>
  <c r="K223" i="10"/>
  <c r="J133" i="10"/>
  <c r="H461" i="10"/>
  <c r="G598" i="10"/>
  <c r="K390" i="10"/>
  <c r="J631" i="10"/>
  <c r="K512" i="10"/>
  <c r="K237" i="10"/>
  <c r="K143" i="10"/>
  <c r="J96" i="10"/>
  <c r="J273" i="10" s="1"/>
  <c r="G514" i="10"/>
  <c r="J357" i="10"/>
  <c r="I397" i="10"/>
  <c r="I273" i="8"/>
  <c r="I773" i="8"/>
  <c r="F846" i="9"/>
  <c r="G846" i="9" s="1"/>
  <c r="B846" i="9"/>
  <c r="B846" i="5"/>
  <c r="C846" i="5" s="1"/>
  <c r="I268" i="8"/>
  <c r="K679" i="8"/>
  <c r="H649" i="10"/>
  <c r="H183" i="10"/>
  <c r="I209" i="10"/>
  <c r="J801" i="10"/>
  <c r="H618" i="10"/>
  <c r="H466" i="10"/>
  <c r="H238" i="10"/>
  <c r="H150" i="10"/>
  <c r="J462" i="10"/>
  <c r="J582" i="10"/>
  <c r="J367" i="10"/>
  <c r="H458" i="10"/>
  <c r="I101" i="10"/>
  <c r="J254" i="10"/>
  <c r="K397" i="10"/>
  <c r="K239" i="10"/>
  <c r="I204" i="10"/>
  <c r="J529" i="10"/>
  <c r="D137" i="10"/>
  <c r="F849" i="8"/>
  <c r="I285" i="8"/>
  <c r="G289" i="8"/>
  <c r="J854" i="8"/>
  <c r="F283" i="8"/>
  <c r="I280" i="8"/>
  <c r="J774" i="8"/>
  <c r="K774" i="8"/>
  <c r="G671" i="8"/>
  <c r="H711" i="8"/>
  <c r="K89" i="10"/>
  <c r="I228" i="10"/>
  <c r="I205" i="10"/>
  <c r="G247" i="10"/>
  <c r="I153" i="10"/>
  <c r="K454" i="10"/>
  <c r="K249" i="10"/>
  <c r="K159" i="10"/>
  <c r="K139" i="10"/>
  <c r="K272" i="10" s="1"/>
  <c r="I122" i="10"/>
  <c r="J190" i="10"/>
  <c r="I90" i="10"/>
  <c r="G605" i="10"/>
  <c r="I352" i="10"/>
  <c r="H637" i="10"/>
  <c r="H148" i="10"/>
  <c r="J524" i="10"/>
  <c r="I527" i="10"/>
  <c r="F661" i="10"/>
  <c r="K280" i="8"/>
  <c r="K698" i="8"/>
  <c r="G850" i="8"/>
  <c r="I697" i="8"/>
  <c r="K278" i="8"/>
  <c r="J692" i="8"/>
  <c r="D230" i="10"/>
  <c r="D525" i="10"/>
  <c r="J847" i="10"/>
  <c r="F666" i="10"/>
  <c r="C448" i="10"/>
  <c r="C331" i="10"/>
  <c r="D847" i="10"/>
  <c r="I799" i="10"/>
  <c r="D799" i="10"/>
  <c r="I448" i="10"/>
  <c r="B331" i="10"/>
  <c r="K448" i="10"/>
  <c r="H331" i="10"/>
  <c r="C85" i="10"/>
  <c r="D85" i="10"/>
  <c r="K85" i="10"/>
  <c r="F590" i="10"/>
  <c r="B490" i="10"/>
  <c r="H408" i="10"/>
  <c r="E666" i="10"/>
  <c r="J28" i="10"/>
  <c r="D262" i="10"/>
  <c r="F799" i="10"/>
  <c r="G28" i="10"/>
  <c r="K666" i="10"/>
  <c r="F408" i="10"/>
  <c r="I847" i="10"/>
  <c r="C262" i="10"/>
  <c r="E85" i="10"/>
  <c r="D448" i="10"/>
  <c r="D835" i="10"/>
  <c r="J262" i="10"/>
  <c r="H770" i="10"/>
  <c r="I262" i="10"/>
  <c r="C666" i="10"/>
  <c r="G331" i="10"/>
  <c r="K770" i="10"/>
  <c r="E28" i="10"/>
  <c r="F28" i="10"/>
  <c r="E331" i="10"/>
  <c r="G770" i="10"/>
  <c r="C755" i="10"/>
  <c r="E757" i="10"/>
  <c r="J770" i="10"/>
  <c r="K743" i="10"/>
  <c r="C408" i="10"/>
  <c r="C28" i="10"/>
  <c r="C799" i="10"/>
  <c r="K28" i="10"/>
  <c r="H847" i="10"/>
  <c r="E743" i="10"/>
  <c r="F85" i="10"/>
  <c r="F770" i="10"/>
  <c r="G262" i="10"/>
  <c r="B770" i="10"/>
  <c r="D176" i="10"/>
  <c r="C239" i="10"/>
  <c r="B847" i="10"/>
  <c r="B85" i="10"/>
  <c r="E448" i="10"/>
  <c r="F331" i="10"/>
  <c r="I331" i="10"/>
  <c r="G743" i="10"/>
  <c r="C770" i="10"/>
  <c r="K799" i="10"/>
  <c r="C847" i="10"/>
  <c r="G85" i="10"/>
  <c r="I666" i="10"/>
  <c r="H799" i="10"/>
  <c r="C743" i="10"/>
  <c r="F851" i="8"/>
  <c r="D28" i="10"/>
  <c r="J799" i="10"/>
  <c r="K331" i="10"/>
  <c r="F448" i="10"/>
  <c r="J408" i="10"/>
  <c r="I743" i="10"/>
  <c r="G448" i="10"/>
  <c r="K847" i="10"/>
  <c r="H666" i="10"/>
  <c r="H85" i="10"/>
  <c r="G799" i="10"/>
  <c r="G408" i="10"/>
  <c r="I717" i="8"/>
  <c r="I748" i="8"/>
  <c r="K673" i="8"/>
  <c r="Z1476" i="3"/>
  <c r="I854" i="8"/>
  <c r="H713" i="8"/>
  <c r="O1389" i="3"/>
  <c r="O1432" i="3" s="1"/>
  <c r="J748" i="8"/>
  <c r="J49" i="8" s="1"/>
  <c r="J287" i="8"/>
  <c r="G421" i="8"/>
  <c r="H753" i="8"/>
  <c r="H50" i="8" s="1"/>
  <c r="J706" i="8"/>
  <c r="G686" i="8"/>
  <c r="J415" i="8"/>
  <c r="F302" i="8"/>
  <c r="K686" i="8"/>
  <c r="K298" i="8"/>
  <c r="K277" i="8"/>
  <c r="L1448" i="3"/>
  <c r="E854" i="8"/>
  <c r="E193" i="9"/>
  <c r="F534" i="9"/>
  <c r="F189" i="9"/>
  <c r="C246" i="9"/>
  <c r="E236" i="9"/>
  <c r="C575" i="9"/>
  <c r="B639" i="9"/>
  <c r="B143" i="9"/>
  <c r="B395" i="9"/>
  <c r="B359" i="9"/>
  <c r="C350" i="9"/>
  <c r="B248" i="9"/>
  <c r="C527" i="9"/>
  <c r="C371" i="9"/>
  <c r="F614" i="9"/>
  <c r="F242" i="9"/>
  <c r="B569" i="9"/>
  <c r="F602" i="9"/>
  <c r="B376" i="9"/>
  <c r="C585" i="9"/>
  <c r="B184" i="9"/>
  <c r="C515" i="9"/>
  <c r="C525" i="9"/>
  <c r="E190" i="9"/>
  <c r="G190" i="9" s="1"/>
  <c r="C396" i="9"/>
  <c r="B477" i="9"/>
  <c r="E356" i="9"/>
  <c r="B201" i="9"/>
  <c r="B540" i="9"/>
  <c r="F578" i="9"/>
  <c r="C348" i="9"/>
  <c r="E471" i="9"/>
  <c r="C230" i="9"/>
  <c r="C559" i="9"/>
  <c r="F456" i="9"/>
  <c r="B117" i="9"/>
  <c r="C473" i="9"/>
  <c r="F133" i="9"/>
  <c r="C134" i="9"/>
  <c r="B237" i="9"/>
  <c r="C335" i="9"/>
  <c r="E138" i="9"/>
  <c r="F465" i="9"/>
  <c r="F204" i="9"/>
  <c r="G204" i="9" s="1"/>
  <c r="B389" i="9"/>
  <c r="E199" i="9"/>
  <c r="F625" i="9"/>
  <c r="F95" i="9"/>
  <c r="E375" i="9"/>
  <c r="G375" i="9" s="1"/>
  <c r="F536" i="9"/>
  <c r="F453" i="9"/>
  <c r="B567" i="9"/>
  <c r="B194" i="9"/>
  <c r="F241" i="9"/>
  <c r="B462" i="9"/>
  <c r="B343" i="9"/>
  <c r="F483" i="9"/>
  <c r="C349" i="9"/>
  <c r="F635" i="9"/>
  <c r="C111" i="9"/>
  <c r="C367" i="9"/>
  <c r="F623" i="9"/>
  <c r="G623" i="9" s="1"/>
  <c r="E497" i="9"/>
  <c r="H264" i="8"/>
  <c r="J679" i="8"/>
  <c r="E340" i="5"/>
  <c r="C657" i="5"/>
  <c r="E341" i="5"/>
  <c r="F749" i="5"/>
  <c r="F182" i="5"/>
  <c r="C341" i="10"/>
  <c r="D210" i="10"/>
  <c r="C470" i="10"/>
  <c r="B614" i="10"/>
  <c r="D90" i="10"/>
  <c r="K760" i="10"/>
  <c r="J88" i="10"/>
  <c r="H126" i="10"/>
  <c r="H303" i="10" s="1"/>
  <c r="I621" i="10"/>
  <c r="H450" i="10"/>
  <c r="J221" i="10"/>
  <c r="G225" i="10"/>
  <c r="I159" i="10"/>
  <c r="I755" i="10"/>
  <c r="H334" i="10"/>
  <c r="H129" i="10"/>
  <c r="G541" i="10"/>
  <c r="I182" i="10"/>
  <c r="J578" i="10"/>
  <c r="I199" i="10"/>
  <c r="G253" i="10"/>
  <c r="K340" i="10"/>
  <c r="H145" i="10"/>
  <c r="H217" i="10"/>
  <c r="K186" i="10"/>
  <c r="G219" i="10"/>
  <c r="I502" i="10"/>
  <c r="J249" i="10"/>
  <c r="J340" i="10"/>
  <c r="K131" i="10"/>
  <c r="K471" i="10"/>
  <c r="G481" i="10"/>
  <c r="H106" i="10"/>
  <c r="H283" i="10" s="1"/>
  <c r="G242" i="10"/>
  <c r="G289" i="10" s="1"/>
  <c r="K522" i="10"/>
  <c r="G140" i="10"/>
  <c r="J183" i="10"/>
  <c r="H201" i="10"/>
  <c r="I221" i="10"/>
  <c r="K646" i="10"/>
  <c r="G113" i="10"/>
  <c r="G536" i="10"/>
  <c r="I129" i="10"/>
  <c r="I567" i="10"/>
  <c r="H207" i="10"/>
  <c r="H652" i="10"/>
  <c r="K362" i="10"/>
  <c r="K107" i="10"/>
  <c r="J337" i="10"/>
  <c r="H456" i="10"/>
  <c r="H228" i="10"/>
  <c r="G588" i="10"/>
  <c r="J354" i="10"/>
  <c r="G563" i="10"/>
  <c r="G519" i="10"/>
  <c r="H196" i="10"/>
  <c r="K477" i="10"/>
  <c r="H342" i="10"/>
  <c r="J178" i="10"/>
  <c r="H542" i="10"/>
  <c r="I222" i="10"/>
  <c r="J137" i="10"/>
  <c r="I144" i="10"/>
  <c r="G123" i="10"/>
  <c r="G154" i="10"/>
  <c r="I206" i="10"/>
  <c r="I297" i="10" s="1"/>
  <c r="I356" i="10"/>
  <c r="I417" i="10" s="1"/>
  <c r="K541" i="10"/>
  <c r="G751" i="10"/>
  <c r="B527" i="10"/>
  <c r="H258" i="10"/>
  <c r="H218" i="10"/>
  <c r="G146" i="10"/>
  <c r="J87" i="10"/>
  <c r="H151" i="10"/>
  <c r="J191" i="10"/>
  <c r="H227" i="10"/>
  <c r="H391" i="10"/>
  <c r="E94" i="10"/>
  <c r="D87" i="10"/>
  <c r="B554" i="10"/>
  <c r="E239" i="10"/>
  <c r="B229" i="10"/>
  <c r="H600" i="10"/>
  <c r="G117" i="10"/>
  <c r="G659" i="10"/>
  <c r="I393" i="10"/>
  <c r="H249" i="10"/>
  <c r="H296" i="10" s="1"/>
  <c r="H240" i="10"/>
  <c r="J200" i="10"/>
  <c r="J291" i="10" s="1"/>
  <c r="I176" i="10"/>
  <c r="I267" i="10" s="1"/>
  <c r="I344" i="10"/>
  <c r="I236" i="10"/>
  <c r="H362" i="10"/>
  <c r="I467" i="10"/>
  <c r="G177" i="10"/>
  <c r="J375" i="10"/>
  <c r="G108" i="10"/>
  <c r="G285" i="10" s="1"/>
  <c r="I197" i="10"/>
  <c r="I288" i="10" s="1"/>
  <c r="J570" i="10"/>
  <c r="I461" i="10"/>
  <c r="J184" i="10"/>
  <c r="G227" i="10"/>
  <c r="I131" i="10"/>
  <c r="I349" i="10"/>
  <c r="J112" i="10"/>
  <c r="J231" i="10"/>
  <c r="K134" i="10"/>
  <c r="G230" i="10"/>
  <c r="J227" i="10"/>
  <c r="J117" i="10"/>
  <c r="J91" i="10"/>
  <c r="J563" i="10"/>
  <c r="I114" i="10"/>
  <c r="I291" i="10" s="1"/>
  <c r="J401" i="10"/>
  <c r="G181" i="10"/>
  <c r="I188" i="10"/>
  <c r="G161" i="10"/>
  <c r="H91" i="10"/>
  <c r="I661" i="10"/>
  <c r="J194" i="10"/>
  <c r="K194" i="10"/>
  <c r="J238" i="10"/>
  <c r="J258" i="10"/>
  <c r="J147" i="10"/>
  <c r="H214" i="10"/>
  <c r="G528" i="10"/>
  <c r="K349" i="10"/>
  <c r="H224" i="10"/>
  <c r="K250" i="10"/>
  <c r="J153" i="10"/>
  <c r="J102" i="10"/>
  <c r="J120" i="10"/>
  <c r="K618" i="10"/>
  <c r="J239" i="10"/>
  <c r="J151" i="10"/>
  <c r="K469" i="10"/>
  <c r="J124" i="10"/>
  <c r="J168" i="10"/>
  <c r="G834" i="10"/>
  <c r="G477" i="10"/>
  <c r="I463" i="10"/>
  <c r="J107" i="10"/>
  <c r="K90" i="10"/>
  <c r="H137" i="10"/>
  <c r="I95" i="10"/>
  <c r="I272" i="10" s="1"/>
  <c r="G616" i="10"/>
  <c r="B461" i="10"/>
  <c r="I214" i="10"/>
  <c r="J453" i="10"/>
  <c r="H117" i="10"/>
  <c r="H109" i="10"/>
  <c r="G223" i="10"/>
  <c r="J334" i="10"/>
  <c r="J525" i="10"/>
  <c r="I119" i="10"/>
  <c r="D202" i="10"/>
  <c r="B89" i="10"/>
  <c r="D341" i="10"/>
  <c r="C803" i="10"/>
  <c r="D480" i="10"/>
  <c r="G755" i="10"/>
  <c r="E211" i="10"/>
  <c r="G607" i="10"/>
  <c r="I557" i="10"/>
  <c r="I196" i="10"/>
  <c r="J450" i="10"/>
  <c r="H453" i="10"/>
  <c r="J235" i="10"/>
  <c r="I104" i="10"/>
  <c r="G356" i="10"/>
  <c r="H184" i="10"/>
  <c r="G202" i="10"/>
  <c r="H235" i="10"/>
  <c r="I394" i="10"/>
  <c r="I370" i="10"/>
  <c r="J175" i="10"/>
  <c r="G377" i="10"/>
  <c r="K205" i="10"/>
  <c r="H545" i="10"/>
  <c r="G584" i="10"/>
  <c r="G471" i="10"/>
  <c r="G121" i="10"/>
  <c r="K404" i="10"/>
  <c r="J256" i="10"/>
  <c r="K583" i="10"/>
  <c r="K219" i="10"/>
  <c r="H182" i="10"/>
  <c r="I223" i="10"/>
  <c r="J646" i="10"/>
  <c r="K221" i="10"/>
  <c r="G226" i="10"/>
  <c r="G393" i="10"/>
  <c r="K395" i="10"/>
  <c r="K103" i="10"/>
  <c r="G173" i="10"/>
  <c r="H395" i="10"/>
  <c r="J483" i="10"/>
  <c r="K577" i="10"/>
  <c r="H587" i="10"/>
  <c r="K244" i="10"/>
  <c r="J169" i="10"/>
  <c r="K189" i="10"/>
  <c r="K585" i="10"/>
  <c r="G119" i="10"/>
  <c r="J247" i="10"/>
  <c r="H197" i="10"/>
  <c r="H550" i="10"/>
  <c r="K560" i="10"/>
  <c r="J97" i="10"/>
  <c r="G566" i="10"/>
  <c r="I396" i="10"/>
  <c r="G570" i="10"/>
  <c r="I160" i="10"/>
  <c r="G104" i="10"/>
  <c r="G207" i="10"/>
  <c r="J177" i="10"/>
  <c r="K179" i="10"/>
  <c r="K270" i="10" s="1"/>
  <c r="I186" i="10"/>
  <c r="K825" i="10"/>
  <c r="H558" i="10"/>
  <c r="J176" i="10"/>
  <c r="J513" i="10"/>
  <c r="I217" i="10"/>
  <c r="H484" i="10"/>
  <c r="K745" i="10"/>
  <c r="J391" i="10"/>
  <c r="K537" i="10"/>
  <c r="G196" i="10"/>
  <c r="I601" i="10"/>
  <c r="J142" i="10"/>
  <c r="H623" i="10"/>
  <c r="I256" i="10"/>
  <c r="G170" i="10"/>
  <c r="J89" i="10"/>
  <c r="I180" i="10"/>
  <c r="G496" i="10"/>
  <c r="C652" i="10"/>
  <c r="D461" i="10"/>
  <c r="D661" i="10"/>
  <c r="D106" i="10"/>
  <c r="K481" i="10"/>
  <c r="G251" i="10"/>
  <c r="G504" i="10"/>
  <c r="K571" i="10"/>
  <c r="K92" i="10"/>
  <c r="K580" i="10"/>
  <c r="K116" i="10"/>
  <c r="I248" i="10"/>
  <c r="K96" i="10"/>
  <c r="K273" i="10" s="1"/>
  <c r="G484" i="10"/>
  <c r="H495" i="10"/>
  <c r="K519" i="10"/>
  <c r="K91" i="10"/>
  <c r="J550" i="10"/>
  <c r="H572" i="10"/>
  <c r="K208" i="10"/>
  <c r="K218" i="10"/>
  <c r="H351" i="10"/>
  <c r="G151" i="10"/>
  <c r="G494" i="10"/>
  <c r="K149" i="10"/>
  <c r="H398" i="10"/>
  <c r="H102" i="10"/>
  <c r="J642" i="10"/>
  <c r="K109" i="10"/>
  <c r="K286" i="10" s="1"/>
  <c r="H546" i="10"/>
  <c r="I471" i="10"/>
  <c r="I135" i="10"/>
  <c r="G205" i="10"/>
  <c r="G342" i="10"/>
  <c r="J165" i="10"/>
  <c r="J387" i="10"/>
  <c r="K87" i="10"/>
  <c r="J376" i="10"/>
  <c r="K351" i="10"/>
  <c r="H180" i="10"/>
  <c r="J481" i="10"/>
  <c r="H121" i="10"/>
  <c r="J493" i="10"/>
  <c r="K241" i="10"/>
  <c r="I177" i="10"/>
  <c r="G595" i="10"/>
  <c r="J233" i="10"/>
  <c r="H508" i="10"/>
  <c r="I457" i="10"/>
  <c r="H136" i="10"/>
  <c r="J641" i="10"/>
  <c r="K559" i="10"/>
  <c r="H470" i="10"/>
  <c r="K353" i="10"/>
  <c r="J160" i="10"/>
  <c r="H198" i="10"/>
  <c r="K511" i="10"/>
  <c r="K677" i="10" s="1"/>
  <c r="H167" i="10"/>
  <c r="K513" i="10"/>
  <c r="G244" i="10"/>
  <c r="H588" i="10"/>
  <c r="J156" i="10"/>
  <c r="K129" i="10"/>
  <c r="H255" i="10"/>
  <c r="K492" i="10"/>
  <c r="H112" i="10"/>
  <c r="I497" i="10"/>
  <c r="G521" i="10"/>
  <c r="B595" i="10"/>
  <c r="I353" i="10"/>
  <c r="H101" i="10"/>
  <c r="G761" i="10"/>
  <c r="J591" i="10"/>
  <c r="I105" i="10"/>
  <c r="J159" i="10"/>
  <c r="J292" i="10" s="1"/>
  <c r="G135" i="10"/>
  <c r="G175" i="10"/>
  <c r="G266" i="10" s="1"/>
  <c r="E574" i="5"/>
  <c r="F569" i="5"/>
  <c r="K773" i="8"/>
  <c r="H270" i="8"/>
  <c r="I679" i="8"/>
  <c r="J686" i="8"/>
  <c r="I298" i="8"/>
  <c r="K270" i="8"/>
  <c r="K672" i="8"/>
  <c r="J697" i="8"/>
  <c r="K266" i="8"/>
  <c r="H691" i="8"/>
  <c r="K851" i="8"/>
  <c r="K691" i="8"/>
  <c r="G666" i="10"/>
  <c r="G291" i="8"/>
  <c r="C265" i="8"/>
  <c r="K707" i="8"/>
  <c r="F668" i="8"/>
  <c r="J701" i="8"/>
  <c r="I716" i="8"/>
  <c r="F276" i="8"/>
  <c r="H289" i="8"/>
  <c r="G420" i="8"/>
  <c r="H692" i="8"/>
  <c r="H297" i="8"/>
  <c r="J266" i="8"/>
  <c r="J705" i="8"/>
  <c r="J279" i="8"/>
  <c r="K292" i="8"/>
  <c r="K703" i="8"/>
  <c r="I295" i="8"/>
  <c r="I702" i="8"/>
  <c r="K678" i="8"/>
  <c r="K297" i="8"/>
  <c r="F609" i="5"/>
  <c r="C483" i="5"/>
  <c r="K411" i="8"/>
  <c r="G691" i="8"/>
  <c r="C535" i="5"/>
  <c r="C749" i="5"/>
  <c r="E557" i="5"/>
  <c r="B90" i="5"/>
  <c r="B538" i="5"/>
  <c r="J711" i="8"/>
  <c r="F238" i="5"/>
  <c r="E850" i="8"/>
  <c r="F580" i="5"/>
  <c r="E528" i="5"/>
  <c r="C592" i="5"/>
  <c r="F592" i="5"/>
  <c r="K753" i="8"/>
  <c r="K50" i="8" s="1"/>
  <c r="F261" i="9"/>
  <c r="G261" i="9" s="1"/>
  <c r="E418" i="8"/>
  <c r="I294" i="8"/>
  <c r="H675" i="8"/>
  <c r="J853" i="8"/>
  <c r="H699" i="8"/>
  <c r="G692" i="8"/>
  <c r="B414" i="8"/>
  <c r="H279" i="8"/>
  <c r="E372" i="10"/>
  <c r="B186" i="10"/>
  <c r="D529" i="10"/>
  <c r="F567" i="10"/>
  <c r="D201" i="10"/>
  <c r="B163" i="10"/>
  <c r="E505" i="10"/>
  <c r="E852" i="8"/>
  <c r="F275" i="8"/>
  <c r="I774" i="8"/>
  <c r="J713" i="8"/>
  <c r="J690" i="8"/>
  <c r="J700" i="8"/>
  <c r="K714" i="8"/>
  <c r="J274" i="8"/>
  <c r="J303" i="8"/>
  <c r="I270" i="8"/>
  <c r="H708" i="8"/>
  <c r="I753" i="8"/>
  <c r="I50" i="8" s="1"/>
  <c r="I292" i="8"/>
  <c r="K276" i="8"/>
  <c r="E398" i="10"/>
  <c r="B494" i="10"/>
  <c r="H841" i="10"/>
  <c r="F531" i="10"/>
  <c r="F480" i="10"/>
  <c r="F124" i="10"/>
  <c r="C391" i="10"/>
  <c r="B560" i="10"/>
  <c r="H705" i="8"/>
  <c r="J717" i="8"/>
  <c r="F358" i="5"/>
  <c r="F625" i="5"/>
  <c r="C555" i="5"/>
  <c r="F578" i="5"/>
  <c r="F255" i="5"/>
  <c r="B604" i="5"/>
  <c r="F547" i="5"/>
  <c r="C365" i="5"/>
  <c r="F190" i="5"/>
  <c r="F502" i="5"/>
  <c r="B819" i="5"/>
  <c r="F593" i="5"/>
  <c r="B576" i="5"/>
  <c r="B649" i="5"/>
  <c r="F648" i="5"/>
  <c r="B599" i="5"/>
  <c r="E220" i="5"/>
  <c r="F175" i="5"/>
  <c r="F222" i="5"/>
  <c r="F173" i="5"/>
  <c r="E201" i="5"/>
  <c r="C522" i="5"/>
  <c r="F93" i="5"/>
  <c r="E371" i="5"/>
  <c r="F115" i="5"/>
  <c r="B654" i="5"/>
  <c r="C503" i="5"/>
  <c r="F510" i="5"/>
  <c r="B651" i="5"/>
  <c r="E559" i="5"/>
  <c r="F497" i="5"/>
  <c r="C242" i="5"/>
  <c r="F163" i="5"/>
  <c r="C565" i="5"/>
  <c r="C456" i="5"/>
  <c r="C817" i="5"/>
  <c r="B630" i="5"/>
  <c r="B520" i="5"/>
  <c r="B827" i="5"/>
  <c r="B803" i="5"/>
  <c r="B225" i="5"/>
  <c r="B536" i="5"/>
  <c r="C582" i="5"/>
  <c r="C519" i="5"/>
  <c r="B514" i="5"/>
  <c r="C549" i="5"/>
  <c r="F474" i="5"/>
  <c r="E142" i="5"/>
  <c r="F826" i="5"/>
  <c r="C395" i="5"/>
  <c r="E632" i="5"/>
  <c r="C485" i="5"/>
  <c r="E487" i="5"/>
  <c r="E622" i="5"/>
  <c r="F544" i="5"/>
  <c r="F483" i="5"/>
  <c r="E231" i="5"/>
  <c r="F154" i="5"/>
  <c r="B646" i="5"/>
  <c r="E537" i="5"/>
  <c r="C600" i="5"/>
  <c r="F623" i="5"/>
  <c r="E619" i="5"/>
  <c r="B390" i="5"/>
  <c r="F149" i="5"/>
  <c r="F225" i="5"/>
  <c r="C335" i="5"/>
  <c r="F543" i="5"/>
  <c r="E217" i="5"/>
  <c r="B818" i="5"/>
  <c r="C394" i="5"/>
  <c r="C611" i="5"/>
  <c r="C751" i="5"/>
  <c r="C468" i="5"/>
  <c r="E590" i="5"/>
  <c r="B534" i="5"/>
  <c r="F470" i="5"/>
  <c r="B221" i="5"/>
  <c r="F146" i="5"/>
  <c r="E611" i="5"/>
  <c r="F635" i="5"/>
  <c r="E642" i="5"/>
  <c r="B619" i="5"/>
  <c r="C396" i="5"/>
  <c r="C510" i="5"/>
  <c r="B618" i="5"/>
  <c r="F513" i="5"/>
  <c r="F572" i="5"/>
  <c r="E477" i="5"/>
  <c r="E539" i="5"/>
  <c r="E824" i="5"/>
  <c r="B570" i="5"/>
  <c r="C495" i="5"/>
  <c r="C370" i="5"/>
  <c r="E653" i="5"/>
  <c r="E827" i="5"/>
  <c r="F657" i="5"/>
  <c r="C587" i="5"/>
  <c r="E635" i="5"/>
  <c r="C452" i="5"/>
  <c r="B754" i="5"/>
  <c r="B629" i="5"/>
  <c r="B460" i="5"/>
  <c r="F207" i="5"/>
  <c r="B539" i="5"/>
  <c r="C626" i="5"/>
  <c r="F396" i="5"/>
  <c r="C523" i="5"/>
  <c r="F253" i="5"/>
  <c r="F341" i="5"/>
  <c r="C578" i="5"/>
  <c r="C825" i="5"/>
  <c r="F517" i="5"/>
  <c r="B484" i="5"/>
  <c r="C829" i="5"/>
  <c r="E816" i="5"/>
  <c r="F201" i="5"/>
  <c r="B532" i="5"/>
  <c r="B254" i="5"/>
  <c r="F226" i="5"/>
  <c r="E374" i="5"/>
  <c r="B400" i="5"/>
  <c r="F641" i="5"/>
  <c r="C571" i="5"/>
  <c r="B603" i="5"/>
  <c r="E354" i="5"/>
  <c r="C636" i="5"/>
  <c r="F573" i="5"/>
  <c r="E449" i="5"/>
  <c r="F198" i="5"/>
  <c r="E639" i="5"/>
  <c r="F333" i="5"/>
  <c r="F374" i="5"/>
  <c r="C591" i="5"/>
  <c r="F484" i="5"/>
  <c r="E817" i="5"/>
  <c r="F751" i="5"/>
  <c r="C473" i="5"/>
  <c r="E332" i="5"/>
  <c r="B543" i="5"/>
  <c r="B218" i="5"/>
  <c r="E242" i="5"/>
  <c r="B243" i="5"/>
  <c r="E133" i="5"/>
  <c r="B198" i="5"/>
  <c r="B341" i="5"/>
  <c r="C803" i="5"/>
  <c r="C480" i="5"/>
  <c r="B190" i="5"/>
  <c r="E168" i="5"/>
  <c r="C632" i="5"/>
  <c r="E535" i="5"/>
  <c r="B392" i="5"/>
  <c r="F467" i="5"/>
  <c r="E351" i="5"/>
  <c r="F192" i="5"/>
  <c r="B368" i="5"/>
  <c r="B557" i="5"/>
  <c r="C613" i="5"/>
  <c r="F334" i="5"/>
  <c r="F582" i="5"/>
  <c r="C558" i="5"/>
  <c r="F628" i="5"/>
  <c r="C376" i="5"/>
  <c r="F746" i="5"/>
  <c r="B547" i="5"/>
  <c r="F166" i="5"/>
  <c r="C247" i="5"/>
  <c r="B505" i="5"/>
  <c r="E563" i="5"/>
  <c r="E745" i="5"/>
  <c r="E517" i="5"/>
  <c r="C508" i="5"/>
  <c r="B746" i="5"/>
  <c r="C159" i="5"/>
  <c r="E818" i="5"/>
  <c r="E357" i="5"/>
  <c r="E390" i="5"/>
  <c r="F632" i="5"/>
  <c r="G632" i="5" s="1"/>
  <c r="B642" i="5"/>
  <c r="C562" i="5"/>
  <c r="C492" i="5"/>
  <c r="B588" i="5"/>
  <c r="F496" i="5"/>
  <c r="F338" i="5"/>
  <c r="B635" i="5"/>
  <c r="C620" i="5"/>
  <c r="B805" i="5"/>
  <c r="B220" i="5"/>
  <c r="F824" i="5"/>
  <c r="F603" i="5"/>
  <c r="E604" i="5"/>
  <c r="C533" i="5"/>
  <c r="F745" i="5"/>
  <c r="F550" i="5"/>
  <c r="C466" i="5"/>
  <c r="F236" i="5"/>
  <c r="F587" i="5"/>
  <c r="F371" i="5"/>
  <c r="E398" i="5"/>
  <c r="B115" i="5"/>
  <c r="F645" i="5"/>
  <c r="E744" i="5"/>
  <c r="C575" i="5"/>
  <c r="C507" i="5"/>
  <c r="C614" i="5"/>
  <c r="B516" i="5"/>
  <c r="E366" i="5"/>
  <c r="C658" i="5"/>
  <c r="E643" i="5"/>
  <c r="F802" i="5"/>
  <c r="B358" i="5"/>
  <c r="F397" i="5"/>
  <c r="F619" i="5"/>
  <c r="E624" i="5"/>
  <c r="C545" i="5"/>
  <c r="C479" i="5"/>
  <c r="F570" i="5"/>
  <c r="E479" i="5"/>
  <c r="F240" i="5"/>
  <c r="E593" i="5"/>
  <c r="E454" i="5"/>
  <c r="E601" i="5"/>
  <c r="B104" i="5"/>
  <c r="E134" i="5"/>
  <c r="E820" i="5"/>
  <c r="C229" i="5"/>
  <c r="C154" i="5"/>
  <c r="E800" i="5"/>
  <c r="F235" i="5"/>
  <c r="C177" i="5"/>
  <c r="E204" i="5"/>
  <c r="E466" i="5"/>
  <c r="E609" i="5"/>
  <c r="E343" i="5"/>
  <c r="E481" i="5"/>
  <c r="F131" i="5"/>
  <c r="F200" i="5"/>
  <c r="B452" i="5"/>
  <c r="E584" i="5"/>
  <c r="E641" i="5"/>
  <c r="E365" i="5"/>
  <c r="C612" i="5"/>
  <c r="C574" i="5"/>
  <c r="F644" i="5"/>
  <c r="F399" i="5"/>
  <c r="F386" i="5"/>
  <c r="E572" i="5"/>
  <c r="G572" i="5" s="1"/>
  <c r="F177" i="5"/>
  <c r="B334" i="5"/>
  <c r="E519" i="5"/>
  <c r="B574" i="5"/>
  <c r="D574" i="5" s="1"/>
  <c r="F227" i="5"/>
  <c r="F538" i="5"/>
  <c r="C524" i="5"/>
  <c r="F594" i="5"/>
  <c r="F245" i="5"/>
  <c r="C804" i="5"/>
  <c r="F342" i="5"/>
  <c r="F391" i="5"/>
  <c r="F624" i="5"/>
  <c r="G624" i="5" s="1"/>
  <c r="C631" i="5"/>
  <c r="C550" i="5"/>
  <c r="C484" i="5"/>
  <c r="E577" i="5"/>
  <c r="B486" i="5"/>
  <c r="F254" i="5"/>
  <c r="B621" i="5"/>
  <c r="C602" i="5"/>
  <c r="B820" i="5"/>
  <c r="F176" i="5"/>
  <c r="C750" i="5"/>
  <c r="F595" i="5"/>
  <c r="B594" i="5"/>
  <c r="C525" i="5"/>
  <c r="C646" i="5"/>
  <c r="B540" i="5"/>
  <c r="C458" i="5"/>
  <c r="F228" i="5"/>
  <c r="B577" i="5"/>
  <c r="B829" i="5"/>
  <c r="F376" i="5"/>
  <c r="C393" i="5"/>
  <c r="F637" i="5"/>
  <c r="E648" i="5"/>
  <c r="G648" i="5" s="1"/>
  <c r="C567" i="5"/>
  <c r="C497" i="5"/>
  <c r="B596" i="5"/>
  <c r="E505" i="5"/>
  <c r="F350" i="5"/>
  <c r="B644" i="5"/>
  <c r="C629" i="5"/>
  <c r="F818" i="5"/>
  <c r="C343" i="5"/>
  <c r="E393" i="5"/>
  <c r="F611" i="5"/>
  <c r="B614" i="5"/>
  <c r="C537" i="5"/>
  <c r="E756" i="5"/>
  <c r="B560" i="5"/>
  <c r="C470" i="5"/>
  <c r="F232" i="5"/>
  <c r="E582" i="5"/>
  <c r="B465" i="5"/>
  <c r="F750" i="5"/>
  <c r="C355" i="5"/>
  <c r="E160" i="5"/>
  <c r="E496" i="5"/>
  <c r="B455" i="5"/>
  <c r="F109" i="5"/>
  <c r="E369" i="5"/>
  <c r="C220" i="5"/>
  <c r="E597" i="5"/>
  <c r="B636" i="5"/>
  <c r="E251" i="5"/>
  <c r="C332" i="5"/>
  <c r="E515" i="5"/>
  <c r="B653" i="5"/>
  <c r="F829" i="5"/>
  <c r="F495" i="5"/>
  <c r="F140" i="5"/>
  <c r="F209" i="5"/>
  <c r="F462" i="5"/>
  <c r="B643" i="5"/>
  <c r="B573" i="5"/>
  <c r="C455" i="5"/>
  <c r="B641" i="5"/>
  <c r="C590" i="5"/>
  <c r="E746" i="5"/>
  <c r="C818" i="5"/>
  <c r="E458" i="5"/>
  <c r="B627" i="5"/>
  <c r="F185" i="5"/>
  <c r="E350" i="5"/>
  <c r="E534" i="5"/>
  <c r="B586" i="5"/>
  <c r="F243" i="5"/>
  <c r="B564" i="5"/>
  <c r="C540" i="5"/>
  <c r="F614" i="5"/>
  <c r="B357" i="5"/>
  <c r="F821" i="5"/>
  <c r="B343" i="5"/>
  <c r="C392" i="5"/>
  <c r="F616" i="5"/>
  <c r="E620" i="5"/>
  <c r="C542" i="5"/>
  <c r="C476" i="5"/>
  <c r="F566" i="5"/>
  <c r="E475" i="5"/>
  <c r="F246" i="5"/>
  <c r="E602" i="5"/>
  <c r="F588" i="5"/>
  <c r="C400" i="5"/>
  <c r="B134" i="5"/>
  <c r="F655" i="5"/>
  <c r="B824" i="5"/>
  <c r="C585" i="5"/>
  <c r="C517" i="5"/>
  <c r="B632" i="5"/>
  <c r="D632" i="5" s="1"/>
  <c r="E529" i="5"/>
  <c r="C450" i="5"/>
  <c r="F219" i="5"/>
  <c r="B749" i="5"/>
  <c r="C805" i="5"/>
  <c r="F359" i="5"/>
  <c r="B393" i="5"/>
  <c r="F629" i="5"/>
  <c r="B638" i="5"/>
  <c r="C559" i="5"/>
  <c r="C489" i="5"/>
  <c r="B584" i="5"/>
  <c r="F492" i="5"/>
  <c r="G492" i="5" s="1"/>
  <c r="F335" i="5"/>
  <c r="E629" i="5"/>
  <c r="B615" i="5"/>
  <c r="B817" i="5"/>
  <c r="E245" i="5"/>
  <c r="G245" i="5" s="1"/>
  <c r="F756" i="5"/>
  <c r="F599" i="5"/>
  <c r="C599" i="5"/>
  <c r="C529" i="5"/>
  <c r="C653" i="5"/>
  <c r="E545" i="5"/>
  <c r="C462" i="5"/>
  <c r="F224" i="5"/>
  <c r="C800" i="5"/>
  <c r="F477" i="5"/>
  <c r="G477" i="5" s="1"/>
  <c r="B473" i="5"/>
  <c r="B138" i="5"/>
  <c r="E178" i="5"/>
  <c r="B756" i="5"/>
  <c r="B149" i="5"/>
  <c r="E237" i="5"/>
  <c r="B119" i="5"/>
  <c r="E463" i="5"/>
  <c r="C603" i="5"/>
  <c r="C624" i="5"/>
  <c r="E248" i="5"/>
  <c r="E88" i="5"/>
  <c r="C130" i="5"/>
  <c r="B509" i="5"/>
  <c r="E536" i="5"/>
  <c r="F252" i="5"/>
  <c r="F511" i="5"/>
  <c r="F148" i="5"/>
  <c r="E223" i="5"/>
  <c r="E473" i="5"/>
  <c r="F536" i="5"/>
  <c r="E595" i="5"/>
  <c r="G595" i="5" s="1"/>
  <c r="C471" i="5"/>
  <c r="C801" i="5"/>
  <c r="C615" i="5"/>
  <c r="F395" i="5"/>
  <c r="F803" i="5"/>
  <c r="B469" i="5"/>
  <c r="F352" i="5"/>
  <c r="F193" i="5"/>
  <c r="C369" i="5"/>
  <c r="F559" i="5"/>
  <c r="G559" i="5" s="1"/>
  <c r="B617" i="5"/>
  <c r="F336" i="5"/>
  <c r="E585" i="5"/>
  <c r="C560" i="5"/>
  <c r="F630" i="5"/>
  <c r="E375" i="5"/>
  <c r="E819" i="5"/>
  <c r="F220" i="5"/>
  <c r="G220" i="5" s="1"/>
  <c r="F825" i="5"/>
  <c r="F604" i="5"/>
  <c r="B610" i="5"/>
  <c r="C534" i="5"/>
  <c r="E750" i="5"/>
  <c r="B556" i="5"/>
  <c r="C467" i="5"/>
  <c r="F237" i="5"/>
  <c r="B589" i="5"/>
  <c r="F827" i="5"/>
  <c r="C374" i="5"/>
  <c r="F90" i="5"/>
  <c r="F647" i="5"/>
  <c r="B750" i="5"/>
  <c r="C577" i="5"/>
  <c r="C509" i="5"/>
  <c r="E617" i="5"/>
  <c r="F518" i="5"/>
  <c r="E368" i="5"/>
  <c r="E749" i="5"/>
  <c r="B647" i="5"/>
  <c r="E821" i="5"/>
  <c r="C357" i="5"/>
  <c r="C390" i="5"/>
  <c r="F621" i="5"/>
  <c r="C627" i="5"/>
  <c r="C547" i="5"/>
  <c r="C481" i="5"/>
  <c r="E573" i="5"/>
  <c r="B482" i="5"/>
  <c r="F251" i="5"/>
  <c r="E615" i="5"/>
  <c r="B597" i="5"/>
  <c r="C821" i="5"/>
  <c r="B201" i="5"/>
  <c r="B745" i="5"/>
  <c r="F591" i="5"/>
  <c r="C589" i="5"/>
  <c r="C521" i="5"/>
  <c r="B639" i="5"/>
  <c r="F534" i="5"/>
  <c r="G534" i="5" s="1"/>
  <c r="C454" i="5"/>
  <c r="B801" i="5"/>
  <c r="C654" i="5"/>
  <c r="B492" i="5"/>
  <c r="F138" i="5"/>
  <c r="B809" i="5"/>
  <c r="E514" i="5"/>
  <c r="F125" i="5"/>
  <c r="F489" i="5"/>
  <c r="E493" i="5"/>
  <c r="B156" i="5"/>
  <c r="F372" i="5"/>
  <c r="E533" i="5"/>
  <c r="B537" i="5"/>
  <c r="B365" i="5"/>
  <c r="C118" i="5"/>
  <c r="E184" i="5"/>
  <c r="E334" i="5"/>
  <c r="F153" i="5"/>
  <c r="E569" i="5"/>
  <c r="B561" i="5"/>
  <c r="B526" i="5"/>
  <c r="F156" i="5"/>
  <c r="C234" i="5"/>
  <c r="B487" i="5"/>
  <c r="E547" i="5"/>
  <c r="B628" i="5"/>
  <c r="E491" i="5"/>
  <c r="C488" i="5"/>
  <c r="E636" i="5"/>
  <c r="F394" i="5"/>
  <c r="C820" i="5"/>
  <c r="B483" i="5"/>
  <c r="F132" i="5"/>
  <c r="F202" i="5"/>
  <c r="E453" i="5"/>
  <c r="F589" i="5"/>
  <c r="C645" i="5"/>
  <c r="E367" i="5"/>
  <c r="B616" i="5"/>
  <c r="C576" i="5"/>
  <c r="F646" i="5"/>
  <c r="E400" i="5"/>
  <c r="E829" i="5"/>
  <c r="E176" i="5"/>
  <c r="C746" i="5"/>
  <c r="F596" i="5"/>
  <c r="C595" i="5"/>
  <c r="C526" i="5"/>
  <c r="B648" i="5"/>
  <c r="E541" i="5"/>
  <c r="C459" i="5"/>
  <c r="F229" i="5"/>
  <c r="E578" i="5"/>
  <c r="E803" i="5"/>
  <c r="G803" i="5" s="1"/>
  <c r="B376" i="5"/>
  <c r="C397" i="5"/>
  <c r="F639" i="5"/>
  <c r="C651" i="5"/>
  <c r="C569" i="5"/>
  <c r="C501" i="5"/>
  <c r="E599" i="5"/>
  <c r="B508" i="5"/>
  <c r="E352" i="5"/>
  <c r="E647" i="5"/>
  <c r="B633" i="5"/>
  <c r="B828" i="5"/>
  <c r="E342" i="5"/>
  <c r="B394" i="5"/>
  <c r="D394" i="5" s="1"/>
  <c r="F613" i="5"/>
  <c r="E616" i="5"/>
  <c r="C539" i="5"/>
  <c r="C824" i="5"/>
  <c r="F562" i="5"/>
  <c r="C472" i="5"/>
  <c r="C690" i="5" s="1"/>
  <c r="F242" i="5"/>
  <c r="C597" i="5"/>
  <c r="F584" i="5"/>
  <c r="F400" i="5"/>
  <c r="G400" i="5" s="1"/>
  <c r="B159" i="5"/>
  <c r="D159" i="5" s="1"/>
  <c r="F651" i="5"/>
  <c r="C756" i="5"/>
  <c r="C581" i="5"/>
  <c r="C513" i="5"/>
  <c r="B625" i="5"/>
  <c r="B524" i="5"/>
  <c r="E356" i="5"/>
  <c r="E654" i="5"/>
  <c r="B640" i="5"/>
  <c r="E508" i="5"/>
  <c r="E136" i="5"/>
  <c r="B559" i="5"/>
  <c r="F561" i="5"/>
  <c r="B208" i="5"/>
  <c r="F172" i="5"/>
  <c r="E650" i="5"/>
  <c r="B216" i="5"/>
  <c r="F120" i="5"/>
  <c r="E226" i="5"/>
  <c r="G226" i="5" s="1"/>
  <c r="K226" i="5" s="1"/>
  <c r="E455" i="5"/>
  <c r="F199" i="5"/>
  <c r="C496" i="5"/>
  <c r="B593" i="5"/>
  <c r="E544" i="5"/>
  <c r="G544" i="5" s="1"/>
  <c r="F165" i="5"/>
  <c r="B246" i="5"/>
  <c r="E503" i="5"/>
  <c r="B562" i="5"/>
  <c r="C656" i="5"/>
  <c r="F514" i="5"/>
  <c r="C506" i="5"/>
  <c r="B658" i="5"/>
  <c r="F134" i="5"/>
  <c r="E497" i="5"/>
  <c r="F141" i="5"/>
  <c r="F210" i="5"/>
  <c r="B464" i="5"/>
  <c r="C650" i="5"/>
  <c r="F575" i="5"/>
  <c r="C457" i="5"/>
  <c r="C644" i="5"/>
  <c r="E592" i="5"/>
  <c r="B751" i="5"/>
  <c r="F817" i="5"/>
  <c r="F398" i="5"/>
  <c r="C134" i="5"/>
  <c r="F656" i="5"/>
  <c r="B825" i="5"/>
  <c r="C586" i="5"/>
  <c r="C518" i="5"/>
  <c r="E633" i="5"/>
  <c r="F530" i="5"/>
  <c r="C451" i="5"/>
  <c r="F221" i="5"/>
  <c r="E751" i="5"/>
  <c r="G751" i="5" s="1"/>
  <c r="C819" i="5"/>
  <c r="C359" i="5"/>
  <c r="B397" i="5"/>
  <c r="F631" i="5"/>
  <c r="E640" i="5"/>
  <c r="C561" i="5"/>
  <c r="C491" i="5"/>
  <c r="F586" i="5"/>
  <c r="E495" i="5"/>
  <c r="F337" i="5"/>
  <c r="C633" i="5"/>
  <c r="E618" i="5"/>
  <c r="E804" i="5"/>
  <c r="B245" i="5"/>
  <c r="F801" i="5"/>
  <c r="F601" i="5"/>
  <c r="G601" i="5" s="1"/>
  <c r="B602" i="5"/>
  <c r="D602" i="5" s="1"/>
  <c r="C531" i="5"/>
  <c r="B657" i="5"/>
  <c r="B548" i="5"/>
  <c r="C464" i="5"/>
  <c r="F234" i="5"/>
  <c r="B585" i="5"/>
  <c r="C371" i="5"/>
  <c r="C399" i="5"/>
  <c r="C115" i="5"/>
  <c r="F643" i="5"/>
  <c r="E656" i="5"/>
  <c r="C573" i="5"/>
  <c r="C505" i="5"/>
  <c r="D505" i="5" s="1"/>
  <c r="E610" i="5"/>
  <c r="E513" i="5"/>
  <c r="G513" i="5" s="1"/>
  <c r="F348" i="5"/>
  <c r="C640" i="5"/>
  <c r="E625" i="5"/>
  <c r="F581" i="5"/>
  <c r="E522" i="5"/>
  <c r="F475" i="5"/>
  <c r="C209" i="5"/>
  <c r="C584" i="5"/>
  <c r="E596" i="5"/>
  <c r="C197" i="5"/>
  <c r="F546" i="5"/>
  <c r="F188" i="5"/>
  <c r="F634" i="5"/>
  <c r="B475" i="5"/>
  <c r="C146" i="5"/>
  <c r="B522" i="5"/>
  <c r="E476" i="5"/>
  <c r="C643" i="5"/>
  <c r="E805" i="5"/>
  <c r="B457" i="5"/>
  <c r="B620" i="5"/>
  <c r="F184" i="5"/>
  <c r="C349" i="5"/>
  <c r="F531" i="5"/>
  <c r="E583" i="5"/>
  <c r="F241" i="5"/>
  <c r="E561" i="5"/>
  <c r="C538" i="5"/>
  <c r="F612" i="5"/>
  <c r="F343" i="5"/>
  <c r="B600" i="5"/>
  <c r="F527" i="5"/>
  <c r="F157" i="5"/>
  <c r="E235" i="5"/>
  <c r="G235" i="5" s="1"/>
  <c r="B489" i="5"/>
  <c r="F548" i="5"/>
  <c r="E631" i="5"/>
  <c r="B494" i="5"/>
  <c r="C490" i="5"/>
  <c r="C639" i="5"/>
  <c r="B391" i="5"/>
  <c r="E802" i="5"/>
  <c r="C375" i="5"/>
  <c r="F390" i="5"/>
  <c r="F640" i="5"/>
  <c r="E652" i="5"/>
  <c r="C570" i="5"/>
  <c r="C502" i="5"/>
  <c r="C601" i="5"/>
  <c r="E509" i="5"/>
  <c r="E353" i="5"/>
  <c r="C649" i="5"/>
  <c r="E634" i="5"/>
  <c r="C802" i="5"/>
  <c r="B342" i="5"/>
  <c r="E397" i="5"/>
  <c r="F615" i="5"/>
  <c r="C619" i="5"/>
  <c r="C541" i="5"/>
  <c r="C475" i="5"/>
  <c r="E565" i="5"/>
  <c r="C474" i="5"/>
  <c r="F244" i="5"/>
  <c r="B601" i="5"/>
  <c r="E587" i="5"/>
  <c r="B399" i="5"/>
  <c r="F159" i="5"/>
  <c r="F653" i="5"/>
  <c r="G653" i="5" s="1"/>
  <c r="C816" i="5"/>
  <c r="C583" i="5"/>
  <c r="C515" i="5"/>
  <c r="C628" i="5"/>
  <c r="F526" i="5"/>
  <c r="C389" i="5"/>
  <c r="F217" i="5"/>
  <c r="E657" i="5"/>
  <c r="C827" i="5"/>
  <c r="F357" i="5"/>
  <c r="G357" i="5" s="1"/>
  <c r="E396" i="5"/>
  <c r="G396" i="5" s="1"/>
  <c r="F627" i="5"/>
  <c r="C635" i="5"/>
  <c r="C557" i="5"/>
  <c r="C487" i="5"/>
  <c r="E581" i="5"/>
  <c r="B490" i="5"/>
  <c r="F249" i="5"/>
  <c r="B612" i="5"/>
  <c r="D612" i="5" s="1"/>
  <c r="C593" i="5"/>
  <c r="B370" i="5"/>
  <c r="E564" i="5"/>
  <c r="G851" i="8"/>
  <c r="H678" i="8"/>
  <c r="J695" i="8"/>
  <c r="K274" i="8"/>
  <c r="I678" i="8"/>
  <c r="H852" i="8"/>
  <c r="G714" i="8"/>
  <c r="K849" i="8"/>
  <c r="C414" i="8"/>
  <c r="J716" i="8"/>
  <c r="I680" i="8"/>
  <c r="H677" i="8"/>
  <c r="F418" i="8"/>
  <c r="K275" i="8"/>
  <c r="I849" i="8"/>
  <c r="I690" i="8"/>
  <c r="K675" i="8"/>
  <c r="I674" i="8"/>
  <c r="G673" i="8"/>
  <c r="G853" i="8"/>
  <c r="E694" i="8"/>
  <c r="D854" i="8"/>
  <c r="K303" i="8"/>
  <c r="I675" i="8"/>
  <c r="F774" i="8"/>
  <c r="K421" i="8"/>
  <c r="I713" i="8"/>
  <c r="J672" i="8"/>
  <c r="H693" i="8"/>
  <c r="G683" i="8"/>
  <c r="H702" i="8"/>
  <c r="J675" i="8"/>
  <c r="H690" i="8"/>
  <c r="G700" i="8"/>
  <c r="I421" i="8"/>
  <c r="J674" i="8"/>
  <c r="H686" i="8"/>
  <c r="J707" i="8"/>
  <c r="H681" i="8"/>
  <c r="J687" i="8"/>
  <c r="I715" i="8"/>
  <c r="K701" i="8"/>
  <c r="K705" i="8"/>
  <c r="E815" i="8"/>
  <c r="E55" i="8" s="1"/>
  <c r="B851" i="8"/>
  <c r="I851" i="8"/>
  <c r="E809" i="5"/>
  <c r="C809" i="5"/>
  <c r="F812" i="5"/>
  <c r="F385" i="5"/>
  <c r="C383" i="5"/>
  <c r="C381" i="5"/>
  <c r="E621" i="5"/>
  <c r="B355" i="5"/>
  <c r="B228" i="5"/>
  <c r="E113" i="5"/>
  <c r="F98" i="5"/>
  <c r="E612" i="5"/>
  <c r="F117" i="5"/>
  <c r="B575" i="5"/>
  <c r="E94" i="5"/>
  <c r="E222" i="5"/>
  <c r="C580" i="5"/>
  <c r="E109" i="5"/>
  <c r="F509" i="5"/>
  <c r="B86" i="5"/>
  <c r="E224" i="5"/>
  <c r="F97" i="5"/>
  <c r="B175" i="5"/>
  <c r="F168" i="5"/>
  <c r="G168" i="5" s="1"/>
  <c r="C95" i="5"/>
  <c r="E208" i="5"/>
  <c r="C551" i="5"/>
  <c r="C43" i="5" s="1"/>
  <c r="E551" i="5"/>
  <c r="E43" i="5" s="1"/>
  <c r="B102" i="5"/>
  <c r="F494" i="5"/>
  <c r="E472" i="5"/>
  <c r="B479" i="5"/>
  <c r="D479" i="5" s="1"/>
  <c r="B148" i="5"/>
  <c r="F158" i="5"/>
  <c r="E97" i="5"/>
  <c r="C123" i="5"/>
  <c r="B179" i="5"/>
  <c r="B523" i="5"/>
  <c r="F118" i="5"/>
  <c r="F111" i="5"/>
  <c r="E173" i="5"/>
  <c r="F187" i="5"/>
  <c r="B204" i="5"/>
  <c r="B187" i="5"/>
  <c r="B146" i="5"/>
  <c r="E151" i="5"/>
  <c r="C755" i="5"/>
  <c r="F535" i="5"/>
  <c r="F164" i="5"/>
  <c r="C604" i="5"/>
  <c r="F800" i="5"/>
  <c r="B152" i="5"/>
  <c r="B255" i="5"/>
  <c r="C237" i="5"/>
  <c r="C199" i="5"/>
  <c r="E187" i="5"/>
  <c r="C356" i="5"/>
  <c r="B449" i="5"/>
  <c r="B241" i="5"/>
  <c r="E483" i="5"/>
  <c r="G483" i="5" s="1"/>
  <c r="B161" i="5"/>
  <c r="E333" i="5"/>
  <c r="E247" i="5"/>
  <c r="C204" i="5"/>
  <c r="D204" i="5" s="1"/>
  <c r="B189" i="5"/>
  <c r="B366" i="5"/>
  <c r="F451" i="5"/>
  <c r="E243" i="5"/>
  <c r="B504" i="5"/>
  <c r="B169" i="5"/>
  <c r="C336" i="5"/>
  <c r="E339" i="5"/>
  <c r="B207" i="5"/>
  <c r="E191" i="5"/>
  <c r="C367" i="5"/>
  <c r="B453" i="5"/>
  <c r="E252" i="5"/>
  <c r="B512" i="5"/>
  <c r="E394" i="5"/>
  <c r="C463" i="5"/>
  <c r="B348" i="5"/>
  <c r="E238" i="5"/>
  <c r="E200" i="5"/>
  <c r="E188" i="5"/>
  <c r="G188" i="5" s="1"/>
  <c r="K188" i="5" s="1"/>
  <c r="B181" i="5"/>
  <c r="E812" i="5"/>
  <c r="E811" i="5"/>
  <c r="F808" i="5"/>
  <c r="B384" i="5"/>
  <c r="B381" i="5"/>
  <c r="F384" i="5"/>
  <c r="B123" i="5"/>
  <c r="F122" i="5"/>
  <c r="E516" i="5"/>
  <c r="C219" i="5"/>
  <c r="C111" i="5"/>
  <c r="C97" i="5"/>
  <c r="C223" i="5"/>
  <c r="F106" i="5"/>
  <c r="E131" i="5"/>
  <c r="F91" i="5"/>
  <c r="E124" i="5"/>
  <c r="B613" i="5"/>
  <c r="D613" i="5" s="1"/>
  <c r="B105" i="5"/>
  <c r="C195" i="5"/>
  <c r="C117" i="5"/>
  <c r="C144" i="5"/>
  <c r="F218" i="5"/>
  <c r="F116" i="5"/>
  <c r="F456" i="5"/>
  <c r="F551" i="5"/>
  <c r="F43" i="5" s="1"/>
  <c r="E105" i="5"/>
  <c r="B114" i="5"/>
  <c r="E202" i="5"/>
  <c r="F389" i="5"/>
  <c r="F805" i="5"/>
  <c r="E254" i="5"/>
  <c r="E236" i="5"/>
  <c r="E89" i="5"/>
  <c r="E114" i="5"/>
  <c r="B239" i="5"/>
  <c r="B478" i="5"/>
  <c r="B108" i="5"/>
  <c r="E106" i="5"/>
  <c r="G106" i="5" s="1"/>
  <c r="K106" i="5" s="1"/>
  <c r="B150" i="5"/>
  <c r="E543" i="5"/>
  <c r="C224" i="5"/>
  <c r="C168" i="5"/>
  <c r="E169" i="5"/>
  <c r="C167" i="5"/>
  <c r="C253" i="5"/>
  <c r="F571" i="5"/>
  <c r="F196" i="5"/>
  <c r="F248" i="5"/>
  <c r="G248" i="5" s="1"/>
  <c r="K248" i="5" s="1"/>
  <c r="B374" i="5"/>
  <c r="E203" i="5"/>
  <c r="B459" i="5"/>
  <c r="C157" i="5"/>
  <c r="B232" i="5"/>
  <c r="C203" i="5"/>
  <c r="B450" i="5"/>
  <c r="F471" i="5"/>
  <c r="F450" i="5"/>
  <c r="B580" i="5"/>
  <c r="E207" i="5"/>
  <c r="F469" i="5"/>
  <c r="E158" i="5"/>
  <c r="E233" i="5"/>
  <c r="B206" i="5"/>
  <c r="E451" i="5"/>
  <c r="E474" i="5"/>
  <c r="B456" i="5"/>
  <c r="D456" i="5" s="1"/>
  <c r="E589" i="5"/>
  <c r="E211" i="5"/>
  <c r="E482" i="5"/>
  <c r="E163" i="5"/>
  <c r="G163" i="5" s="1"/>
  <c r="C235" i="5"/>
  <c r="C207" i="5"/>
  <c r="B454" i="5"/>
  <c r="B476" i="5"/>
  <c r="D476" i="5" s="1"/>
  <c r="E457" i="5"/>
  <c r="C594" i="5"/>
  <c r="F754" i="5"/>
  <c r="F233" i="5"/>
  <c r="B180" i="5"/>
  <c r="B367" i="5"/>
  <c r="B131" i="5"/>
  <c r="B211" i="5"/>
  <c r="E195" i="5"/>
  <c r="C813" i="5"/>
  <c r="C811" i="5"/>
  <c r="B810" i="5"/>
  <c r="B382" i="5"/>
  <c r="E383" i="5"/>
  <c r="E382" i="5"/>
  <c r="C114" i="5"/>
  <c r="C94" i="5"/>
  <c r="F114" i="5"/>
  <c r="E646" i="5"/>
  <c r="E182" i="5"/>
  <c r="C119" i="5"/>
  <c r="B462" i="5"/>
  <c r="D462" i="5" s="1"/>
  <c r="B98" i="5"/>
  <c r="C161" i="5"/>
  <c r="B111" i="5"/>
  <c r="E568" i="5"/>
  <c r="E598" i="5"/>
  <c r="C91" i="5"/>
  <c r="B162" i="5"/>
  <c r="B93" i="5"/>
  <c r="B527" i="5"/>
  <c r="B112" i="5"/>
  <c r="D112" i="5" s="1"/>
  <c r="E116" i="5"/>
  <c r="F367" i="5"/>
  <c r="F95" i="5"/>
  <c r="C88" i="5"/>
  <c r="F453" i="5"/>
  <c r="E527" i="5"/>
  <c r="C544" i="5"/>
  <c r="B242" i="5"/>
  <c r="C184" i="5"/>
  <c r="F89" i="5"/>
  <c r="C132" i="5"/>
  <c r="B153" i="5"/>
  <c r="F618" i="5"/>
  <c r="E98" i="5"/>
  <c r="G98" i="5" s="1"/>
  <c r="K98" i="5" s="1"/>
  <c r="E118" i="5"/>
  <c r="E373" i="5"/>
  <c r="F574" i="5"/>
  <c r="E146" i="5"/>
  <c r="E249" i="5"/>
  <c r="C208" i="5"/>
  <c r="E192" i="5"/>
  <c r="B185" i="5"/>
  <c r="C351" i="5"/>
  <c r="F356" i="5"/>
  <c r="B237" i="5"/>
  <c r="F476" i="5"/>
  <c r="E826" i="5"/>
  <c r="C353" i="5"/>
  <c r="F545" i="5"/>
  <c r="E194" i="5"/>
  <c r="B337" i="5"/>
  <c r="C225" i="5"/>
  <c r="D225" i="5" s="1"/>
  <c r="F464" i="5"/>
  <c r="B503" i="5"/>
  <c r="E494" i="5"/>
  <c r="C478" i="5"/>
  <c r="D478" i="5" s="1"/>
  <c r="B386" i="5"/>
  <c r="E560" i="5"/>
  <c r="C202" i="5"/>
  <c r="C348" i="5"/>
  <c r="B227" i="5"/>
  <c r="E467" i="5"/>
  <c r="F504" i="5"/>
  <c r="B496" i="5"/>
  <c r="C493" i="5"/>
  <c r="F457" i="5"/>
  <c r="B571" i="5"/>
  <c r="C210" i="5"/>
  <c r="B356" i="5"/>
  <c r="D356" i="5" s="1"/>
  <c r="E228" i="5"/>
  <c r="G228" i="5" s="1"/>
  <c r="K228" i="5" s="1"/>
  <c r="F468" i="5"/>
  <c r="B510" i="5"/>
  <c r="F508" i="5"/>
  <c r="C504" i="5"/>
  <c r="D504" i="5" s="1"/>
  <c r="F610" i="5"/>
  <c r="C610" i="5"/>
  <c r="D610" i="5" s="1"/>
  <c r="C227" i="5"/>
  <c r="B813" i="5"/>
  <c r="D813" i="5" s="1"/>
  <c r="F813" i="5"/>
  <c r="F811" i="5"/>
  <c r="E384" i="5"/>
  <c r="E381" i="5"/>
  <c r="C384" i="5"/>
  <c r="B511" i="5"/>
  <c r="B191" i="5"/>
  <c r="F124" i="5"/>
  <c r="F86" i="5"/>
  <c r="C228" i="5"/>
  <c r="B121" i="5"/>
  <c r="E121" i="5"/>
  <c r="E470" i="5"/>
  <c r="C120" i="5"/>
  <c r="E130" i="5"/>
  <c r="F123" i="5"/>
  <c r="C252" i="5"/>
  <c r="C655" i="5"/>
  <c r="C105" i="5"/>
  <c r="C240" i="5"/>
  <c r="B91" i="5"/>
  <c r="C153" i="5"/>
  <c r="D153" i="5" s="1"/>
  <c r="F99" i="5"/>
  <c r="B196" i="5"/>
  <c r="E336" i="5"/>
  <c r="F105" i="5"/>
  <c r="C101" i="5"/>
  <c r="B160" i="5"/>
  <c r="B501" i="5"/>
  <c r="F332" i="5"/>
  <c r="B172" i="5"/>
  <c r="F375" i="5"/>
  <c r="B97" i="5"/>
  <c r="C236" i="5"/>
  <c r="E230" i="5"/>
  <c r="B826" i="5"/>
  <c r="B87" i="5"/>
  <c r="B144" i="5"/>
  <c r="D144" i="5" s="1"/>
  <c r="C178" i="5"/>
  <c r="E186" i="5"/>
  <c r="E389" i="5"/>
  <c r="C149" i="5"/>
  <c r="B223" i="5"/>
  <c r="C198" i="5"/>
  <c r="D198" i="5" s="1"/>
  <c r="E386" i="5"/>
  <c r="G386" i="5" s="1"/>
  <c r="F463" i="5"/>
  <c r="F355" i="5"/>
  <c r="F558" i="5"/>
  <c r="B518" i="5"/>
  <c r="E154" i="5"/>
  <c r="E335" i="5"/>
  <c r="B477" i="5"/>
  <c r="E244" i="5"/>
  <c r="B481" i="5"/>
  <c r="F533" i="5"/>
  <c r="F567" i="5"/>
  <c r="C548" i="5"/>
  <c r="E532" i="5"/>
  <c r="C162" i="5"/>
  <c r="E349" i="5"/>
  <c r="B491" i="5"/>
  <c r="D491" i="5" s="1"/>
  <c r="C248" i="5"/>
  <c r="F482" i="5"/>
  <c r="F541" i="5"/>
  <c r="B579" i="5"/>
  <c r="C563" i="5"/>
  <c r="F557" i="5"/>
  <c r="C166" i="5"/>
  <c r="F365" i="5"/>
  <c r="E507" i="5"/>
  <c r="E253" i="5"/>
  <c r="G253" i="5" s="1"/>
  <c r="K253" i="5" s="1"/>
  <c r="E484" i="5"/>
  <c r="G484" i="5" s="1"/>
  <c r="F549" i="5"/>
  <c r="E614" i="5"/>
  <c r="C566" i="5"/>
  <c r="B622" i="5"/>
  <c r="C622" i="5"/>
  <c r="F487" i="5"/>
  <c r="E623" i="5"/>
  <c r="E225" i="5"/>
  <c r="F449" i="5"/>
  <c r="B234" i="5"/>
  <c r="C812" i="5"/>
  <c r="B812" i="5"/>
  <c r="D812" i="5" s="1"/>
  <c r="F809" i="5"/>
  <c r="C382" i="5"/>
  <c r="C385" i="5"/>
  <c r="B591" i="5"/>
  <c r="D591" i="5" s="1"/>
  <c r="E199" i="5"/>
  <c r="E152" i="5"/>
  <c r="B103" i="5"/>
  <c r="E239" i="5"/>
  <c r="F103" i="5"/>
  <c r="B222" i="5"/>
  <c r="E370" i="5"/>
  <c r="C102" i="5"/>
  <c r="B335" i="5"/>
  <c r="C122" i="5"/>
  <c r="E196" i="5"/>
  <c r="E86" i="5"/>
  <c r="G86" i="5" s="1"/>
  <c r="K86" i="5" s="1"/>
  <c r="E111" i="5"/>
  <c r="B541" i="5"/>
  <c r="D541" i="5" s="1"/>
  <c r="B106" i="5"/>
  <c r="E209" i="5"/>
  <c r="C125" i="5"/>
  <c r="C205" i="5"/>
  <c r="F522" i="5"/>
  <c r="B120" i="5"/>
  <c r="B113" i="5"/>
  <c r="E190" i="5"/>
  <c r="G190" i="5" s="1"/>
  <c r="K190" i="5" s="1"/>
  <c r="C217" i="5"/>
  <c r="E550" i="5"/>
  <c r="F465" i="5"/>
  <c r="F642" i="5"/>
  <c r="E96" i="5"/>
  <c r="F108" i="5"/>
  <c r="B168" i="5"/>
  <c r="E338" i="5"/>
  <c r="G338" i="5" s="1"/>
  <c r="B100" i="5"/>
  <c r="F473" i="5"/>
  <c r="C352" i="5"/>
  <c r="C254" i="5"/>
  <c r="D254" i="5" s="1"/>
  <c r="F512" i="5"/>
  <c r="C189" i="5"/>
  <c r="E255" i="5"/>
  <c r="B219" i="5"/>
  <c r="F460" i="5"/>
  <c r="F493" i="5"/>
  <c r="G493" i="5" s="1"/>
  <c r="F481" i="5"/>
  <c r="E754" i="5"/>
  <c r="G754" i="5" s="1"/>
  <c r="E153" i="5"/>
  <c r="B209" i="5"/>
  <c r="B147" i="5"/>
  <c r="C598" i="5"/>
  <c r="B451" i="5"/>
  <c r="F498" i="5"/>
  <c r="C641" i="5"/>
  <c r="B550" i="5"/>
  <c r="D550" i="5" s="1"/>
  <c r="E628" i="5"/>
  <c r="E157" i="5"/>
  <c r="B224" i="5"/>
  <c r="C148" i="5"/>
  <c r="E630" i="5"/>
  <c r="F461" i="5"/>
  <c r="E502" i="5"/>
  <c r="E655" i="5"/>
  <c r="F560" i="5"/>
  <c r="C647" i="5"/>
  <c r="D647" i="5" s="1"/>
  <c r="E162" i="5"/>
  <c r="B240" i="5"/>
  <c r="C152" i="5"/>
  <c r="B744" i="5"/>
  <c r="B467" i="5"/>
  <c r="B506" i="5"/>
  <c r="E801" i="5"/>
  <c r="F568" i="5"/>
  <c r="B650" i="5"/>
  <c r="D650" i="5" s="1"/>
  <c r="C556" i="5"/>
  <c r="F556" i="5"/>
  <c r="F585" i="5"/>
  <c r="G585" i="5" s="1"/>
  <c r="B188" i="5"/>
  <c r="B463" i="5"/>
  <c r="F521" i="5"/>
  <c r="E337" i="5"/>
  <c r="C808" i="5"/>
  <c r="B808" i="5"/>
  <c r="E813" i="5"/>
  <c r="G813" i="5" s="1"/>
  <c r="E385" i="5"/>
  <c r="F382" i="5"/>
  <c r="B811" i="5"/>
  <c r="D811" i="5" s="1"/>
  <c r="E808" i="5"/>
  <c r="C810" i="5"/>
  <c r="F381" i="5"/>
  <c r="B383" i="5"/>
  <c r="C477" i="5"/>
  <c r="C108" i="5"/>
  <c r="C124" i="5"/>
  <c r="C103" i="5"/>
  <c r="B94" i="5"/>
  <c r="E556" i="5"/>
  <c r="B96" i="5"/>
  <c r="B143" i="5"/>
  <c r="B107" i="5"/>
  <c r="C338" i="5"/>
  <c r="F490" i="5"/>
  <c r="C104" i="5"/>
  <c r="B555" i="5"/>
  <c r="F87" i="5"/>
  <c r="E489" i="5"/>
  <c r="E92" i="5"/>
  <c r="E112" i="5"/>
  <c r="F555" i="5"/>
  <c r="C116" i="5"/>
  <c r="C334" i="5"/>
  <c r="B88" i="5"/>
  <c r="E150" i="5"/>
  <c r="C186" i="5"/>
  <c r="E576" i="5"/>
  <c r="B173" i="5"/>
  <c r="F458" i="5"/>
  <c r="B116" i="5"/>
  <c r="F107" i="5"/>
  <c r="E498" i="5"/>
  <c r="F142" i="5"/>
  <c r="F275" i="5" s="1"/>
  <c r="F104" i="5"/>
  <c r="C99" i="5"/>
  <c r="B135" i="5"/>
  <c r="F479" i="5"/>
  <c r="C188" i="5"/>
  <c r="C616" i="5"/>
  <c r="C175" i="5"/>
  <c r="C138" i="5"/>
  <c r="B502" i="5"/>
  <c r="B515" i="5"/>
  <c r="F137" i="5"/>
  <c r="B582" i="5"/>
  <c r="F598" i="5"/>
  <c r="C231" i="5"/>
  <c r="B178" i="5"/>
  <c r="E175" i="5"/>
  <c r="G175" i="5" s="1"/>
  <c r="C173" i="5"/>
  <c r="C333" i="5"/>
  <c r="B587" i="5"/>
  <c r="F205" i="5"/>
  <c r="F339" i="5"/>
  <c r="E376" i="5"/>
  <c r="C233" i="5"/>
  <c r="B186" i="5"/>
  <c r="C179" i="5"/>
  <c r="E174" i="5"/>
  <c r="B336" i="5"/>
  <c r="B611" i="5"/>
  <c r="F206" i="5"/>
  <c r="F349" i="5"/>
  <c r="C828" i="5"/>
  <c r="B235" i="5"/>
  <c r="B194" i="5"/>
  <c r="C183" i="5"/>
  <c r="B177" i="5"/>
  <c r="D177" i="5" s="1"/>
  <c r="C337" i="5"/>
  <c r="C625" i="5"/>
  <c r="F211" i="5"/>
  <c r="G211" i="5" s="1"/>
  <c r="E355" i="5"/>
  <c r="B176" i="5"/>
  <c r="C245" i="5"/>
  <c r="B528" i="5"/>
  <c r="E465" i="5"/>
  <c r="E219" i="5"/>
  <c r="E161" i="5"/>
  <c r="B163" i="5"/>
  <c r="C163" i="5"/>
  <c r="E250" i="5"/>
  <c r="E139" i="5"/>
  <c r="C512" i="5"/>
  <c r="C187" i="5"/>
  <c r="C93" i="5"/>
  <c r="B395" i="5"/>
  <c r="B656" i="5"/>
  <c r="C243" i="5"/>
  <c r="C87" i="5"/>
  <c r="E234" i="5"/>
  <c r="E524" i="5"/>
  <c r="C151" i="5"/>
  <c r="F178" i="5"/>
  <c r="G178" i="5" s="1"/>
  <c r="K178" i="5" s="1"/>
  <c r="E140" i="5"/>
  <c r="E546" i="5"/>
  <c r="G546" i="5" s="1"/>
  <c r="C216" i="5"/>
  <c r="E246" i="5"/>
  <c r="G246" i="5" s="1"/>
  <c r="K246" i="5" s="1"/>
  <c r="E395" i="5"/>
  <c r="C498" i="5"/>
  <c r="C165" i="5"/>
  <c r="F478" i="5"/>
  <c r="B529" i="5"/>
  <c r="F161" i="5"/>
  <c r="F579" i="5"/>
  <c r="F652" i="5"/>
  <c r="F370" i="5"/>
  <c r="E172" i="5"/>
  <c r="G172" i="5" s="1"/>
  <c r="K172" i="5" s="1"/>
  <c r="B137" i="5"/>
  <c r="F485" i="5"/>
  <c r="B531" i="5"/>
  <c r="F162" i="5"/>
  <c r="B592" i="5"/>
  <c r="F654" i="5"/>
  <c r="E104" i="5"/>
  <c r="G104" i="5" s="1"/>
  <c r="C98" i="5"/>
  <c r="E232" i="5"/>
  <c r="E240" i="5"/>
  <c r="C169" i="5"/>
  <c r="B645" i="5"/>
  <c r="C241" i="5"/>
  <c r="E179" i="5"/>
  <c r="F565" i="5"/>
  <c r="B488" i="5"/>
  <c r="B485" i="5"/>
  <c r="C222" i="5"/>
  <c r="E591" i="5"/>
  <c r="C482" i="5"/>
  <c r="F393" i="5"/>
  <c r="C546" i="5"/>
  <c r="C465" i="5"/>
  <c r="E571" i="5"/>
  <c r="F454" i="5"/>
  <c r="F160" i="5"/>
  <c r="B359" i="5"/>
  <c r="B598" i="5"/>
  <c r="E525" i="5"/>
  <c r="B631" i="5"/>
  <c r="E485" i="5"/>
  <c r="F186" i="5"/>
  <c r="B375" i="5"/>
  <c r="D375" i="5" s="1"/>
  <c r="C745" i="5"/>
  <c r="F590" i="5"/>
  <c r="E613" i="5"/>
  <c r="E526" i="5"/>
  <c r="F208" i="5"/>
  <c r="F94" i="5"/>
  <c r="B101" i="5"/>
  <c r="E119" i="5"/>
  <c r="E185" i="5"/>
  <c r="E138" i="5"/>
  <c r="C145" i="5"/>
  <c r="E165" i="5"/>
  <c r="E135" i="5"/>
  <c r="B236" i="5"/>
  <c r="F373" i="5"/>
  <c r="G373" i="5" s="1"/>
  <c r="E566" i="5"/>
  <c r="G566" i="5" s="1"/>
  <c r="F135" i="5"/>
  <c r="E562" i="5"/>
  <c r="F506" i="5"/>
  <c r="F650" i="5"/>
  <c r="C373" i="5"/>
  <c r="B125" i="5"/>
  <c r="E147" i="5"/>
  <c r="C110" i="5"/>
  <c r="F119" i="5"/>
  <c r="B205" i="5"/>
  <c r="E197" i="5"/>
  <c r="B139" i="5"/>
  <c r="B583" i="5"/>
  <c r="D583" i="5" s="1"/>
  <c r="B141" i="5"/>
  <c r="E627" i="5"/>
  <c r="G627" i="5" s="1"/>
  <c r="B133" i="5"/>
  <c r="F147" i="5"/>
  <c r="B155" i="5"/>
  <c r="F525" i="5"/>
  <c r="B609" i="5"/>
  <c r="C181" i="5"/>
  <c r="D181" i="5" s="1"/>
  <c r="E580" i="5"/>
  <c r="F563" i="5"/>
  <c r="F189" i="5"/>
  <c r="F230" i="5"/>
  <c r="E392" i="5"/>
  <c r="E177" i="5"/>
  <c r="G177" i="5" s="1"/>
  <c r="B142" i="5"/>
  <c r="C150" i="5"/>
  <c r="D150" i="5" s="1"/>
  <c r="E637" i="5"/>
  <c r="B569" i="5"/>
  <c r="D569" i="5" s="1"/>
  <c r="F191" i="5"/>
  <c r="F231" i="5"/>
  <c r="G231" i="5" s="1"/>
  <c r="F392" i="5"/>
  <c r="E87" i="5"/>
  <c r="C106" i="5"/>
  <c r="E468" i="5"/>
  <c r="B339" i="5"/>
  <c r="E148" i="5"/>
  <c r="C156" i="5"/>
  <c r="B351" i="5"/>
  <c r="C190" i="5"/>
  <c r="C244" i="5"/>
  <c r="E504" i="5"/>
  <c r="E506" i="5"/>
  <c r="B250" i="5"/>
  <c r="F744" i="5"/>
  <c r="F771" i="5" s="1"/>
  <c r="C528" i="5"/>
  <c r="F819" i="5"/>
  <c r="F816" i="5"/>
  <c r="C520" i="5"/>
  <c r="C372" i="5"/>
  <c r="E555" i="5"/>
  <c r="C354" i="5"/>
  <c r="F145" i="5"/>
  <c r="C176" i="5"/>
  <c r="C568" i="5"/>
  <c r="F488" i="5"/>
  <c r="B590" i="5"/>
  <c r="D590" i="5" s="1"/>
  <c r="F466" i="5"/>
  <c r="F169" i="5"/>
  <c r="C342" i="5"/>
  <c r="B626" i="5"/>
  <c r="E549" i="5"/>
  <c r="E755" i="5"/>
  <c r="B507" i="5"/>
  <c r="F195" i="5"/>
  <c r="F102" i="5"/>
  <c r="B110" i="5"/>
  <c r="B136" i="5"/>
  <c r="B199" i="5"/>
  <c r="B184" i="5"/>
  <c r="D184" i="5" s="1"/>
  <c r="E100" i="5"/>
  <c r="B122" i="5"/>
  <c r="F96" i="5"/>
  <c r="C194" i="5"/>
  <c r="E101" i="5"/>
  <c r="B497" i="5"/>
  <c r="D497" i="5" s="1"/>
  <c r="C350" i="5"/>
  <c r="E460" i="5"/>
  <c r="G460" i="5" s="1"/>
  <c r="F539" i="5"/>
  <c r="E155" i="5"/>
  <c r="B637" i="5"/>
  <c r="B154" i="5"/>
  <c r="F180" i="5"/>
  <c r="E144" i="5"/>
  <c r="B549" i="5"/>
  <c r="E603" i="5"/>
  <c r="G603" i="5" s="1"/>
  <c r="E166" i="5"/>
  <c r="G166" i="5" s="1"/>
  <c r="B340" i="5"/>
  <c r="B800" i="5"/>
  <c r="C226" i="5"/>
  <c r="C449" i="5"/>
  <c r="C341" i="5"/>
  <c r="C164" i="5"/>
  <c r="B167" i="5"/>
  <c r="E164" i="5"/>
  <c r="B252" i="5"/>
  <c r="B354" i="5"/>
  <c r="C230" i="5"/>
  <c r="C469" i="5"/>
  <c r="C358" i="5"/>
  <c r="B551" i="5"/>
  <c r="B43" i="5" s="1"/>
  <c r="D43" i="5" s="1"/>
  <c r="F110" i="5"/>
  <c r="B118" i="5"/>
  <c r="B525" i="5"/>
  <c r="E464" i="5"/>
  <c r="B182" i="5"/>
  <c r="B183" i="5"/>
  <c r="B471" i="5"/>
  <c r="B202" i="5"/>
  <c r="B332" i="5"/>
  <c r="E518" i="5"/>
  <c r="E531" i="5"/>
  <c r="F366" i="5"/>
  <c r="C642" i="5"/>
  <c r="C572" i="5"/>
  <c r="E828" i="5"/>
  <c r="F649" i="5"/>
  <c r="C494" i="5"/>
  <c r="F250" i="5"/>
  <c r="F532" i="5"/>
  <c r="C255" i="5"/>
  <c r="F133" i="5"/>
  <c r="B396" i="5"/>
  <c r="C543" i="5"/>
  <c r="C461" i="5"/>
  <c r="E567" i="5"/>
  <c r="B389" i="5"/>
  <c r="F155" i="5"/>
  <c r="E159" i="5"/>
  <c r="G159" i="5" s="1"/>
  <c r="K159" i="5" s="1"/>
  <c r="C588" i="5"/>
  <c r="E521" i="5"/>
  <c r="G521" i="5" s="1"/>
  <c r="B624" i="5"/>
  <c r="B480" i="5"/>
  <c r="D480" i="5" s="1"/>
  <c r="F181" i="5"/>
  <c r="C112" i="5"/>
  <c r="F121" i="5"/>
  <c r="B165" i="5"/>
  <c r="E210" i="5"/>
  <c r="B231" i="5"/>
  <c r="C206" i="5"/>
  <c r="B203" i="5"/>
  <c r="B157" i="5"/>
  <c r="E456" i="5"/>
  <c r="B466" i="5"/>
  <c r="E450" i="5"/>
  <c r="F179" i="5"/>
  <c r="B566" i="5"/>
  <c r="D566" i="5" s="1"/>
  <c r="C630" i="5"/>
  <c r="E90" i="5"/>
  <c r="E359" i="5"/>
  <c r="F383" i="5"/>
  <c r="E486" i="5"/>
  <c r="E122" i="5"/>
  <c r="F113" i="5"/>
  <c r="C249" i="5"/>
  <c r="E107" i="5"/>
  <c r="F204" i="5"/>
  <c r="F455" i="5"/>
  <c r="F368" i="5"/>
  <c r="G368" i="5" s="1"/>
  <c r="E548" i="5"/>
  <c r="F540" i="5"/>
  <c r="F706" i="5" s="1"/>
  <c r="C192" i="5"/>
  <c r="E523" i="5"/>
  <c r="F622" i="5"/>
  <c r="C142" i="5"/>
  <c r="C638" i="5"/>
  <c r="D638" i="5" s="1"/>
  <c r="C135" i="5"/>
  <c r="F151" i="5"/>
  <c r="B521" i="5"/>
  <c r="C139" i="5"/>
  <c r="E372" i="5"/>
  <c r="G372" i="5" s="1"/>
  <c r="F459" i="5"/>
  <c r="B338" i="5"/>
  <c r="F542" i="5"/>
  <c r="B802" i="5"/>
  <c r="E205" i="5"/>
  <c r="C191" i="5"/>
  <c r="E183" i="5"/>
  <c r="E348" i="5"/>
  <c r="B461" i="5"/>
  <c r="B353" i="5"/>
  <c r="B544" i="5"/>
  <c r="F828" i="5"/>
  <c r="C109" i="5"/>
  <c r="B89" i="5"/>
  <c r="E108" i="5"/>
  <c r="E141" i="5"/>
  <c r="F519" i="5"/>
  <c r="G519" i="5" s="1"/>
  <c r="C218" i="5"/>
  <c r="C143" i="5"/>
  <c r="F537" i="5"/>
  <c r="B217" i="5"/>
  <c r="B350" i="5"/>
  <c r="B533" i="5"/>
  <c r="F577" i="5"/>
  <c r="G577" i="5" s="1"/>
  <c r="B468" i="5"/>
  <c r="F239" i="5"/>
  <c r="C623" i="5"/>
  <c r="F820" i="5"/>
  <c r="F620" i="5"/>
  <c r="E658" i="5"/>
  <c r="F223" i="5"/>
  <c r="C596" i="5"/>
  <c r="C238" i="5"/>
  <c r="C648" i="5"/>
  <c r="D648" i="5" s="1"/>
  <c r="F755" i="5"/>
  <c r="C514" i="5"/>
  <c r="F351" i="5"/>
  <c r="B546" i="5"/>
  <c r="B352" i="5"/>
  <c r="F143" i="5"/>
  <c r="C391" i="5"/>
  <c r="C564" i="5"/>
  <c r="F480" i="5"/>
  <c r="E579" i="5"/>
  <c r="E461" i="5"/>
  <c r="F167" i="5"/>
  <c r="B124" i="5"/>
  <c r="C92" i="5"/>
  <c r="B200" i="5"/>
  <c r="E229" i="5"/>
  <c r="C140" i="5"/>
  <c r="F810" i="5"/>
  <c r="B385" i="5"/>
  <c r="E99" i="5"/>
  <c r="E91" i="5"/>
  <c r="B470" i="5"/>
  <c r="B140" i="5"/>
  <c r="E95" i="5"/>
  <c r="G95" i="5" s="1"/>
  <c r="K95" i="5" s="1"/>
  <c r="E120" i="5"/>
  <c r="G120" i="5" s="1"/>
  <c r="K120" i="5" s="1"/>
  <c r="F529" i="5"/>
  <c r="F88" i="5"/>
  <c r="F516" i="5"/>
  <c r="F503" i="5"/>
  <c r="C239" i="5"/>
  <c r="C530" i="5"/>
  <c r="E206" i="5"/>
  <c r="G206" i="5" s="1"/>
  <c r="K206" i="5" s="1"/>
  <c r="E241" i="5"/>
  <c r="E115" i="5"/>
  <c r="G115" i="5" s="1"/>
  <c r="C158" i="5"/>
  <c r="E645" i="5"/>
  <c r="C155" i="5"/>
  <c r="F183" i="5"/>
  <c r="G183" i="5" s="1"/>
  <c r="K183" i="5" s="1"/>
  <c r="B174" i="5"/>
  <c r="B244" i="5"/>
  <c r="B458" i="5"/>
  <c r="F486" i="5"/>
  <c r="F704" i="5" s="1"/>
  <c r="B472" i="5"/>
  <c r="E649" i="5"/>
  <c r="B372" i="5"/>
  <c r="C141" i="5"/>
  <c r="E216" i="5"/>
  <c r="B197" i="5"/>
  <c r="E459" i="5"/>
  <c r="E490" i="5"/>
  <c r="G490" i="5" s="1"/>
  <c r="E478" i="5"/>
  <c r="B655" i="5"/>
  <c r="D655" i="5" s="1"/>
  <c r="F92" i="5"/>
  <c r="B99" i="5"/>
  <c r="E117" i="5"/>
  <c r="C180" i="5"/>
  <c r="D180" i="5" s="1"/>
  <c r="B652" i="5"/>
  <c r="C137" i="5"/>
  <c r="C160" i="5"/>
  <c r="B132" i="5"/>
  <c r="D132" i="5" s="1"/>
  <c r="C232" i="5"/>
  <c r="F369" i="5"/>
  <c r="G369" i="5" s="1"/>
  <c r="E558" i="5"/>
  <c r="C366" i="5"/>
  <c r="F501" i="5"/>
  <c r="C386" i="5"/>
  <c r="F597" i="5"/>
  <c r="B398" i="5"/>
  <c r="E825" i="5"/>
  <c r="C621" i="5"/>
  <c r="E638" i="5"/>
  <c r="E542" i="5"/>
  <c r="E218" i="5"/>
  <c r="B567" i="5"/>
  <c r="D567" i="5" s="1"/>
  <c r="F638" i="5"/>
  <c r="C486" i="5"/>
  <c r="F247" i="5"/>
  <c r="C744" i="5"/>
  <c r="C251" i="5"/>
  <c r="B369" i="5"/>
  <c r="E391" i="5"/>
  <c r="C532" i="5"/>
  <c r="C453" i="5"/>
  <c r="F564" i="5"/>
  <c r="B373" i="5"/>
  <c r="F152" i="5"/>
  <c r="C113" i="5"/>
  <c r="C100" i="5"/>
  <c r="C246" i="5"/>
  <c r="D246" i="5" s="1"/>
  <c r="B247" i="5"/>
  <c r="E181" i="5"/>
  <c r="C136" i="5"/>
  <c r="C250" i="5"/>
  <c r="C182" i="5"/>
  <c r="D182" i="5" s="1"/>
  <c r="C609" i="5"/>
  <c r="F491" i="5"/>
  <c r="G491" i="5" s="1"/>
  <c r="E488" i="5"/>
  <c r="G488" i="5" s="1"/>
  <c r="E227" i="5"/>
  <c r="F583" i="5"/>
  <c r="C536" i="5"/>
  <c r="C826" i="5"/>
  <c r="B371" i="5"/>
  <c r="E810" i="5"/>
  <c r="E123" i="5"/>
  <c r="E103" i="5"/>
  <c r="B517" i="5"/>
  <c r="D517" i="5" s="1"/>
  <c r="C131" i="5"/>
  <c r="B95" i="5"/>
  <c r="B158" i="5"/>
  <c r="C174" i="5"/>
  <c r="F101" i="5"/>
  <c r="E102" i="5"/>
  <c r="E137" i="5"/>
  <c r="G137" i="5" s="1"/>
  <c r="K137" i="5" s="1"/>
  <c r="B349" i="5"/>
  <c r="E600" i="5"/>
  <c r="E145" i="5"/>
  <c r="E520" i="5"/>
  <c r="E193" i="5"/>
  <c r="G193" i="5" s="1"/>
  <c r="E530" i="5"/>
  <c r="G530" i="5" s="1"/>
  <c r="F626" i="5"/>
  <c r="G626" i="5" s="1"/>
  <c r="B145" i="5"/>
  <c r="C652" i="5"/>
  <c r="C200" i="5"/>
  <c r="C133" i="5"/>
  <c r="E471" i="5"/>
  <c r="B519" i="5"/>
  <c r="F524" i="5"/>
  <c r="C516" i="5"/>
  <c r="D516" i="5" s="1"/>
  <c r="F505" i="5"/>
  <c r="G505" i="5" s="1"/>
  <c r="C185" i="5"/>
  <c r="B253" i="5"/>
  <c r="C211" i="5"/>
  <c r="C302" i="5" s="1"/>
  <c r="F472" i="5"/>
  <c r="F520" i="5"/>
  <c r="B530" i="5"/>
  <c r="D530" i="5" s="1"/>
  <c r="C527" i="5"/>
  <c r="F100" i="5"/>
  <c r="C107" i="5"/>
  <c r="E125" i="5"/>
  <c r="C196" i="5"/>
  <c r="C172" i="5"/>
  <c r="E167" i="5"/>
  <c r="E180" i="5"/>
  <c r="E143" i="5"/>
  <c r="B251" i="5"/>
  <c r="F452" i="5"/>
  <c r="C618" i="5"/>
  <c r="F150" i="5"/>
  <c r="B545" i="5"/>
  <c r="B498" i="5"/>
  <c r="F636" i="5"/>
  <c r="E358" i="5"/>
  <c r="G358" i="5" s="1"/>
  <c r="E644" i="5"/>
  <c r="G644" i="5" s="1"/>
  <c r="B572" i="5"/>
  <c r="E586" i="5"/>
  <c r="F515" i="5"/>
  <c r="F203" i="5"/>
  <c r="B804" i="5"/>
  <c r="D804" i="5" s="1"/>
  <c r="F617" i="5"/>
  <c r="E651" i="5"/>
  <c r="F216" i="5"/>
  <c r="E570" i="5"/>
  <c r="B233" i="5"/>
  <c r="C634" i="5"/>
  <c r="F658" i="5"/>
  <c r="C511" i="5"/>
  <c r="F340" i="5"/>
  <c r="B542" i="5"/>
  <c r="C339" i="5"/>
  <c r="F139" i="5"/>
  <c r="E93" i="5"/>
  <c r="B109" i="5"/>
  <c r="E480" i="5"/>
  <c r="F354" i="5"/>
  <c r="E156" i="5"/>
  <c r="B164" i="5"/>
  <c r="D164" i="5" s="1"/>
  <c r="C368" i="5"/>
  <c r="B193" i="5"/>
  <c r="B248" i="5"/>
  <c r="F507" i="5"/>
  <c r="C201" i="5"/>
  <c r="B249" i="5"/>
  <c r="D249" i="5" s="1"/>
  <c r="C86" i="5"/>
  <c r="C617" i="5"/>
  <c r="E452" i="5"/>
  <c r="E575" i="5"/>
  <c r="E626" i="5"/>
  <c r="C96" i="5"/>
  <c r="F112" i="5"/>
  <c r="E198" i="5"/>
  <c r="G198" i="5" s="1"/>
  <c r="K198" i="5" s="1"/>
  <c r="B495" i="5"/>
  <c r="E189" i="5"/>
  <c r="F144" i="5"/>
  <c r="B151" i="5"/>
  <c r="F523" i="5"/>
  <c r="B195" i="5"/>
  <c r="E540" i="5"/>
  <c r="F633" i="5"/>
  <c r="B821" i="5"/>
  <c r="B333" i="5"/>
  <c r="D333" i="5" s="1"/>
  <c r="B210" i="5"/>
  <c r="E511" i="5"/>
  <c r="F130" i="5"/>
  <c r="F576" i="5"/>
  <c r="B755" i="5"/>
  <c r="C193" i="5"/>
  <c r="E132" i="5"/>
  <c r="F528" i="5"/>
  <c r="C340" i="5"/>
  <c r="D340" i="5" s="1"/>
  <c r="B513" i="5"/>
  <c r="D513" i="5" s="1"/>
  <c r="F136" i="5"/>
  <c r="B578" i="5"/>
  <c r="D578" i="5" s="1"/>
  <c r="B816" i="5"/>
  <c r="C121" i="5"/>
  <c r="D121" i="5" s="1"/>
  <c r="C89" i="5"/>
  <c r="B192" i="5"/>
  <c r="B226" i="5"/>
  <c r="B130" i="5"/>
  <c r="B238" i="5"/>
  <c r="C221" i="5"/>
  <c r="B166" i="5"/>
  <c r="B493" i="5"/>
  <c r="D493" i="5" s="1"/>
  <c r="B474" i="5"/>
  <c r="E462" i="5"/>
  <c r="E680" i="5" s="1"/>
  <c r="F194" i="5"/>
  <c r="B558" i="5"/>
  <c r="B623" i="5"/>
  <c r="E399" i="5"/>
  <c r="G399" i="5" s="1"/>
  <c r="C90" i="5"/>
  <c r="C579" i="5"/>
  <c r="D579" i="5" s="1"/>
  <c r="E501" i="5"/>
  <c r="B595" i="5"/>
  <c r="E469" i="5"/>
  <c r="F174" i="5"/>
  <c r="C398" i="5"/>
  <c r="B634" i="5"/>
  <c r="D634" i="5" s="1"/>
  <c r="B568" i="5"/>
  <c r="B581" i="5"/>
  <c r="E510" i="5"/>
  <c r="F197" i="5"/>
  <c r="F804" i="5"/>
  <c r="F602" i="5"/>
  <c r="C637" i="5"/>
  <c r="C754" i="5"/>
  <c r="B565" i="5"/>
  <c r="B229" i="5"/>
  <c r="E594" i="5"/>
  <c r="B117" i="5"/>
  <c r="B92" i="5"/>
  <c r="E110" i="5"/>
  <c r="E149" i="5"/>
  <c r="B535" i="5"/>
  <c r="B230" i="5"/>
  <c r="C147" i="5"/>
  <c r="B563" i="5"/>
  <c r="E221" i="5"/>
  <c r="F353" i="5"/>
  <c r="G353" i="5" s="1"/>
  <c r="E538" i="5"/>
  <c r="E588" i="5"/>
  <c r="E512" i="5"/>
  <c r="C460" i="5"/>
  <c r="F600" i="5"/>
  <c r="G600" i="5" s="1"/>
  <c r="D518" i="5"/>
  <c r="H277" i="8"/>
  <c r="K293" i="8"/>
  <c r="K267" i="8"/>
  <c r="I291" i="8"/>
  <c r="I281" i="8"/>
  <c r="J277" i="8"/>
  <c r="I289" i="8"/>
  <c r="K271" i="8"/>
  <c r="I647" i="3"/>
  <c r="F694" i="8"/>
  <c r="E773" i="8"/>
  <c r="G701" i="8"/>
  <c r="H282" i="8"/>
  <c r="J682" i="8"/>
  <c r="K681" i="8"/>
  <c r="G676" i="8"/>
  <c r="I688" i="8"/>
  <c r="J281" i="8"/>
  <c r="K264" i="8"/>
  <c r="K272" i="8"/>
  <c r="J698" i="8"/>
  <c r="I772" i="8"/>
  <c r="I775" i="8" s="1"/>
  <c r="B20" i="2"/>
  <c r="N1448" i="3"/>
  <c r="H266" i="8"/>
  <c r="I681" i="8"/>
  <c r="I711" i="8"/>
  <c r="F841" i="10"/>
  <c r="G715" i="8"/>
  <c r="E704" i="8"/>
  <c r="E273" i="8"/>
  <c r="I668" i="8"/>
  <c r="H703" i="8"/>
  <c r="I266" i="8"/>
  <c r="J683" i="8"/>
  <c r="K713" i="8"/>
  <c r="J715" i="8"/>
  <c r="H696" i="8"/>
  <c r="J264" i="8"/>
  <c r="G849" i="8"/>
  <c r="H700" i="8"/>
  <c r="H290" i="8"/>
  <c r="I815" i="8"/>
  <c r="I55" i="8" s="1"/>
  <c r="K815" i="8"/>
  <c r="K55" i="8" s="1"/>
  <c r="K807" i="8"/>
  <c r="K54" i="8" s="1"/>
  <c r="F685" i="8"/>
  <c r="F753" i="8"/>
  <c r="F50" i="8" s="1"/>
  <c r="H851" i="8"/>
  <c r="F678" i="8"/>
  <c r="K853" i="8"/>
  <c r="G292" i="8"/>
  <c r="J688" i="8"/>
  <c r="J283" i="8"/>
  <c r="B850" i="8"/>
  <c r="D852" i="8"/>
  <c r="H284" i="8"/>
  <c r="G710" i="8"/>
  <c r="K265" i="8"/>
  <c r="H849" i="8"/>
  <c r="I272" i="8"/>
  <c r="K854" i="8"/>
  <c r="G748" i="8"/>
  <c r="G49" i="8" s="1"/>
  <c r="J421" i="8"/>
  <c r="G361" i="8"/>
  <c r="G37" i="8" s="1"/>
  <c r="H704" i="8"/>
  <c r="I712" i="8"/>
  <c r="G302" i="8"/>
  <c r="I670" i="8"/>
  <c r="H676" i="8"/>
  <c r="I290" i="8"/>
  <c r="I705" i="8"/>
  <c r="G681" i="8"/>
  <c r="H710" i="8"/>
  <c r="J282" i="8"/>
  <c r="J685" i="8"/>
  <c r="J290" i="8"/>
  <c r="I287" i="8"/>
  <c r="I706" i="8"/>
  <c r="K361" i="8"/>
  <c r="K37" i="8" s="1"/>
  <c r="K683" i="8"/>
  <c r="J552" i="8"/>
  <c r="J44" i="8" s="1"/>
  <c r="G708" i="8"/>
  <c r="J681" i="8"/>
  <c r="I714" i="8"/>
  <c r="J673" i="8"/>
  <c r="K712" i="8"/>
  <c r="K758" i="8"/>
  <c r="K690" i="8"/>
  <c r="K709" i="8"/>
  <c r="K687" i="8"/>
  <c r="I671" i="8"/>
  <c r="H288" i="8"/>
  <c r="I673" i="8"/>
  <c r="J297" i="8"/>
  <c r="K697" i="8"/>
  <c r="K295" i="8"/>
  <c r="K283" i="8"/>
  <c r="K671" i="8"/>
  <c r="F850" i="8"/>
  <c r="I853" i="8"/>
  <c r="J850" i="8"/>
  <c r="C851" i="8"/>
  <c r="B849" i="8"/>
  <c r="D851" i="8"/>
  <c r="J849" i="8"/>
  <c r="G852" i="8"/>
  <c r="G815" i="8"/>
  <c r="G55" i="8" s="1"/>
  <c r="B854" i="8"/>
  <c r="C854" i="8"/>
  <c r="J851" i="8"/>
  <c r="F854" i="8"/>
  <c r="K850" i="8"/>
  <c r="F815" i="8"/>
  <c r="F55" i="8" s="1"/>
  <c r="C852" i="8"/>
  <c r="D849" i="8"/>
  <c r="B852" i="8"/>
  <c r="D850" i="8"/>
  <c r="B853" i="8"/>
  <c r="C850" i="8"/>
  <c r="K852" i="8"/>
  <c r="F852" i="8"/>
  <c r="I850" i="8"/>
  <c r="J815" i="8"/>
  <c r="J55" i="8" s="1"/>
  <c r="D815" i="8"/>
  <c r="D55" i="8" s="1"/>
  <c r="E849" i="8"/>
  <c r="H853" i="8"/>
  <c r="F853" i="8"/>
  <c r="J852" i="8"/>
  <c r="D853" i="8"/>
  <c r="C853" i="8"/>
  <c r="E851" i="8"/>
  <c r="F274" i="8"/>
  <c r="H850" i="8"/>
  <c r="H854" i="8"/>
  <c r="G854" i="8"/>
  <c r="C849" i="8"/>
  <c r="E853" i="8"/>
  <c r="I852" i="8"/>
  <c r="H815" i="8"/>
  <c r="H55" i="8" s="1"/>
  <c r="B843" i="10"/>
  <c r="I814" i="10"/>
  <c r="I813" i="10"/>
  <c r="I812" i="10"/>
  <c r="I811" i="10"/>
  <c r="I810" i="10"/>
  <c r="I809" i="10"/>
  <c r="H814" i="10"/>
  <c r="H813" i="10"/>
  <c r="H812" i="10"/>
  <c r="H811" i="10"/>
  <c r="H810" i="10"/>
  <c r="H809" i="10"/>
  <c r="G814" i="10"/>
  <c r="G813" i="10"/>
  <c r="G812" i="10"/>
  <c r="G811" i="10"/>
  <c r="G810" i="10"/>
  <c r="G809" i="10"/>
  <c r="F813" i="10"/>
  <c r="F812" i="10"/>
  <c r="F811" i="10"/>
  <c r="F810" i="10"/>
  <c r="F809" i="10"/>
  <c r="J813" i="10"/>
  <c r="J810" i="10"/>
  <c r="F814" i="10"/>
  <c r="J812" i="10"/>
  <c r="E814" i="10"/>
  <c r="E813" i="10"/>
  <c r="E812" i="10"/>
  <c r="E811" i="10"/>
  <c r="E810" i="10"/>
  <c r="E809" i="10"/>
  <c r="D814" i="10"/>
  <c r="D813" i="10"/>
  <c r="D812" i="10"/>
  <c r="D811" i="10"/>
  <c r="D810" i="10"/>
  <c r="D809" i="10"/>
  <c r="K814" i="10"/>
  <c r="K813" i="10"/>
  <c r="K812" i="10"/>
  <c r="K811" i="10"/>
  <c r="K810" i="10"/>
  <c r="K809" i="10"/>
  <c r="J814" i="10"/>
  <c r="J811" i="10"/>
  <c r="J809" i="10"/>
  <c r="H274" i="8"/>
  <c r="I271" i="8"/>
  <c r="I299" i="8"/>
  <c r="J671" i="8"/>
  <c r="K772" i="8"/>
  <c r="K775" i="8" s="1"/>
  <c r="J823" i="8"/>
  <c r="J712" i="8"/>
  <c r="K684" i="8"/>
  <c r="G717" i="8"/>
  <c r="F416" i="8"/>
  <c r="C267" i="8"/>
  <c r="G294" i="8"/>
  <c r="I707" i="8"/>
  <c r="I606" i="8"/>
  <c r="G283" i="8"/>
  <c r="K693" i="8"/>
  <c r="I378" i="8"/>
  <c r="I38" i="8" s="1"/>
  <c r="J670" i="8"/>
  <c r="I683" i="8"/>
  <c r="I303" i="8"/>
  <c r="G705" i="8"/>
  <c r="J273" i="8"/>
  <c r="G695" i="8"/>
  <c r="D673" i="8"/>
  <c r="F758" i="8"/>
  <c r="F51" i="8" s="1"/>
  <c r="H419" i="8"/>
  <c r="J758" i="8"/>
  <c r="J51" i="8" s="1"/>
  <c r="J292" i="8"/>
  <c r="I500" i="8"/>
  <c r="I43" i="8" s="1"/>
  <c r="K345" i="8"/>
  <c r="K36" i="8" s="1"/>
  <c r="K682" i="8"/>
  <c r="K500" i="8"/>
  <c r="K43" i="8" s="1"/>
  <c r="C463" i="10"/>
  <c r="B122" i="10"/>
  <c r="D570" i="10"/>
  <c r="B390" i="10"/>
  <c r="D258" i="10"/>
  <c r="D37" i="2"/>
  <c r="D54" i="2" s="1"/>
  <c r="H345" i="8"/>
  <c r="H36" i="8" s="1"/>
  <c r="F773" i="8"/>
  <c r="C361" i="8"/>
  <c r="C37" i="8" s="1"/>
  <c r="G345" i="8"/>
  <c r="G36" i="8" s="1"/>
  <c r="K269" i="8"/>
  <c r="B675" i="8"/>
  <c r="C705" i="8"/>
  <c r="F681" i="8"/>
  <c r="E676" i="8"/>
  <c r="B684" i="8"/>
  <c r="K710" i="8"/>
  <c r="C671" i="8"/>
  <c r="D281" i="8"/>
  <c r="E705" i="8"/>
  <c r="J294" i="8"/>
  <c r="E693" i="8"/>
  <c r="D419" i="8"/>
  <c r="F298" i="8"/>
  <c r="F700" i="8"/>
  <c r="E748" i="8"/>
  <c r="E49" i="8" s="1"/>
  <c r="E285" i="8"/>
  <c r="D669" i="8"/>
  <c r="J410" i="8"/>
  <c r="E276" i="8"/>
  <c r="F297" i="8"/>
  <c r="G704" i="8"/>
  <c r="J708" i="8"/>
  <c r="G418" i="8"/>
  <c r="J418" i="8"/>
  <c r="I672" i="8"/>
  <c r="K695" i="8"/>
  <c r="E685" i="8"/>
  <c r="K402" i="8"/>
  <c r="K40" i="8" s="1"/>
  <c r="K289" i="8"/>
  <c r="J417" i="8"/>
  <c r="H294" i="8"/>
  <c r="G415" i="8"/>
  <c r="J500" i="8"/>
  <c r="J43" i="8" s="1"/>
  <c r="J606" i="8"/>
  <c r="J45" i="8" s="1"/>
  <c r="G753" i="8"/>
  <c r="G500" i="8"/>
  <c r="G43" i="8" s="1"/>
  <c r="I267" i="8"/>
  <c r="I297" i="8"/>
  <c r="I692" i="8"/>
  <c r="G688" i="8"/>
  <c r="G552" i="8"/>
  <c r="G44" i="8" s="1"/>
  <c r="G300" i="8"/>
  <c r="G709" i="8"/>
  <c r="G678" i="8"/>
  <c r="G274" i="8"/>
  <c r="B283" i="8"/>
  <c r="H758" i="8"/>
  <c r="H51" i="8" s="1"/>
  <c r="H683" i="8"/>
  <c r="G660" i="8"/>
  <c r="G46" i="8" s="1"/>
  <c r="I691" i="8"/>
  <c r="G417" i="8"/>
  <c r="H378" i="8"/>
  <c r="H38" i="8" s="1"/>
  <c r="I418" i="8"/>
  <c r="H660" i="8"/>
  <c r="H46" i="8" s="1"/>
  <c r="G679" i="8"/>
  <c r="H694" i="8"/>
  <c r="I286" i="8"/>
  <c r="J684" i="8"/>
  <c r="G758" i="8"/>
  <c r="G51" i="8" s="1"/>
  <c r="I700" i="8"/>
  <c r="H402" i="8"/>
  <c r="H40" i="8" s="1"/>
  <c r="H361" i="8"/>
  <c r="H37" i="8" s="1"/>
  <c r="H500" i="8"/>
  <c r="H43" i="8" s="1"/>
  <c r="I696" i="8"/>
  <c r="G716" i="8"/>
  <c r="I296" i="8"/>
  <c r="I345" i="8"/>
  <c r="I36" i="8" s="1"/>
  <c r="J419" i="8"/>
  <c r="I699" i="8"/>
  <c r="G276" i="8"/>
  <c r="J299" i="8"/>
  <c r="J699" i="8"/>
  <c r="J288" i="8"/>
  <c r="I689" i="8"/>
  <c r="I402" i="8"/>
  <c r="I279" i="8"/>
  <c r="H552" i="8"/>
  <c r="H44" i="8" s="1"/>
  <c r="J270" i="8"/>
  <c r="I704" i="8"/>
  <c r="G707" i="8"/>
  <c r="K301" i="8"/>
  <c r="I416" i="8"/>
  <c r="K717" i="8"/>
  <c r="J668" i="8"/>
  <c r="K699" i="8"/>
  <c r="K606" i="8"/>
  <c r="K45" i="8" s="1"/>
  <c r="K669" i="8"/>
  <c r="K688" i="8"/>
  <c r="J680" i="8"/>
  <c r="K716" i="8"/>
  <c r="K378" i="8"/>
  <c r="K38" i="8" s="1"/>
  <c r="I283" i="8"/>
  <c r="K704" i="8"/>
  <c r="K696" i="8"/>
  <c r="J345" i="8"/>
  <c r="J36" i="8" s="1"/>
  <c r="K711" i="8"/>
  <c r="K418" i="8"/>
  <c r="K668" i="8"/>
  <c r="K692" i="8"/>
  <c r="J267" i="8"/>
  <c r="K296" i="8"/>
  <c r="K416" i="8"/>
  <c r="H697" i="8"/>
  <c r="H671" i="8"/>
  <c r="J678" i="8"/>
  <c r="K708" i="8"/>
  <c r="K417" i="8"/>
  <c r="G687" i="8"/>
  <c r="G823" i="8"/>
  <c r="J807" i="8"/>
  <c r="J54" i="8" s="1"/>
  <c r="H674" i="8"/>
  <c r="I552" i="8"/>
  <c r="I44" i="8" s="1"/>
  <c r="I677" i="8"/>
  <c r="H418" i="8"/>
  <c r="P681" i="3"/>
  <c r="H807" i="8"/>
  <c r="H54" i="8" s="1"/>
  <c r="K552" i="8"/>
  <c r="K44" i="8" s="1"/>
  <c r="G772" i="8"/>
  <c r="J361" i="8"/>
  <c r="J37" i="8" s="1"/>
  <c r="K676" i="8"/>
  <c r="G677" i="8"/>
  <c r="D670" i="8"/>
  <c r="D285" i="8"/>
  <c r="E700" i="8"/>
  <c r="H774" i="8"/>
  <c r="I660" i="8"/>
  <c r="I46" i="8" s="1"/>
  <c r="I415" i="8"/>
  <c r="E703" i="8"/>
  <c r="C273" i="8"/>
  <c r="D715" i="8"/>
  <c r="C704" i="8"/>
  <c r="G670" i="8"/>
  <c r="B707" i="8"/>
  <c r="E681" i="8"/>
  <c r="D675" i="8"/>
  <c r="E713" i="8"/>
  <c r="D680" i="8"/>
  <c r="F717" i="8"/>
  <c r="F676" i="8"/>
  <c r="F279" i="8"/>
  <c r="G378" i="8"/>
  <c r="G38" i="8" s="1"/>
  <c r="H682" i="8"/>
  <c r="J691" i="8"/>
  <c r="J676" i="8"/>
  <c r="G713" i="8"/>
  <c r="G301" i="8"/>
  <c r="F273" i="8"/>
  <c r="F712" i="8"/>
  <c r="J289" i="8"/>
  <c r="J694" i="8"/>
  <c r="H701" i="8"/>
  <c r="J275" i="8"/>
  <c r="G698" i="8"/>
  <c r="H303" i="8"/>
  <c r="G682" i="8"/>
  <c r="G297" i="8"/>
  <c r="H420" i="8"/>
  <c r="I693" i="8"/>
  <c r="H287" i="8"/>
  <c r="F684" i="8"/>
  <c r="G268" i="8"/>
  <c r="G668" i="8"/>
  <c r="G685" i="8"/>
  <c r="J693" i="8"/>
  <c r="G672" i="8"/>
  <c r="I676" i="8"/>
  <c r="H417" i="8"/>
  <c r="I682" i="8"/>
  <c r="G712" i="8"/>
  <c r="C684" i="8"/>
  <c r="P647" i="3"/>
  <c r="H606" i="8"/>
  <c r="H45" i="8" s="1"/>
  <c r="E680" i="8"/>
  <c r="D685" i="8"/>
  <c r="I694" i="8"/>
  <c r="J285" i="8"/>
  <c r="K685" i="8"/>
  <c r="K415" i="8"/>
  <c r="G298" i="8"/>
  <c r="H672" i="8"/>
  <c r="K706" i="8"/>
  <c r="W1426" i="3"/>
  <c r="J660" i="8"/>
  <c r="J46" i="8" s="1"/>
  <c r="C774" i="8"/>
  <c r="I411" i="8"/>
  <c r="E266" i="8"/>
  <c r="F702" i="8"/>
  <c r="F271" i="8"/>
  <c r="E758" i="8"/>
  <c r="E51" i="8" s="1"/>
  <c r="I687" i="8"/>
  <c r="G684" i="8"/>
  <c r="H299" i="8"/>
  <c r="G416" i="8"/>
  <c r="D686" i="8"/>
  <c r="F284" i="8"/>
  <c r="F714" i="8"/>
  <c r="E689" i="8"/>
  <c r="F282" i="8"/>
  <c r="K702" i="8"/>
  <c r="F287" i="8"/>
  <c r="J709" i="8"/>
  <c r="G689" i="8"/>
  <c r="G690" i="8"/>
  <c r="J286" i="8"/>
  <c r="G674" i="8"/>
  <c r="K419" i="8"/>
  <c r="F286" i="8"/>
  <c r="H421" i="8"/>
  <c r="G275" i="8"/>
  <c r="I417" i="8"/>
  <c r="I685" i="8"/>
  <c r="I419" i="8"/>
  <c r="H272" i="8"/>
  <c r="G696" i="8"/>
  <c r="G282" i="8"/>
  <c r="H714" i="8"/>
  <c r="K268" i="8"/>
  <c r="H689" i="8"/>
  <c r="K670" i="8"/>
  <c r="J416" i="8"/>
  <c r="G702" i="8"/>
  <c r="J714" i="8"/>
  <c r="J710" i="8"/>
  <c r="H717" i="8"/>
  <c r="H415" i="8"/>
  <c r="K300" i="8"/>
  <c r="J420" i="8"/>
  <c r="K694" i="8"/>
  <c r="K674" i="8"/>
  <c r="K700" i="8"/>
  <c r="K677" i="8"/>
  <c r="H685" i="8"/>
  <c r="J291" i="8"/>
  <c r="K689" i="8"/>
  <c r="J301" i="8"/>
  <c r="I701" i="8"/>
  <c r="J703" i="8"/>
  <c r="J388" i="8"/>
  <c r="J39" i="8" s="1"/>
  <c r="X1433" i="3"/>
  <c r="X1389" i="3"/>
  <c r="F710" i="8"/>
  <c r="G774" i="8"/>
  <c r="I420" i="8"/>
  <c r="W1408" i="3"/>
  <c r="L1389" i="3"/>
  <c r="C266" i="8"/>
  <c r="E293" i="8"/>
  <c r="F421" i="8"/>
  <c r="E710" i="8"/>
  <c r="F270" i="8"/>
  <c r="J412" i="8"/>
  <c r="H669" i="8"/>
  <c r="G681" i="3"/>
  <c r="L1426" i="3"/>
  <c r="C713" i="8"/>
  <c r="E691" i="8"/>
  <c r="E267" i="8"/>
  <c r="H670" i="8"/>
  <c r="I293" i="8"/>
  <c r="J265" i="8"/>
  <c r="K291" i="8"/>
  <c r="J272" i="8"/>
  <c r="X1408" i="3"/>
  <c r="Z1534" i="3"/>
  <c r="I669" i="8"/>
  <c r="J753" i="8"/>
  <c r="J50" i="8" s="1"/>
  <c r="J772" i="8"/>
  <c r="G699" i="8"/>
  <c r="H772" i="8"/>
  <c r="H748" i="8"/>
  <c r="H49" i="8" s="1"/>
  <c r="E683" i="8"/>
  <c r="H300" i="8"/>
  <c r="J773" i="8"/>
  <c r="H709" i="8"/>
  <c r="I709" i="8"/>
  <c r="H687" i="8"/>
  <c r="K680" i="8"/>
  <c r="J300" i="8"/>
  <c r="J669" i="8"/>
  <c r="K281" i="8"/>
  <c r="J704" i="8"/>
  <c r="K282" i="8"/>
  <c r="E702" i="8"/>
  <c r="E675" i="8"/>
  <c r="B208" i="9"/>
  <c r="C629" i="9"/>
  <c r="D629" i="9" s="1"/>
  <c r="B196" i="9"/>
  <c r="C597" i="9"/>
  <c r="F592" i="9"/>
  <c r="D837" i="9"/>
  <c r="B469" i="9"/>
  <c r="C140" i="9"/>
  <c r="F542" i="9"/>
  <c r="E473" i="9"/>
  <c r="B654" i="9"/>
  <c r="B348" i="9"/>
  <c r="B599" i="9"/>
  <c r="C756" i="9"/>
  <c r="E174" i="9"/>
  <c r="F506" i="9"/>
  <c r="F202" i="9"/>
  <c r="G202" i="9" s="1"/>
  <c r="E336" i="9"/>
  <c r="C501" i="9"/>
  <c r="D501" i="9" s="1"/>
  <c r="B352" i="9"/>
  <c r="C88" i="9"/>
  <c r="B106" i="9"/>
  <c r="E577" i="9"/>
  <c r="D841" i="9"/>
  <c r="H841" i="9" s="1"/>
  <c r="I841" i="9" s="1"/>
  <c r="C561" i="9"/>
  <c r="B371" i="9"/>
  <c r="D371" i="9" s="1"/>
  <c r="C86" i="9"/>
  <c r="C819" i="9"/>
  <c r="E802" i="9"/>
  <c r="E494" i="9"/>
  <c r="G494" i="9" s="1"/>
  <c r="F582" i="9"/>
  <c r="F173" i="9"/>
  <c r="G173" i="9" s="1"/>
  <c r="C235" i="9"/>
  <c r="F336" i="9"/>
  <c r="C243" i="9"/>
  <c r="B246" i="9"/>
  <c r="G378" i="9"/>
  <c r="B593" i="9"/>
  <c r="D761" i="9"/>
  <c r="C138" i="9"/>
  <c r="F474" i="9"/>
  <c r="F501" i="9"/>
  <c r="G501" i="9" s="1"/>
  <c r="C542" i="9"/>
  <c r="E645" i="9"/>
  <c r="C569" i="9"/>
  <c r="B464" i="9"/>
  <c r="F397" i="9"/>
  <c r="E455" i="9"/>
  <c r="B537" i="9"/>
  <c r="F658" i="9"/>
  <c r="C201" i="9"/>
  <c r="C211" i="9"/>
  <c r="B231" i="9"/>
  <c r="E209" i="9"/>
  <c r="E222" i="9"/>
  <c r="E246" i="9"/>
  <c r="G246" i="9" s="1"/>
  <c r="F581" i="9"/>
  <c r="E333" i="9"/>
  <c r="C399" i="9"/>
  <c r="F235" i="9"/>
  <c r="B221" i="9"/>
  <c r="G379" i="9"/>
  <c r="E183" i="9"/>
  <c r="E540" i="9"/>
  <c r="E615" i="9"/>
  <c r="B610" i="9"/>
  <c r="B450" i="9"/>
  <c r="C534" i="9"/>
  <c r="E477" i="9"/>
  <c r="F532" i="9"/>
  <c r="B233" i="9"/>
  <c r="D233" i="9" s="1"/>
  <c r="B503" i="9"/>
  <c r="E549" i="9"/>
  <c r="C633" i="9"/>
  <c r="E458" i="9"/>
  <c r="E247" i="9"/>
  <c r="F343" i="9"/>
  <c r="B473" i="9"/>
  <c r="D473" i="9" s="1"/>
  <c r="F90" i="9"/>
  <c r="F230" i="9"/>
  <c r="E161" i="9"/>
  <c r="B623" i="9"/>
  <c r="B172" i="9"/>
  <c r="F562" i="9"/>
  <c r="F334" i="9"/>
  <c r="F176" i="9"/>
  <c r="C818" i="9"/>
  <c r="E195" i="9"/>
  <c r="E191" i="9"/>
  <c r="C368" i="9"/>
  <c r="D368" i="9" s="1"/>
  <c r="B459" i="9"/>
  <c r="C183" i="9"/>
  <c r="D183" i="9" s="1"/>
  <c r="F338" i="9"/>
  <c r="F349" i="9"/>
  <c r="F357" i="9"/>
  <c r="C509" i="9"/>
  <c r="D509" i="9" s="1"/>
  <c r="G840" i="9"/>
  <c r="H840" i="9" s="1"/>
  <c r="I840" i="9" s="1"/>
  <c r="E565" i="9"/>
  <c r="F160" i="9"/>
  <c r="G160" i="9" s="1"/>
  <c r="E610" i="9"/>
  <c r="E518" i="9"/>
  <c r="C503" i="9"/>
  <c r="C192" i="9"/>
  <c r="E349" i="9"/>
  <c r="C535" i="9"/>
  <c r="E564" i="9"/>
  <c r="B589" i="9"/>
  <c r="E818" i="9"/>
  <c r="F570" i="9"/>
  <c r="G570" i="9" s="1"/>
  <c r="E94" i="9"/>
  <c r="E207" i="9"/>
  <c r="G361" i="9"/>
  <c r="C369" i="9"/>
  <c r="D378" i="9"/>
  <c r="B365" i="9"/>
  <c r="D365" i="9" s="1"/>
  <c r="B394" i="9"/>
  <c r="E634" i="9"/>
  <c r="C195" i="9"/>
  <c r="C656" i="9"/>
  <c r="F233" i="9"/>
  <c r="E135" i="9"/>
  <c r="F376" i="9"/>
  <c r="E397" i="9"/>
  <c r="C581" i="9"/>
  <c r="C693" i="9" s="1"/>
  <c r="C504" i="9"/>
  <c r="C463" i="9"/>
  <c r="D463" i="9" s="1"/>
  <c r="B601" i="9"/>
  <c r="B562" i="9"/>
  <c r="E203" i="9"/>
  <c r="F452" i="9"/>
  <c r="G762" i="9"/>
  <c r="D552" i="9"/>
  <c r="E532" i="9"/>
  <c r="B195" i="9"/>
  <c r="D195" i="9" s="1"/>
  <c r="F197" i="9"/>
  <c r="G197" i="9" s="1"/>
  <c r="E484" i="9"/>
  <c r="E339" i="9"/>
  <c r="G339" i="9" s="1"/>
  <c r="C184" i="9"/>
  <c r="D184" i="9" s="1"/>
  <c r="C90" i="9"/>
  <c r="B549" i="9"/>
  <c r="F108" i="9"/>
  <c r="C538" i="9"/>
  <c r="E460" i="9"/>
  <c r="E756" i="9"/>
  <c r="G756" i="9" s="1"/>
  <c r="E636" i="9"/>
  <c r="D762" i="9"/>
  <c r="D764" i="9"/>
  <c r="E482" i="9"/>
  <c r="C218" i="9"/>
  <c r="E156" i="9"/>
  <c r="G156" i="9" s="1"/>
  <c r="E370" i="9"/>
  <c r="G370" i="9" s="1"/>
  <c r="F340" i="9"/>
  <c r="F458" i="9"/>
  <c r="E649" i="9"/>
  <c r="C641" i="9"/>
  <c r="E337" i="9"/>
  <c r="B398" i="9"/>
  <c r="F560" i="9"/>
  <c r="C584" i="9"/>
  <c r="F618" i="9"/>
  <c r="C351" i="9"/>
  <c r="B236" i="9"/>
  <c r="B630" i="9"/>
  <c r="D630" i="9" s="1"/>
  <c r="B588" i="9"/>
  <c r="F820" i="9"/>
  <c r="C203" i="9"/>
  <c r="E164" i="9"/>
  <c r="C643" i="9"/>
  <c r="C238" i="9"/>
  <c r="E526" i="9"/>
  <c r="C477" i="9"/>
  <c r="D477" i="9" s="1"/>
  <c r="F564" i="9"/>
  <c r="F509" i="9"/>
  <c r="C522" i="9"/>
  <c r="C194" i="9"/>
  <c r="D194" i="9" s="1"/>
  <c r="D379" i="9"/>
  <c r="B149" i="9"/>
  <c r="F124" i="9"/>
  <c r="C226" i="9"/>
  <c r="F392" i="9"/>
  <c r="E192" i="9"/>
  <c r="F91" i="9"/>
  <c r="C389" i="9"/>
  <c r="D389" i="9" s="1"/>
  <c r="C566" i="9"/>
  <c r="E561" i="9"/>
  <c r="G561" i="9" s="1"/>
  <c r="E139" i="9"/>
  <c r="C465" i="9"/>
  <c r="D465" i="9" s="1"/>
  <c r="C825" i="9"/>
  <c r="F455" i="9"/>
  <c r="F219" i="9"/>
  <c r="G219" i="9" s="1"/>
  <c r="F519" i="9"/>
  <c r="B535" i="9"/>
  <c r="F186" i="9"/>
  <c r="E198" i="9"/>
  <c r="G198" i="9" s="1"/>
  <c r="E368" i="9"/>
  <c r="F196" i="9"/>
  <c r="E97" i="9"/>
  <c r="B130" i="9"/>
  <c r="B563" i="9"/>
  <c r="D563" i="9" s="1"/>
  <c r="F207" i="9"/>
  <c r="F512" i="9"/>
  <c r="F454" i="9"/>
  <c r="B648" i="9"/>
  <c r="B604" i="9"/>
  <c r="D604" i="9" s="1"/>
  <c r="F613" i="9"/>
  <c r="F576" i="9"/>
  <c r="B353" i="9"/>
  <c r="D353" i="9" s="1"/>
  <c r="E492" i="9"/>
  <c r="C116" i="9"/>
  <c r="E509" i="9"/>
  <c r="C516" i="9"/>
  <c r="E530" i="9"/>
  <c r="F627" i="9"/>
  <c r="B240" i="9"/>
  <c r="B652" i="9"/>
  <c r="B199" i="9"/>
  <c r="E181" i="9"/>
  <c r="E211" i="9"/>
  <c r="B217" i="9"/>
  <c r="D217" i="9" s="1"/>
  <c r="C494" i="9"/>
  <c r="C225" i="9"/>
  <c r="D225" i="9" s="1"/>
  <c r="E239" i="9"/>
  <c r="G239" i="9" s="1"/>
  <c r="F244" i="9"/>
  <c r="C245" i="9"/>
  <c r="C339" i="9"/>
  <c r="G764" i="9"/>
  <c r="E658" i="9"/>
  <c r="C254" i="9"/>
  <c r="C587" i="9"/>
  <c r="B519" i="9"/>
  <c r="F530" i="9"/>
  <c r="D759" i="9"/>
  <c r="C228" i="9"/>
  <c r="G403" i="9"/>
  <c r="F479" i="9"/>
  <c r="G479" i="9" s="1"/>
  <c r="E124" i="9"/>
  <c r="C470" i="9"/>
  <c r="C204" i="9"/>
  <c r="F342" i="9"/>
  <c r="E334" i="9"/>
  <c r="G213" i="9"/>
  <c r="H213" i="9" s="1"/>
  <c r="I213" i="9" s="1"/>
  <c r="C457" i="9"/>
  <c r="E125" i="9"/>
  <c r="B456" i="9"/>
  <c r="C249" i="9"/>
  <c r="F332" i="9"/>
  <c r="F118" i="9"/>
  <c r="F355" i="9"/>
  <c r="C571" i="9"/>
  <c r="C395" i="9"/>
  <c r="F484" i="9"/>
  <c r="B602" i="9"/>
  <c r="C150" i="9"/>
  <c r="B202" i="9"/>
  <c r="B164" i="9"/>
  <c r="F142" i="9"/>
  <c r="F217" i="9"/>
  <c r="G217" i="9" s="1"/>
  <c r="E603" i="9"/>
  <c r="E232" i="9"/>
  <c r="F654" i="9"/>
  <c r="F374" i="9"/>
  <c r="B635" i="9"/>
  <c r="D635" i="9" s="1"/>
  <c r="B590" i="9"/>
  <c r="F568" i="9"/>
  <c r="E589" i="9"/>
  <c r="G589" i="9" s="1"/>
  <c r="C603" i="9"/>
  <c r="C458" i="9"/>
  <c r="B229" i="9"/>
  <c r="B539" i="9"/>
  <c r="E557" i="9"/>
  <c r="G557" i="9" s="1"/>
  <c r="B592" i="9"/>
  <c r="E150" i="9"/>
  <c r="B619" i="9"/>
  <c r="B460" i="9"/>
  <c r="D460" i="9" s="1"/>
  <c r="C119" i="9"/>
  <c r="E394" i="9"/>
  <c r="B498" i="9"/>
  <c r="B137" i="9"/>
  <c r="F646" i="9"/>
  <c r="E144" i="9"/>
  <c r="G144" i="9" s="1"/>
  <c r="B122" i="9"/>
  <c r="F157" i="9"/>
  <c r="C158" i="9"/>
  <c r="E475" i="9"/>
  <c r="F640" i="9"/>
  <c r="E536" i="9"/>
  <c r="G536" i="9" s="1"/>
  <c r="B216" i="9"/>
  <c r="D216" i="9" s="1"/>
  <c r="B658" i="9"/>
  <c r="F620" i="9"/>
  <c r="G620" i="9" s="1"/>
  <c r="F641" i="9"/>
  <c r="E242" i="9"/>
  <c r="C165" i="9"/>
  <c r="C464" i="9"/>
  <c r="C154" i="9"/>
  <c r="C337" i="9"/>
  <c r="C248" i="9"/>
  <c r="B466" i="9"/>
  <c r="D466" i="9" s="1"/>
  <c r="B482" i="9"/>
  <c r="E96" i="9"/>
  <c r="G96" i="9" s="1"/>
  <c r="F651" i="9"/>
  <c r="B254" i="9"/>
  <c r="F169" i="9"/>
  <c r="D758" i="9"/>
  <c r="C588" i="9"/>
  <c r="B461" i="9"/>
  <c r="E172" i="9"/>
  <c r="G172" i="9" s="1"/>
  <c r="C462" i="9"/>
  <c r="D462" i="9" s="1"/>
  <c r="B223" i="9"/>
  <c r="D223" i="9" s="1"/>
  <c r="C620" i="9"/>
  <c r="C488" i="9"/>
  <c r="C141" i="9"/>
  <c r="F335" i="9"/>
  <c r="G335" i="9" s="1"/>
  <c r="F136" i="9"/>
  <c r="C392" i="9"/>
  <c r="D392" i="9" s="1"/>
  <c r="F193" i="9"/>
  <c r="E650" i="9"/>
  <c r="E800" i="9"/>
  <c r="C498" i="9"/>
  <c r="B243" i="9"/>
  <c r="B637" i="9"/>
  <c r="D637" i="9" s="1"/>
  <c r="B351" i="9"/>
  <c r="D351" i="9" s="1"/>
  <c r="E546" i="9"/>
  <c r="E498" i="9"/>
  <c r="E392" i="9"/>
  <c r="G392" i="9" s="1"/>
  <c r="E632" i="9"/>
  <c r="F178" i="9"/>
  <c r="C162" i="9"/>
  <c r="B165" i="9"/>
  <c r="C187" i="9"/>
  <c r="C536" i="9"/>
  <c r="E196" i="9"/>
  <c r="B548" i="9"/>
  <c r="D548" i="9" s="1"/>
  <c r="F224" i="9"/>
  <c r="F232" i="9"/>
  <c r="E243" i="9"/>
  <c r="F248" i="9"/>
  <c r="E568" i="9"/>
  <c r="B190" i="9"/>
  <c r="F393" i="9"/>
  <c r="E474" i="9"/>
  <c r="E205" i="9"/>
  <c r="F184" i="9"/>
  <c r="G184" i="9" s="1"/>
  <c r="E348" i="9"/>
  <c r="E572" i="9"/>
  <c r="C118" i="9"/>
  <c r="E367" i="9"/>
  <c r="B396" i="9"/>
  <c r="F132" i="9"/>
  <c r="D345" i="9"/>
  <c r="B251" i="9"/>
  <c r="E166" i="9"/>
  <c r="F225" i="9"/>
  <c r="F228" i="9"/>
  <c r="G228" i="9" s="1"/>
  <c r="C701" i="8"/>
  <c r="G155" i="5"/>
  <c r="K155" i="5" s="1"/>
  <c r="F677" i="8"/>
  <c r="B302" i="8"/>
  <c r="D271" i="8"/>
  <c r="B228" i="9"/>
  <c r="D293" i="8"/>
  <c r="B668" i="8"/>
  <c r="C287" i="8"/>
  <c r="E717" i="8"/>
  <c r="F672" i="8"/>
  <c r="C772" i="8"/>
  <c r="B275" i="8"/>
  <c r="D702" i="8"/>
  <c r="B46" i="2"/>
  <c r="B55" i="2" s="1"/>
  <c r="E672" i="8"/>
  <c r="J413" i="8"/>
  <c r="E669" i="8"/>
  <c r="I703" i="8"/>
  <c r="H296" i="8"/>
  <c r="K823" i="8"/>
  <c r="F299" i="8"/>
  <c r="H292" i="8"/>
  <c r="H715" i="8"/>
  <c r="G680" i="8"/>
  <c r="I278" i="8"/>
  <c r="E712" i="8"/>
  <c r="E679" i="8"/>
  <c r="I276" i="8"/>
  <c r="I282" i="8"/>
  <c r="C690" i="8"/>
  <c r="D277" i="8"/>
  <c r="B686" i="8"/>
  <c r="D108" i="5"/>
  <c r="D272" i="8"/>
  <c r="C274" i="8"/>
  <c r="C680" i="8"/>
  <c r="C672" i="8"/>
  <c r="C413" i="8"/>
  <c r="E774" i="8"/>
  <c r="J293" i="8"/>
  <c r="F687" i="8"/>
  <c r="F285" i="8"/>
  <c r="B280" i="8"/>
  <c r="E673" i="8"/>
  <c r="I410" i="8"/>
  <c r="G277" i="8"/>
  <c r="H647" i="3"/>
  <c r="C687" i="8"/>
  <c r="C689" i="8"/>
  <c r="G214" i="10"/>
  <c r="E842" i="10"/>
  <c r="B621" i="10"/>
  <c r="E617" i="10"/>
  <c r="F566" i="10"/>
  <c r="C243" i="10"/>
  <c r="D116" i="10"/>
  <c r="B403" i="10"/>
  <c r="C594" i="10"/>
  <c r="F559" i="10"/>
  <c r="C600" i="10"/>
  <c r="C286" i="8"/>
  <c r="B349" i="10"/>
  <c r="B584" i="10"/>
  <c r="B528" i="10"/>
  <c r="D467" i="10"/>
  <c r="C756" i="10"/>
  <c r="E247" i="10"/>
  <c r="B133" i="10"/>
  <c r="B467" i="10"/>
  <c r="B757" i="10"/>
  <c r="C468" i="10"/>
  <c r="E686" i="8"/>
  <c r="B412" i="8"/>
  <c r="F650" i="10"/>
  <c r="E160" i="10"/>
  <c r="C181" i="10"/>
  <c r="C651" i="10"/>
  <c r="D762" i="10"/>
  <c r="E834" i="10"/>
  <c r="C399" i="10"/>
  <c r="F396" i="10"/>
  <c r="E90" i="10"/>
  <c r="C91" i="10"/>
  <c r="E651" i="10"/>
  <c r="C835" i="10"/>
  <c r="C522" i="10"/>
  <c r="F377" i="10"/>
  <c r="E493" i="10"/>
  <c r="F209" i="10"/>
  <c r="B340" i="10"/>
  <c r="E600" i="10"/>
  <c r="C502" i="10"/>
  <c r="C668" i="10" s="1"/>
  <c r="D526" i="10"/>
  <c r="C362" i="10"/>
  <c r="C252" i="10"/>
  <c r="C487" i="10"/>
  <c r="D363" i="10"/>
  <c r="F594" i="10"/>
  <c r="K256" i="10"/>
  <c r="B244" i="10"/>
  <c r="C634" i="10"/>
  <c r="D217" i="10"/>
  <c r="C459" i="10"/>
  <c r="D105" i="10"/>
  <c r="C334" i="10"/>
  <c r="E830" i="10"/>
  <c r="F510" i="10"/>
  <c r="F507" i="10"/>
  <c r="C617" i="10"/>
  <c r="C166" i="10"/>
  <c r="E603" i="10"/>
  <c r="C133" i="10"/>
  <c r="E566" i="10"/>
  <c r="D755" i="10"/>
  <c r="E514" i="10"/>
  <c r="F360" i="10"/>
  <c r="F362" i="10"/>
  <c r="C530" i="10"/>
  <c r="D801" i="10"/>
  <c r="B747" i="10"/>
  <c r="B748" i="10" s="1"/>
  <c r="B49" i="10" s="1"/>
  <c r="D464" i="10"/>
  <c r="F471" i="10"/>
  <c r="D457" i="10"/>
  <c r="D124" i="10"/>
  <c r="E585" i="10"/>
  <c r="C596" i="10"/>
  <c r="E114" i="10"/>
  <c r="C369" i="10"/>
  <c r="E100" i="10"/>
  <c r="D829" i="10"/>
  <c r="C159" i="10"/>
  <c r="E765" i="10"/>
  <c r="C141" i="10"/>
  <c r="D534" i="10"/>
  <c r="D372" i="10"/>
  <c r="B460" i="10"/>
  <c r="F639" i="10"/>
  <c r="C233" i="10"/>
  <c r="K94" i="10"/>
  <c r="E596" i="10"/>
  <c r="C532" i="10"/>
  <c r="F746" i="10"/>
  <c r="C514" i="10"/>
  <c r="I121" i="10"/>
  <c r="E339" i="10"/>
  <c r="C641" i="10"/>
  <c r="E751" i="10"/>
  <c r="B516" i="10"/>
  <c r="F623" i="10"/>
  <c r="C108" i="10"/>
  <c r="H131" i="10"/>
  <c r="F565" i="10"/>
  <c r="D394" i="10"/>
  <c r="C192" i="10"/>
  <c r="F229" i="10"/>
  <c r="C821" i="10"/>
  <c r="C853" i="10" s="1"/>
  <c r="D806" i="10"/>
  <c r="E492" i="10"/>
  <c r="C373" i="10"/>
  <c r="E518" i="10"/>
  <c r="D756" i="10"/>
  <c r="D476" i="10"/>
  <c r="B580" i="10"/>
  <c r="B526" i="10"/>
  <c r="B630" i="10"/>
  <c r="D140" i="10"/>
  <c r="B545" i="10"/>
  <c r="F478" i="10"/>
  <c r="F514" i="10"/>
  <c r="D222" i="10"/>
  <c r="D223" i="10"/>
  <c r="B596" i="10"/>
  <c r="F465" i="10"/>
  <c r="C112" i="10"/>
  <c r="D820" i="10"/>
  <c r="C347" i="10"/>
  <c r="E622" i="10"/>
  <c r="F519" i="10"/>
  <c r="B358" i="10"/>
  <c r="B154" i="10"/>
  <c r="C491" i="10"/>
  <c r="D138" i="10"/>
  <c r="C241" i="10"/>
  <c r="E746" i="10"/>
  <c r="C174" i="10"/>
  <c r="E613" i="10"/>
  <c r="F387" i="10"/>
  <c r="F371" i="10"/>
  <c r="C539" i="10"/>
  <c r="D822" i="10"/>
  <c r="B827" i="10"/>
  <c r="D648" i="10"/>
  <c r="B590" i="10"/>
  <c r="D578" i="10"/>
  <c r="E391" i="10"/>
  <c r="F218" i="10"/>
  <c r="B617" i="10"/>
  <c r="B578" i="10"/>
  <c r="D582" i="10"/>
  <c r="B484" i="10"/>
  <c r="D605" i="10"/>
  <c r="F603" i="10"/>
  <c r="D589" i="10"/>
  <c r="D234" i="10"/>
  <c r="D97" i="10"/>
  <c r="B109" i="10"/>
  <c r="E219" i="10"/>
  <c r="C766" i="10"/>
  <c r="E190" i="10"/>
  <c r="C246" i="10"/>
  <c r="C377" i="10"/>
  <c r="E200" i="10"/>
  <c r="C370" i="10"/>
  <c r="C89" i="10"/>
  <c r="D602" i="10"/>
  <c r="B637" i="10"/>
  <c r="F839" i="10"/>
  <c r="C837" i="10"/>
  <c r="D158" i="10"/>
  <c r="B350" i="10"/>
  <c r="E833" i="10"/>
  <c r="B226" i="10"/>
  <c r="B273" i="10" s="1"/>
  <c r="E520" i="10"/>
  <c r="D803" i="10"/>
  <c r="F547" i="10"/>
  <c r="D236" i="10"/>
  <c r="J251" i="10"/>
  <c r="F819" i="10"/>
  <c r="C750" i="10"/>
  <c r="G100" i="10"/>
  <c r="F631" i="10"/>
  <c r="C117" i="10"/>
  <c r="C506" i="10"/>
  <c r="E157" i="10"/>
  <c r="C549" i="10"/>
  <c r="C340" i="10"/>
  <c r="D190" i="10"/>
  <c r="B148" i="10"/>
  <c r="E655" i="10"/>
  <c r="C473" i="10"/>
  <c r="D751" i="10"/>
  <c r="D549" i="10"/>
  <c r="B166" i="10"/>
  <c r="F341" i="10"/>
  <c r="D483" i="10"/>
  <c r="D214" i="10"/>
  <c r="E230" i="10"/>
  <c r="E201" i="10"/>
  <c r="C400" i="10"/>
  <c r="C387" i="10"/>
  <c r="D638" i="10"/>
  <c r="B255" i="10"/>
  <c r="D226" i="10"/>
  <c r="D194" i="10"/>
  <c r="C184" i="10"/>
  <c r="E541" i="10"/>
  <c r="F398" i="10"/>
  <c r="D166" i="10"/>
  <c r="B362" i="10"/>
  <c r="C351" i="10"/>
  <c r="E626" i="10"/>
  <c r="C154" i="10"/>
  <c r="E584" i="10"/>
  <c r="D830" i="10"/>
  <c r="E532" i="10"/>
  <c r="F234" i="10"/>
  <c r="B627" i="10"/>
  <c r="B599" i="10"/>
  <c r="D592" i="10"/>
  <c r="B508" i="10"/>
  <c r="D560" i="10"/>
  <c r="B354" i="10"/>
  <c r="D489" i="10"/>
  <c r="E222" i="10"/>
  <c r="F150" i="10"/>
  <c r="B524" i="10"/>
  <c r="B339" i="10"/>
  <c r="D492" i="10"/>
  <c r="B169" i="10"/>
  <c r="C142" i="10"/>
  <c r="F843" i="10"/>
  <c r="C131" i="10"/>
  <c r="D524" i="10"/>
  <c r="D256" i="10"/>
  <c r="B370" i="10"/>
  <c r="E458" i="10"/>
  <c r="B585" i="10"/>
  <c r="E358" i="10"/>
  <c r="C591" i="10"/>
  <c r="C618" i="10"/>
  <c r="E475" i="10"/>
  <c r="C588" i="10"/>
  <c r="C208" i="10"/>
  <c r="C178" i="10"/>
  <c r="F515" i="10"/>
  <c r="E125" i="10"/>
  <c r="C517" i="10"/>
  <c r="F581" i="10"/>
  <c r="D460" i="10"/>
  <c r="I118" i="10"/>
  <c r="E169" i="10"/>
  <c r="C764" i="10"/>
  <c r="E656" i="10"/>
  <c r="B146" i="10"/>
  <c r="F615" i="10"/>
  <c r="D825" i="10"/>
  <c r="H189" i="10"/>
  <c r="E109" i="10"/>
  <c r="B538" i="10"/>
  <c r="H397" i="10"/>
  <c r="F829" i="10"/>
  <c r="C826" i="10"/>
  <c r="C850" i="10" s="1"/>
  <c r="F488" i="10"/>
  <c r="E540" i="10"/>
  <c r="C464" i="10"/>
  <c r="F453" i="10"/>
  <c r="F247" i="10"/>
  <c r="D649" i="10"/>
  <c r="D642" i="10"/>
  <c r="D531" i="10"/>
  <c r="D697" i="10" s="1"/>
  <c r="B472" i="10"/>
  <c r="B592" i="10"/>
  <c r="F366" i="10"/>
  <c r="E371" i="10"/>
  <c r="B474" i="10"/>
  <c r="C338" i="10"/>
  <c r="E469" i="10"/>
  <c r="E374" i="10"/>
  <c r="C643" i="10"/>
  <c r="C746" i="10"/>
  <c r="C209" i="10"/>
  <c r="B165" i="10"/>
  <c r="D147" i="10"/>
  <c r="D115" i="10"/>
  <c r="C97" i="10"/>
  <c r="E466" i="10"/>
  <c r="F242" i="10"/>
  <c r="F523" i="10"/>
  <c r="C635" i="10"/>
  <c r="C189" i="10"/>
  <c r="E545" i="10"/>
  <c r="D757" i="10"/>
  <c r="B636" i="10"/>
  <c r="D599" i="10"/>
  <c r="D711" i="10" s="1"/>
  <c r="E457" i="10"/>
  <c r="F166" i="10"/>
  <c r="B536" i="10"/>
  <c r="B368" i="10"/>
  <c r="D505" i="10"/>
  <c r="B191" i="10"/>
  <c r="D471" i="10"/>
  <c r="B97" i="10"/>
  <c r="D337" i="10"/>
  <c r="E143" i="10"/>
  <c r="B756" i="10"/>
  <c r="B391" i="10"/>
  <c r="B842" i="10"/>
  <c r="D342" i="10"/>
  <c r="C226" i="10"/>
  <c r="C357" i="10"/>
  <c r="E191" i="10"/>
  <c r="C358" i="10"/>
  <c r="D658" i="10"/>
  <c r="D572" i="10"/>
  <c r="B601" i="10"/>
  <c r="E569" i="10"/>
  <c r="F199" i="10"/>
  <c r="E507" i="10"/>
  <c r="B224" i="10"/>
  <c r="B356" i="10"/>
  <c r="E582" i="10"/>
  <c r="B232" i="10"/>
  <c r="C489" i="10"/>
  <c r="C480" i="10"/>
  <c r="B759" i="10"/>
  <c r="E223" i="10"/>
  <c r="B586" i="10"/>
  <c r="F647" i="10"/>
  <c r="C335" i="10"/>
  <c r="G535" i="10"/>
  <c r="E255" i="10"/>
  <c r="C631" i="10"/>
  <c r="F539" i="10"/>
  <c r="D228" i="10"/>
  <c r="H746" i="10"/>
  <c r="F801" i="10"/>
  <c r="C551" i="10"/>
  <c r="I842" i="10"/>
  <c r="E195" i="10"/>
  <c r="B335" i="10"/>
  <c r="E117" i="10"/>
  <c r="B804" i="10"/>
  <c r="D229" i="10"/>
  <c r="D657" i="10"/>
  <c r="D715" i="10" s="1"/>
  <c r="F591" i="10"/>
  <c r="D656" i="10"/>
  <c r="D369" i="10"/>
  <c r="C346" i="10"/>
  <c r="F178" i="10"/>
  <c r="F833" i="10"/>
  <c r="F640" i="10"/>
  <c r="D162" i="10"/>
  <c r="D119" i="10"/>
  <c r="B523" i="10"/>
  <c r="E333" i="10"/>
  <c r="C757" i="10"/>
  <c r="E586" i="10"/>
  <c r="E517" i="10"/>
  <c r="B522" i="10"/>
  <c r="B253" i="10"/>
  <c r="C520" i="10"/>
  <c r="B833" i="10"/>
  <c r="D760" i="10"/>
  <c r="E802" i="10"/>
  <c r="D613" i="10"/>
  <c r="E250" i="10"/>
  <c r="F176" i="10"/>
  <c r="F457" i="10"/>
  <c r="C560" i="10"/>
  <c r="C101" i="10"/>
  <c r="B549" i="10"/>
  <c r="D581" i="10"/>
  <c r="B458" i="10"/>
  <c r="D512" i="10"/>
  <c r="E241" i="10"/>
  <c r="F100" i="10"/>
  <c r="B401" i="10"/>
  <c r="B106" i="10"/>
  <c r="B283" i="10" s="1"/>
  <c r="D356" i="10"/>
  <c r="C819" i="10"/>
  <c r="D243" i="10"/>
  <c r="C570" i="10"/>
  <c r="D182" i="10"/>
  <c r="E363" i="10"/>
  <c r="B245" i="10"/>
  <c r="B208" i="10"/>
  <c r="C577" i="10"/>
  <c r="D186" i="10"/>
  <c r="C561" i="10"/>
  <c r="C585" i="10"/>
  <c r="E400" i="10"/>
  <c r="C550" i="10"/>
  <c r="C198" i="10"/>
  <c r="C144" i="10"/>
  <c r="F489" i="10"/>
  <c r="D662" i="10"/>
  <c r="F352" i="10"/>
  <c r="E621" i="10"/>
  <c r="B825" i="10"/>
  <c r="F134" i="10"/>
  <c r="D766" i="10"/>
  <c r="B819" i="10"/>
  <c r="C843" i="10"/>
  <c r="B131" i="10"/>
  <c r="K164" i="10"/>
  <c r="E462" i="10"/>
  <c r="B456" i="10"/>
  <c r="E258" i="10"/>
  <c r="B180" i="10"/>
  <c r="E512" i="10"/>
  <c r="D469" i="10"/>
  <c r="F605" i="10"/>
  <c r="D567" i="10"/>
  <c r="H393" i="10"/>
  <c r="E101" i="10"/>
  <c r="C132" i="10"/>
  <c r="E152" i="10"/>
  <c r="E192" i="10"/>
  <c r="C360" i="10"/>
  <c r="B95" i="10"/>
  <c r="D553" i="10"/>
  <c r="E519" i="10"/>
  <c r="C497" i="10"/>
  <c r="D752" i="10"/>
  <c r="D203" i="10"/>
  <c r="F450" i="10"/>
  <c r="B620" i="10"/>
  <c r="C661" i="10"/>
  <c r="J554" i="10"/>
  <c r="D231" i="10"/>
  <c r="D117" i="10"/>
  <c r="F333" i="10"/>
  <c r="E652" i="10"/>
  <c r="B830" i="10"/>
  <c r="B854" i="10" s="1"/>
  <c r="C569" i="10"/>
  <c r="E558" i="10"/>
  <c r="B657" i="10"/>
  <c r="D522" i="10"/>
  <c r="E173" i="10"/>
  <c r="F108" i="10"/>
  <c r="B648" i="10"/>
  <c r="B706" i="10" s="1"/>
  <c r="B645" i="10"/>
  <c r="D618" i="10"/>
  <c r="B237" i="10"/>
  <c r="D491" i="10"/>
  <c r="B142" i="10"/>
  <c r="D368" i="10"/>
  <c r="E162" i="10"/>
  <c r="B454" i="10"/>
  <c r="B223" i="10"/>
  <c r="C595" i="10"/>
  <c r="D195" i="10"/>
  <c r="C537" i="10"/>
  <c r="D164" i="10"/>
  <c r="C455" i="10"/>
  <c r="D103" i="10"/>
  <c r="F642" i="10"/>
  <c r="B751" i="10"/>
  <c r="B753" i="10" s="1"/>
  <c r="B50" i="10" s="1"/>
  <c r="B119" i="10"/>
  <c r="B296" i="10" s="1"/>
  <c r="C460" i="10"/>
  <c r="D107" i="10"/>
  <c r="B181" i="10"/>
  <c r="B206" i="10"/>
  <c r="E573" i="10"/>
  <c r="B207" i="10"/>
  <c r="C479" i="10"/>
  <c r="C404" i="10"/>
  <c r="C752" i="10"/>
  <c r="C774" i="10" s="1"/>
  <c r="D207" i="10"/>
  <c r="F504" i="10"/>
  <c r="D101" i="10"/>
  <c r="B656" i="10"/>
  <c r="F250" i="10"/>
  <c r="D191" i="10"/>
  <c r="E634" i="10"/>
  <c r="B529" i="10"/>
  <c r="B624" i="10"/>
  <c r="E588" i="10"/>
  <c r="C524" i="10"/>
  <c r="E145" i="10"/>
  <c r="C526" i="10"/>
  <c r="E648" i="10"/>
  <c r="B137" i="10"/>
  <c r="F759" i="10"/>
  <c r="C542" i="10"/>
  <c r="G642" i="10"/>
  <c r="G700" i="10" s="1"/>
  <c r="E187" i="10"/>
  <c r="B218" i="10"/>
  <c r="E564" i="10"/>
  <c r="C137" i="10"/>
  <c r="E454" i="10"/>
  <c r="B398" i="10"/>
  <c r="F397" i="10"/>
  <c r="D759" i="10"/>
  <c r="F238" i="10"/>
  <c r="C578" i="10"/>
  <c r="F184" i="10"/>
  <c r="C359" i="10"/>
  <c r="C343" i="10"/>
  <c r="D514" i="10"/>
  <c r="F393" i="10"/>
  <c r="B395" i="10"/>
  <c r="E246" i="10"/>
  <c r="C615" i="10"/>
  <c r="C230" i="10"/>
  <c r="B638" i="10"/>
  <c r="C625" i="10"/>
  <c r="E484" i="10"/>
  <c r="C231" i="10"/>
  <c r="J223" i="10"/>
  <c r="C503" i="10"/>
  <c r="C469" i="10"/>
  <c r="C645" i="10"/>
  <c r="D135" i="10"/>
  <c r="F756" i="10"/>
  <c r="B661" i="10"/>
  <c r="B471" i="10"/>
  <c r="B151" i="10"/>
  <c r="D392" i="10"/>
  <c r="C576" i="10"/>
  <c r="D185" i="10"/>
  <c r="C477" i="10"/>
  <c r="D121" i="10"/>
  <c r="F585" i="10"/>
  <c r="E494" i="10"/>
  <c r="C822" i="10"/>
  <c r="C254" i="10"/>
  <c r="E825" i="10"/>
  <c r="C220" i="10"/>
  <c r="E643" i="10"/>
  <c r="C151" i="10"/>
  <c r="E591" i="10"/>
  <c r="F490" i="10"/>
  <c r="F497" i="10"/>
  <c r="C605" i="10"/>
  <c r="C155" i="10"/>
  <c r="E594" i="10"/>
  <c r="B618" i="10"/>
  <c r="F226" i="10"/>
  <c r="D173" i="10"/>
  <c r="E625" i="10"/>
  <c r="B464" i="10"/>
  <c r="B558" i="10"/>
  <c r="F747" i="10"/>
  <c r="C113" i="10"/>
  <c r="F763" i="10"/>
  <c r="D528" i="10"/>
  <c r="D622" i="10"/>
  <c r="F614" i="10"/>
  <c r="D624" i="10"/>
  <c r="D255" i="10"/>
  <c r="D125" i="10"/>
  <c r="B143" i="10"/>
  <c r="F573" i="10"/>
  <c r="D451" i="10"/>
  <c r="K170" i="10"/>
  <c r="E470" i="10"/>
  <c r="D338" i="10"/>
  <c r="F597" i="10"/>
  <c r="D558" i="10"/>
  <c r="J358" i="10"/>
  <c r="E179" i="10"/>
  <c r="C839" i="10"/>
  <c r="E528" i="10"/>
  <c r="C128" i="10"/>
  <c r="F557" i="10"/>
  <c r="D244" i="10"/>
  <c r="K352" i="10"/>
  <c r="D98" i="10"/>
  <c r="B593" i="10"/>
  <c r="C758" i="8"/>
  <c r="C51" i="8" s="1"/>
  <c r="B269" i="8"/>
  <c r="F715" i="8"/>
  <c r="C674" i="8"/>
  <c r="E709" i="8"/>
  <c r="B706" i="8"/>
  <c r="F691" i="8"/>
  <c r="C417" i="8"/>
  <c r="C688" i="8"/>
  <c r="I662" i="10"/>
  <c r="X777" i="3"/>
  <c r="H707" i="8"/>
  <c r="J411" i="8"/>
  <c r="K413" i="8"/>
  <c r="K290" i="8"/>
  <c r="H286" i="8"/>
  <c r="K285" i="8"/>
  <c r="I264" i="8"/>
  <c r="K299" i="8"/>
  <c r="K412" i="8"/>
  <c r="I695" i="8"/>
  <c r="K414" i="8"/>
  <c r="J280" i="8"/>
  <c r="D515" i="10"/>
  <c r="F576" i="10"/>
  <c r="F830" i="10"/>
  <c r="F481" i="10"/>
  <c r="C206" i="10"/>
  <c r="D507" i="10"/>
  <c r="E360" i="10"/>
  <c r="C559" i="10"/>
  <c r="E357" i="10"/>
  <c r="E236" i="10"/>
  <c r="F350" i="10"/>
  <c r="E747" i="10"/>
  <c r="F200" i="10"/>
  <c r="F535" i="10"/>
  <c r="C586" i="10"/>
  <c r="F133" i="10"/>
  <c r="B233" i="10"/>
  <c r="D399" i="10"/>
  <c r="F492" i="10"/>
  <c r="B198" i="10"/>
  <c r="D94" i="10"/>
  <c r="F612" i="10"/>
  <c r="B132" i="10"/>
  <c r="D391" i="10"/>
  <c r="B604" i="10"/>
  <c r="F553" i="10"/>
  <c r="F588" i="10"/>
  <c r="P1448" i="3"/>
  <c r="D225" i="10"/>
  <c r="D252" i="10"/>
  <c r="C157" i="10"/>
  <c r="D482" i="10"/>
  <c r="F558" i="10"/>
  <c r="F750" i="10"/>
  <c r="F114" i="10"/>
  <c r="C177" i="10"/>
  <c r="C193" i="10"/>
  <c r="B231" i="10"/>
  <c r="C244" i="10"/>
  <c r="E602" i="10"/>
  <c r="B392" i="10"/>
  <c r="D354" i="10"/>
  <c r="D154" i="10"/>
  <c r="D520" i="10"/>
  <c r="E576" i="10"/>
  <c r="B138" i="10"/>
  <c r="F152" i="10"/>
  <c r="D177" i="10"/>
  <c r="B99" i="10"/>
  <c r="F143" i="10"/>
  <c r="C152" i="10"/>
  <c r="E819" i="10"/>
  <c r="E343" i="10"/>
  <c r="F222" i="10"/>
  <c r="C462" i="10"/>
  <c r="D772" i="8"/>
  <c r="B98" i="10"/>
  <c r="D241" i="10"/>
  <c r="E826" i="10"/>
  <c r="F821" i="10"/>
  <c r="D212" i="10"/>
  <c r="D238" i="10"/>
  <c r="C88" i="10"/>
  <c r="F473" i="10"/>
  <c r="C196" i="10"/>
  <c r="D486" i="10"/>
  <c r="E342" i="10"/>
  <c r="B512" i="10"/>
  <c r="E631" i="10"/>
  <c r="E473" i="10"/>
  <c r="F505" i="10"/>
  <c r="F638" i="10"/>
  <c r="E108" i="10"/>
  <c r="E557" i="10"/>
  <c r="D630" i="10"/>
  <c r="E204" i="10"/>
  <c r="D637" i="10"/>
  <c r="D343" i="10"/>
  <c r="E607" i="10"/>
  <c r="C232" i="10"/>
  <c r="C838" i="10"/>
  <c r="C563" i="10"/>
  <c r="D548" i="10"/>
  <c r="D614" i="10"/>
  <c r="J677" i="8"/>
  <c r="I708" i="8"/>
  <c r="J689" i="8"/>
  <c r="G279" i="8"/>
  <c r="J761" i="10"/>
  <c r="C222" i="10"/>
  <c r="E134" i="10"/>
  <c r="E147" i="10"/>
  <c r="F210" i="10"/>
  <c r="C531" i="10"/>
  <c r="C148" i="10"/>
  <c r="E548" i="10"/>
  <c r="B532" i="10"/>
  <c r="E641" i="10"/>
  <c r="E483" i="10"/>
  <c r="F517" i="10"/>
  <c r="D245" i="10"/>
  <c r="F537" i="10"/>
  <c r="F644" i="10"/>
  <c r="F96" i="10"/>
  <c r="F221" i="10"/>
  <c r="B820" i="10"/>
  <c r="D818" i="10"/>
  <c r="D843" i="10"/>
  <c r="B591" i="10"/>
  <c r="D353" i="10"/>
  <c r="E560" i="10"/>
  <c r="B572" i="10"/>
  <c r="D627" i="10"/>
  <c r="D349" i="10"/>
  <c r="D506" i="10"/>
  <c r="F818" i="10"/>
  <c r="E129" i="10"/>
  <c r="E828" i="10"/>
  <c r="E268" i="8"/>
  <c r="D612" i="10"/>
  <c r="E271" i="8"/>
  <c r="I301" i="8"/>
  <c r="I302" i="8"/>
  <c r="G286" i="8"/>
  <c r="F266" i="8"/>
  <c r="H673" i="8"/>
  <c r="I275" i="8"/>
  <c r="J702" i="8"/>
  <c r="E480" i="10"/>
  <c r="G582" i="5"/>
  <c r="E292" i="8"/>
  <c r="D297" i="8"/>
  <c r="U1515" i="3"/>
  <c r="U1534" i="3" s="1"/>
  <c r="U1538" i="3" s="1"/>
  <c r="U1543" i="3" s="1"/>
  <c r="E297" i="8"/>
  <c r="F708" i="8"/>
  <c r="C295" i="8"/>
  <c r="C302" i="8"/>
  <c r="B286" i="8"/>
  <c r="F295" i="8"/>
  <c r="I288" i="8"/>
  <c r="H257" i="8"/>
  <c r="H33" i="8" s="1"/>
  <c r="G703" i="8"/>
  <c r="E282" i="8"/>
  <c r="H280" i="8"/>
  <c r="I823" i="8"/>
  <c r="G267" i="8"/>
  <c r="G270" i="8"/>
  <c r="H302" i="8"/>
  <c r="H281" i="8"/>
  <c r="F267" i="8"/>
  <c r="G278" i="8"/>
  <c r="J268" i="8"/>
  <c r="F265" i="8"/>
  <c r="H275" i="8"/>
  <c r="H273" i="8"/>
  <c r="G285" i="8"/>
  <c r="I269" i="8"/>
  <c r="K302" i="8"/>
  <c r="J278" i="8"/>
  <c r="J298" i="8"/>
  <c r="I300" i="8"/>
  <c r="J296" i="8"/>
  <c r="J284" i="8"/>
  <c r="G280" i="8"/>
  <c r="H267" i="8"/>
  <c r="K171" i="8"/>
  <c r="K31" i="8" s="1"/>
  <c r="H291" i="8"/>
  <c r="J302" i="8"/>
  <c r="K284" i="8"/>
  <c r="I554" i="10"/>
  <c r="H278" i="8"/>
  <c r="I284" i="8"/>
  <c r="G290" i="8"/>
  <c r="H127" i="8"/>
  <c r="H30" i="8" s="1"/>
  <c r="J127" i="8"/>
  <c r="J30" i="8" s="1"/>
  <c r="K127" i="8"/>
  <c r="K30" i="8" s="1"/>
  <c r="J276" i="8"/>
  <c r="F268" i="8"/>
  <c r="H295" i="8"/>
  <c r="F293" i="8"/>
  <c r="K257" i="8"/>
  <c r="K33" i="8" s="1"/>
  <c r="G257" i="8"/>
  <c r="G33" i="8" s="1"/>
  <c r="G293" i="8"/>
  <c r="K286" i="8"/>
  <c r="K287" i="8"/>
  <c r="F292" i="8"/>
  <c r="F278" i="8"/>
  <c r="H285" i="8"/>
  <c r="H271" i="8"/>
  <c r="J257" i="8"/>
  <c r="J33" i="8" s="1"/>
  <c r="I257" i="8"/>
  <c r="I33" i="8" s="1"/>
  <c r="G213" i="8"/>
  <c r="G32" i="8" s="1"/>
  <c r="H298" i="8"/>
  <c r="G299" i="8"/>
  <c r="H301" i="8"/>
  <c r="K213" i="8"/>
  <c r="K32" i="8" s="1"/>
  <c r="E280" i="8"/>
  <c r="H213" i="8"/>
  <c r="H32" i="8" s="1"/>
  <c r="K273" i="8"/>
  <c r="H276" i="8"/>
  <c r="H265" i="8"/>
  <c r="J213" i="8"/>
  <c r="J32" i="8" s="1"/>
  <c r="K294" i="8"/>
  <c r="G171" i="8"/>
  <c r="G31" i="8" s="1"/>
  <c r="I171" i="8"/>
  <c r="I31" i="8" s="1"/>
  <c r="J171" i="8"/>
  <c r="J31" i="8" s="1"/>
  <c r="I277" i="8"/>
  <c r="H171" i="8"/>
  <c r="H31" i="8" s="1"/>
  <c r="B610" i="10"/>
  <c r="F679" i="8"/>
  <c r="E698" i="8"/>
  <c r="E677" i="8"/>
  <c r="D279" i="8"/>
  <c r="G694" i="8"/>
  <c r="H283" i="8"/>
  <c r="B682" i="8"/>
  <c r="J414" i="8"/>
  <c r="F269" i="8"/>
  <c r="G127" i="8"/>
  <c r="G30" i="8" s="1"/>
  <c r="I807" i="8"/>
  <c r="I54" i="8" s="1"/>
  <c r="C238" i="10"/>
  <c r="K715" i="8"/>
  <c r="G288" i="8"/>
  <c r="G273" i="8"/>
  <c r="G265" i="8"/>
  <c r="G711" i="8"/>
  <c r="I686" i="8"/>
  <c r="J295" i="8"/>
  <c r="E275" i="8"/>
  <c r="F716" i="8"/>
  <c r="I684" i="8"/>
  <c r="G272" i="8"/>
  <c r="F290" i="8"/>
  <c r="I127" i="8"/>
  <c r="I30" i="8" s="1"/>
  <c r="F766" i="10"/>
  <c r="E760" i="10"/>
  <c r="F155" i="10"/>
  <c r="B765" i="10"/>
  <c r="C205" i="10"/>
  <c r="E639" i="10"/>
  <c r="B581" i="10"/>
  <c r="D645" i="10"/>
  <c r="D209" i="10"/>
  <c r="E178" i="10"/>
  <c r="E229" i="10"/>
  <c r="E502" i="10"/>
  <c r="D170" i="10"/>
  <c r="G296" i="8"/>
  <c r="F673" i="8"/>
  <c r="F682" i="8"/>
  <c r="K410" i="8"/>
  <c r="F289" i="8"/>
  <c r="H548" i="10"/>
  <c r="F156" i="10"/>
  <c r="F353" i="10"/>
  <c r="F528" i="10"/>
  <c r="C109" i="10"/>
  <c r="E338" i="10"/>
  <c r="B162" i="10"/>
  <c r="E124" i="10"/>
  <c r="C397" i="10"/>
  <c r="E346" i="10"/>
  <c r="B533" i="10"/>
  <c r="D362" i="10"/>
  <c r="C247" i="10"/>
  <c r="D251" i="10"/>
  <c r="C350" i="10"/>
  <c r="B188" i="10"/>
  <c r="C395" i="10"/>
  <c r="E481" i="10"/>
  <c r="F482" i="10"/>
  <c r="D611" i="10"/>
  <c r="F158" i="10"/>
  <c r="C249" i="10"/>
  <c r="E567" i="10"/>
  <c r="E632" i="10"/>
  <c r="E657" i="10"/>
  <c r="F622" i="10"/>
  <c r="C390" i="10"/>
  <c r="F462" i="10"/>
  <c r="B118" i="10"/>
  <c r="D204" i="10"/>
  <c r="F659" i="10"/>
  <c r="C102" i="10"/>
  <c r="F540" i="10"/>
  <c r="D456" i="10"/>
  <c r="F338" i="10"/>
  <c r="D643" i="10"/>
  <c r="E226" i="10"/>
  <c r="B537" i="10"/>
  <c r="E344" i="10"/>
  <c r="D175" i="10"/>
  <c r="C538" i="10"/>
  <c r="C597" i="10"/>
  <c r="E141" i="10"/>
  <c r="F181" i="10"/>
  <c r="D163" i="10"/>
  <c r="C525" i="10"/>
  <c r="D542" i="10"/>
  <c r="C557" i="10"/>
  <c r="B504" i="10"/>
  <c r="F198" i="10"/>
  <c r="D458" i="10"/>
  <c r="E136" i="10"/>
  <c r="B518" i="10"/>
  <c r="E121" i="10"/>
  <c r="E821" i="10"/>
  <c r="C134" i="10"/>
  <c r="F541" i="10"/>
  <c r="C515" i="10"/>
  <c r="E527" i="10"/>
  <c r="D586" i="10"/>
  <c r="E659" i="10"/>
  <c r="D616" i="10"/>
  <c r="C521" i="10"/>
  <c r="D841" i="10"/>
  <c r="F375" i="10"/>
  <c r="E637" i="10"/>
  <c r="B235" i="10"/>
  <c r="F142" i="10"/>
  <c r="D842" i="10"/>
  <c r="E534" i="10"/>
  <c r="B102" i="10"/>
  <c r="B196" i="10"/>
  <c r="F589" i="10"/>
  <c r="C644" i="10"/>
  <c r="C199" i="10"/>
  <c r="E635" i="10"/>
  <c r="C164" i="10"/>
  <c r="E593" i="10"/>
  <c r="D141" i="10"/>
  <c r="B764" i="10"/>
  <c r="E633" i="10"/>
  <c r="F95" i="10"/>
  <c r="E468" i="10"/>
  <c r="B635" i="10"/>
  <c r="E397" i="10"/>
  <c r="F470" i="10"/>
  <c r="D588" i="10"/>
  <c r="F116" i="10"/>
  <c r="C228" i="10"/>
  <c r="E535" i="10"/>
  <c r="E153" i="10"/>
  <c r="F145" i="10"/>
  <c r="D174" i="10"/>
  <c r="E379" i="10"/>
  <c r="B363" i="10"/>
  <c r="F651" i="10"/>
  <c r="E543" i="10"/>
  <c r="D561" i="10"/>
  <c r="F243" i="10"/>
  <c r="D597" i="10"/>
  <c r="E180" i="10"/>
  <c r="B457" i="10"/>
  <c r="E232" i="10"/>
  <c r="D96" i="10"/>
  <c r="C374" i="10"/>
  <c r="E210" i="10"/>
  <c r="C662" i="10"/>
  <c r="E766" i="10"/>
  <c r="C223" i="10"/>
  <c r="F628" i="10"/>
  <c r="B185" i="10"/>
  <c r="E605" i="10"/>
  <c r="C124" i="10"/>
  <c r="D153" i="10"/>
  <c r="C143" i="10"/>
  <c r="C759" i="10"/>
  <c r="C751" i="10"/>
  <c r="E531" i="10"/>
  <c r="F545" i="10"/>
  <c r="C125" i="10"/>
  <c r="F208" i="10"/>
  <c r="C513" i="10"/>
  <c r="D215" i="10"/>
  <c r="D828" i="10"/>
  <c r="F529" i="10"/>
  <c r="C488" i="10"/>
  <c r="E495" i="10"/>
  <c r="D569" i="10"/>
  <c r="E650" i="10"/>
  <c r="D601" i="10"/>
  <c r="C512" i="10"/>
  <c r="E165" i="10"/>
  <c r="F220" i="10"/>
  <c r="D196" i="10"/>
  <c r="C763" i="10"/>
  <c r="D568" i="10"/>
  <c r="C633" i="10"/>
  <c r="B546" i="10"/>
  <c r="F578" i="10"/>
  <c r="D550" i="10"/>
  <c r="F600" i="10"/>
  <c r="D248" i="10"/>
  <c r="D496" i="10"/>
  <c r="F499" i="10"/>
  <c r="D478" i="10"/>
  <c r="D146" i="10"/>
  <c r="E644" i="10"/>
  <c r="C653" i="10"/>
  <c r="B658" i="10"/>
  <c r="B755" i="10"/>
  <c r="D628" i="10"/>
  <c r="B574" i="10"/>
  <c r="D591" i="10"/>
  <c r="B480" i="10"/>
  <c r="F117" i="10"/>
  <c r="E369" i="10"/>
  <c r="E242" i="10"/>
  <c r="D132" i="10"/>
  <c r="F177" i="10"/>
  <c r="E583" i="10"/>
  <c r="B470" i="10"/>
  <c r="E623" i="10"/>
  <c r="F579" i="10"/>
  <c r="C186" i="10"/>
  <c r="F372" i="10"/>
  <c r="C836" i="10"/>
  <c r="D165" i="10"/>
  <c r="D249" i="10"/>
  <c r="F232" i="10"/>
  <c r="D575" i="10"/>
  <c r="E167" i="10"/>
  <c r="B353" i="10"/>
  <c r="E182" i="10"/>
  <c r="D834" i="10"/>
  <c r="C339" i="10"/>
  <c r="F467" i="10"/>
  <c r="C225" i="10"/>
  <c r="E452" i="10"/>
  <c r="D398" i="10"/>
  <c r="E550" i="10"/>
  <c r="D459" i="10"/>
  <c r="B241" i="10"/>
  <c r="E453" i="10"/>
  <c r="B513" i="10"/>
  <c r="E177" i="10"/>
  <c r="C547" i="10"/>
  <c r="E102" i="10"/>
  <c r="F170" i="10"/>
  <c r="D149" i="10"/>
  <c r="C496" i="10"/>
  <c r="D532" i="10"/>
  <c r="C519" i="10"/>
  <c r="B355" i="10"/>
  <c r="F105" i="10"/>
  <c r="D102" i="10"/>
  <c r="F654" i="10"/>
  <c r="C493" i="10"/>
  <c r="F546" i="10"/>
  <c r="B502" i="10"/>
  <c r="D472" i="10"/>
  <c r="C342" i="10"/>
  <c r="F652" i="10"/>
  <c r="B372" i="10"/>
  <c r="E755" i="10"/>
  <c r="C212" i="10"/>
  <c r="D232" i="10"/>
  <c r="C188" i="10"/>
  <c r="B88" i="10"/>
  <c r="E376" i="10"/>
  <c r="F460" i="10"/>
  <c r="D566" i="10"/>
  <c r="F92" i="10"/>
  <c r="C218" i="10"/>
  <c r="B641" i="10"/>
  <c r="E759" i="10"/>
  <c r="F764" i="10"/>
  <c r="C135" i="10"/>
  <c r="F817" i="10"/>
  <c r="D544" i="10"/>
  <c r="D641" i="10"/>
  <c r="F624" i="10"/>
  <c r="D634" i="10"/>
  <c r="D370" i="10"/>
  <c r="D156" i="10"/>
  <c r="B177" i="10"/>
  <c r="B570" i="10"/>
  <c r="B489" i="10"/>
  <c r="D537" i="10"/>
  <c r="B334" i="10"/>
  <c r="D504" i="10"/>
  <c r="F575" i="10"/>
  <c r="D374" i="10"/>
  <c r="F337" i="10"/>
  <c r="D839" i="10"/>
  <c r="F135" i="10"/>
  <c r="D157" i="10"/>
  <c r="E128" i="10"/>
  <c r="C827" i="10"/>
  <c r="F633" i="10"/>
  <c r="B569" i="10"/>
  <c r="D547" i="10"/>
  <c r="D574" i="10"/>
  <c r="F455" i="10"/>
  <c r="C201" i="10"/>
  <c r="E394" i="10"/>
  <c r="D373" i="10"/>
  <c r="E523" i="10"/>
  <c r="D401" i="10"/>
  <c r="B220" i="10"/>
  <c r="F602" i="10"/>
  <c r="C638" i="10"/>
  <c r="E574" i="10"/>
  <c r="C92" i="10"/>
  <c r="D112" i="10"/>
  <c r="C110" i="10"/>
  <c r="C587" i="10"/>
  <c r="E562" i="10"/>
  <c r="B120" i="10"/>
  <c r="E356" i="10"/>
  <c r="B369" i="10"/>
  <c r="B413" i="10" s="1"/>
  <c r="E254" i="10"/>
  <c r="F340" i="10"/>
  <c r="D466" i="10"/>
  <c r="B561" i="10"/>
  <c r="B673" i="10" s="1"/>
  <c r="C118" i="10"/>
  <c r="B359" i="10"/>
  <c r="F395" i="10"/>
  <c r="F188" i="10"/>
  <c r="D390" i="10"/>
  <c r="E122" i="10"/>
  <c r="B479" i="10"/>
  <c r="E112" i="10"/>
  <c r="E615" i="10"/>
  <c r="C122" i="10"/>
  <c r="C636" i="10"/>
  <c r="E154" i="10"/>
  <c r="F190" i="10"/>
  <c r="D180" i="10"/>
  <c r="C553" i="10"/>
  <c r="D557" i="10"/>
  <c r="C614" i="10"/>
  <c r="B514" i="10"/>
  <c r="E601" i="10"/>
  <c r="F569" i="10"/>
  <c r="C167" i="10"/>
  <c r="F351" i="10"/>
  <c r="C804" i="10"/>
  <c r="C852" i="10" s="1"/>
  <c r="D88" i="10"/>
  <c r="E126" i="10"/>
  <c r="C398" i="10"/>
  <c r="E111" i="10"/>
  <c r="C105" i="10"/>
  <c r="C180" i="10"/>
  <c r="E103" i="10"/>
  <c r="C162" i="10"/>
  <c r="D546" i="10"/>
  <c r="D462" i="10"/>
  <c r="B491" i="10"/>
  <c r="B481" i="10"/>
  <c r="B174" i="10"/>
  <c r="D450" i="10"/>
  <c r="B837" i="10"/>
  <c r="D355" i="10"/>
  <c r="G354" i="10"/>
  <c r="E110" i="10"/>
  <c r="D168" i="10"/>
  <c r="C217" i="10"/>
  <c r="D224" i="10"/>
  <c r="F696" i="8"/>
  <c r="H411" i="8"/>
  <c r="I413" i="8"/>
  <c r="G414" i="8"/>
  <c r="H712" i="8"/>
  <c r="H716" i="8"/>
  <c r="H268" i="8"/>
  <c r="K420" i="8"/>
  <c r="G669" i="8"/>
  <c r="F277" i="8"/>
  <c r="D698" i="8"/>
  <c r="E772" i="8"/>
  <c r="E775" i="8" s="1"/>
  <c r="E303" i="8"/>
  <c r="C686" i="8"/>
  <c r="E706" i="8"/>
  <c r="E421" i="8"/>
  <c r="K660" i="8"/>
  <c r="K46" i="8" s="1"/>
  <c r="I361" i="8"/>
  <c r="I37" i="8" s="1"/>
  <c r="J378" i="8"/>
  <c r="J38" i="8" s="1"/>
  <c r="G773" i="8"/>
  <c r="G706" i="8"/>
  <c r="H706" i="8"/>
  <c r="J271" i="8"/>
  <c r="H698" i="8"/>
  <c r="I710" i="8"/>
  <c r="F669" i="8"/>
  <c r="J696" i="8"/>
  <c r="J402" i="8"/>
  <c r="J40" i="8" s="1"/>
  <c r="H416" i="8"/>
  <c r="G693" i="8"/>
  <c r="H679" i="8"/>
  <c r="H668" i="8"/>
  <c r="H773" i="8"/>
  <c r="G402" i="8"/>
  <c r="G40" i="8" s="1"/>
  <c r="G419" i="8"/>
  <c r="H680" i="8"/>
  <c r="G675" i="8"/>
  <c r="I758" i="8"/>
  <c r="I51" i="8" s="1"/>
  <c r="G697" i="8"/>
  <c r="H688" i="8"/>
  <c r="G281" i="8"/>
  <c r="J831" i="8"/>
  <c r="F420" i="8"/>
  <c r="H695" i="8"/>
  <c r="G606" i="8"/>
  <c r="G45" i="8" s="1"/>
  <c r="B420" i="8"/>
  <c r="I698" i="8"/>
  <c r="H684" i="8"/>
  <c r="K608" i="10"/>
  <c r="K662" i="10"/>
  <c r="E687" i="8"/>
  <c r="F296" i="8"/>
  <c r="F697" i="8"/>
  <c r="F692" i="8"/>
  <c r="F748" i="8"/>
  <c r="F49" i="8" s="1"/>
  <c r="F670" i="8"/>
  <c r="F688" i="8"/>
  <c r="I412" i="8"/>
  <c r="F706" i="8"/>
  <c r="G807" i="8"/>
  <c r="G54" i="8" s="1"/>
  <c r="D290" i="8"/>
  <c r="D300" i="8"/>
  <c r="F291" i="8"/>
  <c r="B271" i="8"/>
  <c r="C271" i="8"/>
  <c r="K288" i="8"/>
  <c r="K279" i="8"/>
  <c r="I274" i="8"/>
  <c r="I213" i="8"/>
  <c r="I32" i="8" s="1"/>
  <c r="G284" i="8"/>
  <c r="H269" i="8"/>
  <c r="G303" i="8"/>
  <c r="D302" i="8"/>
  <c r="G271" i="8"/>
  <c r="F281" i="8"/>
  <c r="G266" i="8"/>
  <c r="G264" i="8"/>
  <c r="G269" i="8"/>
  <c r="H293" i="8"/>
  <c r="E296" i="8"/>
  <c r="D268" i="8"/>
  <c r="B825" i="9"/>
  <c r="C495" i="9"/>
  <c r="D495" i="9" s="1"/>
  <c r="F746" i="9"/>
  <c r="C480" i="9"/>
  <c r="C172" i="9"/>
  <c r="C224" i="9"/>
  <c r="C489" i="9"/>
  <c r="D489" i="9" s="1"/>
  <c r="B168" i="9"/>
  <c r="B176" i="9"/>
  <c r="B516" i="9"/>
  <c r="F508" i="9"/>
  <c r="B511" i="9"/>
  <c r="D511" i="9" s="1"/>
  <c r="C481" i="9"/>
  <c r="F571" i="9"/>
  <c r="C486" i="9"/>
  <c r="E142" i="9"/>
  <c r="D362" i="9"/>
  <c r="E140" i="9"/>
  <c r="G140" i="9" s="1"/>
  <c r="C240" i="9"/>
  <c r="B505" i="9"/>
  <c r="Q1389" i="3"/>
  <c r="D660" i="9"/>
  <c r="F389" i="9"/>
  <c r="E520" i="9"/>
  <c r="E686" i="9" s="1"/>
  <c r="B556" i="9"/>
  <c r="B522" i="9"/>
  <c r="C508" i="9"/>
  <c r="F200" i="9"/>
  <c r="E655" i="9"/>
  <c r="F205" i="9"/>
  <c r="E201" i="9"/>
  <c r="G201" i="9" s="1"/>
  <c r="E481" i="9"/>
  <c r="B145" i="9"/>
  <c r="B200" i="9"/>
  <c r="F604" i="9"/>
  <c r="E569" i="9"/>
  <c r="L681" i="3"/>
  <c r="L647" i="3"/>
  <c r="U714" i="3"/>
  <c r="T1448" i="3"/>
  <c r="G345" i="9"/>
  <c r="C484" i="9"/>
  <c r="E611" i="9"/>
  <c r="C658" i="9"/>
  <c r="E525" i="9"/>
  <c r="G525" i="9" s="1"/>
  <c r="E353" i="9"/>
  <c r="E627" i="9"/>
  <c r="F131" i="9"/>
  <c r="F249" i="9"/>
  <c r="G249" i="9" s="1"/>
  <c r="B118" i="9"/>
  <c r="C544" i="9"/>
  <c r="D544" i="9" s="1"/>
  <c r="F468" i="9"/>
  <c r="G468" i="9" s="1"/>
  <c r="B235" i="9"/>
  <c r="E87" i="9"/>
  <c r="B798" i="5"/>
  <c r="C798" i="5" s="1"/>
  <c r="D798" i="5" s="1"/>
  <c r="F798" i="5"/>
  <c r="G798" i="5" s="1"/>
  <c r="G287" i="8"/>
  <c r="U647" i="3"/>
  <c r="E413" i="8"/>
  <c r="F814" i="9"/>
  <c r="F54" i="9" s="1"/>
  <c r="F810" i="9"/>
  <c r="C811" i="9"/>
  <c r="F808" i="9"/>
  <c r="B813" i="9"/>
  <c r="C812" i="9"/>
  <c r="C808" i="9"/>
  <c r="E814" i="9"/>
  <c r="E54" i="9" s="1"/>
  <c r="E810" i="9"/>
  <c r="B811" i="9"/>
  <c r="E808" i="9"/>
  <c r="F811" i="9"/>
  <c r="E811" i="9"/>
  <c r="B812" i="9"/>
  <c r="D812" i="9" s="1"/>
  <c r="F813" i="9"/>
  <c r="F809" i="9"/>
  <c r="C810" i="9"/>
  <c r="E812" i="9"/>
  <c r="B808" i="9"/>
  <c r="E813" i="9"/>
  <c r="E809" i="9"/>
  <c r="B810" i="9"/>
  <c r="B809" i="9"/>
  <c r="F812" i="9"/>
  <c r="C813" i="9"/>
  <c r="C809" i="9"/>
  <c r="F825" i="9"/>
  <c r="C639" i="9"/>
  <c r="D639" i="9" s="1"/>
  <c r="C169" i="9"/>
  <c r="D169" i="9" s="1"/>
  <c r="D838" i="9"/>
  <c r="C398" i="9"/>
  <c r="F161" i="9"/>
  <c r="F337" i="9"/>
  <c r="E338" i="9"/>
  <c r="B239" i="9"/>
  <c r="B350" i="9"/>
  <c r="D350" i="9" s="1"/>
  <c r="C355" i="9"/>
  <c r="D355" i="9" s="1"/>
  <c r="C598" i="9"/>
  <c r="B156" i="9"/>
  <c r="F511" i="9"/>
  <c r="B514" i="9"/>
  <c r="C478" i="9"/>
  <c r="F493" i="9"/>
  <c r="F565" i="9"/>
  <c r="C180" i="9"/>
  <c r="F203" i="9"/>
  <c r="G203" i="9" s="1"/>
  <c r="B341" i="9"/>
  <c r="E389" i="9"/>
  <c r="F394" i="9"/>
  <c r="F449" i="9"/>
  <c r="C541" i="9"/>
  <c r="D541" i="9" s="1"/>
  <c r="C574" i="9"/>
  <c r="B159" i="9"/>
  <c r="C397" i="9"/>
  <c r="D397" i="9" s="1"/>
  <c r="C824" i="9"/>
  <c r="C530" i="9"/>
  <c r="B399" i="9"/>
  <c r="B457" i="9"/>
  <c r="D457" i="9" s="1"/>
  <c r="F254" i="9"/>
  <c r="E175" i="9"/>
  <c r="C625" i="9"/>
  <c r="E593" i="9"/>
  <c r="C366" i="9"/>
  <c r="C198" i="9"/>
  <c r="F596" i="9"/>
  <c r="C565" i="9"/>
  <c r="C528" i="9"/>
  <c r="E522" i="9"/>
  <c r="B370" i="9"/>
  <c r="D370" i="9" s="1"/>
  <c r="C580" i="9"/>
  <c r="F601" i="9"/>
  <c r="F631" i="9"/>
  <c r="B467" i="9"/>
  <c r="D467" i="9" s="1"/>
  <c r="C558" i="9"/>
  <c r="D128" i="9"/>
  <c r="B219" i="9"/>
  <c r="D219" i="9" s="1"/>
  <c r="E395" i="9"/>
  <c r="E143" i="9"/>
  <c r="F520" i="9"/>
  <c r="F549" i="9"/>
  <c r="F471" i="9"/>
  <c r="B528" i="9"/>
  <c r="C479" i="9"/>
  <c r="E176" i="9"/>
  <c r="E550" i="9"/>
  <c r="F545" i="9"/>
  <c r="F368" i="9"/>
  <c r="F369" i="9"/>
  <c r="G369" i="9" s="1"/>
  <c r="F544" i="9"/>
  <c r="B564" i="9"/>
  <c r="B530" i="9"/>
  <c r="E365" i="9"/>
  <c r="E146" i="9"/>
  <c r="B653" i="9"/>
  <c r="C247" i="9"/>
  <c r="D247" i="9" s="1"/>
  <c r="C543" i="9"/>
  <c r="C151" i="9"/>
  <c r="D151" i="9" s="1"/>
  <c r="E599" i="9"/>
  <c r="G599" i="9" s="1"/>
  <c r="C452" i="9"/>
  <c r="D452" i="9" s="1"/>
  <c r="F115" i="9"/>
  <c r="E167" i="9"/>
  <c r="B488" i="9"/>
  <c r="E450" i="9"/>
  <c r="E466" i="9"/>
  <c r="E354" i="9"/>
  <c r="E590" i="9"/>
  <c r="B566" i="9"/>
  <c r="C145" i="9"/>
  <c r="B524" i="9"/>
  <c r="D524" i="9" s="1"/>
  <c r="E539" i="9"/>
  <c r="E560" i="9"/>
  <c r="E127" i="9"/>
  <c r="G127" i="9" s="1"/>
  <c r="F488" i="9"/>
  <c r="C573" i="9"/>
  <c r="B234" i="9"/>
  <c r="F464" i="9"/>
  <c r="F533" i="9"/>
  <c r="E483" i="9"/>
  <c r="C166" i="9"/>
  <c r="D166" i="9" s="1"/>
  <c r="F138" i="9"/>
  <c r="G138" i="9" s="1"/>
  <c r="F460" i="9"/>
  <c r="C570" i="9"/>
  <c r="F583" i="9"/>
  <c r="B497" i="9"/>
  <c r="F251" i="9"/>
  <c r="F457" i="9"/>
  <c r="C232" i="9"/>
  <c r="C341" i="9"/>
  <c r="F644" i="9"/>
  <c r="C582" i="9"/>
  <c r="E230" i="9"/>
  <c r="E521" i="9"/>
  <c r="E449" i="9"/>
  <c r="C621" i="9"/>
  <c r="E224" i="9"/>
  <c r="C130" i="9"/>
  <c r="F629" i="9"/>
  <c r="C619" i="9"/>
  <c r="C595" i="9"/>
  <c r="B358" i="9"/>
  <c r="C250" i="9"/>
  <c r="F632" i="9"/>
  <c r="B802" i="9"/>
  <c r="G362" i="9"/>
  <c r="C234" i="9"/>
  <c r="C242" i="9"/>
  <c r="F612" i="9"/>
  <c r="B805" i="9"/>
  <c r="B255" i="9"/>
  <c r="E598" i="9"/>
  <c r="E612" i="9"/>
  <c r="B337" i="9"/>
  <c r="F238" i="9"/>
  <c r="G758" i="9"/>
  <c r="E238" i="9"/>
  <c r="F177" i="9"/>
  <c r="G177" i="9" s="1"/>
  <c r="G759" i="9"/>
  <c r="B491" i="9"/>
  <c r="D491" i="9" s="1"/>
  <c r="E480" i="9"/>
  <c r="B230" i="9"/>
  <c r="B817" i="9"/>
  <c r="D817" i="9" s="1"/>
  <c r="E592" i="9"/>
  <c r="F195" i="9"/>
  <c r="C618" i="9"/>
  <c r="C334" i="9"/>
  <c r="C547" i="9"/>
  <c r="C338" i="9"/>
  <c r="C391" i="9"/>
  <c r="B449" i="9"/>
  <c r="C454" i="9"/>
  <c r="C567" i="9"/>
  <c r="E651" i="9"/>
  <c r="C492" i="9"/>
  <c r="C123" i="9"/>
  <c r="G842" i="9"/>
  <c r="B801" i="9"/>
  <c r="E817" i="9"/>
  <c r="F250" i="9"/>
  <c r="F575" i="9"/>
  <c r="C374" i="9"/>
  <c r="D374" i="9" s="1"/>
  <c r="B111" i="9"/>
  <c r="E508" i="9"/>
  <c r="B615" i="9"/>
  <c r="B636" i="9"/>
  <c r="B494" i="9"/>
  <c r="E251" i="9"/>
  <c r="B140" i="9"/>
  <c r="B751" i="9"/>
  <c r="B585" i="9"/>
  <c r="B538" i="9"/>
  <c r="E208" i="9"/>
  <c r="C358" i="9"/>
  <c r="E597" i="9"/>
  <c r="F600" i="9"/>
  <c r="G600" i="9" s="1"/>
  <c r="E629" i="9"/>
  <c r="E527" i="9"/>
  <c r="C190" i="9"/>
  <c r="C332" i="9"/>
  <c r="D332" i="9" s="1"/>
  <c r="F247" i="9"/>
  <c r="F593" i="9"/>
  <c r="B531" i="9"/>
  <c r="D531" i="9" s="1"/>
  <c r="B209" i="9"/>
  <c r="D606" i="9"/>
  <c r="E488" i="9"/>
  <c r="F590" i="9"/>
  <c r="B167" i="9"/>
  <c r="C251" i="9"/>
  <c r="G346" i="9"/>
  <c r="E622" i="9"/>
  <c r="D214" i="9"/>
  <c r="H214" i="9" s="1"/>
  <c r="I214" i="9" s="1"/>
  <c r="B238" i="9"/>
  <c r="B626" i="9"/>
  <c r="F125" i="9"/>
  <c r="C615" i="9"/>
  <c r="B800" i="9"/>
  <c r="D403" i="9"/>
  <c r="E507" i="9"/>
  <c r="C749" i="9"/>
  <c r="F245" i="9"/>
  <c r="C577" i="9"/>
  <c r="F395" i="9"/>
  <c r="B161" i="9"/>
  <c r="D161" i="9" s="1"/>
  <c r="F547" i="9"/>
  <c r="B479" i="9"/>
  <c r="C110" i="9"/>
  <c r="F526" i="9"/>
  <c r="G526" i="9" s="1"/>
  <c r="C638" i="9"/>
  <c r="F450" i="9"/>
  <c r="B480" i="9"/>
  <c r="B829" i="9"/>
  <c r="D829" i="9" s="1"/>
  <c r="C594" i="9"/>
  <c r="E657" i="9"/>
  <c r="F469" i="9"/>
  <c r="C178" i="9"/>
  <c r="C611" i="9"/>
  <c r="D611" i="9" s="1"/>
  <c r="B518" i="9"/>
  <c r="F504" i="9"/>
  <c r="D257" i="9"/>
  <c r="H257" i="9" s="1"/>
  <c r="I257" i="9" s="1"/>
  <c r="F538" i="9"/>
  <c r="F603" i="9"/>
  <c r="B152" i="9"/>
  <c r="C157" i="9"/>
  <c r="B160" i="9"/>
  <c r="F164" i="9"/>
  <c r="C343" i="9"/>
  <c r="F477" i="9"/>
  <c r="E188" i="9"/>
  <c r="G188" i="9" s="1"/>
  <c r="B141" i="9"/>
  <c r="E805" i="9"/>
  <c r="E235" i="9"/>
  <c r="B116" i="9"/>
  <c r="F351" i="9"/>
  <c r="G351" i="9" s="1"/>
  <c r="B367" i="9"/>
  <c r="D367" i="9" s="1"/>
  <c r="F163" i="9"/>
  <c r="F591" i="9"/>
  <c r="C612" i="9"/>
  <c r="F804" i="9"/>
  <c r="E332" i="9"/>
  <c r="C200" i="9"/>
  <c r="E350" i="9"/>
  <c r="B656" i="9"/>
  <c r="C523" i="9"/>
  <c r="F489" i="9"/>
  <c r="F222" i="9"/>
  <c r="E396" i="9"/>
  <c r="G396" i="9" s="1"/>
  <c r="F510" i="9"/>
  <c r="F643" i="9"/>
  <c r="F145" i="9"/>
  <c r="F522" i="9"/>
  <c r="B521" i="9"/>
  <c r="D521" i="9" s="1"/>
  <c r="C354" i="9"/>
  <c r="B657" i="9"/>
  <c r="F149" i="9"/>
  <c r="E510" i="9"/>
  <c r="G510" i="9" s="1"/>
  <c r="F481" i="9"/>
  <c r="E751" i="9"/>
  <c r="B203" i="9"/>
  <c r="F348" i="9"/>
  <c r="B475" i="9"/>
  <c r="F243" i="9"/>
  <c r="C160" i="9"/>
  <c r="C549" i="9"/>
  <c r="E374" i="9"/>
  <c r="B496" i="9"/>
  <c r="E227" i="9"/>
  <c r="G227" i="9" s="1"/>
  <c r="E352" i="9"/>
  <c r="E115" i="9"/>
  <c r="B206" i="9"/>
  <c r="D206" i="9" s="1"/>
  <c r="B356" i="9"/>
  <c r="C505" i="9"/>
  <c r="E376" i="9"/>
  <c r="B557" i="9"/>
  <c r="F252" i="9"/>
  <c r="E551" i="9"/>
  <c r="E43" i="9" s="1"/>
  <c r="F98" i="9"/>
  <c r="B532" i="9"/>
  <c r="B222" i="9"/>
  <c r="F650" i="9"/>
  <c r="C631" i="9"/>
  <c r="D631" i="9" s="1"/>
  <c r="E505" i="9"/>
  <c r="D361" i="9"/>
  <c r="E342" i="9"/>
  <c r="E647" i="9"/>
  <c r="F647" i="9"/>
  <c r="E638" i="9"/>
  <c r="E465" i="9"/>
  <c r="G465" i="9" s="1"/>
  <c r="C179" i="9"/>
  <c r="F367" i="9"/>
  <c r="D346" i="9"/>
  <c r="B232" i="9"/>
  <c r="C373" i="9"/>
  <c r="F463" i="9"/>
  <c r="F524" i="9"/>
  <c r="C375" i="9"/>
  <c r="F497" i="9"/>
  <c r="G497" i="9" s="1"/>
  <c r="B185" i="9"/>
  <c r="C174" i="9"/>
  <c r="D174" i="9" s="1"/>
  <c r="B177" i="9"/>
  <c r="C197" i="9"/>
  <c r="F528" i="9"/>
  <c r="G528" i="9" s="1"/>
  <c r="B478" i="9"/>
  <c r="E575" i="9"/>
  <c r="E626" i="9"/>
  <c r="G626" i="9" s="1"/>
  <c r="E493" i="9"/>
  <c r="B492" i="9"/>
  <c r="D492" i="9" s="1"/>
  <c r="C222" i="9"/>
  <c r="E240" i="9"/>
  <c r="G240" i="9" s="1"/>
  <c r="E220" i="9"/>
  <c r="E633" i="9"/>
  <c r="E640" i="9"/>
  <c r="F803" i="9"/>
  <c r="B186" i="9"/>
  <c r="E596" i="9"/>
  <c r="F208" i="9"/>
  <c r="E824" i="9"/>
  <c r="E245" i="9"/>
  <c r="C537" i="9"/>
  <c r="F371" i="9"/>
  <c r="B335" i="9"/>
  <c r="C609" i="9"/>
  <c r="B647" i="9"/>
  <c r="C208" i="9"/>
  <c r="D208" i="9" s="1"/>
  <c r="C244" i="9"/>
  <c r="E535" i="9"/>
  <c r="E648" i="9"/>
  <c r="F191" i="9"/>
  <c r="E252" i="9"/>
  <c r="B581" i="9"/>
  <c r="B628" i="9"/>
  <c r="B638" i="9"/>
  <c r="E244" i="9"/>
  <c r="C459" i="9"/>
  <c r="C472" i="9"/>
  <c r="B527" i="9"/>
  <c r="D527" i="9" s="1"/>
  <c r="C601" i="9"/>
  <c r="B153" i="9"/>
  <c r="C634" i="9"/>
  <c r="D634" i="9" s="1"/>
  <c r="C487" i="9"/>
  <c r="F341" i="9"/>
  <c r="G341" i="9" s="1"/>
  <c r="F518" i="9"/>
  <c r="F630" i="9"/>
  <c r="E588" i="9"/>
  <c r="E472" i="9"/>
  <c r="E534" i="9"/>
  <c r="G534" i="9" s="1"/>
  <c r="F400" i="9"/>
  <c r="G400" i="9" s="1"/>
  <c r="F574" i="9"/>
  <c r="G574" i="9" s="1"/>
  <c r="B136" i="9"/>
  <c r="B121" i="9"/>
  <c r="B144" i="9"/>
  <c r="F148" i="9"/>
  <c r="G148" i="9" s="1"/>
  <c r="B453" i="9"/>
  <c r="B193" i="9"/>
  <c r="E254" i="9"/>
  <c r="C455" i="9"/>
  <c r="E373" i="9"/>
  <c r="B375" i="9"/>
  <c r="E529" i="9"/>
  <c r="E512" i="9"/>
  <c r="C336" i="9"/>
  <c r="F473" i="9"/>
  <c r="B120" i="9"/>
  <c r="C125" i="9"/>
  <c r="E134" i="9"/>
  <c r="B135" i="9"/>
  <c r="B484" i="9"/>
  <c r="C202" i="9"/>
  <c r="C109" i="9"/>
  <c r="F480" i="9"/>
  <c r="B369" i="9"/>
  <c r="B573" i="9"/>
  <c r="C97" i="9"/>
  <c r="B474" i="9"/>
  <c r="B470" i="9"/>
  <c r="F579" i="9"/>
  <c r="B336" i="9"/>
  <c r="D336" i="9" s="1"/>
  <c r="F588" i="9"/>
  <c r="F234" i="9"/>
  <c r="G234" i="9" s="1"/>
  <c r="F221" i="9"/>
  <c r="C646" i="9"/>
  <c r="D646" i="9" s="1"/>
  <c r="F516" i="9"/>
  <c r="G516" i="9" s="1"/>
  <c r="C496" i="9"/>
  <c r="B133" i="9"/>
  <c r="D133" i="9" s="1"/>
  <c r="F637" i="9"/>
  <c r="E819" i="9"/>
  <c r="B393" i="9"/>
  <c r="F656" i="9"/>
  <c r="F181" i="9"/>
  <c r="H681" i="3"/>
  <c r="N1389" i="3"/>
  <c r="N1433" i="3"/>
  <c r="H608" i="10"/>
  <c r="D286" i="8"/>
  <c r="F411" i="8"/>
  <c r="F689" i="8"/>
  <c r="C289" i="8"/>
  <c r="D712" i="8"/>
  <c r="E708" i="8"/>
  <c r="C696" i="8"/>
  <c r="D420" i="8"/>
  <c r="F703" i="8"/>
  <c r="E287" i="8"/>
  <c r="E688" i="8"/>
  <c r="E684" i="8"/>
  <c r="E690" i="8"/>
  <c r="E417" i="8"/>
  <c r="F413" i="8"/>
  <c r="F294" i="8"/>
  <c r="H414" i="8"/>
  <c r="H413" i="8"/>
  <c r="H831" i="8"/>
  <c r="H57" i="8" s="1"/>
  <c r="K831" i="8"/>
  <c r="E707" i="8"/>
  <c r="G413" i="8"/>
  <c r="G410" i="8"/>
  <c r="B670" i="8"/>
  <c r="E283" i="8"/>
  <c r="F410" i="8"/>
  <c r="G384" i="5"/>
  <c r="H412" i="8"/>
  <c r="I414" i="8"/>
  <c r="C297" i="8"/>
  <c r="D415" i="8"/>
  <c r="D672" i="8"/>
  <c r="G412" i="8"/>
  <c r="E477" i="10"/>
  <c r="E456" i="10"/>
  <c r="E568" i="10"/>
  <c r="E217" i="10"/>
  <c r="D584" i="10"/>
  <c r="B399" i="10"/>
  <c r="E212" i="10"/>
  <c r="F358" i="10"/>
  <c r="E464" i="10"/>
  <c r="C484" i="10"/>
  <c r="F253" i="10"/>
  <c r="B835" i="10"/>
  <c r="D143" i="10"/>
  <c r="F626" i="10"/>
  <c r="E224" i="10"/>
  <c r="H28" i="10"/>
  <c r="D128" i="10"/>
  <c r="F113" i="10"/>
  <c r="F820" i="10"/>
  <c r="F224" i="10"/>
  <c r="E471" i="10"/>
  <c r="H743" i="10"/>
  <c r="D123" i="5"/>
  <c r="G93" i="5"/>
  <c r="K93" i="5" s="1"/>
  <c r="B3" i="5"/>
  <c r="C3" i="5" s="1"/>
  <c r="D3" i="5" s="1"/>
  <c r="B447" i="9"/>
  <c r="C513" i="9"/>
  <c r="E580" i="9"/>
  <c r="E635" i="9"/>
  <c r="G635" i="9" s="1"/>
  <c r="B110" i="9"/>
  <c r="B572" i="9"/>
  <c r="D572" i="9" s="1"/>
  <c r="F113" i="9"/>
  <c r="F97" i="9"/>
  <c r="B640" i="9"/>
  <c r="D640" i="9" s="1"/>
  <c r="C124" i="9"/>
  <c r="B551" i="9"/>
  <c r="B43" i="9" s="1"/>
  <c r="C485" i="9"/>
  <c r="E618" i="9"/>
  <c r="F475" i="9"/>
  <c r="E147" i="9"/>
  <c r="C237" i="9"/>
  <c r="C186" i="9"/>
  <c r="F539" i="9"/>
  <c r="B633" i="9"/>
  <c r="D173" i="9"/>
  <c r="F255" i="9"/>
  <c r="F517" i="9"/>
  <c r="E495" i="9"/>
  <c r="C805" i="9"/>
  <c r="C155" i="9"/>
  <c r="C551" i="9"/>
  <c r="C43" i="9" s="1"/>
  <c r="F829" i="9"/>
  <c r="G829" i="9" s="1"/>
  <c r="C648" i="9"/>
  <c r="B555" i="9"/>
  <c r="C122" i="9"/>
  <c r="E646" i="9"/>
  <c r="C545" i="9"/>
  <c r="G831" i="8"/>
  <c r="G57" i="8" s="1"/>
  <c r="I831" i="8"/>
  <c r="I57" i="8" s="1"/>
  <c r="H823" i="8"/>
  <c r="F831" i="8"/>
  <c r="F57" i="8" s="1"/>
  <c r="F466" i="10"/>
  <c r="D499" i="10"/>
  <c r="F570" i="10"/>
  <c r="D99" i="10"/>
  <c r="E503" i="10"/>
  <c r="B295" i="8"/>
  <c r="E419" i="8"/>
  <c r="C415" i="8"/>
  <c r="C284" i="8"/>
  <c r="D708" i="8"/>
  <c r="E753" i="8"/>
  <c r="E50" i="8" s="1"/>
  <c r="H237" i="10"/>
  <c r="E265" i="8"/>
  <c r="F683" i="8"/>
  <c r="E699" i="8"/>
  <c r="D690" i="8"/>
  <c r="F680" i="8"/>
  <c r="F698" i="8"/>
  <c r="F674" i="8"/>
  <c r="E403" i="10"/>
  <c r="D298" i="8"/>
  <c r="E805" i="10"/>
  <c r="F454" i="10"/>
  <c r="F256" i="10"/>
  <c r="F120" i="10"/>
  <c r="E142" i="10"/>
  <c r="F180" i="10"/>
  <c r="K232" i="10"/>
  <c r="B505" i="10"/>
  <c r="V749" i="3"/>
  <c r="D676" i="8"/>
  <c r="F693" i="8"/>
  <c r="B702" i="8"/>
  <c r="D679" i="8"/>
  <c r="F701" i="8"/>
  <c r="C716" i="8"/>
  <c r="D695" i="8"/>
  <c r="C693" i="8"/>
  <c r="D671" i="8"/>
  <c r="F675" i="8"/>
  <c r="D699" i="8"/>
  <c r="C670" i="8"/>
  <c r="D270" i="8"/>
  <c r="F303" i="8"/>
  <c r="E670" i="8"/>
  <c r="Y1534" i="3"/>
  <c r="G569" i="5"/>
  <c r="C714" i="8"/>
  <c r="J662" i="10"/>
  <c r="C290" i="8"/>
  <c r="E294" i="8"/>
  <c r="C697" i="8"/>
  <c r="D661" i="9"/>
  <c r="E298" i="8"/>
  <c r="B284" i="8"/>
  <c r="D264" i="8"/>
  <c r="D697" i="8"/>
  <c r="W714" i="3"/>
  <c r="W733" i="3" s="1"/>
  <c r="I1408" i="3"/>
  <c r="I1432" i="3" s="1"/>
  <c r="J1433" i="3"/>
  <c r="E199" i="10"/>
  <c r="F394" i="10"/>
  <c r="D340" i="10"/>
  <c r="E697" i="8"/>
  <c r="G388" i="8"/>
  <c r="C694" i="8"/>
  <c r="D608" i="10"/>
  <c r="F403" i="10"/>
  <c r="D410" i="8"/>
  <c r="P749" i="3"/>
  <c r="O714" i="3"/>
  <c r="C806" i="10"/>
  <c r="F630" i="10"/>
  <c r="C510" i="10"/>
  <c r="D596" i="10"/>
  <c r="B411" i="8"/>
  <c r="F414" i="8"/>
  <c r="E411" i="8"/>
  <c r="C673" i="8"/>
  <c r="C710" i="8"/>
  <c r="D688" i="8"/>
  <c r="E396" i="10"/>
  <c r="D267" i="8"/>
  <c r="D687" i="8"/>
  <c r="E668" i="8"/>
  <c r="F608" i="10"/>
  <c r="F671" i="8"/>
  <c r="E412" i="8"/>
  <c r="F412" i="8"/>
  <c r="B29" i="2"/>
  <c r="B53" i="2" s="1"/>
  <c r="E841" i="10"/>
  <c r="D269" i="8"/>
  <c r="E299" i="8"/>
  <c r="E674" i="8"/>
  <c r="E281" i="8"/>
  <c r="Q1426" i="3"/>
  <c r="F361" i="8"/>
  <c r="F37" i="8" s="1"/>
  <c r="C420" i="8"/>
  <c r="E715" i="8"/>
  <c r="D388" i="8"/>
  <c r="D39" i="8" s="1"/>
  <c r="G608" i="10"/>
  <c r="E701" i="8"/>
  <c r="D716" i="8"/>
  <c r="F280" i="8"/>
  <c r="F171" i="8"/>
  <c r="F31" i="8" s="1"/>
  <c r="D681" i="8"/>
  <c r="B270" i="8"/>
  <c r="D276" i="8"/>
  <c r="B773" i="8"/>
  <c r="D292" i="8"/>
  <c r="C683" i="8"/>
  <c r="E714" i="8"/>
  <c r="C703" i="8"/>
  <c r="E284" i="8"/>
  <c r="D266" i="8"/>
  <c r="D287" i="8"/>
  <c r="C285" i="8"/>
  <c r="B266" i="8"/>
  <c r="B688" i="8"/>
  <c r="E289" i="8"/>
  <c r="D282" i="8"/>
  <c r="E274" i="8"/>
  <c r="C608" i="10"/>
  <c r="B671" i="8"/>
  <c r="E716" i="8"/>
  <c r="C807" i="8"/>
  <c r="C54" i="8" s="1"/>
  <c r="E301" i="8"/>
  <c r="B268" i="8"/>
  <c r="B807" i="8"/>
  <c r="B54" i="8" s="1"/>
  <c r="B704" i="8"/>
  <c r="F707" i="8"/>
  <c r="B299" i="8"/>
  <c r="C702" i="8"/>
  <c r="C831" i="8"/>
  <c r="C823" i="8"/>
  <c r="C56" i="8" s="1"/>
  <c r="F213" i="8"/>
  <c r="F32" i="8" s="1"/>
  <c r="D274" i="8"/>
  <c r="D717" i="8"/>
  <c r="C388" i="8"/>
  <c r="C39" i="8" s="1"/>
  <c r="B388" i="8"/>
  <c r="B39" i="8" s="1"/>
  <c r="F419" i="8"/>
  <c r="E378" i="8"/>
  <c r="E38" i="8" s="1"/>
  <c r="G411" i="8"/>
  <c r="B410" i="8"/>
  <c r="B415" i="8"/>
  <c r="D418" i="8"/>
  <c r="F415" i="8"/>
  <c r="D378" i="8"/>
  <c r="D38" i="8" s="1"/>
  <c r="D411" i="8"/>
  <c r="D413" i="8"/>
  <c r="C419" i="8"/>
  <c r="N1426" i="3"/>
  <c r="E414" i="8"/>
  <c r="H388" i="8"/>
  <c r="H39" i="8" s="1"/>
  <c r="D414" i="8"/>
  <c r="D412" i="8"/>
  <c r="D352" i="5"/>
  <c r="V1389" i="3"/>
  <c r="G389" i="5"/>
  <c r="E410" i="8"/>
  <c r="E388" i="8"/>
  <c r="E39" i="8" s="1"/>
  <c r="K388" i="8"/>
  <c r="K39" i="8" s="1"/>
  <c r="I388" i="8"/>
  <c r="I39" i="8" s="1"/>
  <c r="H410" i="8"/>
  <c r="E415" i="8"/>
  <c r="E831" i="8"/>
  <c r="E57" i="8" s="1"/>
  <c r="B669" i="8"/>
  <c r="B293" i="8"/>
  <c r="C281" i="8"/>
  <c r="B421" i="8"/>
  <c r="E361" i="8"/>
  <c r="E37" i="8" s="1"/>
  <c r="D714" i="8"/>
  <c r="B715" i="8"/>
  <c r="C711" i="8"/>
  <c r="C695" i="8"/>
  <c r="F127" i="8"/>
  <c r="F30" i="8" s="1"/>
  <c r="D696" i="8"/>
  <c r="D296" i="8"/>
  <c r="D402" i="8"/>
  <c r="D40" i="8" s="1"/>
  <c r="C706" i="8"/>
  <c r="E552" i="8"/>
  <c r="E44" i="8" s="1"/>
  <c r="B714" i="8"/>
  <c r="D710" i="8"/>
  <c r="C679" i="8"/>
  <c r="D707" i="8"/>
  <c r="E269" i="8"/>
  <c r="D807" i="8"/>
  <c r="D54" i="8" s="1"/>
  <c r="D706" i="8"/>
  <c r="F417" i="8"/>
  <c r="D301" i="8"/>
  <c r="C283" i="8"/>
  <c r="D758" i="8"/>
  <c r="D51" i="8" s="1"/>
  <c r="F699" i="8"/>
  <c r="E807" i="8"/>
  <c r="E54" i="8" s="1"/>
  <c r="C269" i="8"/>
  <c r="C288" i="8"/>
  <c r="F388" i="8"/>
  <c r="F39" i="8" s="1"/>
  <c r="C293" i="8"/>
  <c r="C378" i="8"/>
  <c r="C38" i="8" s="1"/>
  <c r="D421" i="8"/>
  <c r="C296" i="8"/>
  <c r="C292" i="8"/>
  <c r="E682" i="8"/>
  <c r="D361" i="8"/>
  <c r="D37" i="8" s="1"/>
  <c r="D265" i="8"/>
  <c r="F690" i="8"/>
  <c r="E416" i="8"/>
  <c r="C299" i="8"/>
  <c r="E290" i="8"/>
  <c r="C692" i="8"/>
  <c r="D416" i="8"/>
  <c r="D417" i="8"/>
  <c r="F713" i="8"/>
  <c r="D684" i="8"/>
  <c r="F378" i="8"/>
  <c r="F38" i="8" s="1"/>
  <c r="B291" i="8"/>
  <c r="E279" i="8"/>
  <c r="C294" i="8"/>
  <c r="D288" i="8"/>
  <c r="D692" i="8"/>
  <c r="F704" i="8"/>
  <c r="E277" i="8"/>
  <c r="F300" i="8"/>
  <c r="C418" i="8"/>
  <c r="E272" i="8"/>
  <c r="B264" i="8"/>
  <c r="B294" i="8"/>
  <c r="E345" i="8"/>
  <c r="E36" i="8" s="1"/>
  <c r="B680" i="8"/>
  <c r="F695" i="8"/>
  <c r="E171" i="8"/>
  <c r="B748" i="8"/>
  <c r="B49" i="8" s="1"/>
  <c r="E257" i="8"/>
  <c r="E33" i="8" s="1"/>
  <c r="B683" i="8"/>
  <c r="E671" i="8"/>
  <c r="B296" i="8"/>
  <c r="F272" i="8"/>
  <c r="D289" i="8"/>
  <c r="D693" i="8"/>
  <c r="E286" i="8"/>
  <c r="C280" i="8"/>
  <c r="F288" i="8"/>
  <c r="C709" i="8"/>
  <c r="D689" i="8"/>
  <c r="C272" i="8"/>
  <c r="B676" i="8"/>
  <c r="C279" i="8"/>
  <c r="D705" i="8"/>
  <c r="B709" i="8"/>
  <c r="B774" i="8"/>
  <c r="E295" i="8"/>
  <c r="D345" i="8"/>
  <c r="D36" i="8" s="1"/>
  <c r="E402" i="8"/>
  <c r="E40" i="8" s="1"/>
  <c r="B673" i="8"/>
  <c r="D278" i="8"/>
  <c r="C303" i="8"/>
  <c r="B694" i="8"/>
  <c r="B418" i="8"/>
  <c r="C416" i="8"/>
  <c r="B303" i="8"/>
  <c r="C264" i="8"/>
  <c r="F772" i="8"/>
  <c r="B274" i="8"/>
  <c r="C698" i="8"/>
  <c r="D683" i="8"/>
  <c r="B687" i="8"/>
  <c r="C700" i="8"/>
  <c r="E711" i="8"/>
  <c r="C707" i="8"/>
  <c r="F709" i="8"/>
  <c r="B267" i="8"/>
  <c r="C677" i="8"/>
  <c r="B713" i="8"/>
  <c r="D677" i="8"/>
  <c r="B416" i="8"/>
  <c r="B300" i="8"/>
  <c r="D284" i="8"/>
  <c r="B712" i="8"/>
  <c r="B708" i="8"/>
  <c r="C712" i="8"/>
  <c r="C410" i="8"/>
  <c r="D701" i="8"/>
  <c r="F301" i="8"/>
  <c r="F686" i="8"/>
  <c r="E506" i="10"/>
  <c r="E515" i="10"/>
  <c r="D206" i="10"/>
  <c r="D590" i="10"/>
  <c r="D659" i="10"/>
  <c r="E202" i="10"/>
  <c r="B187" i="10"/>
  <c r="F577" i="10"/>
  <c r="E243" i="10"/>
  <c r="E839" i="10"/>
  <c r="C534" i="10"/>
  <c r="F611" i="10"/>
  <c r="F225" i="10"/>
  <c r="D640" i="10"/>
  <c r="E115" i="10"/>
  <c r="F334" i="10"/>
  <c r="F239" i="10"/>
  <c r="F525" i="10"/>
  <c r="F368" i="10"/>
  <c r="D494" i="10"/>
  <c r="J448" i="10"/>
  <c r="F109" i="10"/>
  <c r="I386" i="10"/>
  <c r="K385" i="10"/>
  <c r="C385" i="10"/>
  <c r="E384" i="10"/>
  <c r="G383" i="10"/>
  <c r="I382" i="10"/>
  <c r="H386" i="10"/>
  <c r="J385" i="10"/>
  <c r="B385" i="10"/>
  <c r="D384" i="10"/>
  <c r="F383" i="10"/>
  <c r="H382" i="10"/>
  <c r="G386" i="10"/>
  <c r="I385" i="10"/>
  <c r="I413" i="10" s="1"/>
  <c r="K384" i="10"/>
  <c r="C384" i="10"/>
  <c r="E383" i="10"/>
  <c r="G382" i="10"/>
  <c r="C382" i="10"/>
  <c r="J386" i="10"/>
  <c r="H383" i="10"/>
  <c r="F386" i="10"/>
  <c r="H385" i="10"/>
  <c r="J384" i="10"/>
  <c r="B384" i="10"/>
  <c r="D383" i="10"/>
  <c r="F382" i="10"/>
  <c r="I383" i="10"/>
  <c r="D385" i="10"/>
  <c r="J382" i="10"/>
  <c r="E386" i="10"/>
  <c r="G385" i="10"/>
  <c r="I384" i="10"/>
  <c r="K383" i="10"/>
  <c r="C383" i="10"/>
  <c r="E382" i="10"/>
  <c r="D386" i="10"/>
  <c r="F385" i="10"/>
  <c r="H384" i="10"/>
  <c r="J383" i="10"/>
  <c r="B383" i="10"/>
  <c r="D382" i="10"/>
  <c r="K386" i="10"/>
  <c r="C386" i="10"/>
  <c r="E385" i="10"/>
  <c r="G384" i="10"/>
  <c r="K382" i="10"/>
  <c r="B386" i="10"/>
  <c r="F384" i="10"/>
  <c r="B382" i="10"/>
  <c r="E563" i="10"/>
  <c r="F503" i="10"/>
  <c r="E218" i="10"/>
  <c r="B141" i="10"/>
  <c r="F207" i="10"/>
  <c r="C454" i="10"/>
  <c r="B628" i="10"/>
  <c r="E151" i="10"/>
  <c r="C481" i="10"/>
  <c r="C465" i="10"/>
  <c r="D179" i="10"/>
  <c r="E627" i="10"/>
  <c r="C215" i="10"/>
  <c r="F106" i="10"/>
  <c r="F564" i="10"/>
  <c r="F520" i="10"/>
  <c r="C250" i="10"/>
  <c r="E225" i="10"/>
  <c r="C98" i="10"/>
  <c r="B242" i="10"/>
  <c r="D516" i="10"/>
  <c r="F241" i="10"/>
  <c r="D155" i="10"/>
  <c r="E88" i="10"/>
  <c r="E836" i="10"/>
  <c r="B626" i="10"/>
  <c r="F123" i="10"/>
  <c r="B568" i="10"/>
  <c r="B221" i="10"/>
  <c r="F161" i="10"/>
  <c r="C149" i="10"/>
  <c r="F147" i="10"/>
  <c r="F493" i="10"/>
  <c r="E762" i="10"/>
  <c r="C353" i="10"/>
  <c r="B462" i="10"/>
  <c r="F202" i="10"/>
  <c r="C183" i="10"/>
  <c r="E565" i="10"/>
  <c r="D518" i="10"/>
  <c r="C116" i="10"/>
  <c r="F646" i="10"/>
  <c r="I85" i="10"/>
  <c r="B67" i="2"/>
  <c r="E463" i="10"/>
  <c r="C546" i="10"/>
  <c r="E335" i="10"/>
  <c r="F616" i="10"/>
  <c r="B227" i="10"/>
  <c r="C623" i="10"/>
  <c r="B179" i="10"/>
  <c r="C581" i="10"/>
  <c r="E140" i="10"/>
  <c r="E97" i="10"/>
  <c r="D625" i="10"/>
  <c r="E546" i="10"/>
  <c r="F621" i="10"/>
  <c r="E559" i="10"/>
  <c r="C191" i="10"/>
  <c r="F112" i="10"/>
  <c r="D359" i="10"/>
  <c r="B197" i="10"/>
  <c r="E208" i="10"/>
  <c r="J759" i="10"/>
  <c r="D521" i="10"/>
  <c r="J743" i="10"/>
  <c r="C200" i="10"/>
  <c r="C333" i="10"/>
  <c r="D621" i="10"/>
  <c r="B805" i="10"/>
  <c r="B853" i="10" s="1"/>
  <c r="E638" i="10"/>
  <c r="E649" i="10"/>
  <c r="E620" i="10"/>
  <c r="E618" i="10"/>
  <c r="B217" i="10"/>
  <c r="D826" i="10"/>
  <c r="B451" i="10"/>
  <c r="D376" i="10"/>
  <c r="F617" i="10"/>
  <c r="E510" i="10"/>
  <c r="C136" i="10"/>
  <c r="E337" i="10"/>
  <c r="F174" i="10"/>
  <c r="F94" i="10"/>
  <c r="C94" i="10"/>
  <c r="F765" i="10"/>
  <c r="F157" i="10"/>
  <c r="E98" i="10"/>
  <c r="B447" i="5"/>
  <c r="F447" i="5"/>
  <c r="G447" i="5" s="1"/>
  <c r="F330" i="5"/>
  <c r="G330" i="5" s="1"/>
  <c r="B330" i="5"/>
  <c r="C330" i="5" s="1"/>
  <c r="D330" i="5" s="1"/>
  <c r="G504" i="5"/>
  <c r="D124" i="5"/>
  <c r="G196" i="5"/>
  <c r="K196" i="5" s="1"/>
  <c r="D846" i="5"/>
  <c r="B407" i="5"/>
  <c r="C407" i="5" s="1"/>
  <c r="D407" i="5" s="1"/>
  <c r="F407" i="5"/>
  <c r="G407" i="5" s="1"/>
  <c r="D372" i="5"/>
  <c r="B261" i="5"/>
  <c r="C261" i="5" s="1"/>
  <c r="D261" i="5" s="1"/>
  <c r="F261" i="5"/>
  <c r="G261" i="5" s="1"/>
  <c r="F742" i="5"/>
  <c r="G742" i="5" s="1"/>
  <c r="B742" i="5"/>
  <c r="C742" i="5" s="1"/>
  <c r="D742" i="5" s="1"/>
  <c r="D657" i="5"/>
  <c r="G134" i="5"/>
  <c r="K134" i="5" s="1"/>
  <c r="F84" i="5"/>
  <c r="G84" i="5" s="1"/>
  <c r="B84" i="5"/>
  <c r="C84" i="5" s="1"/>
  <c r="D84" i="5" s="1"/>
  <c r="B665" i="5"/>
  <c r="C665" i="5" s="1"/>
  <c r="D665" i="5" s="1"/>
  <c r="F665" i="5"/>
  <c r="G665" i="5" s="1"/>
  <c r="F27" i="5"/>
  <c r="G27" i="5" s="1"/>
  <c r="B27" i="5"/>
  <c r="B383" i="9"/>
  <c r="F384" i="9"/>
  <c r="F382" i="9"/>
  <c r="C381" i="9"/>
  <c r="E384" i="9"/>
  <c r="E382" i="9"/>
  <c r="C384" i="9"/>
  <c r="B384" i="9"/>
  <c r="C382" i="9"/>
  <c r="F383" i="9"/>
  <c r="E383" i="9"/>
  <c r="F381" i="9"/>
  <c r="C383" i="9"/>
  <c r="E381" i="9"/>
  <c r="B381" i="9"/>
  <c r="B382" i="9"/>
  <c r="C37" i="2"/>
  <c r="C54" i="2" s="1"/>
  <c r="D29" i="2"/>
  <c r="D53" i="2" s="1"/>
  <c r="B386" i="9"/>
  <c r="F385" i="9"/>
  <c r="E385" i="9"/>
  <c r="F386" i="9"/>
  <c r="C385" i="9"/>
  <c r="B385" i="9"/>
  <c r="E386" i="9"/>
  <c r="C386" i="9"/>
  <c r="B10" i="2"/>
  <c r="B51" i="2" s="1"/>
  <c r="D20" i="2"/>
  <c r="D52" i="2" s="1"/>
  <c r="B37" i="2"/>
  <c r="B54" i="2" s="1"/>
  <c r="M733" i="3"/>
  <c r="H815" i="3"/>
  <c r="D403" i="10"/>
  <c r="Z647" i="3"/>
  <c r="K733" i="3"/>
  <c r="O647" i="3"/>
  <c r="Z681" i="3"/>
  <c r="G733" i="3"/>
  <c r="E20" i="2"/>
  <c r="E52" i="2" s="1"/>
  <c r="E10" i="2"/>
  <c r="E51" i="2" s="1"/>
  <c r="F559" i="9"/>
  <c r="F86" i="9"/>
  <c r="G86" i="9" s="1"/>
  <c r="B147" i="9"/>
  <c r="D147" i="9" s="1"/>
  <c r="B114" i="9"/>
  <c r="E104" i="9"/>
  <c r="F354" i="9"/>
  <c r="E585" i="9"/>
  <c r="F102" i="9"/>
  <c r="F135" i="9"/>
  <c r="G135" i="9" s="1"/>
  <c r="C628" i="9"/>
  <c r="C617" i="9"/>
  <c r="E451" i="9"/>
  <c r="G451" i="9" s="1"/>
  <c r="C804" i="9"/>
  <c r="E464" i="9"/>
  <c r="E619" i="9"/>
  <c r="C99" i="9"/>
  <c r="E399" i="9"/>
  <c r="F622" i="9"/>
  <c r="E621" i="9"/>
  <c r="G621" i="9" s="1"/>
  <c r="E357" i="9"/>
  <c r="E828" i="9"/>
  <c r="F619" i="9"/>
  <c r="B340" i="9"/>
  <c r="B226" i="9"/>
  <c r="E241" i="9"/>
  <c r="B597" i="9"/>
  <c r="C622" i="9"/>
  <c r="C519" i="9"/>
  <c r="F577" i="9"/>
  <c r="E91" i="9"/>
  <c r="B132" i="9"/>
  <c r="D132" i="9" s="1"/>
  <c r="C143" i="9"/>
  <c r="F805" i="9"/>
  <c r="F154" i="9"/>
  <c r="E456" i="9"/>
  <c r="G456" i="9" s="1"/>
  <c r="B100" i="9"/>
  <c r="D100" i="9" s="1"/>
  <c r="B542" i="9"/>
  <c r="E218" i="9"/>
  <c r="C372" i="9"/>
  <c r="F216" i="9"/>
  <c r="E804" i="9"/>
  <c r="G552" i="9"/>
  <c r="F194" i="9"/>
  <c r="B819" i="9"/>
  <c r="E631" i="9"/>
  <c r="B204" i="9"/>
  <c r="E109" i="9"/>
  <c r="C596" i="9"/>
  <c r="C653" i="9"/>
  <c r="C333" i="9"/>
  <c r="E750" i="9"/>
  <c r="E548" i="9"/>
  <c r="G548" i="9" s="1"/>
  <c r="B609" i="9"/>
  <c r="F624" i="9"/>
  <c r="E624" i="9"/>
  <c r="B584" i="9"/>
  <c r="C592" i="9"/>
  <c r="B526" i="9"/>
  <c r="F218" i="9"/>
  <c r="B476" i="9"/>
  <c r="F359" i="9"/>
  <c r="E248" i="9"/>
  <c r="C239" i="9"/>
  <c r="F491" i="9"/>
  <c r="C450" i="9"/>
  <c r="C191" i="9"/>
  <c r="E453" i="9"/>
  <c r="G453" i="9" s="1"/>
  <c r="C93" i="9"/>
  <c r="F121" i="9"/>
  <c r="B123" i="9"/>
  <c r="C529" i="9"/>
  <c r="F123" i="9"/>
  <c r="C576" i="9"/>
  <c r="C474" i="9"/>
  <c r="F146" i="9"/>
  <c r="E826" i="9"/>
  <c r="F100" i="9"/>
  <c r="B142" i="9"/>
  <c r="D142" i="9" s="1"/>
  <c r="C210" i="9"/>
  <c r="D210" i="9" s="1"/>
  <c r="E163" i="9"/>
  <c r="F119" i="9"/>
  <c r="F826" i="9"/>
  <c r="E152" i="9"/>
  <c r="F104" i="9"/>
  <c r="C103" i="9"/>
  <c r="B86" i="9"/>
  <c r="D86" i="9" s="1"/>
  <c r="B650" i="9"/>
  <c r="B517" i="9"/>
  <c r="F155" i="9"/>
  <c r="G155" i="9" s="1"/>
  <c r="E542" i="9"/>
  <c r="E558" i="9"/>
  <c r="E803" i="9"/>
  <c r="F110" i="9"/>
  <c r="G110" i="9" s="1"/>
  <c r="E145" i="9"/>
  <c r="F617" i="9"/>
  <c r="C497" i="9"/>
  <c r="F139" i="9"/>
  <c r="B649" i="9"/>
  <c r="E463" i="9"/>
  <c r="C614" i="9"/>
  <c r="D614" i="9" s="1"/>
  <c r="B99" i="9"/>
  <c r="C135" i="9"/>
  <c r="E555" i="9"/>
  <c r="B596" i="9"/>
  <c r="F587" i="9"/>
  <c r="C209" i="9"/>
  <c r="E654" i="9"/>
  <c r="F152" i="9"/>
  <c r="B98" i="9"/>
  <c r="C746" i="9"/>
  <c r="E749" i="9"/>
  <c r="E454" i="9"/>
  <c r="F824" i="9"/>
  <c r="C196" i="9"/>
  <c r="F106" i="9"/>
  <c r="F134" i="9"/>
  <c r="D833" i="9"/>
  <c r="C102" i="9"/>
  <c r="E582" i="9"/>
  <c r="B218" i="9"/>
  <c r="G660" i="9"/>
  <c r="E573" i="9"/>
  <c r="F580" i="9"/>
  <c r="B192" i="9"/>
  <c r="E625" i="9"/>
  <c r="G625" i="9" s="1"/>
  <c r="E641" i="9"/>
  <c r="F352" i="9"/>
  <c r="B622" i="9"/>
  <c r="F130" i="9"/>
  <c r="C476" i="9"/>
  <c r="B618" i="9"/>
  <c r="G838" i="9"/>
  <c r="B545" i="9"/>
  <c r="B508" i="9"/>
  <c r="E583" i="9"/>
  <c r="C827" i="9"/>
  <c r="B373" i="9"/>
  <c r="C359" i="9"/>
  <c r="C560" i="9"/>
  <c r="D560" i="9" s="1"/>
  <c r="B582" i="9"/>
  <c r="B338" i="9"/>
  <c r="B510" i="9"/>
  <c r="D510" i="9" s="1"/>
  <c r="F350" i="9"/>
  <c r="F109" i="9"/>
  <c r="B131" i="9"/>
  <c r="D131" i="9" s="1"/>
  <c r="E114" i="9"/>
  <c r="B211" i="9"/>
  <c r="F537" i="9"/>
  <c r="E210" i="9"/>
  <c r="F540" i="9"/>
  <c r="E371" i="9"/>
  <c r="E182" i="9"/>
  <c r="G182" i="9" s="1"/>
  <c r="C636" i="9"/>
  <c r="C820" i="9"/>
  <c r="E746" i="9"/>
  <c r="B163" i="9"/>
  <c r="B756" i="9"/>
  <c r="F492" i="9"/>
  <c r="F827" i="9"/>
  <c r="B818" i="9"/>
  <c r="E103" i="9"/>
  <c r="B750" i="9"/>
  <c r="F111" i="9"/>
  <c r="B146" i="9"/>
  <c r="D146" i="9" s="1"/>
  <c r="E816" i="9"/>
  <c r="E559" i="9"/>
  <c r="B89" i="9"/>
  <c r="E591" i="9"/>
  <c r="F594" i="9"/>
  <c r="E563" i="9"/>
  <c r="F120" i="9"/>
  <c r="B94" i="9"/>
  <c r="B827" i="9"/>
  <c r="C578" i="9"/>
  <c r="D127" i="9"/>
  <c r="B587" i="9"/>
  <c r="E613" i="9"/>
  <c r="C657" i="9"/>
  <c r="C115" i="9"/>
  <c r="F151" i="9"/>
  <c r="G151" i="9" s="1"/>
  <c r="F633" i="9"/>
  <c r="E538" i="9"/>
  <c r="B227" i="9"/>
  <c r="C755" i="9"/>
  <c r="C627" i="9"/>
  <c r="C153" i="9"/>
  <c r="F167" i="9"/>
  <c r="E571" i="9"/>
  <c r="F628" i="9"/>
  <c r="G628" i="9" s="1"/>
  <c r="C456" i="9"/>
  <c r="B624" i="9"/>
  <c r="F755" i="9"/>
  <c r="E131" i="9"/>
  <c r="B93" i="9"/>
  <c r="E533" i="9"/>
  <c r="F162" i="9"/>
  <c r="E478" i="9"/>
  <c r="G478" i="9" s="1"/>
  <c r="B105" i="9"/>
  <c r="C632" i="9"/>
  <c r="E523" i="9"/>
  <c r="C96" i="9"/>
  <c r="C114" i="9"/>
  <c r="C649" i="9"/>
  <c r="B627" i="9"/>
  <c r="B643" i="9"/>
  <c r="B574" i="9"/>
  <c r="G761" i="9"/>
  <c r="G765" i="9"/>
  <c r="B485" i="9"/>
  <c r="B481" i="9"/>
  <c r="C602" i="9"/>
  <c r="E556" i="9"/>
  <c r="B529" i="9"/>
  <c r="F555" i="9"/>
  <c r="C599" i="9"/>
  <c r="F645" i="9"/>
  <c r="E467" i="9"/>
  <c r="E584" i="9"/>
  <c r="F99" i="9"/>
  <c r="E206" i="9"/>
  <c r="B95" i="9"/>
  <c r="C207" i="9"/>
  <c r="F515" i="9"/>
  <c r="B523" i="9"/>
  <c r="E225" i="9"/>
  <c r="B115" i="9"/>
  <c r="E233" i="9"/>
  <c r="C106" i="9"/>
  <c r="C556" i="9"/>
  <c r="E95" i="9"/>
  <c r="F610" i="9"/>
  <c r="F399" i="9"/>
  <c r="F750" i="9"/>
  <c r="F642" i="9"/>
  <c r="C645" i="9"/>
  <c r="F166" i="9"/>
  <c r="C87" i="9"/>
  <c r="C264" i="9" s="1"/>
  <c r="F495" i="9"/>
  <c r="E594" i="9"/>
  <c r="F802" i="9"/>
  <c r="C177" i="9"/>
  <c r="B138" i="9"/>
  <c r="C101" i="9"/>
  <c r="C105" i="9"/>
  <c r="C590" i="9"/>
  <c r="E755" i="9"/>
  <c r="E820" i="9"/>
  <c r="F472" i="9"/>
  <c r="C139" i="9"/>
  <c r="C121" i="9"/>
  <c r="C117" i="9"/>
  <c r="F88" i="9"/>
  <c r="F523" i="9"/>
  <c r="F689" i="9" s="1"/>
  <c r="B113" i="9"/>
  <c r="F563" i="9"/>
  <c r="C469" i="9"/>
  <c r="E154" i="9"/>
  <c r="C137" i="9"/>
  <c r="C98" i="9"/>
  <c r="F636" i="9"/>
  <c r="B645" i="9"/>
  <c r="E119" i="9"/>
  <c r="C626" i="9"/>
  <c r="E562" i="9"/>
  <c r="E178" i="9"/>
  <c r="B102" i="9"/>
  <c r="C613" i="9"/>
  <c r="E579" i="9"/>
  <c r="C340" i="9"/>
  <c r="E578" i="9"/>
  <c r="D832" i="9"/>
  <c r="B148" i="9"/>
  <c r="C159" i="9"/>
  <c r="F505" i="9"/>
  <c r="F828" i="9"/>
  <c r="E393" i="9"/>
  <c r="E133" i="9"/>
  <c r="B565" i="9"/>
  <c r="B576" i="9"/>
  <c r="E106" i="9"/>
  <c r="B252" i="9"/>
  <c r="B299" i="9" s="1"/>
  <c r="F821" i="9"/>
  <c r="G821" i="9" s="1"/>
  <c r="F611" i="9"/>
  <c r="E237" i="9"/>
  <c r="B187" i="9"/>
  <c r="C802" i="9"/>
  <c r="F634" i="9"/>
  <c r="F180" i="9"/>
  <c r="E656" i="9"/>
  <c r="F147" i="9"/>
  <c r="F649" i="9"/>
  <c r="F373" i="9"/>
  <c r="B632" i="9"/>
  <c r="E459" i="9"/>
  <c r="B536" i="9"/>
  <c r="B455" i="9"/>
  <c r="B673" i="9" s="1"/>
  <c r="E470" i="9"/>
  <c r="B745" i="9"/>
  <c r="B525" i="9"/>
  <c r="D525" i="9" s="1"/>
  <c r="F586" i="9"/>
  <c r="G586" i="9" s="1"/>
  <c r="B191" i="9"/>
  <c r="F398" i="9"/>
  <c r="C148" i="9"/>
  <c r="E616" i="9"/>
  <c r="C623" i="9"/>
  <c r="F206" i="9"/>
  <c r="E503" i="9"/>
  <c r="G503" i="9" s="1"/>
  <c r="C107" i="9"/>
  <c r="E113" i="9"/>
  <c r="B162" i="9"/>
  <c r="E827" i="9"/>
  <c r="G827" i="9" s="1"/>
  <c r="E186" i="9"/>
  <c r="E519" i="9"/>
  <c r="C220" i="9"/>
  <c r="B651" i="9"/>
  <c r="F616" i="9"/>
  <c r="C624" i="9"/>
  <c r="C112" i="9"/>
  <c r="C801" i="9"/>
  <c r="F117" i="9"/>
  <c r="C104" i="9"/>
  <c r="D104" i="9" s="1"/>
  <c r="B575" i="9"/>
  <c r="E513" i="9"/>
  <c r="D765" i="9"/>
  <c r="F507" i="9"/>
  <c r="G507" i="9" s="1"/>
  <c r="E162" i="9"/>
  <c r="C176" i="9"/>
  <c r="E187" i="9"/>
  <c r="C453" i="9"/>
  <c r="C655" i="9"/>
  <c r="C393" i="9"/>
  <c r="E398" i="9"/>
  <c r="B158" i="9"/>
  <c r="B179" i="9"/>
  <c r="B108" i="9"/>
  <c r="C185" i="9"/>
  <c r="C276" i="9" s="1"/>
  <c r="B513" i="9"/>
  <c r="B820" i="9"/>
  <c r="G763" i="9"/>
  <c r="H763" i="9" s="1"/>
  <c r="I763" i="9" s="1"/>
  <c r="C252" i="9"/>
  <c r="B571" i="9"/>
  <c r="E153" i="9"/>
  <c r="G153" i="9" s="1"/>
  <c r="C168" i="9"/>
  <c r="B826" i="9"/>
  <c r="D826" i="9" s="1"/>
  <c r="C533" i="9"/>
  <c r="C163" i="9"/>
  <c r="C568" i="9"/>
  <c r="D568" i="9" s="1"/>
  <c r="E90" i="9"/>
  <c r="B181" i="9"/>
  <c r="D181" i="9" s="1"/>
  <c r="F652" i="9"/>
  <c r="B598" i="9"/>
  <c r="F482" i="9"/>
  <c r="B112" i="9"/>
  <c r="B119" i="9"/>
  <c r="F168" i="9"/>
  <c r="G168" i="9" s="1"/>
  <c r="E101" i="9"/>
  <c r="C579" i="9"/>
  <c r="C691" i="9" s="1"/>
  <c r="F745" i="9"/>
  <c r="C352" i="9"/>
  <c r="F800" i="9"/>
  <c r="F93" i="9"/>
  <c r="D363" i="9"/>
  <c r="H363" i="9" s="1"/>
  <c r="I363" i="9" s="1"/>
  <c r="E89" i="9"/>
  <c r="F101" i="9"/>
  <c r="G834" i="9"/>
  <c r="E531" i="9"/>
  <c r="G531" i="9" s="1"/>
  <c r="B244" i="9"/>
  <c r="B816" i="9"/>
  <c r="E595" i="9"/>
  <c r="F597" i="9"/>
  <c r="F657" i="9"/>
  <c r="E576" i="9"/>
  <c r="C449" i="9"/>
  <c r="D449" i="9" s="1"/>
  <c r="B621" i="9"/>
  <c r="C164" i="9"/>
  <c r="E524" i="9"/>
  <c r="B349" i="9"/>
  <c r="D349" i="9" s="1"/>
  <c r="F543" i="9"/>
  <c r="G543" i="9" s="1"/>
  <c r="B490" i="9"/>
  <c r="E639" i="9"/>
  <c r="G639" i="9" s="1"/>
  <c r="F459" i="9"/>
  <c r="F615" i="9"/>
  <c r="C589" i="9"/>
  <c r="E452" i="9"/>
  <c r="C156" i="9"/>
  <c r="E343" i="9"/>
  <c r="C227" i="9"/>
  <c r="F566" i="9"/>
  <c r="F498" i="9"/>
  <c r="F365" i="9"/>
  <c r="B755" i="9"/>
  <c r="C557" i="9"/>
  <c r="F94" i="9"/>
  <c r="E179" i="9"/>
  <c r="E390" i="9"/>
  <c r="G390" i="9" s="1"/>
  <c r="F598" i="9"/>
  <c r="C754" i="9"/>
  <c r="C493" i="9"/>
  <c r="D493" i="9" s="1"/>
  <c r="E200" i="9"/>
  <c r="E617" i="9"/>
  <c r="F558" i="9"/>
  <c r="E541" i="9"/>
  <c r="C136" i="9"/>
  <c r="B579" i="9"/>
  <c r="F158" i="9"/>
  <c r="F546" i="9"/>
  <c r="B487" i="9"/>
  <c r="E545" i="9"/>
  <c r="E229" i="9"/>
  <c r="G229" i="9" s="1"/>
  <c r="E105" i="9"/>
  <c r="B547" i="9"/>
  <c r="D836" i="9"/>
  <c r="E372" i="9"/>
  <c r="C593" i="9"/>
  <c r="F192" i="9"/>
  <c r="E489" i="9"/>
  <c r="F818" i="9"/>
  <c r="E108" i="9"/>
  <c r="F751" i="9"/>
  <c r="E99" i="9"/>
  <c r="B558" i="9"/>
  <c r="B625" i="9"/>
  <c r="B150" i="9"/>
  <c r="C231" i="9"/>
  <c r="C583" i="9"/>
  <c r="D583" i="9" s="1"/>
  <c r="F183" i="9"/>
  <c r="E157" i="9"/>
  <c r="E359" i="9"/>
  <c r="C539" i="9"/>
  <c r="E169" i="9"/>
  <c r="E111" i="9"/>
  <c r="G835" i="9"/>
  <c r="B207" i="9"/>
  <c r="E461" i="9"/>
  <c r="F816" i="9"/>
  <c r="B577" i="9"/>
  <c r="F210" i="9"/>
  <c r="B824" i="9"/>
  <c r="C647" i="9"/>
  <c r="F220" i="9"/>
  <c r="E180" i="9"/>
  <c r="E587" i="9"/>
  <c r="F754" i="9"/>
  <c r="F391" i="9"/>
  <c r="G391" i="9" s="1"/>
  <c r="B613" i="9"/>
  <c r="C356" i="9"/>
  <c r="F114" i="9"/>
  <c r="F150" i="9"/>
  <c r="F819" i="9"/>
  <c r="B333" i="9"/>
  <c r="B546" i="9"/>
  <c r="D546" i="9" s="1"/>
  <c r="E185" i="9"/>
  <c r="F638" i="9"/>
  <c r="G638" i="9" s="1"/>
  <c r="F527" i="9"/>
  <c r="F487" i="9"/>
  <c r="B533" i="9"/>
  <c r="F655" i="9"/>
  <c r="B197" i="9"/>
  <c r="F541" i="9"/>
  <c r="C517" i="9"/>
  <c r="B534" i="9"/>
  <c r="E514" i="9"/>
  <c r="G514" i="9" s="1"/>
  <c r="F159" i="9"/>
  <c r="F648" i="9"/>
  <c r="B578" i="9"/>
  <c r="C376" i="9"/>
  <c r="D376" i="9" s="1"/>
  <c r="B570" i="9"/>
  <c r="E355" i="9"/>
  <c r="F490" i="9"/>
  <c r="C482" i="9"/>
  <c r="F175" i="9"/>
  <c r="F209" i="9"/>
  <c r="D835" i="9"/>
  <c r="B451" i="9"/>
  <c r="B504" i="9"/>
  <c r="B101" i="9"/>
  <c r="E123" i="9"/>
  <c r="B617" i="9"/>
  <c r="C751" i="9"/>
  <c r="E462" i="9"/>
  <c r="G462" i="9" s="1"/>
  <c r="B454" i="9"/>
  <c r="E604" i="9"/>
  <c r="F143" i="9"/>
  <c r="C514" i="9"/>
  <c r="F237" i="9"/>
  <c r="B139" i="9"/>
  <c r="E457" i="9"/>
  <c r="B180" i="9"/>
  <c r="B175" i="9"/>
  <c r="D175" i="9" s="1"/>
  <c r="E517" i="9"/>
  <c r="F584" i="9"/>
  <c r="C91" i="9"/>
  <c r="B242" i="9"/>
  <c r="B595" i="9"/>
  <c r="E652" i="9"/>
  <c r="C236" i="9"/>
  <c r="C89" i="9"/>
  <c r="C562" i="9"/>
  <c r="F801" i="9"/>
  <c r="B91" i="9"/>
  <c r="D91" i="9" s="1"/>
  <c r="E122" i="9"/>
  <c r="F572" i="9"/>
  <c r="B642" i="9"/>
  <c r="D642" i="9" s="1"/>
  <c r="B342" i="9"/>
  <c r="E149" i="9"/>
  <c r="E491" i="9"/>
  <c r="G606" i="9"/>
  <c r="D760" i="9"/>
  <c r="H760" i="9" s="1"/>
  <c r="I760" i="9" s="1"/>
  <c r="E116" i="9"/>
  <c r="G832" i="9"/>
  <c r="E118" i="9"/>
  <c r="C502" i="9"/>
  <c r="D502" i="9" s="1"/>
  <c r="C600" i="9"/>
  <c r="D842" i="9"/>
  <c r="B107" i="9"/>
  <c r="F89" i="9"/>
  <c r="B746" i="9"/>
  <c r="F116" i="9"/>
  <c r="E506" i="9"/>
  <c r="B250" i="9"/>
  <c r="B594" i="9"/>
  <c r="F550" i="9"/>
  <c r="E98" i="9"/>
  <c r="E194" i="9"/>
  <c r="B821" i="9"/>
  <c r="E567" i="9"/>
  <c r="G567" i="9" s="1"/>
  <c r="E253" i="9"/>
  <c r="G253" i="9" s="1"/>
  <c r="F179" i="9"/>
  <c r="F187" i="9"/>
  <c r="F199" i="9"/>
  <c r="C167" i="9"/>
  <c r="F521" i="9"/>
  <c r="C828" i="9"/>
  <c r="D828" i="9" s="1"/>
  <c r="F573" i="9"/>
  <c r="G836" i="9"/>
  <c r="E637" i="9"/>
  <c r="E340" i="9"/>
  <c r="C654" i="9"/>
  <c r="F112" i="9"/>
  <c r="B586" i="9"/>
  <c r="D586" i="9" s="1"/>
  <c r="C564" i="9"/>
  <c r="E643" i="9"/>
  <c r="C644" i="9"/>
  <c r="C221" i="9"/>
  <c r="C532" i="9"/>
  <c r="C357" i="9"/>
  <c r="D357" i="9" s="1"/>
  <c r="E487" i="9"/>
  <c r="B612" i="9"/>
  <c r="F211" i="9"/>
  <c r="G211" i="9" s="1"/>
  <c r="C610" i="9"/>
  <c r="B458" i="9"/>
  <c r="B339" i="9"/>
  <c r="B486" i="9"/>
  <c r="F467" i="9"/>
  <c r="E117" i="9"/>
  <c r="B157" i="9"/>
  <c r="E137" i="9"/>
  <c r="G137" i="9" s="1"/>
  <c r="B90" i="9"/>
  <c r="D90" i="9" s="1"/>
  <c r="B744" i="9"/>
  <c r="G833" i="9"/>
  <c r="E653" i="9"/>
  <c r="G653" i="9" s="1"/>
  <c r="C390" i="9"/>
  <c r="D390" i="9" s="1"/>
  <c r="B96" i="9"/>
  <c r="C113" i="9"/>
  <c r="E107" i="9"/>
  <c r="G107" i="9" s="1"/>
  <c r="E504" i="9"/>
  <c r="G189" i="9"/>
  <c r="G102" i="9"/>
  <c r="G236" i="9"/>
  <c r="E88" i="9"/>
  <c r="E537" i="9"/>
  <c r="B205" i="9"/>
  <c r="D205" i="9" s="1"/>
  <c r="B245" i="9"/>
  <c r="E511" i="9"/>
  <c r="C490" i="9"/>
  <c r="F353" i="9"/>
  <c r="F105" i="9"/>
  <c r="C591" i="9"/>
  <c r="B391" i="9"/>
  <c r="F496" i="9"/>
  <c r="E547" i="9"/>
  <c r="B543" i="9"/>
  <c r="E128" i="9"/>
  <c r="G128" i="9" s="1"/>
  <c r="C189" i="9"/>
  <c r="D189" i="9" s="1"/>
  <c r="E801" i="9"/>
  <c r="B641" i="9"/>
  <c r="C652" i="9"/>
  <c r="C46" i="2"/>
  <c r="C55" i="2" s="1"/>
  <c r="C29" i="2"/>
  <c r="C53" i="2" s="1"/>
  <c r="C20" i="2"/>
  <c r="C52" i="2" s="1"/>
  <c r="D10" i="2"/>
  <c r="D51" i="2" s="1"/>
  <c r="E46" i="2"/>
  <c r="E55" i="2" s="1"/>
  <c r="F466" i="9"/>
  <c r="E602" i="9"/>
  <c r="E754" i="9"/>
  <c r="E216" i="9"/>
  <c r="E490" i="9"/>
  <c r="E223" i="9"/>
  <c r="G223" i="9" s="1"/>
  <c r="B155" i="9"/>
  <c r="E92" i="9"/>
  <c r="G92" i="9" s="1"/>
  <c r="E601" i="9"/>
  <c r="C95" i="9"/>
  <c r="B109" i="9"/>
  <c r="D682" i="8"/>
  <c r="F264" i="8"/>
  <c r="D704" i="8"/>
  <c r="C748" i="8"/>
  <c r="C49" i="8" s="1"/>
  <c r="C275" i="8"/>
  <c r="C301" i="8"/>
  <c r="E300" i="8"/>
  <c r="C676" i="8"/>
  <c r="B693" i="8"/>
  <c r="C717" i="8"/>
  <c r="D295" i="8"/>
  <c r="D303" i="8"/>
  <c r="E29" i="2"/>
  <c r="E53" i="2" s="1"/>
  <c r="D46" i="2"/>
  <c r="D55" i="2" s="1"/>
  <c r="E37" i="2"/>
  <c r="E54" i="2" s="1"/>
  <c r="D753" i="8"/>
  <c r="D50" i="8" s="1"/>
  <c r="D834" i="9"/>
  <c r="C144" i="9"/>
  <c r="E221" i="9"/>
  <c r="E581" i="9"/>
  <c r="G837" i="9"/>
  <c r="H837" i="9" s="1"/>
  <c r="I837" i="9" s="1"/>
  <c r="C483" i="9"/>
  <c r="D483" i="9" s="1"/>
  <c r="E130" i="9"/>
  <c r="C651" i="9"/>
  <c r="E366" i="9"/>
  <c r="G366" i="9" s="1"/>
  <c r="E165" i="9"/>
  <c r="G165" i="9" s="1"/>
  <c r="E825" i="9"/>
  <c r="B754" i="9"/>
  <c r="F486" i="9"/>
  <c r="C816" i="9"/>
  <c r="C848" i="9" s="1"/>
  <c r="B600" i="9"/>
  <c r="E93" i="9"/>
  <c r="C120" i="9"/>
  <c r="C750" i="9"/>
  <c r="C188" i="9"/>
  <c r="E112" i="9"/>
  <c r="E609" i="9"/>
  <c r="G609" i="9" s="1"/>
  <c r="C199" i="9"/>
  <c r="F585" i="9"/>
  <c r="B655" i="9"/>
  <c r="C152" i="9"/>
  <c r="B154" i="9"/>
  <c r="E120" i="9"/>
  <c r="E136" i="9"/>
  <c r="E745" i="9"/>
  <c r="B616" i="9"/>
  <c r="C255" i="9"/>
  <c r="C555" i="9"/>
  <c r="B88" i="9"/>
  <c r="C821" i="9"/>
  <c r="B188" i="9"/>
  <c r="F185" i="9"/>
  <c r="C94" i="9"/>
  <c r="B749" i="9"/>
  <c r="F333" i="9"/>
  <c r="C650" i="9"/>
  <c r="F817" i="9"/>
  <c r="B249" i="9"/>
  <c r="F87" i="9"/>
  <c r="F103" i="9"/>
  <c r="F595" i="9"/>
  <c r="E141" i="9"/>
  <c r="E100" i="9"/>
  <c r="B301" i="8"/>
  <c r="E270" i="8"/>
  <c r="D607" i="9"/>
  <c r="H607" i="9" s="1"/>
  <c r="I607" i="9" s="1"/>
  <c r="C668" i="8"/>
  <c r="F27" i="9"/>
  <c r="G27" i="9" s="1"/>
  <c r="B27" i="9"/>
  <c r="C248" i="10"/>
  <c r="E99" i="10"/>
  <c r="D636" i="10"/>
  <c r="B582" i="10"/>
  <c r="F477" i="10"/>
  <c r="E756" i="10"/>
  <c r="D250" i="10"/>
  <c r="E554" i="10"/>
  <c r="D565" i="10"/>
  <c r="F634" i="10"/>
  <c r="E189" i="10"/>
  <c r="C170" i="10"/>
  <c r="C107" i="10"/>
  <c r="D100" i="10"/>
  <c r="C236" i="10"/>
  <c r="D247" i="10"/>
  <c r="D91" i="10"/>
  <c r="F464" i="10"/>
  <c r="D633" i="10"/>
  <c r="F502" i="10"/>
  <c r="C352" i="10"/>
  <c r="F132" i="10"/>
  <c r="D108" i="10"/>
  <c r="E205" i="10"/>
  <c r="F173" i="10"/>
  <c r="D541" i="10"/>
  <c r="F237" i="10"/>
  <c r="E131" i="10"/>
  <c r="E611" i="10"/>
  <c r="E104" i="10"/>
  <c r="E496" i="10"/>
  <c r="F571" i="10"/>
  <c r="D188" i="5"/>
  <c r="F491" i="10"/>
  <c r="F627" i="10"/>
  <c r="D242" i="10"/>
  <c r="C392" i="10"/>
  <c r="C175" i="10"/>
  <c r="F231" i="10"/>
  <c r="E489" i="10"/>
  <c r="F165" i="10"/>
  <c r="F601" i="10"/>
  <c r="D187" i="10"/>
  <c r="E806" i="10"/>
  <c r="E215" i="10"/>
  <c r="D540" i="10"/>
  <c r="B176" i="10"/>
  <c r="E547" i="10"/>
  <c r="E525" i="10"/>
  <c r="F550" i="10"/>
  <c r="E401" i="10"/>
  <c r="D144" i="10"/>
  <c r="D148" i="10"/>
  <c r="C647" i="10"/>
  <c r="F543" i="10"/>
  <c r="D632" i="10"/>
  <c r="E485" i="10"/>
  <c r="F359" i="10"/>
  <c r="E460" i="10"/>
  <c r="D837" i="10"/>
  <c r="D746" i="10"/>
  <c r="D455" i="10"/>
  <c r="E245" i="10"/>
  <c r="F196" i="10"/>
  <c r="G612" i="10"/>
  <c r="F806" i="10"/>
  <c r="F144" i="10"/>
  <c r="D481" i="10"/>
  <c r="D351" i="10"/>
  <c r="F122" i="10"/>
  <c r="B495" i="10"/>
  <c r="E491" i="10"/>
  <c r="C834" i="10"/>
  <c r="E575" i="10"/>
  <c r="D189" i="10"/>
  <c r="F104" i="10"/>
  <c r="D235" i="10"/>
  <c r="D620" i="10"/>
  <c r="F197" i="10"/>
  <c r="E465" i="10"/>
  <c r="D118" i="10"/>
  <c r="B209" i="10"/>
  <c r="D836" i="10"/>
  <c r="F119" i="10"/>
  <c r="E166" i="10"/>
  <c r="E256" i="10"/>
  <c r="E843" i="10"/>
  <c r="F357" i="10"/>
  <c r="F604" i="10"/>
  <c r="F468" i="10"/>
  <c r="E579" i="10"/>
  <c r="F580" i="10"/>
  <c r="F335" i="10"/>
  <c r="F554" i="10"/>
  <c r="E370" i="10"/>
  <c r="E529" i="10"/>
  <c r="E354" i="10"/>
  <c r="F479" i="10"/>
  <c r="E658" i="10"/>
  <c r="I766" i="10"/>
  <c r="F131" i="10"/>
  <c r="F214" i="10"/>
  <c r="I517" i="10"/>
  <c r="C529" i="10"/>
  <c r="J129" i="10"/>
  <c r="E155" i="10"/>
  <c r="B107" i="10"/>
  <c r="I593" i="10"/>
  <c r="D393" i="10"/>
  <c r="E214" i="10"/>
  <c r="E156" i="10"/>
  <c r="E570" i="10"/>
  <c r="C160" i="10"/>
  <c r="C833" i="10"/>
  <c r="D396" i="10"/>
  <c r="D556" i="10"/>
  <c r="B189" i="10"/>
  <c r="F532" i="10"/>
  <c r="D833" i="10"/>
  <c r="F252" i="10"/>
  <c r="F115" i="10"/>
  <c r="E207" i="10"/>
  <c r="C235" i="10"/>
  <c r="F596" i="10"/>
  <c r="F586" i="10"/>
  <c r="E150" i="10"/>
  <c r="E334" i="10"/>
  <c r="D761" i="10"/>
  <c r="C492" i="10"/>
  <c r="B201" i="10"/>
  <c r="E599" i="10"/>
  <c r="F637" i="10"/>
  <c r="F751" i="10"/>
  <c r="E837" i="10"/>
  <c r="F374" i="10"/>
  <c r="E482" i="10"/>
  <c r="E240" i="10"/>
  <c r="D629" i="10"/>
  <c r="E174" i="10"/>
  <c r="C579" i="10"/>
  <c r="E227" i="10"/>
  <c r="D181" i="10"/>
  <c r="D188" i="10"/>
  <c r="D357" i="10"/>
  <c r="D559" i="10"/>
  <c r="C567" i="10"/>
  <c r="C568" i="10"/>
  <c r="F458" i="10"/>
  <c r="F204" i="10"/>
  <c r="E752" i="10"/>
  <c r="F205" i="10"/>
  <c r="B515" i="10"/>
  <c r="F154" i="10"/>
  <c r="D502" i="10"/>
  <c r="C401" i="10"/>
  <c r="F164" i="10"/>
  <c r="D523" i="10"/>
  <c r="G515" i="10"/>
  <c r="F636" i="10"/>
  <c r="D219" i="10"/>
  <c r="I166" i="10"/>
  <c r="F146" i="10"/>
  <c r="I475" i="10"/>
  <c r="C528" i="10"/>
  <c r="G842" i="10"/>
  <c r="E228" i="10"/>
  <c r="I351" i="10"/>
  <c r="C240" i="10"/>
  <c r="D344" i="10"/>
  <c r="D651" i="10"/>
  <c r="B607" i="10"/>
  <c r="F227" i="10"/>
  <c r="F228" i="10"/>
  <c r="F219" i="10"/>
  <c r="F400" i="10"/>
  <c r="F837" i="10"/>
  <c r="E645" i="10"/>
  <c r="C120" i="10"/>
  <c r="E589" i="10"/>
  <c r="E181" i="10"/>
  <c r="E553" i="10"/>
  <c r="E801" i="10"/>
  <c r="E249" i="10"/>
  <c r="E526" i="10"/>
  <c r="D593" i="10"/>
  <c r="C234" i="10"/>
  <c r="F159" i="10"/>
  <c r="F344" i="10"/>
  <c r="F346" i="10"/>
  <c r="F87" i="10"/>
  <c r="E176" i="10"/>
  <c r="E233" i="10"/>
  <c r="E367" i="10"/>
  <c r="E163" i="10"/>
  <c r="D104" i="10"/>
  <c r="D169" i="10"/>
  <c r="C572" i="10"/>
  <c r="C684" i="10" s="1"/>
  <c r="E353" i="10"/>
  <c r="B256" i="10"/>
  <c r="E597" i="10"/>
  <c r="D817" i="10"/>
  <c r="D827" i="10"/>
  <c r="C182" i="10"/>
  <c r="C453" i="10"/>
  <c r="F125" i="10"/>
  <c r="F401" i="10"/>
  <c r="F656" i="10"/>
  <c r="F370" i="10"/>
  <c r="D167" i="10"/>
  <c r="F373" i="10"/>
  <c r="F835" i="10"/>
  <c r="E542" i="10"/>
  <c r="F349" i="10"/>
  <c r="C486" i="10"/>
  <c r="B341" i="10"/>
  <c r="F363" i="10"/>
  <c r="C511" i="10"/>
  <c r="K220" i="10"/>
  <c r="E193" i="10"/>
  <c r="J826" i="10"/>
  <c r="E533" i="10"/>
  <c r="G591" i="10"/>
  <c r="E642" i="10"/>
  <c r="G630" i="10"/>
  <c r="F495" i="10"/>
  <c r="I107" i="10"/>
  <c r="F620" i="10"/>
  <c r="B539" i="10"/>
  <c r="F595" i="10"/>
  <c r="D468" i="10"/>
  <c r="F561" i="10"/>
  <c r="F549" i="10"/>
  <c r="E764" i="10"/>
  <c r="E183" i="10"/>
  <c r="E610" i="10"/>
  <c r="C207" i="10"/>
  <c r="B761" i="10"/>
  <c r="D765" i="10"/>
  <c r="D159" i="10"/>
  <c r="C197" i="10"/>
  <c r="F255" i="10"/>
  <c r="E614" i="10"/>
  <c r="B342" i="10"/>
  <c r="F136" i="10"/>
  <c r="E450" i="10"/>
  <c r="C471" i="10"/>
  <c r="F610" i="10"/>
  <c r="F598" i="10"/>
  <c r="F192" i="10"/>
  <c r="E516" i="10"/>
  <c r="E587" i="10"/>
  <c r="E745" i="10"/>
  <c r="D205" i="10"/>
  <c r="D577" i="10"/>
  <c r="F126" i="10"/>
  <c r="F110" i="10"/>
  <c r="E513" i="10"/>
  <c r="F111" i="10"/>
  <c r="C123" i="10"/>
  <c r="C825" i="10"/>
  <c r="B110" i="10"/>
  <c r="B542" i="10"/>
  <c r="F343" i="10"/>
  <c r="F379" i="10"/>
  <c r="D92" i="10"/>
  <c r="E194" i="10"/>
  <c r="F534" i="10"/>
  <c r="D473" i="10"/>
  <c r="F524" i="10"/>
  <c r="D139" i="10"/>
  <c r="D95" i="10"/>
  <c r="F527" i="10"/>
  <c r="B344" i="10"/>
  <c r="F551" i="10"/>
  <c r="B818" i="10"/>
  <c r="B850" i="10" s="1"/>
  <c r="K641" i="10"/>
  <c r="I655" i="10"/>
  <c r="F599" i="10"/>
  <c r="H356" i="10"/>
  <c r="D183" i="10"/>
  <c r="H336" i="10"/>
  <c r="E636" i="10"/>
  <c r="K543" i="10"/>
  <c r="F456" i="10"/>
  <c r="H232" i="10"/>
  <c r="F148" i="10"/>
  <c r="B801" i="10"/>
  <c r="F223" i="10"/>
  <c r="D360" i="10"/>
  <c r="F103" i="10"/>
  <c r="F658" i="10"/>
  <c r="F648" i="10"/>
  <c r="E355" i="10"/>
  <c r="E522" i="10"/>
  <c r="D333" i="10"/>
  <c r="B492" i="10"/>
  <c r="B710" i="10" s="1"/>
  <c r="B613" i="10"/>
  <c r="D538" i="10"/>
  <c r="D646" i="10"/>
  <c r="B600" i="10"/>
  <c r="F582" i="10"/>
  <c r="D110" i="10"/>
  <c r="F516" i="10"/>
  <c r="F399" i="10"/>
  <c r="C190" i="10"/>
  <c r="F452" i="10"/>
  <c r="F842" i="10"/>
  <c r="E763" i="10"/>
  <c r="D145" i="10"/>
  <c r="D152" i="10"/>
  <c r="D233" i="10"/>
  <c r="D510" i="10"/>
  <c r="C472" i="10"/>
  <c r="C475" i="10"/>
  <c r="F194" i="10"/>
  <c r="E647" i="10"/>
  <c r="F195" i="10"/>
  <c r="C629" i="10"/>
  <c r="F153" i="10"/>
  <c r="F179" i="10"/>
  <c r="F245" i="10"/>
  <c r="E750" i="10"/>
  <c r="F629" i="10"/>
  <c r="B129" i="10"/>
  <c r="E537" i="10"/>
  <c r="F635" i="10"/>
  <c r="D654" i="10"/>
  <c r="F625" i="10"/>
  <c r="E508" i="10"/>
  <c r="D454" i="10"/>
  <c r="F745" i="10"/>
  <c r="E89" i="10"/>
  <c r="F762" i="10"/>
  <c r="F169" i="10"/>
  <c r="H340" i="10"/>
  <c r="C258" i="10"/>
  <c r="K202" i="10"/>
  <c r="G456" i="10"/>
  <c r="E92" i="10"/>
  <c r="K178" i="10"/>
  <c r="D178" i="10"/>
  <c r="H504" i="10"/>
  <c r="F459" i="10"/>
  <c r="D474" i="10"/>
  <c r="D126" i="10"/>
  <c r="I469" i="10"/>
  <c r="E120" i="10"/>
  <c r="F472" i="10"/>
  <c r="F521" i="10"/>
  <c r="B112" i="10"/>
  <c r="K98" i="10"/>
  <c r="F548" i="10"/>
  <c r="K556" i="10"/>
  <c r="E395" i="10"/>
  <c r="C761" i="10"/>
  <c r="D335" i="10"/>
  <c r="D509" i="10"/>
  <c r="B346" i="10"/>
  <c r="F508" i="10"/>
  <c r="D404" i="10"/>
  <c r="F187" i="10"/>
  <c r="F244" i="10"/>
  <c r="D513" i="10"/>
  <c r="F141" i="10"/>
  <c r="F757" i="10"/>
  <c r="F760" i="10"/>
  <c r="E123" i="10"/>
  <c r="E234" i="10"/>
  <c r="E817" i="10"/>
  <c r="C375" i="10"/>
  <c r="B158" i="10"/>
  <c r="D583" i="10"/>
  <c r="C93" i="10"/>
  <c r="F88" i="10"/>
  <c r="F607" i="10"/>
  <c r="D131" i="10"/>
  <c r="D745" i="10"/>
  <c r="C603" i="10"/>
  <c r="C604" i="10"/>
  <c r="B251" i="10"/>
  <c r="F203" i="10"/>
  <c r="F354" i="10"/>
  <c r="E592" i="10"/>
  <c r="E168" i="10"/>
  <c r="F522" i="10"/>
  <c r="D452" i="10"/>
  <c r="F512" i="10"/>
  <c r="D607" i="10"/>
  <c r="F662" i="10"/>
  <c r="F822" i="10"/>
  <c r="E105" i="10"/>
  <c r="F476" i="10"/>
  <c r="E509" i="10"/>
  <c r="E340" i="10"/>
  <c r="D805" i="10"/>
  <c r="E185" i="10"/>
  <c r="C620" i="10"/>
  <c r="E238" i="10"/>
  <c r="C461" i="10"/>
  <c r="E341" i="10"/>
  <c r="D133" i="10"/>
  <c r="E375" i="10"/>
  <c r="D400" i="10"/>
  <c r="D709" i="8"/>
  <c r="E678" i="8"/>
  <c r="G841" i="10"/>
  <c r="C10" i="2"/>
  <c r="C51" i="2" s="1"/>
  <c r="F84" i="9"/>
  <c r="G84" i="9" s="1"/>
  <c r="B84" i="9"/>
  <c r="D678" i="8"/>
  <c r="E696" i="8"/>
  <c r="B298" i="8"/>
  <c r="B692" i="8"/>
  <c r="D774" i="8"/>
  <c r="D273" i="8"/>
  <c r="E695" i="8"/>
  <c r="E288" i="8"/>
  <c r="C268" i="8"/>
  <c r="D694" i="8"/>
  <c r="D668" i="8"/>
  <c r="E264" i="8"/>
  <c r="C278" i="8"/>
  <c r="B699" i="8"/>
  <c r="E291" i="8"/>
  <c r="D674" i="8"/>
  <c r="B711" i="8"/>
  <c r="B700" i="8"/>
  <c r="B290" i="8"/>
  <c r="F711" i="8"/>
  <c r="D280" i="8"/>
  <c r="B696" i="8"/>
  <c r="K408" i="10"/>
  <c r="G847" i="10"/>
  <c r="I4" i="10"/>
  <c r="H448" i="10"/>
  <c r="H4" i="10"/>
  <c r="G4" i="10"/>
  <c r="J4" i="10"/>
  <c r="D4" i="10"/>
  <c r="K4" i="10"/>
  <c r="E4" i="10"/>
  <c r="F4" i="10"/>
  <c r="B799" i="10"/>
  <c r="B4" i="10"/>
  <c r="I408" i="10"/>
  <c r="C4" i="10"/>
  <c r="C540" i="9"/>
  <c r="D540" i="9" s="1"/>
  <c r="F551" i="9"/>
  <c r="G403" i="10"/>
  <c r="G393" i="5"/>
  <c r="T714" i="3"/>
  <c r="F402" i="8"/>
  <c r="F40" i="8" s="1"/>
  <c r="F606" i="8"/>
  <c r="F45" i="8" s="1"/>
  <c r="T681" i="3"/>
  <c r="D232" i="5"/>
  <c r="F257" i="8"/>
  <c r="F33" i="8" s="1"/>
  <c r="D162" i="5"/>
  <c r="H463" i="10"/>
  <c r="C657" i="10"/>
  <c r="E170" i="10"/>
  <c r="H645" i="10"/>
  <c r="B156" i="10"/>
  <c r="K367" i="10"/>
  <c r="I761" i="10"/>
  <c r="I652" i="10"/>
  <c r="F484" i="10"/>
  <c r="D802" i="10"/>
  <c r="C394" i="10"/>
  <c r="J463" i="10"/>
  <c r="H460" i="10"/>
  <c r="F487" i="10"/>
  <c r="F483" i="10"/>
  <c r="C121" i="10"/>
  <c r="K757" i="10"/>
  <c r="J628" i="10"/>
  <c r="E368" i="10"/>
  <c r="C129" i="10"/>
  <c r="F544" i="10"/>
  <c r="F392" i="10"/>
  <c r="J341" i="10"/>
  <c r="I341" i="10"/>
  <c r="J397" i="10"/>
  <c r="J417" i="10" s="1"/>
  <c r="F632" i="10"/>
  <c r="E206" i="10"/>
  <c r="C255" i="10"/>
  <c r="I524" i="10"/>
  <c r="E524" i="10"/>
  <c r="B248" i="10"/>
  <c r="D198" i="10"/>
  <c r="F536" i="10"/>
  <c r="K764" i="10"/>
  <c r="H828" i="10"/>
  <c r="G163" i="10"/>
  <c r="G296" i="10" s="1"/>
  <c r="F803" i="10"/>
  <c r="E551" i="10"/>
  <c r="B649" i="10"/>
  <c r="F513" i="10"/>
  <c r="F542" i="10"/>
  <c r="F619" i="10"/>
  <c r="B589" i="10"/>
  <c r="E220" i="10"/>
  <c r="F649" i="10"/>
  <c r="D334" i="10"/>
  <c r="E107" i="10"/>
  <c r="C355" i="10"/>
  <c r="E138" i="10"/>
  <c r="E653" i="10"/>
  <c r="E654" i="10"/>
  <c r="D89" i="10"/>
  <c r="D197" i="10"/>
  <c r="C104" i="10"/>
  <c r="C158" i="10"/>
  <c r="F212" i="10"/>
  <c r="F149" i="10"/>
  <c r="E578" i="10"/>
  <c r="F151" i="10"/>
  <c r="C543" i="10"/>
  <c r="C379" i="10"/>
  <c r="C451" i="10"/>
  <c r="C611" i="10"/>
  <c r="B547" i="10"/>
  <c r="F233" i="10"/>
  <c r="E336" i="10"/>
  <c r="E116" i="10"/>
  <c r="F496" i="10"/>
  <c r="D336" i="10"/>
  <c r="F486" i="10"/>
  <c r="E530" i="10"/>
  <c r="F613" i="10"/>
  <c r="F641" i="10"/>
  <c r="E362" i="10"/>
  <c r="F251" i="10"/>
  <c r="E459" i="10"/>
  <c r="E188" i="10"/>
  <c r="D580" i="10"/>
  <c r="E159" i="10"/>
  <c r="C541" i="10"/>
  <c r="E198" i="10"/>
  <c r="J549" i="10"/>
  <c r="J715" i="10" s="1"/>
  <c r="E761" i="10"/>
  <c r="K399" i="10"/>
  <c r="K148" i="10"/>
  <c r="F518" i="10"/>
  <c r="D218" i="10"/>
  <c r="K245" i="10"/>
  <c r="K562" i="10"/>
  <c r="J374" i="10"/>
  <c r="F90" i="10"/>
  <c r="E835" i="10"/>
  <c r="E455" i="10"/>
  <c r="E251" i="10"/>
  <c r="I757" i="10"/>
  <c r="I154" i="10"/>
  <c r="K190" i="10"/>
  <c r="E196" i="10"/>
  <c r="B375" i="10"/>
  <c r="F485" i="10"/>
  <c r="I643" i="10"/>
  <c r="F128" i="10"/>
  <c r="E366" i="10"/>
  <c r="D475" i="10"/>
  <c r="D111" i="10"/>
  <c r="G821" i="10"/>
  <c r="J572" i="10"/>
  <c r="I198" i="10"/>
  <c r="E248" i="10"/>
  <c r="E106" i="10"/>
  <c r="F584" i="10"/>
  <c r="H659" i="10"/>
  <c r="E646" i="10"/>
  <c r="F168" i="10"/>
  <c r="I165" i="10"/>
  <c r="J839" i="10"/>
  <c r="F246" i="10"/>
  <c r="D463" i="10"/>
  <c r="E96" i="10"/>
  <c r="I141" i="10"/>
  <c r="I274" i="10" s="1"/>
  <c r="I513" i="10"/>
  <c r="I679" i="10" s="1"/>
  <c r="H524" i="10"/>
  <c r="F258" i="10"/>
  <c r="C227" i="10"/>
  <c r="F802" i="10"/>
  <c r="E113" i="10"/>
  <c r="H589" i="10"/>
  <c r="J639" i="10"/>
  <c r="I232" i="10"/>
  <c r="E538" i="10"/>
  <c r="F761" i="10"/>
  <c r="E237" i="10"/>
  <c r="J342" i="10"/>
  <c r="I360" i="10"/>
  <c r="I421" i="10" s="1"/>
  <c r="F390" i="10"/>
  <c r="F98" i="10"/>
  <c r="E221" i="10"/>
  <c r="D377" i="10"/>
  <c r="I518" i="10"/>
  <c r="I584" i="10"/>
  <c r="I586" i="10"/>
  <c r="E612" i="10"/>
  <c r="E598" i="10"/>
  <c r="E476" i="10"/>
  <c r="E252" i="10"/>
  <c r="E399" i="10"/>
  <c r="E497" i="10"/>
  <c r="E479" i="10"/>
  <c r="D211" i="10"/>
  <c r="D573" i="10"/>
  <c r="B199" i="10"/>
  <c r="B290" i="10" s="1"/>
  <c r="E451" i="10"/>
  <c r="B559" i="10"/>
  <c r="D151" i="10"/>
  <c r="C210" i="10"/>
  <c r="C219" i="10"/>
  <c r="C452" i="10"/>
  <c r="B153" i="10"/>
  <c r="F189" i="10"/>
  <c r="E838" i="10"/>
  <c r="E662" i="10"/>
  <c r="F474" i="10"/>
  <c r="D221" i="10"/>
  <c r="F463" i="10"/>
  <c r="E253" i="10"/>
  <c r="F336" i="10"/>
  <c r="F367" i="10"/>
  <c r="F494" i="10"/>
  <c r="C96" i="10"/>
  <c r="E91" i="10"/>
  <c r="F230" i="10"/>
  <c r="D763" i="10"/>
  <c r="F827" i="10"/>
  <c r="C168" i="10"/>
  <c r="F828" i="10"/>
  <c r="C106" i="10"/>
  <c r="E490" i="10"/>
  <c r="E549" i="10"/>
  <c r="E628" i="10"/>
  <c r="D136" i="10"/>
  <c r="D530" i="10"/>
  <c r="F107" i="10"/>
  <c r="F101" i="10"/>
  <c r="E499" i="10"/>
  <c r="F102" i="10"/>
  <c r="J219" i="10"/>
  <c r="J486" i="10"/>
  <c r="F175" i="10"/>
  <c r="F129" i="10"/>
  <c r="G517" i="10"/>
  <c r="J579" i="10"/>
  <c r="D239" i="10"/>
  <c r="F593" i="10"/>
  <c r="E827" i="10"/>
  <c r="H390" i="10"/>
  <c r="J353" i="10"/>
  <c r="J468" i="10"/>
  <c r="F583" i="10"/>
  <c r="E132" i="10"/>
  <c r="C115" i="10"/>
  <c r="K593" i="10"/>
  <c r="I611" i="10"/>
  <c r="K110" i="10"/>
  <c r="C256" i="10"/>
  <c r="F211" i="10"/>
  <c r="D240" i="10"/>
  <c r="J250" i="10"/>
  <c r="K370" i="10"/>
  <c r="F657" i="10"/>
  <c r="E472" i="10"/>
  <c r="B91" i="10"/>
  <c r="I542" i="10"/>
  <c r="I515" i="10"/>
  <c r="F99" i="10"/>
  <c r="B651" i="10"/>
  <c r="F530" i="10"/>
  <c r="D564" i="10"/>
  <c r="E619" i="10"/>
  <c r="D346" i="10"/>
  <c r="D160" i="10"/>
  <c r="D619" i="10"/>
  <c r="C114" i="10"/>
  <c r="F191" i="10"/>
  <c r="F139" i="10"/>
  <c r="E561" i="10"/>
  <c r="F140" i="10"/>
  <c r="C483" i="10"/>
  <c r="B499" i="10"/>
  <c r="B659" i="10"/>
  <c r="F137" i="10"/>
  <c r="F755" i="10"/>
  <c r="F506" i="10"/>
  <c r="D610" i="10"/>
  <c r="E350" i="10"/>
  <c r="F572" i="10"/>
  <c r="D539" i="10"/>
  <c r="F562" i="10"/>
  <c r="C368" i="10"/>
  <c r="F587" i="10"/>
  <c r="F618" i="10"/>
  <c r="F825" i="10"/>
  <c r="F206" i="10"/>
  <c r="E377" i="10"/>
  <c r="E139" i="10"/>
  <c r="D533" i="10"/>
  <c r="E148" i="10"/>
  <c r="C504" i="10"/>
  <c r="E186" i="10"/>
  <c r="D109" i="10"/>
  <c r="D113" i="10"/>
  <c r="D193" i="10"/>
  <c r="D465" i="10"/>
  <c r="C366" i="10"/>
  <c r="C371" i="10"/>
  <c r="F355" i="10"/>
  <c r="F183" i="10"/>
  <c r="E630" i="10"/>
  <c r="F185" i="10"/>
  <c r="G593" i="10"/>
  <c r="H178" i="10"/>
  <c r="H269" i="10" s="1"/>
  <c r="D123" i="10"/>
  <c r="E539" i="10"/>
  <c r="K587" i="10"/>
  <c r="K486" i="10"/>
  <c r="F533" i="10"/>
  <c r="C654" i="10"/>
  <c r="F217" i="10"/>
  <c r="G643" i="10"/>
  <c r="J634" i="10"/>
  <c r="J241" i="10"/>
  <c r="E511" i="10"/>
  <c r="F526" i="10"/>
  <c r="E197" i="10"/>
  <c r="G579" i="10"/>
  <c r="K563" i="10"/>
  <c r="E474" i="10"/>
  <c r="C337" i="10"/>
  <c r="E158" i="10"/>
  <c r="F475" i="10"/>
  <c r="K628" i="10"/>
  <c r="I215" i="10"/>
  <c r="E577" i="10"/>
  <c r="E373" i="10"/>
  <c r="E392" i="10"/>
  <c r="H210" i="10"/>
  <c r="J360" i="10"/>
  <c r="K526" i="10"/>
  <c r="E629" i="10"/>
  <c r="F97" i="10"/>
  <c r="C140" i="10"/>
  <c r="F574" i="10"/>
  <c r="C163" i="10"/>
  <c r="C173" i="10"/>
  <c r="C349" i="10"/>
  <c r="C642" i="10"/>
  <c r="F167" i="10"/>
  <c r="F645" i="10"/>
  <c r="F838" i="10"/>
  <c r="F461" i="10"/>
  <c r="D199" i="10"/>
  <c r="F451" i="10"/>
  <c r="E164" i="10"/>
  <c r="F538" i="10"/>
  <c r="F568" i="10"/>
  <c r="F643" i="10"/>
  <c r="F121" i="10"/>
  <c r="E244" i="10"/>
  <c r="F834" i="10"/>
  <c r="D395" i="10"/>
  <c r="E119" i="10"/>
  <c r="C456" i="10"/>
  <c r="E149" i="10"/>
  <c r="C745" i="10"/>
  <c r="E467" i="10"/>
  <c r="E521" i="10"/>
  <c r="E590" i="10"/>
  <c r="D554" i="10"/>
  <c r="D484" i="10"/>
  <c r="F89" i="10"/>
  <c r="F91" i="10"/>
  <c r="E488" i="10"/>
  <c r="F93" i="10"/>
  <c r="D495" i="10"/>
  <c r="C495" i="10"/>
  <c r="C499" i="10"/>
  <c r="B145" i="10"/>
  <c r="F118" i="10"/>
  <c r="F254" i="10"/>
  <c r="E498" i="10"/>
  <c r="E144" i="10"/>
  <c r="F511" i="10"/>
  <c r="D367" i="10"/>
  <c r="F498" i="10"/>
  <c r="E393" i="10"/>
  <c r="F356" i="10"/>
  <c r="G475" i="10"/>
  <c r="F391" i="10"/>
  <c r="K122" i="10"/>
  <c r="E461" i="10"/>
  <c r="J499" i="10"/>
  <c r="I681" i="3"/>
  <c r="E692" i="8"/>
  <c r="D823" i="8"/>
  <c r="B678" i="8"/>
  <c r="C669" i="8"/>
  <c r="C675" i="8"/>
  <c r="B685" i="8"/>
  <c r="B272" i="8"/>
  <c r="I608" i="10"/>
  <c r="B758" i="8"/>
  <c r="B51" i="8" s="1"/>
  <c r="C291" i="8"/>
  <c r="C300" i="8"/>
  <c r="D294" i="8"/>
  <c r="F823" i="8"/>
  <c r="D713" i="8"/>
  <c r="G661" i="9"/>
  <c r="G826" i="5"/>
  <c r="C708" i="8"/>
  <c r="G646" i="5"/>
  <c r="C715" i="8"/>
  <c r="B753" i="8"/>
  <c r="B50" i="8" s="1"/>
  <c r="D700" i="8"/>
  <c r="D711" i="8"/>
  <c r="D703" i="8"/>
  <c r="B716" i="8"/>
  <c r="C682" i="8"/>
  <c r="B697" i="8"/>
  <c r="B701" i="8"/>
  <c r="G480" i="9"/>
  <c r="B287" i="8"/>
  <c r="J1432" i="3"/>
  <c r="C801" i="10"/>
  <c r="D227" i="10"/>
  <c r="E184" i="10"/>
  <c r="H540" i="10"/>
  <c r="I573" i="10"/>
  <c r="B134" i="10"/>
  <c r="E571" i="10"/>
  <c r="F342" i="10"/>
  <c r="F138" i="10"/>
  <c r="J518" i="10"/>
  <c r="G1432" i="3"/>
  <c r="F215" i="10"/>
  <c r="D600" i="10"/>
  <c r="E118" i="10"/>
  <c r="K228" i="10"/>
  <c r="G192" i="10"/>
  <c r="I512" i="10"/>
  <c r="D819" i="10"/>
  <c r="F653" i="10"/>
  <c r="E352" i="10"/>
  <c r="K339" i="10"/>
  <c r="K416" i="10" s="1"/>
  <c r="K483" i="10"/>
  <c r="H278" i="10"/>
  <c r="D475" i="9"/>
  <c r="J836" i="10"/>
  <c r="H347" i="10"/>
  <c r="D561" i="9"/>
  <c r="G598" i="5"/>
  <c r="K508" i="10"/>
  <c r="G96" i="10"/>
  <c r="E608" i="10"/>
  <c r="D171" i="8"/>
  <c r="D31" i="8" s="1"/>
  <c r="F201" i="10"/>
  <c r="D379" i="10"/>
  <c r="H469" i="10"/>
  <c r="G601" i="10"/>
  <c r="J197" i="10"/>
  <c r="G836" i="10"/>
  <c r="E581" i="10"/>
  <c r="F826" i="10"/>
  <c r="H563" i="10"/>
  <c r="K474" i="10"/>
  <c r="J380" i="10"/>
  <c r="S647" i="3"/>
  <c r="S681" i="3"/>
  <c r="H273" i="10"/>
  <c r="Y1426" i="3"/>
  <c r="Y1389" i="3"/>
  <c r="Y1408" i="3"/>
  <c r="F705" i="8"/>
  <c r="F660" i="8"/>
  <c r="F46" i="8" s="1"/>
  <c r="Q681" i="3"/>
  <c r="Q647" i="3"/>
  <c r="X749" i="3"/>
  <c r="G553" i="9"/>
  <c r="K554" i="10"/>
  <c r="E404" i="10"/>
  <c r="I836" i="10"/>
  <c r="I380" i="10"/>
  <c r="B273" i="8"/>
  <c r="I364" i="10"/>
  <c r="H836" i="10"/>
  <c r="G380" i="10"/>
  <c r="K761" i="10"/>
  <c r="T749" i="3"/>
  <c r="D155" i="5"/>
  <c r="B347" i="10"/>
  <c r="F347" i="10"/>
  <c r="B608" i="10"/>
  <c r="H404" i="10"/>
  <c r="E347" i="10"/>
  <c r="P1497" i="3"/>
  <c r="D105" i="5"/>
  <c r="F655" i="10"/>
  <c r="E175" i="10"/>
  <c r="E135" i="10"/>
  <c r="E87" i="10"/>
  <c r="F163" i="10"/>
  <c r="F592" i="10"/>
  <c r="E487" i="10"/>
  <c r="D562" i="10"/>
  <c r="K214" i="10"/>
  <c r="K498" i="10"/>
  <c r="G180" i="10"/>
  <c r="H377" i="10"/>
  <c r="G622" i="10"/>
  <c r="J243" i="10"/>
  <c r="I464" i="10"/>
  <c r="I229" i="10"/>
  <c r="I276" i="10" s="1"/>
  <c r="I504" i="10"/>
  <c r="I458" i="10"/>
  <c r="I676" i="10" s="1"/>
  <c r="G802" i="10"/>
  <c r="G520" i="10"/>
  <c r="G511" i="10"/>
  <c r="J573" i="10"/>
  <c r="G656" i="10"/>
  <c r="K638" i="10"/>
  <c r="K746" i="10"/>
  <c r="J588" i="10"/>
  <c r="K801" i="10"/>
  <c r="H838" i="10"/>
  <c r="K635" i="10"/>
  <c r="K640" i="10"/>
  <c r="J649" i="10"/>
  <c r="J510" i="10"/>
  <c r="K613" i="10"/>
  <c r="H596" i="10"/>
  <c r="G466" i="10"/>
  <c r="I560" i="10"/>
  <c r="I577" i="10"/>
  <c r="I579" i="10"/>
  <c r="J558" i="10"/>
  <c r="J392" i="10"/>
  <c r="I522" i="10"/>
  <c r="H636" i="10"/>
  <c r="G358" i="10"/>
  <c r="K346" i="10"/>
  <c r="I819" i="10"/>
  <c r="J817" i="10"/>
  <c r="H630" i="10"/>
  <c r="H581" i="10"/>
  <c r="G604" i="10"/>
  <c r="G716" i="10" s="1"/>
  <c r="J640" i="10"/>
  <c r="H541" i="10"/>
  <c r="G373" i="10"/>
  <c r="H513" i="10"/>
  <c r="H679" i="10" s="1"/>
  <c r="J520" i="10"/>
  <c r="H522" i="10"/>
  <c r="J509" i="10"/>
  <c r="K258" i="10"/>
  <c r="G453" i="10"/>
  <c r="K509" i="10"/>
  <c r="I536" i="10"/>
  <c r="J802" i="10"/>
  <c r="I648" i="10"/>
  <c r="I653" i="10"/>
  <c r="J803" i="10"/>
  <c r="J542" i="10"/>
  <c r="I570" i="10"/>
  <c r="K595" i="10"/>
  <c r="K707" i="10" s="1"/>
  <c r="I508" i="10"/>
  <c r="I674" i="10" s="1"/>
  <c r="I651" i="10"/>
  <c r="J471" i="10"/>
  <c r="H491" i="10"/>
  <c r="I630" i="10"/>
  <c r="H479" i="10"/>
  <c r="I594" i="10"/>
  <c r="I337" i="10"/>
  <c r="G371" i="10"/>
  <c r="I343" i="10"/>
  <c r="H842" i="10"/>
  <c r="I841" i="10"/>
  <c r="K637" i="10"/>
  <c r="H611" i="10"/>
  <c r="H646" i="10"/>
  <c r="K588" i="10"/>
  <c r="F805" i="10"/>
  <c r="F804" i="10"/>
  <c r="F186" i="10"/>
  <c r="D652" i="10"/>
  <c r="F339" i="10"/>
  <c r="E387" i="10"/>
  <c r="D161" i="10"/>
  <c r="G243" i="10"/>
  <c r="G582" i="10"/>
  <c r="G204" i="10"/>
  <c r="J531" i="10"/>
  <c r="K642" i="10"/>
  <c r="K473" i="10"/>
  <c r="I509" i="10"/>
  <c r="H242" i="10"/>
  <c r="H289" i="10" s="1"/>
  <c r="G544" i="10"/>
  <c r="I505" i="10"/>
  <c r="I255" i="10"/>
  <c r="I549" i="10"/>
  <c r="H538" i="10"/>
  <c r="H607" i="10"/>
  <c r="H503" i="10"/>
  <c r="K833" i="10"/>
  <c r="K829" i="10"/>
  <c r="G620" i="10"/>
  <c r="K623" i="10"/>
  <c r="J841" i="10"/>
  <c r="G843" i="10"/>
  <c r="J620" i="10"/>
  <c r="J626" i="10"/>
  <c r="H490" i="10"/>
  <c r="K598" i="10"/>
  <c r="K582" i="10"/>
  <c r="G454" i="10"/>
  <c r="J541" i="10"/>
  <c r="K547" i="10"/>
  <c r="K553" i="10"/>
  <c r="K536" i="10"/>
  <c r="G367" i="10"/>
  <c r="G492" i="10"/>
  <c r="H579" i="10"/>
  <c r="K656" i="10"/>
  <c r="G639" i="10"/>
  <c r="J804" i="10"/>
  <c r="H751" i="10"/>
  <c r="J661" i="10"/>
  <c r="J564" i="10"/>
  <c r="I591" i="10"/>
  <c r="H613" i="10"/>
  <c r="J528" i="10"/>
  <c r="H360" i="10"/>
  <c r="I491" i="10"/>
  <c r="G512" i="10"/>
  <c r="I498" i="10"/>
  <c r="K488" i="10"/>
  <c r="I247" i="10"/>
  <c r="G397" i="10"/>
  <c r="J476" i="10"/>
  <c r="K493" i="10"/>
  <c r="G835" i="10"/>
  <c r="G629" i="10"/>
  <c r="H633" i="10"/>
  <c r="I805" i="10"/>
  <c r="H523" i="10"/>
  <c r="I827" i="10"/>
  <c r="J638" i="10"/>
  <c r="K494" i="10"/>
  <c r="G602" i="10"/>
  <c r="G714" i="10" s="1"/>
  <c r="H626" i="10"/>
  <c r="H650" i="10"/>
  <c r="G590" i="10"/>
  <c r="I466" i="10"/>
  <c r="J547" i="10"/>
  <c r="K610" i="10"/>
  <c r="I641" i="10"/>
  <c r="J622" i="10"/>
  <c r="J680" i="10" s="1"/>
  <c r="H839" i="10"/>
  <c r="I801" i="10"/>
  <c r="G627" i="10"/>
  <c r="H593" i="10"/>
  <c r="J621" i="10"/>
  <c r="H651" i="10"/>
  <c r="F249" i="10"/>
  <c r="F248" i="10"/>
  <c r="B482" i="10"/>
  <c r="C139" i="10"/>
  <c r="D498" i="10"/>
  <c r="E146" i="10"/>
  <c r="E235" i="10"/>
  <c r="H502" i="10"/>
  <c r="G396" i="10"/>
  <c r="G390" i="10"/>
  <c r="I526" i="10"/>
  <c r="J534" i="10"/>
  <c r="K592" i="10"/>
  <c r="K161" i="10"/>
  <c r="G333" i="10"/>
  <c r="G617" i="10"/>
  <c r="G567" i="10"/>
  <c r="G359" i="10"/>
  <c r="I592" i="10"/>
  <c r="H576" i="10"/>
  <c r="K817" i="10"/>
  <c r="H539" i="10"/>
  <c r="J652" i="10"/>
  <c r="I764" i="10"/>
  <c r="G654" i="10"/>
  <c r="G653" i="10"/>
  <c r="I821" i="10"/>
  <c r="K747" i="10"/>
  <c r="K752" i="10"/>
  <c r="I617" i="10"/>
  <c r="I806" i="10"/>
  <c r="K819" i="10"/>
  <c r="H564" i="10"/>
  <c r="H676" i="10" s="1"/>
  <c r="I395" i="10"/>
  <c r="G533" i="10"/>
  <c r="G539" i="10"/>
  <c r="H544" i="10"/>
  <c r="H528" i="10"/>
  <c r="K354" i="10"/>
  <c r="K462" i="10"/>
  <c r="H549" i="10"/>
  <c r="G581" i="10"/>
  <c r="K575" i="10"/>
  <c r="J751" i="10"/>
  <c r="H821" i="10"/>
  <c r="H806" i="10"/>
  <c r="J546" i="10"/>
  <c r="H571" i="10"/>
  <c r="K596" i="10"/>
  <c r="H509" i="10"/>
  <c r="K826" i="10"/>
  <c r="I472" i="10"/>
  <c r="H492" i="10"/>
  <c r="J645" i="10"/>
  <c r="H480" i="10"/>
  <c r="G236" i="10"/>
  <c r="H371" i="10"/>
  <c r="I460" i="10"/>
  <c r="J472" i="10"/>
  <c r="I837" i="10"/>
  <c r="J829" i="10"/>
  <c r="J615" i="10"/>
  <c r="I646" i="10"/>
  <c r="J506" i="10"/>
  <c r="G635" i="10"/>
  <c r="G610" i="10"/>
  <c r="K476" i="10"/>
  <c r="J577" i="10"/>
  <c r="K594" i="10"/>
  <c r="H594" i="10"/>
  <c r="K570" i="10"/>
  <c r="K453" i="10"/>
  <c r="G518" i="10"/>
  <c r="K569" i="10"/>
  <c r="J571" i="10"/>
  <c r="H568" i="10"/>
  <c r="H766" i="10"/>
  <c r="G746" i="10"/>
  <c r="G773" i="10" s="1"/>
  <c r="K818" i="10"/>
  <c r="H573" i="10"/>
  <c r="K600" i="10"/>
  <c r="F162" i="10"/>
  <c r="F160" i="10"/>
  <c r="C202" i="10"/>
  <c r="D237" i="10"/>
  <c r="E829" i="10"/>
  <c r="E95" i="10"/>
  <c r="E133" i="10"/>
  <c r="K393" i="10"/>
  <c r="K505" i="10"/>
  <c r="I478" i="10"/>
  <c r="J762" i="10"/>
  <c r="G752" i="10"/>
  <c r="K118" i="10"/>
  <c r="K174" i="10"/>
  <c r="I346" i="10"/>
  <c r="H379" i="10"/>
  <c r="J336" i="10"/>
  <c r="H478" i="10"/>
  <c r="G490" i="10"/>
  <c r="J647" i="10"/>
  <c r="I633" i="10"/>
  <c r="H577" i="10"/>
  <c r="G747" i="10"/>
  <c r="I580" i="10"/>
  <c r="H614" i="10"/>
  <c r="G830" i="10"/>
  <c r="K756" i="10"/>
  <c r="H762" i="10"/>
  <c r="G652" i="10"/>
  <c r="H601" i="10"/>
  <c r="H635" i="10"/>
  <c r="H642" i="10"/>
  <c r="K548" i="10"/>
  <c r="K375" i="10"/>
  <c r="H514" i="10"/>
  <c r="J521" i="10"/>
  <c r="I523" i="10"/>
  <c r="K510" i="10"/>
  <c r="K676" i="10" s="1"/>
  <c r="J335" i="10"/>
  <c r="H454" i="10"/>
  <c r="G522" i="10"/>
  <c r="I538" i="10"/>
  <c r="G546" i="10"/>
  <c r="G649" i="10"/>
  <c r="H654" i="10"/>
  <c r="J830" i="10"/>
  <c r="J526" i="10"/>
  <c r="H837" i="10"/>
  <c r="G640" i="10"/>
  <c r="J495" i="10"/>
  <c r="K607" i="10"/>
  <c r="K634" i="10"/>
  <c r="J654" i="10"/>
  <c r="J595" i="10"/>
  <c r="H467" i="10"/>
  <c r="I605" i="10"/>
  <c r="I358" i="10"/>
  <c r="K387" i="10"/>
  <c r="G461" i="10"/>
  <c r="I804" i="10"/>
  <c r="J745" i="10"/>
  <c r="G662" i="10"/>
  <c r="J624" i="10"/>
  <c r="H486" i="10"/>
  <c r="K611" i="10"/>
  <c r="J594" i="10"/>
  <c r="K464" i="10"/>
  <c r="G558" i="10"/>
  <c r="G571" i="10"/>
  <c r="K574" i="10"/>
  <c r="I556" i="10"/>
  <c r="I363" i="10"/>
  <c r="H485" i="10"/>
  <c r="G545" i="10"/>
  <c r="H534" i="10"/>
  <c r="K533" i="10"/>
  <c r="G661" i="10"/>
  <c r="J765" i="10"/>
  <c r="H656" i="10"/>
  <c r="J556" i="10"/>
  <c r="H582" i="10"/>
  <c r="I610" i="10"/>
  <c r="B211" i="10"/>
  <c r="C478" i="10"/>
  <c r="D487" i="10"/>
  <c r="E349" i="10"/>
  <c r="F752" i="10"/>
  <c r="F563" i="10"/>
  <c r="F560" i="10"/>
  <c r="F369" i="10"/>
  <c r="K136" i="10"/>
  <c r="I587" i="10"/>
  <c r="J618" i="10"/>
  <c r="H374" i="10"/>
  <c r="K605" i="10"/>
  <c r="H643" i="10"/>
  <c r="K152" i="10"/>
  <c r="G184" i="10"/>
  <c r="J366" i="10"/>
  <c r="K467" i="10"/>
  <c r="H369" i="10"/>
  <c r="I507" i="10"/>
  <c r="H518" i="10"/>
  <c r="K371" i="10"/>
  <c r="I590" i="10"/>
  <c r="K614" i="10"/>
  <c r="I745" i="10"/>
  <c r="J617" i="10"/>
  <c r="J656" i="10"/>
  <c r="J714" i="10" s="1"/>
  <c r="I763" i="10"/>
  <c r="J820" i="10"/>
  <c r="G820" i="10"/>
  <c r="H631" i="10"/>
  <c r="J584" i="10"/>
  <c r="H592" i="10"/>
  <c r="G618" i="10"/>
  <c r="I529" i="10"/>
  <c r="G363" i="10"/>
  <c r="I492" i="10"/>
  <c r="G513" i="10"/>
  <c r="I499" i="10"/>
  <c r="G502" i="10"/>
  <c r="G248" i="10"/>
  <c r="G398" i="10"/>
  <c r="I480" i="10"/>
  <c r="G509" i="10"/>
  <c r="H803" i="10"/>
  <c r="K631" i="10"/>
  <c r="K689" i="10" s="1"/>
  <c r="G634" i="10"/>
  <c r="I647" i="10"/>
  <c r="H507" i="10"/>
  <c r="J636" i="10"/>
  <c r="G614" i="10"/>
  <c r="I477" i="10"/>
  <c r="I582" i="10"/>
  <c r="I596" i="10"/>
  <c r="K601" i="10"/>
  <c r="H574" i="10"/>
  <c r="J454" i="10"/>
  <c r="K549" i="10"/>
  <c r="H338" i="10"/>
  <c r="G372" i="10"/>
  <c r="I387" i="10"/>
  <c r="K751" i="10"/>
  <c r="I746" i="10"/>
  <c r="G650" i="10"/>
  <c r="K615" i="10"/>
  <c r="H658" i="10"/>
  <c r="H591" i="10"/>
  <c r="H575" i="10"/>
  <c r="G450" i="10"/>
  <c r="I539" i="10"/>
  <c r="J545" i="10"/>
  <c r="K550" i="10"/>
  <c r="K534" i="10"/>
  <c r="G346" i="10"/>
  <c r="J460" i="10"/>
  <c r="K507" i="10"/>
  <c r="J491" i="10"/>
  <c r="K762" i="10"/>
  <c r="G641" i="10"/>
  <c r="K650" i="10"/>
  <c r="H757" i="10"/>
  <c r="J538" i="10"/>
  <c r="K568" i="10"/>
  <c r="D650" i="10"/>
  <c r="C146" i="10"/>
  <c r="E818" i="10"/>
  <c r="E661" i="10"/>
  <c r="F469" i="10"/>
  <c r="F240" i="10"/>
  <c r="F509" i="10"/>
  <c r="F182" i="10"/>
  <c r="K163" i="10"/>
  <c r="K377" i="10"/>
  <c r="I639" i="10"/>
  <c r="I528" i="10"/>
  <c r="J613" i="10"/>
  <c r="H755" i="10"/>
  <c r="G179" i="10"/>
  <c r="I195" i="10"/>
  <c r="H392" i="10"/>
  <c r="H532" i="10"/>
  <c r="G451" i="10"/>
  <c r="J533" i="10"/>
  <c r="J544" i="10"/>
  <c r="G474" i="10"/>
  <c r="G632" i="10"/>
  <c r="I645" i="10"/>
  <c r="G826" i="10"/>
  <c r="G828" i="10"/>
  <c r="H622" i="10"/>
  <c r="I839" i="10"/>
  <c r="H826" i="10"/>
  <c r="H752" i="10"/>
  <c r="K612" i="10"/>
  <c r="H565" i="10"/>
  <c r="K578" i="10"/>
  <c r="J597" i="10"/>
  <c r="G510" i="10"/>
  <c r="H346" i="10"/>
  <c r="H473" i="10"/>
  <c r="H493" i="10"/>
  <c r="H657" i="10"/>
  <c r="H481" i="10"/>
  <c r="K238" i="10"/>
  <c r="H372" i="10"/>
  <c r="H416" i="10" s="1"/>
  <c r="J461" i="10"/>
  <c r="G476" i="10"/>
  <c r="G839" i="10"/>
  <c r="K837" i="10"/>
  <c r="J619" i="10"/>
  <c r="J677" i="10" s="1"/>
  <c r="J625" i="10"/>
  <c r="J489" i="10"/>
  <c r="J612" i="10"/>
  <c r="I595" i="10"/>
  <c r="I707" i="10" s="1"/>
  <c r="I465" i="10"/>
  <c r="G559" i="10"/>
  <c r="I572" i="10"/>
  <c r="H578" i="10"/>
  <c r="J557" i="10"/>
  <c r="K391" i="10"/>
  <c r="I520" i="10"/>
  <c r="H625" i="10"/>
  <c r="G357" i="10"/>
  <c r="J344" i="10"/>
  <c r="I818" i="10"/>
  <c r="K805" i="10"/>
  <c r="H629" i="10"/>
  <c r="H597" i="10"/>
  <c r="H628" i="10"/>
  <c r="K657" i="10"/>
  <c r="K561" i="10"/>
  <c r="I391" i="10"/>
  <c r="K520" i="10"/>
  <c r="G537" i="10"/>
  <c r="K529" i="10"/>
  <c r="G526" i="10"/>
  <c r="G256" i="10"/>
  <c r="G452" i="10"/>
  <c r="H475" i="10"/>
  <c r="H471" i="10"/>
  <c r="G829" i="10"/>
  <c r="K627" i="10"/>
  <c r="J630" i="10"/>
  <c r="J763" i="10"/>
  <c r="H519" i="10"/>
  <c r="H759" i="10"/>
  <c r="F376" i="10"/>
  <c r="D93" i="10"/>
  <c r="F556" i="10"/>
  <c r="B400" i="10"/>
  <c r="D598" i="10"/>
  <c r="D490" i="10"/>
  <c r="F236" i="10"/>
  <c r="K343" i="10"/>
  <c r="K463" i="10"/>
  <c r="G623" i="10"/>
  <c r="H400" i="10"/>
  <c r="I399" i="10"/>
  <c r="K457" i="10"/>
  <c r="G224" i="10"/>
  <c r="K206" i="10"/>
  <c r="K400" i="10"/>
  <c r="I635" i="10"/>
  <c r="J480" i="10"/>
  <c r="I569" i="10"/>
  <c r="I589" i="10"/>
  <c r="J507" i="10"/>
  <c r="J673" i="10" s="1"/>
  <c r="J569" i="10"/>
  <c r="I760" i="10"/>
  <c r="K643" i="10"/>
  <c r="H515" i="10"/>
  <c r="J756" i="10"/>
  <c r="H829" i="10"/>
  <c r="J752" i="10"/>
  <c r="G825" i="10"/>
  <c r="G750" i="10"/>
  <c r="H547" i="10"/>
  <c r="I559" i="10"/>
  <c r="J643" i="10"/>
  <c r="I496" i="10"/>
  <c r="J611" i="10"/>
  <c r="I637" i="10"/>
  <c r="K658" i="10"/>
  <c r="I597" i="10"/>
  <c r="G468" i="10"/>
  <c r="H615" i="10"/>
  <c r="I359" i="10"/>
  <c r="G401" i="10"/>
  <c r="G421" i="10" s="1"/>
  <c r="H462" i="10"/>
  <c r="G805" i="10"/>
  <c r="J746" i="10"/>
  <c r="H745" i="10"/>
  <c r="J616" i="10"/>
  <c r="J760" i="10"/>
  <c r="G592" i="10"/>
  <c r="G576" i="10"/>
  <c r="I453" i="10"/>
  <c r="J540" i="10"/>
  <c r="K546" i="10"/>
  <c r="K551" i="10"/>
  <c r="K535" i="10"/>
  <c r="H366" i="10"/>
  <c r="J490" i="10"/>
  <c r="J574" i="10"/>
  <c r="G648" i="10"/>
  <c r="G706" i="10" s="1"/>
  <c r="K633" i="10"/>
  <c r="H802" i="10"/>
  <c r="H750" i="10"/>
  <c r="I825" i="10"/>
  <c r="J580" i="10"/>
  <c r="H603" i="10"/>
  <c r="G636" i="10"/>
  <c r="I540" i="10"/>
  <c r="I372" i="10"/>
  <c r="I416" i="10" s="1"/>
  <c r="H512" i="10"/>
  <c r="J519" i="10"/>
  <c r="H521" i="10"/>
  <c r="J508" i="10"/>
  <c r="K246" i="10"/>
  <c r="H370" i="10"/>
  <c r="I459" i="10"/>
  <c r="G460" i="10"/>
  <c r="G827" i="10"/>
  <c r="H822" i="10"/>
  <c r="H804" i="10"/>
  <c r="H644" i="10"/>
  <c r="J502" i="10"/>
  <c r="J629" i="10"/>
  <c r="F193" i="10"/>
  <c r="H529" i="10"/>
  <c r="G370" i="10"/>
  <c r="H551" i="10"/>
  <c r="I615" i="10"/>
  <c r="G339" i="10"/>
  <c r="H662" i="10"/>
  <c r="K461" i="10"/>
  <c r="K589" i="10"/>
  <c r="I235" i="10"/>
  <c r="I282" i="10" s="1"/>
  <c r="H482" i="10"/>
  <c r="G553" i="10"/>
  <c r="G387" i="10"/>
  <c r="K518" i="10"/>
  <c r="K525" i="10"/>
  <c r="J527" i="10"/>
  <c r="G524" i="10"/>
  <c r="J343" i="10"/>
  <c r="J458" i="10"/>
  <c r="I503" i="10"/>
  <c r="G483" i="10"/>
  <c r="K625" i="10"/>
  <c r="G628" i="10"/>
  <c r="K803" i="10"/>
  <c r="I656" i="10"/>
  <c r="K827" i="10"/>
  <c r="I473" i="10"/>
  <c r="G587" i="10"/>
  <c r="J589" i="10"/>
  <c r="G624" i="10"/>
  <c r="G682" i="10" s="1"/>
  <c r="J576" i="10"/>
  <c r="K765" i="10"/>
  <c r="H763" i="10"/>
  <c r="G645" i="10"/>
  <c r="I828" i="10"/>
  <c r="H747" i="10"/>
  <c r="J747" i="10"/>
  <c r="I756" i="10"/>
  <c r="K839" i="10"/>
  <c r="G178" i="10"/>
  <c r="H90" i="10"/>
  <c r="G149" i="10"/>
  <c r="G350" i="10"/>
  <c r="I124" i="10"/>
  <c r="I301" i="10" s="1"/>
  <c r="G199" i="10"/>
  <c r="K104" i="10"/>
  <c r="I173" i="10"/>
  <c r="I638" i="10"/>
  <c r="H144" i="10"/>
  <c r="G129" i="10"/>
  <c r="J211" i="10"/>
  <c r="J143" i="10"/>
  <c r="I92" i="10"/>
  <c r="G757" i="10"/>
  <c r="I545" i="10"/>
  <c r="I711" i="10" s="1"/>
  <c r="K763" i="10"/>
  <c r="G478" i="10"/>
  <c r="H373" i="10"/>
  <c r="I563" i="10"/>
  <c r="G547" i="10"/>
  <c r="H612" i="10"/>
  <c r="H357" i="10"/>
  <c r="G603" i="10"/>
  <c r="K538" i="10"/>
  <c r="G369" i="10"/>
  <c r="K496" i="10"/>
  <c r="H517" i="10"/>
  <c r="J505" i="10"/>
  <c r="H506" i="10"/>
  <c r="K254" i="10"/>
  <c r="K376" i="10"/>
  <c r="I470" i="10"/>
  <c r="J466" i="10"/>
  <c r="J485" i="10"/>
  <c r="J659" i="10"/>
  <c r="I833" i="10"/>
  <c r="J757" i="10"/>
  <c r="J755" i="10"/>
  <c r="I486" i="10"/>
  <c r="K604" i="10"/>
  <c r="H602" i="10"/>
  <c r="K644" i="10"/>
  <c r="J592" i="10"/>
  <c r="G615" i="10"/>
  <c r="G673" i="10" s="1"/>
  <c r="G759" i="10"/>
  <c r="K659" i="10"/>
  <c r="H756" i="10"/>
  <c r="K841" i="10"/>
  <c r="I829" i="10"/>
  <c r="I803" i="10"/>
  <c r="G766" i="10"/>
  <c r="G164" i="10"/>
  <c r="G297" i="10" s="1"/>
  <c r="K514" i="10"/>
  <c r="K138" i="10"/>
  <c r="I219" i="10"/>
  <c r="I112" i="10"/>
  <c r="H186" i="10"/>
  <c r="J94" i="10"/>
  <c r="H159" i="10"/>
  <c r="H452" i="10"/>
  <c r="G132" i="10"/>
  <c r="G91" i="10"/>
  <c r="H155" i="10"/>
  <c r="H99" i="10"/>
  <c r="B117" i="10"/>
  <c r="G240" i="10"/>
  <c r="H619" i="10"/>
  <c r="H820" i="10"/>
  <c r="G585" i="10"/>
  <c r="I390" i="10"/>
  <c r="G392" i="10"/>
  <c r="I576" i="10"/>
  <c r="K527" i="10"/>
  <c r="K630" i="10"/>
  <c r="H520" i="10"/>
  <c r="J355" i="10"/>
  <c r="J416" i="10" s="1"/>
  <c r="H488" i="10"/>
  <c r="K497" i="10"/>
  <c r="G495" i="10"/>
  <c r="K485" i="10"/>
  <c r="K703" i="10" s="1"/>
  <c r="I243" i="10"/>
  <c r="I290" i="10" s="1"/>
  <c r="G368" i="10"/>
  <c r="H457" i="10"/>
  <c r="J404" i="10"/>
  <c r="J522" i="10"/>
  <c r="I631" i="10"/>
  <c r="J842" i="10"/>
  <c r="J805" i="10"/>
  <c r="J806" i="10"/>
  <c r="G499" i="10"/>
  <c r="I627" i="10"/>
  <c r="K622" i="10"/>
  <c r="K838" i="10"/>
  <c r="G619" i="10"/>
  <c r="J633" i="10"/>
  <c r="H827" i="10"/>
  <c r="K759" i="10"/>
  <c r="J819" i="10"/>
  <c r="K629" i="10"/>
  <c r="G760" i="10"/>
  <c r="K821" i="10"/>
  <c r="I151" i="10"/>
  <c r="K356" i="10"/>
  <c r="G125" i="10"/>
  <c r="J203" i="10"/>
  <c r="K105" i="10"/>
  <c r="G174" i="10"/>
  <c r="I87" i="10"/>
  <c r="K145" i="10"/>
  <c r="K278" i="10" s="1"/>
  <c r="K233" i="10"/>
  <c r="J119" i="10"/>
  <c r="J229" i="10"/>
  <c r="J109" i="10"/>
  <c r="I588" i="10"/>
  <c r="E595" i="10"/>
  <c r="I551" i="10"/>
  <c r="K470" i="10"/>
  <c r="K651" i="10"/>
  <c r="H598" i="10"/>
  <c r="I752" i="10"/>
  <c r="K521" i="10"/>
  <c r="G573" i="10"/>
  <c r="J359" i="10"/>
  <c r="H764" i="10"/>
  <c r="K506" i="10"/>
  <c r="I629" i="10"/>
  <c r="I765" i="10"/>
  <c r="G489" i="10"/>
  <c r="I614" i="10"/>
  <c r="H477" i="10"/>
  <c r="I650" i="10"/>
  <c r="G355" i="10"/>
  <c r="J377" i="10"/>
  <c r="K341" i="10"/>
  <c r="H557" i="10"/>
  <c r="I802" i="10"/>
  <c r="J837" i="10"/>
  <c r="G806" i="10"/>
  <c r="I838" i="10"/>
  <c r="J517" i="10"/>
  <c r="K648" i="10"/>
  <c r="J644" i="10"/>
  <c r="H494" i="10"/>
  <c r="J627" i="10"/>
  <c r="H653" i="10"/>
  <c r="I759" i="10"/>
  <c r="K806" i="10"/>
  <c r="I642" i="10"/>
  <c r="J834" i="10"/>
  <c r="I747" i="10"/>
  <c r="J537" i="10"/>
  <c r="G139" i="10"/>
  <c r="G272" i="10" s="1"/>
  <c r="G221" i="10"/>
  <c r="J113" i="10"/>
  <c r="J189" i="10"/>
  <c r="J280" i="10" s="1"/>
  <c r="H95" i="10"/>
  <c r="H272" i="10" s="1"/>
  <c r="G160" i="10"/>
  <c r="G293" i="10" s="1"/>
  <c r="J456" i="10"/>
  <c r="K133" i="10"/>
  <c r="I212" i="10"/>
  <c r="J110" i="10"/>
  <c r="J167" i="10"/>
  <c r="H208" i="10"/>
  <c r="K193" i="10"/>
  <c r="J364" i="10"/>
  <c r="F235" i="10"/>
  <c r="H570" i="10"/>
  <c r="J539" i="10"/>
  <c r="K661" i="10"/>
  <c r="I603" i="10"/>
  <c r="J750" i="10"/>
  <c r="G538" i="10"/>
  <c r="K750" i="10"/>
  <c r="I490" i="10"/>
  <c r="G801" i="10"/>
  <c r="I634" i="10"/>
  <c r="H487" i="10"/>
  <c r="J598" i="10"/>
  <c r="G613" i="10"/>
  <c r="G631" i="10"/>
  <c r="H584" i="10"/>
  <c r="J464" i="10"/>
  <c r="G577" i="10"/>
  <c r="K335" i="10"/>
  <c r="H337" i="10"/>
  <c r="I612" i="10"/>
  <c r="J596" i="10"/>
  <c r="G804" i="10"/>
  <c r="G803" i="10"/>
  <c r="J835" i="10"/>
  <c r="I376" i="10"/>
  <c r="H530" i="10"/>
  <c r="I598" i="10"/>
  <c r="H560" i="10"/>
  <c r="H511" i="10"/>
  <c r="J648" i="10"/>
  <c r="I750" i="10"/>
  <c r="K842" i="10"/>
  <c r="H817" i="10"/>
  <c r="J833" i="10"/>
  <c r="G655" i="10"/>
  <c r="G625" i="10"/>
  <c r="G765" i="10"/>
  <c r="J370" i="10"/>
  <c r="J126" i="10"/>
  <c r="J206" i="10"/>
  <c r="G106" i="10"/>
  <c r="K176" i="10"/>
  <c r="H88" i="10"/>
  <c r="I146" i="10"/>
  <c r="I334" i="10"/>
  <c r="K121" i="10"/>
  <c r="K298" i="10" s="1"/>
  <c r="H195" i="10"/>
  <c r="I100" i="10"/>
  <c r="I117" i="10"/>
  <c r="H154" i="10"/>
  <c r="H141" i="10"/>
  <c r="C150" i="10"/>
  <c r="G375" i="10"/>
  <c r="J601" i="10"/>
  <c r="J838" i="10"/>
  <c r="J575" i="10"/>
  <c r="G651" i="10"/>
  <c r="G543" i="10"/>
  <c r="J818" i="10"/>
  <c r="K499" i="10"/>
  <c r="G819" i="10"/>
  <c r="J605" i="10"/>
  <c r="K472" i="10"/>
  <c r="I571" i="10"/>
  <c r="J586" i="10"/>
  <c r="K590" i="10"/>
  <c r="G568" i="10"/>
  <c r="K401" i="10"/>
  <c r="I543" i="10"/>
  <c r="K597" i="10"/>
  <c r="H624" i="10"/>
  <c r="K558" i="10"/>
  <c r="I623" i="10"/>
  <c r="I834" i="10"/>
  <c r="I620" i="10"/>
  <c r="H760" i="10"/>
  <c r="K394" i="10"/>
  <c r="G542" i="10"/>
  <c r="J614" i="10"/>
  <c r="G572" i="10"/>
  <c r="H527" i="10"/>
  <c r="G817" i="10"/>
  <c r="H616" i="10"/>
  <c r="H819" i="10"/>
  <c r="G838" i="10"/>
  <c r="H805" i="10"/>
  <c r="I636" i="10"/>
  <c r="K820" i="10"/>
  <c r="J222" i="10"/>
  <c r="G114" i="10"/>
  <c r="I190" i="10"/>
  <c r="I96" i="10"/>
  <c r="K162" i="10"/>
  <c r="G467" i="10"/>
  <c r="H134" i="10"/>
  <c r="H215" i="10"/>
  <c r="H111" i="10"/>
  <c r="K184" i="10"/>
  <c r="J93" i="10"/>
  <c r="I224" i="10"/>
  <c r="H108" i="10"/>
  <c r="G98" i="10"/>
  <c r="G364" i="10"/>
  <c r="D120" i="10"/>
  <c r="G218" i="10"/>
  <c r="J821" i="10"/>
  <c r="J530" i="10"/>
  <c r="I455" i="10"/>
  <c r="J600" i="10"/>
  <c r="G527" i="10"/>
  <c r="I659" i="10"/>
  <c r="G497" i="10"/>
  <c r="J658" i="10"/>
  <c r="J716" i="10" s="1"/>
  <c r="H586" i="10"/>
  <c r="K460" i="10"/>
  <c r="K678" i="10" s="1"/>
  <c r="K545" i="10"/>
  <c r="I566" i="10"/>
  <c r="I568" i="10"/>
  <c r="G551" i="10"/>
  <c r="H376" i="10"/>
  <c r="K503" i="10"/>
  <c r="H562" i="10"/>
  <c r="G564" i="10"/>
  <c r="I820" i="10"/>
  <c r="K802" i="10"/>
  <c r="I628" i="10"/>
  <c r="I632" i="10"/>
  <c r="I817" i="10"/>
  <c r="K452" i="10"/>
  <c r="J562" i="10"/>
  <c r="J637" i="10"/>
  <c r="J590" i="10"/>
  <c r="H543" i="10"/>
  <c r="H765" i="10"/>
  <c r="H632" i="10"/>
  <c r="G621" i="10"/>
  <c r="G818" i="10"/>
  <c r="J635" i="10"/>
  <c r="G745" i="10"/>
  <c r="K647" i="10"/>
  <c r="H834" i="10"/>
  <c r="J207" i="10"/>
  <c r="G107" i="10"/>
  <c r="H177" i="10"/>
  <c r="I89" i="10"/>
  <c r="I266" i="10" s="1"/>
  <c r="J148" i="10"/>
  <c r="J281" i="10" s="1"/>
  <c r="K337" i="10"/>
  <c r="H122" i="10"/>
  <c r="J198" i="10"/>
  <c r="J101" i="10"/>
  <c r="H168" i="10"/>
  <c r="J399" i="10"/>
  <c r="K166" i="10"/>
  <c r="K602" i="10"/>
  <c r="G182" i="10"/>
  <c r="E820" i="10"/>
  <c r="G505" i="10"/>
  <c r="J473" i="10"/>
  <c r="H801" i="10"/>
  <c r="H639" i="10"/>
  <c r="H554" i="10"/>
  <c r="K632" i="10"/>
  <c r="G349" i="10"/>
  <c r="H561" i="10"/>
  <c r="K487" i="10"/>
  <c r="I622" i="10"/>
  <c r="K572" i="10"/>
  <c r="G400" i="10"/>
  <c r="H537" i="10"/>
  <c r="J543" i="10"/>
  <c r="I548" i="10"/>
  <c r="J532" i="10"/>
  <c r="H358" i="10"/>
  <c r="G479" i="10"/>
  <c r="K530" i="10"/>
  <c r="K517" i="10"/>
  <c r="G583" i="10"/>
  <c r="I658" i="10"/>
  <c r="I843" i="10"/>
  <c r="I644" i="10"/>
  <c r="I830" i="10"/>
  <c r="G462" i="10"/>
  <c r="I574" i="10"/>
  <c r="J655" i="10"/>
  <c r="I602" i="10"/>
  <c r="J560" i="10"/>
  <c r="I657" i="10"/>
  <c r="J651" i="10"/>
  <c r="G633" i="10"/>
  <c r="K835" i="10"/>
  <c r="I654" i="10"/>
  <c r="I712" i="10" s="1"/>
  <c r="J825" i="10"/>
  <c r="G657" i="10"/>
  <c r="J843" i="10"/>
  <c r="G191" i="10"/>
  <c r="K97" i="10"/>
  <c r="K274" i="10" s="1"/>
  <c r="I163" i="10"/>
  <c r="J492" i="10"/>
  <c r="I136" i="10"/>
  <c r="I218" i="10"/>
  <c r="K111" i="10"/>
  <c r="K288" i="10" s="1"/>
  <c r="J185" i="10"/>
  <c r="H94" i="10"/>
  <c r="K158" i="10"/>
  <c r="J181" i="10"/>
  <c r="J272" i="10" s="1"/>
  <c r="G115" i="10"/>
  <c r="I194" i="10"/>
  <c r="J131" i="10"/>
  <c r="K836" i="10"/>
  <c r="C364" i="10"/>
  <c r="F836" i="10"/>
  <c r="E364" i="10"/>
  <c r="G347" i="10"/>
  <c r="B364" i="10"/>
  <c r="W1515" i="3"/>
  <c r="W1534" i="3" s="1"/>
  <c r="W1538" i="3" s="1"/>
  <c r="W1543" i="3" s="1"/>
  <c r="C380" i="10"/>
  <c r="D347" i="10"/>
  <c r="E380" i="10"/>
  <c r="F364" i="10"/>
  <c r="B380" i="10"/>
  <c r="D364" i="10"/>
  <c r="F404" i="10"/>
  <c r="F380" i="10"/>
  <c r="H380" i="10"/>
  <c r="I347" i="10"/>
  <c r="G648" i="9"/>
  <c r="D380" i="10"/>
  <c r="G404" i="10"/>
  <c r="I404" i="10"/>
  <c r="H364" i="10"/>
  <c r="G644" i="9"/>
  <c r="G647" i="9"/>
  <c r="D198" i="9"/>
  <c r="D158" i="5"/>
  <c r="E420" i="8"/>
  <c r="J279" i="10"/>
  <c r="D149" i="9"/>
  <c r="H294" i="10"/>
  <c r="B345" i="8"/>
  <c r="B36" i="8" s="1"/>
  <c r="E127" i="8"/>
  <c r="E30" i="8" s="1"/>
  <c r="C415" i="9"/>
  <c r="G274" i="10"/>
  <c r="D533" i="5"/>
  <c r="D588" i="5"/>
  <c r="D334" i="9"/>
  <c r="G231" i="9"/>
  <c r="D102" i="5"/>
  <c r="G226" i="9"/>
  <c r="D459" i="9"/>
  <c r="C276" i="8"/>
  <c r="D253" i="5"/>
  <c r="D592" i="5"/>
  <c r="B690" i="8"/>
  <c r="J299" i="10"/>
  <c r="K300" i="10"/>
  <c r="D116" i="5"/>
  <c r="D241" i="5"/>
  <c r="D252" i="5"/>
  <c r="N1497" i="3"/>
  <c r="B293" i="10"/>
  <c r="N749" i="3"/>
  <c r="G336" i="9"/>
  <c r="G91" i="5"/>
  <c r="D484" i="9"/>
  <c r="G356" i="9"/>
  <c r="D257" i="8"/>
  <c r="D33" i="8" s="1"/>
  <c r="C500" i="8"/>
  <c r="C43" i="8" s="1"/>
  <c r="B402" i="8"/>
  <c r="B40" i="8" s="1"/>
  <c r="C691" i="8"/>
  <c r="B276" i="8"/>
  <c r="C213" i="8"/>
  <c r="C32" i="8" s="1"/>
  <c r="B710" i="8"/>
  <c r="G466" i="5"/>
  <c r="B413" i="8"/>
  <c r="F742" i="9"/>
  <c r="G742" i="9" s="1"/>
  <c r="B742" i="9"/>
  <c r="K795" i="3"/>
  <c r="E823" i="8"/>
  <c r="B672" i="8"/>
  <c r="B279" i="8"/>
  <c r="B419" i="8"/>
  <c r="F407" i="9"/>
  <c r="G407" i="9" s="1"/>
  <c r="B407" i="9"/>
  <c r="J283" i="10"/>
  <c r="F552" i="8"/>
  <c r="F44" i="8" s="1"/>
  <c r="B292" i="8"/>
  <c r="C685" i="8"/>
  <c r="B289" i="8"/>
  <c r="B3" i="9"/>
  <c r="B2" i="2"/>
  <c r="F3" i="9"/>
  <c r="G3" i="9" s="1"/>
  <c r="B798" i="9"/>
  <c r="F798" i="9"/>
  <c r="G798" i="9" s="1"/>
  <c r="C846" i="9"/>
  <c r="D846" i="9" s="1"/>
  <c r="X1432" i="3"/>
  <c r="C261" i="9"/>
  <c r="D261" i="9" s="1"/>
  <c r="B769" i="9"/>
  <c r="F769" i="9"/>
  <c r="G769" i="9" s="1"/>
  <c r="G639" i="5"/>
  <c r="R749" i="3"/>
  <c r="D253" i="9"/>
  <c r="C552" i="8"/>
  <c r="C44" i="8" s="1"/>
  <c r="V1408" i="3"/>
  <c r="B297" i="8"/>
  <c r="E213" i="8"/>
  <c r="B330" i="9"/>
  <c r="F330" i="9"/>
  <c r="G330" i="9" s="1"/>
  <c r="F665" i="9"/>
  <c r="G665" i="9" s="1"/>
  <c r="B665" i="9"/>
  <c r="C447" i="9"/>
  <c r="D447" i="9" s="1"/>
  <c r="J265" i="10"/>
  <c r="Z1497" i="3"/>
  <c r="D606" i="8"/>
  <c r="D45" i="8" s="1"/>
  <c r="B660" i="8"/>
  <c r="B46" i="8" s="1"/>
  <c r="B703" i="8"/>
  <c r="D243" i="5"/>
  <c r="N733" i="3"/>
  <c r="C412" i="8"/>
  <c r="L1497" i="3"/>
  <c r="T1432" i="3"/>
  <c r="J1448" i="3"/>
  <c r="J415" i="10"/>
  <c r="H300" i="10"/>
  <c r="H270" i="10"/>
  <c r="J293" i="10"/>
  <c r="D299" i="8"/>
  <c r="K268" i="10"/>
  <c r="B213" i="8"/>
  <c r="B32" i="8" s="1"/>
  <c r="V1448" i="3"/>
  <c r="B279" i="5"/>
  <c r="H402" i="9"/>
  <c r="I402" i="9" s="1"/>
  <c r="B361" i="8"/>
  <c r="B37" i="8" s="1"/>
  <c r="T1534" i="3"/>
  <c r="T1538" i="3" s="1"/>
  <c r="T1543" i="3" s="1"/>
  <c r="U733" i="3"/>
  <c r="G597" i="5"/>
  <c r="D139" i="5"/>
  <c r="P733" i="3"/>
  <c r="D127" i="8"/>
  <c r="D30" i="8" s="1"/>
  <c r="B552" i="8"/>
  <c r="B44" i="8" s="1"/>
  <c r="B257" i="8"/>
  <c r="B33" i="8" s="1"/>
  <c r="X1534" i="3"/>
  <c r="X1538" i="3" s="1"/>
  <c r="X1543" i="3" s="1"/>
  <c r="B679" i="8"/>
  <c r="B278" i="8"/>
  <c r="C257" i="8"/>
  <c r="C33" i="8" s="1"/>
  <c r="B695" i="8"/>
  <c r="E606" i="8"/>
  <c r="E45" i="8" s="1"/>
  <c r="C277" i="8"/>
  <c r="B277" i="8"/>
  <c r="C699" i="8"/>
  <c r="E1432" i="3"/>
  <c r="E733" i="3"/>
  <c r="C678" i="8"/>
  <c r="C270" i="8"/>
  <c r="C282" i="8"/>
  <c r="G392" i="5"/>
  <c r="G161" i="5"/>
  <c r="Z1433" i="3"/>
  <c r="Z1426" i="3"/>
  <c r="Z1408" i="3"/>
  <c r="B378" i="8"/>
  <c r="B38" i="8" s="1"/>
  <c r="C345" i="8"/>
  <c r="C36" i="8" s="1"/>
  <c r="C402" i="8"/>
  <c r="C40" i="8" s="1"/>
  <c r="C421" i="8"/>
  <c r="C411" i="8"/>
  <c r="C606" i="8"/>
  <c r="C45" i="8" s="1"/>
  <c r="H290" i="10"/>
  <c r="G829" i="5"/>
  <c r="D213" i="8"/>
  <c r="D32" i="8" s="1"/>
  <c r="G658" i="5"/>
  <c r="E660" i="8"/>
  <c r="E46" i="8" s="1"/>
  <c r="C171" i="8"/>
  <c r="C31" i="8" s="1"/>
  <c r="F500" i="8"/>
  <c r="F43" i="8" s="1"/>
  <c r="B500" i="8"/>
  <c r="B43" i="8" s="1"/>
  <c r="D831" i="8"/>
  <c r="D57" i="8" s="1"/>
  <c r="D283" i="8"/>
  <c r="I292" i="10"/>
  <c r="B823" i="8"/>
  <c r="B56" i="8" s="1"/>
  <c r="G588" i="5"/>
  <c r="G280" i="10"/>
  <c r="B677" i="8"/>
  <c r="C753" i="8"/>
  <c r="E500" i="8"/>
  <c r="E43" i="8" s="1"/>
  <c r="D660" i="8"/>
  <c r="D46" i="8" s="1"/>
  <c r="B606" i="8"/>
  <c r="B171" i="8"/>
  <c r="B31" i="8" s="1"/>
  <c r="G279" i="10"/>
  <c r="B282" i="8"/>
  <c r="B265" i="8"/>
  <c r="C773" i="8"/>
  <c r="C660" i="8"/>
  <c r="C46" i="8" s="1"/>
  <c r="G267" i="10"/>
  <c r="F345" i="8"/>
  <c r="F36" i="8" s="1"/>
  <c r="B269" i="10"/>
  <c r="I283" i="10"/>
  <c r="K283" i="10"/>
  <c r="D748" i="8"/>
  <c r="D773" i="8"/>
  <c r="B285" i="8"/>
  <c r="D275" i="8"/>
  <c r="B717" i="8"/>
  <c r="F807" i="8"/>
  <c r="F54" i="8" s="1"/>
  <c r="K287" i="10"/>
  <c r="I270" i="10"/>
  <c r="C127" i="8"/>
  <c r="C30" i="8" s="1"/>
  <c r="V1497" i="3"/>
  <c r="K697" i="10"/>
  <c r="H281" i="10"/>
  <c r="D500" i="8"/>
  <c r="D43" i="8" s="1"/>
  <c r="C298" i="8"/>
  <c r="B281" i="8"/>
  <c r="H295" i="10"/>
  <c r="D552" i="8"/>
  <c r="D44" i="8" s="1"/>
  <c r="B417" i="8"/>
  <c r="H1497" i="3"/>
  <c r="B127" i="8"/>
  <c r="B30" i="8" s="1"/>
  <c r="B683" i="10"/>
  <c r="D291" i="8"/>
  <c r="B689" i="8"/>
  <c r="B674" i="8"/>
  <c r="E278" i="8"/>
  <c r="B691" i="8"/>
  <c r="F1448" i="3"/>
  <c r="B285" i="10"/>
  <c r="H298" i="10"/>
  <c r="B288" i="8"/>
  <c r="B698" i="8"/>
  <c r="E302" i="8"/>
  <c r="D691" i="8"/>
  <c r="B831" i="8"/>
  <c r="B681" i="8"/>
  <c r="C681" i="8"/>
  <c r="B705" i="8"/>
  <c r="H1448" i="3"/>
  <c r="F1408" i="3"/>
  <c r="F1433" i="3"/>
  <c r="T1497" i="3"/>
  <c r="H1408" i="3"/>
  <c r="H1389" i="3"/>
  <c r="H1426" i="3"/>
  <c r="H1433" i="3"/>
  <c r="R1497" i="3"/>
  <c r="Z1448" i="3"/>
  <c r="M1432" i="3"/>
  <c r="P1432" i="3"/>
  <c r="X1497" i="3"/>
  <c r="F1426" i="3"/>
  <c r="F1389" i="3"/>
  <c r="Q1408" i="3"/>
  <c r="Q1432" i="3" s="1"/>
  <c r="V1534" i="3"/>
  <c r="D468" i="9"/>
  <c r="D745" i="9"/>
  <c r="D550" i="9"/>
  <c r="F679" i="9"/>
  <c r="D526" i="9"/>
  <c r="D520" i="9"/>
  <c r="D109" i="5"/>
  <c r="F733" i="3"/>
  <c r="D400" i="9"/>
  <c r="D92" i="9"/>
  <c r="D134" i="9"/>
  <c r="D229" i="9"/>
  <c r="D472" i="9"/>
  <c r="G502" i="9"/>
  <c r="X681" i="3"/>
  <c r="X714" i="3"/>
  <c r="D233" i="5"/>
  <c r="X1448" i="3"/>
  <c r="D800" i="9"/>
  <c r="L733" i="3"/>
  <c r="D354" i="9"/>
  <c r="D471" i="9"/>
  <c r="D118" i="5"/>
  <c r="S1432" i="3"/>
  <c r="H733" i="3"/>
  <c r="G535" i="9"/>
  <c r="D512" i="9"/>
  <c r="G614" i="9"/>
  <c r="D182" i="9"/>
  <c r="D803" i="9"/>
  <c r="F1497" i="3"/>
  <c r="J1497" i="3"/>
  <c r="L1432" i="3"/>
  <c r="G358" i="9"/>
  <c r="G476" i="9"/>
  <c r="D559" i="9"/>
  <c r="F273" i="9"/>
  <c r="D241" i="9"/>
  <c r="U1389" i="3"/>
  <c r="U1408" i="3"/>
  <c r="D633" i="5"/>
  <c r="G469" i="9"/>
  <c r="G529" i="9"/>
  <c r="G544" i="9"/>
  <c r="G461" i="9"/>
  <c r="D230" i="5"/>
  <c r="V1433" i="3"/>
  <c r="K1408" i="3"/>
  <c r="K1426" i="3"/>
  <c r="K1389" i="3"/>
  <c r="G301" i="10"/>
  <c r="G573" i="5"/>
  <c r="D744" i="9"/>
  <c r="G485" i="9"/>
  <c r="D644" i="9"/>
  <c r="L1433" i="3"/>
  <c r="G109" i="5"/>
  <c r="R815" i="3"/>
  <c r="P815" i="3"/>
  <c r="T815" i="3"/>
  <c r="D532" i="5"/>
  <c r="G581" i="5"/>
  <c r="D816" i="5"/>
  <c r="G634" i="5"/>
  <c r="G592" i="5"/>
  <c r="G210" i="5"/>
  <c r="G497" i="5"/>
  <c r="I49" i="8"/>
  <c r="G557" i="5"/>
  <c r="L811" i="3"/>
  <c r="F292" i="5"/>
  <c r="F715" i="5"/>
  <c r="F752" i="5"/>
  <c r="F49" i="5" s="1"/>
  <c r="D90" i="5"/>
  <c r="D827" i="5"/>
  <c r="G453" i="5"/>
  <c r="I45" i="8"/>
  <c r="X815" i="3"/>
  <c r="H692" i="10"/>
  <c r="G522" i="5"/>
  <c r="G640" i="5"/>
  <c r="G479" i="5"/>
  <c r="G149" i="5"/>
  <c r="G508" i="5"/>
  <c r="D801" i="5"/>
  <c r="G562" i="5"/>
  <c r="D562" i="5"/>
  <c r="K57" i="8"/>
  <c r="D460" i="5"/>
  <c r="G591" i="5"/>
  <c r="D201" i="5"/>
  <c r="G749" i="5"/>
  <c r="G750" i="5"/>
  <c r="G547" i="5"/>
  <c r="G50" i="8"/>
  <c r="J57" i="8"/>
  <c r="I40" i="8"/>
  <c r="G449" i="5"/>
  <c r="D817" i="5"/>
  <c r="G602" i="5"/>
  <c r="G223" i="5"/>
  <c r="K51" i="8"/>
  <c r="V815" i="3"/>
  <c r="D641" i="5"/>
  <c r="G140" i="5"/>
  <c r="E31" i="8"/>
  <c r="Z749" i="3"/>
  <c r="Y714" i="3"/>
  <c r="Y647" i="3"/>
  <c r="Y681" i="3"/>
  <c r="N811" i="3"/>
  <c r="L814" i="3"/>
  <c r="L815" i="3" s="1"/>
  <c r="J811" i="3"/>
  <c r="B52" i="2"/>
  <c r="S795" i="3"/>
  <c r="I403" i="10"/>
  <c r="F811" i="3"/>
  <c r="Z815" i="3"/>
  <c r="J681" i="3"/>
  <c r="J647" i="3"/>
  <c r="F815" i="3"/>
  <c r="J815" i="3"/>
  <c r="J714" i="3"/>
  <c r="V714" i="3"/>
  <c r="V647" i="3"/>
  <c r="V681" i="3"/>
  <c r="H811" i="3"/>
  <c r="N814" i="3"/>
  <c r="N815" i="3" s="1"/>
  <c r="R647" i="3"/>
  <c r="R681" i="3"/>
  <c r="D226" i="5" l="1"/>
  <c r="D652" i="5"/>
  <c r="G455" i="5"/>
  <c r="G630" i="5"/>
  <c r="G116" i="5"/>
  <c r="K116" i="5" s="1"/>
  <c r="D459" i="5"/>
  <c r="D658" i="5"/>
  <c r="D539" i="5"/>
  <c r="G352" i="5"/>
  <c r="G374" i="5"/>
  <c r="I275" i="10"/>
  <c r="G232" i="9"/>
  <c r="F855" i="8"/>
  <c r="D192" i="5"/>
  <c r="G102" i="5"/>
  <c r="K102" i="5" s="1"/>
  <c r="D142" i="5"/>
  <c r="D101" i="5"/>
  <c r="D383" i="5"/>
  <c r="D382" i="5"/>
  <c r="D161" i="5"/>
  <c r="G203" i="5"/>
  <c r="G616" i="5"/>
  <c r="G463" i="5"/>
  <c r="D466" i="5"/>
  <c r="D642" i="5"/>
  <c r="G517" i="5"/>
  <c r="G192" i="5"/>
  <c r="G471" i="9"/>
  <c r="B277" i="10"/>
  <c r="I300" i="10"/>
  <c r="G264" i="10"/>
  <c r="G276" i="10"/>
  <c r="B677" i="10"/>
  <c r="B301" i="9"/>
  <c r="G255" i="9"/>
  <c r="G630" i="9"/>
  <c r="C684" i="9"/>
  <c r="G569" i="9"/>
  <c r="D451" i="9"/>
  <c r="D206" i="5"/>
  <c r="G565" i="5"/>
  <c r="D179" i="5"/>
  <c r="E672" i="9"/>
  <c r="G512" i="5"/>
  <c r="B272" i="5"/>
  <c r="G122" i="5"/>
  <c r="K122" i="5" s="1"/>
  <c r="D255" i="5"/>
  <c r="G96" i="5"/>
  <c r="K96" i="5" s="1"/>
  <c r="G525" i="5"/>
  <c r="D103" i="5"/>
  <c r="G243" i="5"/>
  <c r="K243" i="5" s="1"/>
  <c r="G612" i="5"/>
  <c r="G657" i="5"/>
  <c r="D751" i="5"/>
  <c r="D392" i="5"/>
  <c r="D386" i="5"/>
  <c r="D115" i="5"/>
  <c r="D483" i="5"/>
  <c r="I281" i="10"/>
  <c r="J287" i="10"/>
  <c r="K292" i="10"/>
  <c r="B672" i="9"/>
  <c r="G470" i="9"/>
  <c r="D125" i="9"/>
  <c r="G174" i="9"/>
  <c r="D210" i="5"/>
  <c r="F263" i="5"/>
  <c r="G391" i="5"/>
  <c r="D623" i="5"/>
  <c r="F708" i="5"/>
  <c r="G181" i="5"/>
  <c r="D332" i="5"/>
  <c r="D485" i="5"/>
  <c r="F270" i="5"/>
  <c r="G112" i="5"/>
  <c r="K112" i="5" s="1"/>
  <c r="B669" i="5"/>
  <c r="F678" i="5"/>
  <c r="D100" i="5"/>
  <c r="D217" i="5"/>
  <c r="D106" i="5"/>
  <c r="D385" i="5"/>
  <c r="G355" i="5"/>
  <c r="D178" i="5"/>
  <c r="D172" i="5"/>
  <c r="G130" i="5"/>
  <c r="K130" i="5" s="1"/>
  <c r="D94" i="5"/>
  <c r="D114" i="5"/>
  <c r="D97" i="5"/>
  <c r="D348" i="5"/>
  <c r="G615" i="5"/>
  <c r="G583" i="5"/>
  <c r="G596" i="5"/>
  <c r="G650" i="5"/>
  <c r="D376" i="5"/>
  <c r="C295" i="5"/>
  <c r="B691" i="5"/>
  <c r="D805" i="5"/>
  <c r="D573" i="5"/>
  <c r="G593" i="5"/>
  <c r="G397" i="5"/>
  <c r="D508" i="5"/>
  <c r="G746" i="5"/>
  <c r="G217" i="5"/>
  <c r="J301" i="10"/>
  <c r="H275" i="10"/>
  <c r="D551" i="5"/>
  <c r="G695" i="10"/>
  <c r="D372" i="9"/>
  <c r="D193" i="9"/>
  <c r="D518" i="9"/>
  <c r="H280" i="10"/>
  <c r="D620" i="9"/>
  <c r="I697" i="10"/>
  <c r="I733" i="3"/>
  <c r="B669" i="10"/>
  <c r="D224" i="9"/>
  <c r="B714" i="10"/>
  <c r="G132" i="9"/>
  <c r="D394" i="9"/>
  <c r="D515" i="9"/>
  <c r="D154" i="9"/>
  <c r="D756" i="9"/>
  <c r="D178" i="9"/>
  <c r="G250" i="9"/>
  <c r="I285" i="10"/>
  <c r="G292" i="10"/>
  <c r="B701" i="10"/>
  <c r="D603" i="9"/>
  <c r="E855" i="8"/>
  <c r="D535" i="5"/>
  <c r="D398" i="5"/>
  <c r="D637" i="5"/>
  <c r="D244" i="5"/>
  <c r="G197" i="5"/>
  <c r="K197" i="5" s="1"/>
  <c r="C700" i="5"/>
  <c r="F294" i="5"/>
  <c r="D163" i="5"/>
  <c r="C281" i="5"/>
  <c r="D205" i="5"/>
  <c r="D122" i="5"/>
  <c r="E698" i="5"/>
  <c r="C282" i="5"/>
  <c r="F851" i="5"/>
  <c r="D88" i="5"/>
  <c r="E273" i="5"/>
  <c r="G233" i="5"/>
  <c r="K233" i="5" s="1"/>
  <c r="F853" i="5"/>
  <c r="D453" i="5"/>
  <c r="D152" i="5"/>
  <c r="C693" i="5"/>
  <c r="G548" i="5"/>
  <c r="D548" i="5"/>
  <c r="G618" i="5"/>
  <c r="G631" i="5"/>
  <c r="G503" i="5"/>
  <c r="G136" i="5"/>
  <c r="K136" i="5" s="1"/>
  <c r="D828" i="5"/>
  <c r="G153" i="5"/>
  <c r="K153" i="5" s="1"/>
  <c r="G90" i="5"/>
  <c r="D534" i="5"/>
  <c r="D560" i="5"/>
  <c r="G473" i="5"/>
  <c r="G88" i="5"/>
  <c r="D756" i="5"/>
  <c r="G545" i="5"/>
  <c r="G629" i="5"/>
  <c r="F713" i="5"/>
  <c r="F669" i="5"/>
  <c r="D104" i="5"/>
  <c r="D545" i="5"/>
  <c r="G366" i="5"/>
  <c r="G334" i="5"/>
  <c r="G817" i="5"/>
  <c r="G611" i="5"/>
  <c r="B851" i="5"/>
  <c r="D242" i="5"/>
  <c r="G371" i="5"/>
  <c r="D538" i="5"/>
  <c r="I293" i="10"/>
  <c r="G294" i="10"/>
  <c r="E418" i="5"/>
  <c r="J52" i="8"/>
  <c r="J275" i="10"/>
  <c r="G281" i="10"/>
  <c r="H302" i="10"/>
  <c r="H297" i="10"/>
  <c r="H282" i="10"/>
  <c r="K302" i="10"/>
  <c r="H291" i="10"/>
  <c r="K289" i="10"/>
  <c r="K279" i="10"/>
  <c r="J267" i="10"/>
  <c r="H293" i="10"/>
  <c r="I278" i="10"/>
  <c r="K294" i="10"/>
  <c r="H707" i="10"/>
  <c r="F289" i="9"/>
  <c r="E275" i="9"/>
  <c r="F771" i="9"/>
  <c r="G513" i="9"/>
  <c r="D130" i="9"/>
  <c r="C685" i="10"/>
  <c r="B679" i="10"/>
  <c r="D461" i="9"/>
  <c r="J767" i="8"/>
  <c r="I271" i="10"/>
  <c r="J300" i="10"/>
  <c r="D124" i="9"/>
  <c r="D97" i="9"/>
  <c r="D366" i="9"/>
  <c r="F269" i="9"/>
  <c r="D537" i="9"/>
  <c r="H122" i="5"/>
  <c r="I122" i="5" s="1"/>
  <c r="J695" i="10"/>
  <c r="G696" i="10"/>
  <c r="I302" i="10"/>
  <c r="C677" i="10"/>
  <c r="C710" i="10"/>
  <c r="G542" i="9"/>
  <c r="H411" i="10"/>
  <c r="G181" i="9"/>
  <c r="D118" i="9"/>
  <c r="G133" i="5"/>
  <c r="K133" i="5" s="1"/>
  <c r="G540" i="5"/>
  <c r="H292" i="10"/>
  <c r="I286" i="10"/>
  <c r="K710" i="10"/>
  <c r="G532" i="5"/>
  <c r="G581" i="9"/>
  <c r="G545" i="9"/>
  <c r="G186" i="9"/>
  <c r="D369" i="9"/>
  <c r="D585" i="9"/>
  <c r="D111" i="9"/>
  <c r="B697" i="10"/>
  <c r="B281" i="10"/>
  <c r="G277" i="10"/>
  <c r="D248" i="9"/>
  <c r="K767" i="8"/>
  <c r="D86" i="2" s="1"/>
  <c r="D149" i="5"/>
  <c r="I273" i="10"/>
  <c r="H695" i="10"/>
  <c r="K282" i="10"/>
  <c r="J271" i="10"/>
  <c r="G493" i="9"/>
  <c r="C714" i="10"/>
  <c r="E287" i="5"/>
  <c r="D745" i="5"/>
  <c r="D611" i="5"/>
  <c r="B747" i="5"/>
  <c r="B48" i="5" s="1"/>
  <c r="G541" i="5"/>
  <c r="H541" i="5" s="1"/>
  <c r="I541" i="5" s="1"/>
  <c r="G202" i="5"/>
  <c r="D586" i="5"/>
  <c r="G827" i="5"/>
  <c r="G604" i="5"/>
  <c r="G341" i="5"/>
  <c r="H274" i="10"/>
  <c r="I713" i="10"/>
  <c r="F293" i="9"/>
  <c r="G615" i="9"/>
  <c r="D116" i="9"/>
  <c r="D238" i="9"/>
  <c r="B266" i="10"/>
  <c r="D145" i="5"/>
  <c r="E280" i="5"/>
  <c r="G218" i="5"/>
  <c r="K218" i="5" s="1"/>
  <c r="D156" i="5"/>
  <c r="D133" i="5"/>
  <c r="H133" i="5" s="1"/>
  <c r="I133" i="5" s="1"/>
  <c r="E296" i="5"/>
  <c r="F672" i="5"/>
  <c r="D165" i="5"/>
  <c r="G99" i="5"/>
  <c r="K99" i="5" s="1"/>
  <c r="D191" i="5"/>
  <c r="G464" i="5"/>
  <c r="G195" i="5"/>
  <c r="K195" i="5" s="1"/>
  <c r="G207" i="5"/>
  <c r="K207" i="5" s="1"/>
  <c r="B286" i="5"/>
  <c r="D195" i="5"/>
  <c r="D95" i="5"/>
  <c r="D228" i="5"/>
  <c r="E849" i="5"/>
  <c r="D457" i="5"/>
  <c r="E712" i="5"/>
  <c r="D616" i="5"/>
  <c r="D234" i="5"/>
  <c r="G125" i="5"/>
  <c r="G825" i="5"/>
  <c r="D617" i="5"/>
  <c r="D615" i="5"/>
  <c r="C711" i="5"/>
  <c r="B848" i="5"/>
  <c r="G515" i="5"/>
  <c r="G818" i="5"/>
  <c r="F702" i="5"/>
  <c r="G131" i="5"/>
  <c r="D507" i="5"/>
  <c r="D220" i="5"/>
  <c r="D190" i="5"/>
  <c r="D218" i="5"/>
  <c r="H218" i="5" s="1"/>
  <c r="I218" i="5" s="1"/>
  <c r="D754" i="5"/>
  <c r="D510" i="5"/>
  <c r="F688" i="5"/>
  <c r="G487" i="5"/>
  <c r="D651" i="5"/>
  <c r="G201" i="5"/>
  <c r="G528" i="5"/>
  <c r="C752" i="5"/>
  <c r="C49" i="5" s="1"/>
  <c r="B681" i="9"/>
  <c r="C286" i="10"/>
  <c r="K52" i="8"/>
  <c r="J294" i="10"/>
  <c r="B294" i="10"/>
  <c r="D472" i="5"/>
  <c r="G302" i="10"/>
  <c r="I287" i="10"/>
  <c r="I418" i="10"/>
  <c r="D571" i="9"/>
  <c r="D187" i="9"/>
  <c r="G805" i="5"/>
  <c r="G512" i="9"/>
  <c r="G191" i="9"/>
  <c r="D619" i="9"/>
  <c r="D235" i="9"/>
  <c r="G509" i="9"/>
  <c r="E276" i="5"/>
  <c r="D353" i="5"/>
  <c r="G204" i="5"/>
  <c r="D203" i="5"/>
  <c r="G649" i="5"/>
  <c r="G145" i="5"/>
  <c r="G571" i="5"/>
  <c r="B681" i="5"/>
  <c r="E269" i="5"/>
  <c r="D598" i="5"/>
  <c r="F705" i="5"/>
  <c r="G507" i="5"/>
  <c r="D248" i="5"/>
  <c r="B289" i="5"/>
  <c r="D211" i="5"/>
  <c r="H211" i="5" s="1"/>
  <c r="I211" i="5" s="1"/>
  <c r="C301" i="5"/>
  <c r="G105" i="5"/>
  <c r="K105" i="5" s="1"/>
  <c r="G808" i="5"/>
  <c r="D463" i="5"/>
  <c r="G339" i="5"/>
  <c r="G535" i="5"/>
  <c r="D628" i="5"/>
  <c r="G531" i="5"/>
  <c r="K531" i="5" s="1"/>
  <c r="G586" i="5"/>
  <c r="E752" i="5"/>
  <c r="E49" i="5" s="1"/>
  <c r="D506" i="5"/>
  <c r="D593" i="5"/>
  <c r="G356" i="5"/>
  <c r="D365" i="5"/>
  <c r="D639" i="5"/>
  <c r="D390" i="5"/>
  <c r="G252" i="5"/>
  <c r="K252" i="5" s="1"/>
  <c r="G599" i="5"/>
  <c r="D584" i="5"/>
  <c r="G614" i="5"/>
  <c r="G496" i="5"/>
  <c r="C704" i="5"/>
  <c r="G481" i="5"/>
  <c r="D154" i="5"/>
  <c r="F410" i="5"/>
  <c r="G816" i="5"/>
  <c r="D452" i="5"/>
  <c r="F690" i="5"/>
  <c r="I268" i="10"/>
  <c r="K264" i="10"/>
  <c r="J274" i="10"/>
  <c r="B420" i="9"/>
  <c r="D267" i="10"/>
  <c r="C291" i="5"/>
  <c r="G698" i="10"/>
  <c r="C674" i="10"/>
  <c r="C683" i="9"/>
  <c r="G636" i="9"/>
  <c r="C276" i="10"/>
  <c r="D465" i="5"/>
  <c r="D577" i="5"/>
  <c r="K277" i="10"/>
  <c r="I677" i="10"/>
  <c r="K301" i="10"/>
  <c r="G669" i="10"/>
  <c r="K698" i="10"/>
  <c r="D117" i="9"/>
  <c r="D122" i="9"/>
  <c r="G549" i="9"/>
  <c r="G161" i="9"/>
  <c r="D201" i="9"/>
  <c r="D596" i="5"/>
  <c r="D469" i="5"/>
  <c r="G398" i="5"/>
  <c r="G609" i="5"/>
  <c r="G549" i="5"/>
  <c r="E715" i="5"/>
  <c r="E713" i="5"/>
  <c r="G495" i="5"/>
  <c r="D569" i="9"/>
  <c r="D595" i="5"/>
  <c r="G189" i="5"/>
  <c r="G542" i="5"/>
  <c r="C275" i="5"/>
  <c r="D528" i="5"/>
  <c r="D143" i="5"/>
  <c r="B699" i="5"/>
  <c r="D580" i="5"/>
  <c r="E681" i="5"/>
  <c r="D749" i="5"/>
  <c r="H749" i="5" s="1"/>
  <c r="F283" i="5"/>
  <c r="G480" i="5"/>
  <c r="H480" i="5" s="1"/>
  <c r="I480" i="5" s="1"/>
  <c r="F698" i="5"/>
  <c r="F700" i="5"/>
  <c r="G482" i="5"/>
  <c r="B674" i="5"/>
  <c r="B714" i="5"/>
  <c r="C675" i="5"/>
  <c r="G465" i="5"/>
  <c r="E683" i="5"/>
  <c r="D227" i="5"/>
  <c r="E806" i="5"/>
  <c r="G800" i="5"/>
  <c r="D368" i="5"/>
  <c r="G574" i="5"/>
  <c r="B757" i="5"/>
  <c r="D599" i="5"/>
  <c r="E264" i="5"/>
  <c r="G173" i="5"/>
  <c r="D148" i="5"/>
  <c r="B281" i="5"/>
  <c r="F692" i="5"/>
  <c r="G526" i="5"/>
  <c r="F852" i="5"/>
  <c r="G804" i="5"/>
  <c r="H804" i="5" s="1"/>
  <c r="I804" i="5" s="1"/>
  <c r="B298" i="5"/>
  <c r="B849" i="5"/>
  <c r="D825" i="5"/>
  <c r="J286" i="10"/>
  <c r="H345" i="9"/>
  <c r="I345" i="9" s="1"/>
  <c r="B710" i="5"/>
  <c r="D187" i="5"/>
  <c r="C278" i="5"/>
  <c r="B288" i="5"/>
  <c r="D111" i="5"/>
  <c r="D603" i="5"/>
  <c r="C713" i="5"/>
  <c r="B417" i="5"/>
  <c r="K644" i="5"/>
  <c r="D480" i="9"/>
  <c r="G520" i="9"/>
  <c r="B420" i="10"/>
  <c r="G702" i="10"/>
  <c r="I299" i="10"/>
  <c r="E281" i="9"/>
  <c r="G483" i="9"/>
  <c r="B263" i="5"/>
  <c r="G511" i="5"/>
  <c r="D151" i="5"/>
  <c r="D107" i="5"/>
  <c r="G227" i="5"/>
  <c r="K227" i="5" s="1"/>
  <c r="C698" i="5"/>
  <c r="D137" i="5"/>
  <c r="D514" i="5"/>
  <c r="G537" i="5"/>
  <c r="G164" i="5"/>
  <c r="K164" i="5" s="1"/>
  <c r="G119" i="5"/>
  <c r="G185" i="5"/>
  <c r="K185" i="5" s="1"/>
  <c r="F679" i="5"/>
  <c r="G476" i="5"/>
  <c r="D399" i="5"/>
  <c r="D824" i="5"/>
  <c r="D576" i="5"/>
  <c r="E417" i="5"/>
  <c r="J269" i="10"/>
  <c r="K266" i="10"/>
  <c r="K417" i="10"/>
  <c r="B709" i="10"/>
  <c r="C702" i="10"/>
  <c r="D335" i="9"/>
  <c r="F701" i="9"/>
  <c r="B271" i="10"/>
  <c r="D396" i="9"/>
  <c r="H396" i="9" s="1"/>
  <c r="I396" i="9" s="1"/>
  <c r="G193" i="9"/>
  <c r="H193" i="9" s="1"/>
  <c r="I193" i="9" s="1"/>
  <c r="G242" i="9"/>
  <c r="G510" i="5"/>
  <c r="G501" i="5"/>
  <c r="D495" i="5"/>
  <c r="D391" i="5"/>
  <c r="E695" i="5"/>
  <c r="G580" i="5"/>
  <c r="H580" i="5" s="1"/>
  <c r="I580" i="5" s="1"/>
  <c r="G370" i="5"/>
  <c r="F849" i="5"/>
  <c r="G470" i="5"/>
  <c r="D384" i="5"/>
  <c r="G621" i="5"/>
  <c r="D600" i="5"/>
  <c r="D357" i="5"/>
  <c r="H357" i="5" s="1"/>
  <c r="I357" i="5" s="1"/>
  <c r="J690" i="10"/>
  <c r="E714" i="5"/>
  <c r="I277" i="10"/>
  <c r="K280" i="10"/>
  <c r="G758" i="10"/>
  <c r="G51" i="10" s="1"/>
  <c r="D343" i="9"/>
  <c r="D159" i="9"/>
  <c r="G650" i="9"/>
  <c r="K650" i="5" s="1"/>
  <c r="G235" i="9"/>
  <c r="D395" i="9"/>
  <c r="H378" i="9"/>
  <c r="I378" i="9" s="1"/>
  <c r="D511" i="5"/>
  <c r="D519" i="5"/>
  <c r="C274" i="5"/>
  <c r="D239" i="5"/>
  <c r="F276" i="5"/>
  <c r="G276" i="5" s="1"/>
  <c r="D396" i="5"/>
  <c r="H396" i="5" s="1"/>
  <c r="I396" i="5" s="1"/>
  <c r="C684" i="5"/>
  <c r="D183" i="5"/>
  <c r="F299" i="5"/>
  <c r="C712" i="5"/>
  <c r="G654" i="5"/>
  <c r="F710" i="5"/>
  <c r="G556" i="5"/>
  <c r="G157" i="5"/>
  <c r="B300" i="5"/>
  <c r="D189" i="5"/>
  <c r="D120" i="5"/>
  <c r="G457" i="5"/>
  <c r="G527" i="5"/>
  <c r="D207" i="5"/>
  <c r="G543" i="5"/>
  <c r="K543" i="5" s="1"/>
  <c r="G236" i="5"/>
  <c r="K236" i="5" s="1"/>
  <c r="G333" i="5"/>
  <c r="H333" i="5" s="1"/>
  <c r="I333" i="5" s="1"/>
  <c r="D523" i="5"/>
  <c r="D575" i="5"/>
  <c r="D597" i="5"/>
  <c r="D589" i="5"/>
  <c r="C420" i="5"/>
  <c r="K297" i="10"/>
  <c r="G303" i="10"/>
  <c r="H668" i="10"/>
  <c r="B712" i="10"/>
  <c r="G562" i="9"/>
  <c r="D218" i="9"/>
  <c r="D143" i="9"/>
  <c r="D481" i="5"/>
  <c r="E673" i="5"/>
  <c r="G92" i="5"/>
  <c r="K92" i="5" s="1"/>
  <c r="J278" i="10"/>
  <c r="H412" i="10"/>
  <c r="K296" i="10"/>
  <c r="K265" i="10"/>
  <c r="C713" i="10"/>
  <c r="C412" i="9"/>
  <c r="B680" i="10"/>
  <c r="D230" i="9"/>
  <c r="H419" i="10"/>
  <c r="J289" i="10"/>
  <c r="H285" i="10"/>
  <c r="J302" i="10"/>
  <c r="G674" i="10"/>
  <c r="D625" i="9"/>
  <c r="G95" i="9"/>
  <c r="B686" i="9"/>
  <c r="H284" i="10"/>
  <c r="D237" i="9"/>
  <c r="G97" i="9"/>
  <c r="D140" i="5"/>
  <c r="D173" i="5"/>
  <c r="D540" i="5"/>
  <c r="D803" i="5"/>
  <c r="J285" i="10"/>
  <c r="G565" i="9"/>
  <c r="K565" i="5" s="1"/>
  <c r="G473" i="9"/>
  <c r="B277" i="5"/>
  <c r="D556" i="5"/>
  <c r="E700" i="5"/>
  <c r="G625" i="5"/>
  <c r="F747" i="9"/>
  <c r="F48" i="9" s="1"/>
  <c r="G746" i="9"/>
  <c r="K746" i="5" s="1"/>
  <c r="D176" i="9"/>
  <c r="D536" i="9"/>
  <c r="G367" i="9"/>
  <c r="K852" i="10"/>
  <c r="B685" i="5"/>
  <c r="D610" i="9"/>
  <c r="D482" i="9"/>
  <c r="G546" i="9"/>
  <c r="K546" i="5" s="1"/>
  <c r="G578" i="9"/>
  <c r="G641" i="9"/>
  <c r="D633" i="9"/>
  <c r="G376" i="9"/>
  <c r="G481" i="9"/>
  <c r="B678" i="9"/>
  <c r="D571" i="5"/>
  <c r="D570" i="5"/>
  <c r="G514" i="5"/>
  <c r="K514" i="5" s="1"/>
  <c r="G578" i="5"/>
  <c r="C854" i="10"/>
  <c r="D706" i="10"/>
  <c r="G157" i="9"/>
  <c r="G649" i="9"/>
  <c r="C275" i="9"/>
  <c r="G603" i="9"/>
  <c r="H603" i="9" s="1"/>
  <c r="I603" i="9" s="1"/>
  <c r="E715" i="9"/>
  <c r="G199" i="9"/>
  <c r="G767" i="8"/>
  <c r="E709" i="5"/>
  <c r="D695" i="10"/>
  <c r="D623" i="9"/>
  <c r="G241" i="9"/>
  <c r="H241" i="9" s="1"/>
  <c r="I241" i="9" s="1"/>
  <c r="E704" i="5"/>
  <c r="F714" i="5"/>
  <c r="G452" i="5"/>
  <c r="G579" i="5"/>
  <c r="B409" i="5"/>
  <c r="G230" i="5"/>
  <c r="K230" i="5" s="1"/>
  <c r="G147" i="5"/>
  <c r="K147" i="5" s="1"/>
  <c r="F293" i="5"/>
  <c r="G240" i="5"/>
  <c r="K240" i="5" s="1"/>
  <c r="F697" i="5"/>
  <c r="G367" i="5"/>
  <c r="G114" i="5"/>
  <c r="K114" i="5" s="1"/>
  <c r="G187" i="5"/>
  <c r="K187" i="5" s="1"/>
  <c r="C849" i="5"/>
  <c r="D643" i="5"/>
  <c r="D627" i="5"/>
  <c r="H627" i="5" s="1"/>
  <c r="I627" i="5" s="1"/>
  <c r="C671" i="5"/>
  <c r="G52" i="8"/>
  <c r="D236" i="9"/>
  <c r="G452" i="9"/>
  <c r="B680" i="9"/>
  <c r="G454" i="9"/>
  <c r="D190" i="9"/>
  <c r="H190" i="9" s="1"/>
  <c r="I190" i="9" s="1"/>
  <c r="D228" i="9"/>
  <c r="B851" i="10"/>
  <c r="F265" i="5"/>
  <c r="B684" i="5"/>
  <c r="B360" i="5"/>
  <c r="B36" i="5" s="1"/>
  <c r="B294" i="5"/>
  <c r="F695" i="5"/>
  <c r="C268" i="5"/>
  <c r="E674" i="5"/>
  <c r="F297" i="5"/>
  <c r="E684" i="5"/>
  <c r="B295" i="5"/>
  <c r="G100" i="5"/>
  <c r="G755" i="5"/>
  <c r="B412" i="5"/>
  <c r="E413" i="5"/>
  <c r="G498" i="5"/>
  <c r="C294" i="5"/>
  <c r="D294" i="5" s="1"/>
  <c r="F267" i="5"/>
  <c r="G647" i="5"/>
  <c r="G619" i="5"/>
  <c r="C686" i="10"/>
  <c r="G450" i="9"/>
  <c r="G488" i="9"/>
  <c r="K488" i="5" s="1"/>
  <c r="G629" i="9"/>
  <c r="K629" i="5" s="1"/>
  <c r="G658" i="9"/>
  <c r="K658" i="5" s="1"/>
  <c r="E706" i="5"/>
  <c r="G706" i="5" s="1"/>
  <c r="D251" i="5"/>
  <c r="G638" i="5"/>
  <c r="D200" i="5"/>
  <c r="G459" i="5"/>
  <c r="D125" i="5"/>
  <c r="H125" i="5" s="1"/>
  <c r="I125" i="5" s="1"/>
  <c r="D524" i="5"/>
  <c r="G635" i="5"/>
  <c r="D367" i="5"/>
  <c r="G451" i="5"/>
  <c r="B700" i="5"/>
  <c r="D636" i="5"/>
  <c r="D535" i="9"/>
  <c r="G124" i="9"/>
  <c r="H124" i="9" s="1"/>
  <c r="I124" i="9" s="1"/>
  <c r="G564" i="9"/>
  <c r="D229" i="5"/>
  <c r="F686" i="5"/>
  <c r="E409" i="5"/>
  <c r="G298" i="10"/>
  <c r="J284" i="10"/>
  <c r="G854" i="10"/>
  <c r="C708" i="10"/>
  <c r="W1432" i="3"/>
  <c r="H47" i="8"/>
  <c r="D568" i="5"/>
  <c r="G478" i="5"/>
  <c r="G205" i="5"/>
  <c r="K205" i="5" s="1"/>
  <c r="F676" i="5"/>
  <c r="F667" i="5"/>
  <c r="D338" i="5"/>
  <c r="H338" i="5" s="1"/>
  <c r="I338" i="5" s="1"/>
  <c r="E716" i="5"/>
  <c r="G567" i="5"/>
  <c r="H567" i="5" s="1"/>
  <c r="I567" i="5" s="1"/>
  <c r="G186" i="5"/>
  <c r="K186" i="5" s="1"/>
  <c r="D157" i="5"/>
  <c r="D167" i="5"/>
  <c r="D223" i="5"/>
  <c r="G191" i="5"/>
  <c r="K191" i="5" s="1"/>
  <c r="C716" i="5"/>
  <c r="G158" i="5"/>
  <c r="K158" i="5" s="1"/>
  <c r="G509" i="5"/>
  <c r="K509" i="5" s="1"/>
  <c r="B705" i="5"/>
  <c r="C672" i="5"/>
  <c r="D653" i="5"/>
  <c r="D343" i="5"/>
  <c r="D614" i="5"/>
  <c r="B668" i="9"/>
  <c r="D196" i="5"/>
  <c r="H196" i="5" s="1"/>
  <c r="I196" i="5" s="1"/>
  <c r="D563" i="5"/>
  <c r="C266" i="5"/>
  <c r="B711" i="9"/>
  <c r="D86" i="5"/>
  <c r="E670" i="5"/>
  <c r="G107" i="5"/>
  <c r="K107" i="5" s="1"/>
  <c r="D354" i="5"/>
  <c r="D236" i="5"/>
  <c r="D91" i="5"/>
  <c r="H91" i="5" s="1"/>
  <c r="I91" i="5" s="1"/>
  <c r="C681" i="5"/>
  <c r="D681" i="5" s="1"/>
  <c r="D490" i="5"/>
  <c r="G613" i="5"/>
  <c r="E711" i="5"/>
  <c r="C678" i="5"/>
  <c r="G332" i="5"/>
  <c r="H332" i="5" s="1"/>
  <c r="G641" i="5"/>
  <c r="D829" i="5"/>
  <c r="H829" i="5" s="1"/>
  <c r="I829" i="5" s="1"/>
  <c r="F416" i="5"/>
  <c r="E848" i="5"/>
  <c r="B677" i="5"/>
  <c r="G590" i="5"/>
  <c r="D335" i="5"/>
  <c r="D646" i="5"/>
  <c r="H646" i="5" s="1"/>
  <c r="I646" i="5" s="1"/>
  <c r="C674" i="5"/>
  <c r="D674" i="5" s="1"/>
  <c r="G222" i="5"/>
  <c r="K222" i="5" s="1"/>
  <c r="D819" i="5"/>
  <c r="D555" i="5"/>
  <c r="J282" i="10"/>
  <c r="C280" i="5"/>
  <c r="D581" i="5"/>
  <c r="G167" i="5"/>
  <c r="C265" i="5"/>
  <c r="B415" i="5"/>
  <c r="G152" i="5"/>
  <c r="K152" i="5" s="1"/>
  <c r="C771" i="5"/>
  <c r="C679" i="5"/>
  <c r="D92" i="5"/>
  <c r="G141" i="5"/>
  <c r="E689" i="5"/>
  <c r="C296" i="5"/>
  <c r="E278" i="5"/>
  <c r="G506" i="5"/>
  <c r="E268" i="5"/>
  <c r="D176" i="5"/>
  <c r="D810" i="5"/>
  <c r="D166" i="5"/>
  <c r="D477" i="5"/>
  <c r="H477" i="5" s="1"/>
  <c r="I477" i="5" s="1"/>
  <c r="B830" i="5"/>
  <c r="B56" i="5" s="1"/>
  <c r="C287" i="5"/>
  <c r="G560" i="5"/>
  <c r="H560" i="5" s="1"/>
  <c r="I560" i="5" s="1"/>
  <c r="G194" i="5"/>
  <c r="K194" i="5" s="1"/>
  <c r="B270" i="5"/>
  <c r="G471" i="5"/>
  <c r="F674" i="5"/>
  <c r="G516" i="5"/>
  <c r="K516" i="5" s="1"/>
  <c r="G812" i="5"/>
  <c r="H812" i="5" s="1"/>
  <c r="I812" i="5" s="1"/>
  <c r="D169" i="5"/>
  <c r="D237" i="5"/>
  <c r="G151" i="5"/>
  <c r="K151" i="5" s="1"/>
  <c r="G494" i="5"/>
  <c r="F296" i="5"/>
  <c r="D494" i="5"/>
  <c r="F420" i="5"/>
  <c r="D475" i="5"/>
  <c r="F693" i="5"/>
  <c r="B292" i="5"/>
  <c r="D451" i="5"/>
  <c r="D464" i="5"/>
  <c r="D656" i="5"/>
  <c r="G199" i="5"/>
  <c r="D625" i="5"/>
  <c r="H625" i="5" s="1"/>
  <c r="I625" i="5" s="1"/>
  <c r="G229" i="5"/>
  <c r="K229" i="5" s="1"/>
  <c r="E267" i="5"/>
  <c r="F701" i="5"/>
  <c r="D488" i="5"/>
  <c r="B673" i="5"/>
  <c r="G533" i="5"/>
  <c r="G138" i="5"/>
  <c r="E419" i="5"/>
  <c r="F284" i="5"/>
  <c r="D509" i="5"/>
  <c r="D559" i="5"/>
  <c r="H559" i="5" s="1"/>
  <c r="I559" i="5" s="1"/>
  <c r="C668" i="5"/>
  <c r="G620" i="5"/>
  <c r="C822" i="5"/>
  <c r="C55" i="5" s="1"/>
  <c r="F300" i="5"/>
  <c r="C416" i="5"/>
  <c r="B706" i="5"/>
  <c r="B704" i="5"/>
  <c r="C852" i="5"/>
  <c r="F682" i="5"/>
  <c r="G643" i="5"/>
  <c r="D635" i="5"/>
  <c r="G390" i="5"/>
  <c r="G563" i="5"/>
  <c r="D473" i="5"/>
  <c r="H473" i="5" s="1"/>
  <c r="I473" i="5" s="1"/>
  <c r="F289" i="5"/>
  <c r="B420" i="5"/>
  <c r="D420" i="5" s="1"/>
  <c r="D484" i="5"/>
  <c r="D626" i="5"/>
  <c r="G539" i="5"/>
  <c r="G642" i="5"/>
  <c r="C686" i="5"/>
  <c r="D395" i="5"/>
  <c r="D536" i="5"/>
  <c r="D565" i="5"/>
  <c r="H565" i="5" s="1"/>
  <c r="I565" i="5" s="1"/>
  <c r="D654" i="5"/>
  <c r="G502" i="5"/>
  <c r="F683" i="5"/>
  <c r="J268" i="10"/>
  <c r="G300" i="10"/>
  <c r="H264" i="10"/>
  <c r="G182" i="5"/>
  <c r="K182" i="5" s="1"/>
  <c r="O733" i="3"/>
  <c r="G389" i="9"/>
  <c r="Z733" i="3"/>
  <c r="H764" i="9"/>
  <c r="I764" i="9" s="1"/>
  <c r="H762" i="9"/>
  <c r="I762" i="9" s="1"/>
  <c r="G458" i="9"/>
  <c r="F680" i="9"/>
  <c r="G618" i="9"/>
  <c r="B669" i="9"/>
  <c r="H173" i="9"/>
  <c r="I173" i="9" s="1"/>
  <c r="G342" i="9"/>
  <c r="G164" i="9"/>
  <c r="D192" i="9"/>
  <c r="D557" i="9"/>
  <c r="H557" i="9" s="1"/>
  <c r="I557" i="9" s="1"/>
  <c r="D496" i="9"/>
  <c r="C686" i="9"/>
  <c r="B688" i="5"/>
  <c r="D470" i="5"/>
  <c r="G169" i="5"/>
  <c r="K169" i="5" s="1"/>
  <c r="F302" i="5"/>
  <c r="D235" i="5"/>
  <c r="H235" i="5" s="1"/>
  <c r="I235" i="5" s="1"/>
  <c r="B282" i="5"/>
  <c r="D282" i="5" s="1"/>
  <c r="E283" i="5"/>
  <c r="G283" i="5" s="1"/>
  <c r="G150" i="5"/>
  <c r="H150" i="5" s="1"/>
  <c r="I150" i="5" s="1"/>
  <c r="F285" i="5"/>
  <c r="F274" i="5"/>
  <c r="G97" i="5"/>
  <c r="K97" i="5" s="1"/>
  <c r="F772" i="5"/>
  <c r="F747" i="5"/>
  <c r="F48" i="5" s="1"/>
  <c r="F273" i="5"/>
  <c r="G273" i="5" s="1"/>
  <c r="F290" i="5"/>
  <c r="E701" i="5"/>
  <c r="G348" i="5"/>
  <c r="H348" i="5" s="1"/>
  <c r="I348" i="5" s="1"/>
  <c r="B680" i="5"/>
  <c r="F689" i="5"/>
  <c r="C299" i="5"/>
  <c r="G142" i="5"/>
  <c r="K142" i="5" s="1"/>
  <c r="D652" i="9"/>
  <c r="G101" i="5"/>
  <c r="K101" i="5" s="1"/>
  <c r="B682" i="5"/>
  <c r="C709" i="5"/>
  <c r="G234" i="5"/>
  <c r="K234" i="5" s="1"/>
  <c r="D245" i="5"/>
  <c r="G381" i="5"/>
  <c r="D501" i="5"/>
  <c r="C714" i="5"/>
  <c r="D714" i="5" s="1"/>
  <c r="D537" i="5"/>
  <c r="H537" i="5" s="1"/>
  <c r="I537" i="5" s="1"/>
  <c r="D582" i="5"/>
  <c r="H582" i="5" s="1"/>
  <c r="I582" i="5" s="1"/>
  <c r="C694" i="5"/>
  <c r="G468" i="5"/>
  <c r="E686" i="5"/>
  <c r="E270" i="5"/>
  <c r="G179" i="5"/>
  <c r="K179" i="5" s="1"/>
  <c r="F264" i="5"/>
  <c r="G87" i="5"/>
  <c r="G561" i="5"/>
  <c r="F673" i="5"/>
  <c r="D334" i="5"/>
  <c r="B344" i="5"/>
  <c r="B35" i="5" s="1"/>
  <c r="G176" i="5"/>
  <c r="C273" i="5"/>
  <c r="G108" i="5"/>
  <c r="H108" i="5" s="1"/>
  <c r="I108" i="5" s="1"/>
  <c r="K854" i="10"/>
  <c r="H699" i="10"/>
  <c r="D564" i="5"/>
  <c r="B676" i="5"/>
  <c r="G154" i="5"/>
  <c r="F287" i="5"/>
  <c r="K284" i="10"/>
  <c r="B296" i="5"/>
  <c r="D400" i="5"/>
  <c r="G523" i="5"/>
  <c r="H523" i="5" s="1"/>
  <c r="I523" i="5" s="1"/>
  <c r="D264" i="10"/>
  <c r="B772" i="5"/>
  <c r="D750" i="5"/>
  <c r="B752" i="5"/>
  <c r="B49" i="5" s="1"/>
  <c r="H671" i="10"/>
  <c r="D450" i="5"/>
  <c r="D693" i="10"/>
  <c r="B678" i="5"/>
  <c r="D419" i="10"/>
  <c r="E669" i="5"/>
  <c r="E699" i="5"/>
  <c r="D486" i="5"/>
  <c r="D561" i="5"/>
  <c r="D482" i="5"/>
  <c r="H482" i="5" s="1"/>
  <c r="I482" i="5" s="1"/>
  <c r="K410" i="10"/>
  <c r="D601" i="9"/>
  <c r="D140" i="9"/>
  <c r="H140" i="9" s="1"/>
  <c r="I140" i="9" s="1"/>
  <c r="G230" i="9"/>
  <c r="C697" i="9"/>
  <c r="D160" i="5"/>
  <c r="B293" i="5"/>
  <c r="G652" i="5"/>
  <c r="H652" i="5" s="1"/>
  <c r="I652" i="5" s="1"/>
  <c r="E710" i="5"/>
  <c r="G365" i="5"/>
  <c r="E377" i="5"/>
  <c r="E37" i="5" s="1"/>
  <c r="D587" i="5"/>
  <c r="C699" i="5"/>
  <c r="C705" i="5"/>
  <c r="D621" i="5"/>
  <c r="H621" i="5" s="1"/>
  <c r="I621" i="5" s="1"/>
  <c r="E678" i="5"/>
  <c r="G678" i="5" s="1"/>
  <c r="J699" i="10"/>
  <c r="J711" i="10"/>
  <c r="G101" i="9"/>
  <c r="G90" i="9"/>
  <c r="G357" i="9"/>
  <c r="D43" i="9"/>
  <c r="K291" i="10"/>
  <c r="G287" i="10"/>
  <c r="G270" i="10"/>
  <c r="H716" i="10"/>
  <c r="C696" i="10"/>
  <c r="B418" i="10"/>
  <c r="H842" i="9"/>
  <c r="I842" i="9" s="1"/>
  <c r="G183" i="9"/>
  <c r="D186" i="9"/>
  <c r="H186" i="9" s="1"/>
  <c r="I186" i="9" s="1"/>
  <c r="C293" i="9"/>
  <c r="H758" i="9"/>
  <c r="I758" i="9" s="1"/>
  <c r="I295" i="10"/>
  <c r="H271" i="10"/>
  <c r="B286" i="10"/>
  <c r="E670" i="10"/>
  <c r="E758" i="10"/>
  <c r="E51" i="10" s="1"/>
  <c r="G519" i="9"/>
  <c r="D373" i="9"/>
  <c r="H660" i="9"/>
  <c r="I660" i="9" s="1"/>
  <c r="G824" i="9"/>
  <c r="F775" i="8"/>
  <c r="G460" i="9"/>
  <c r="G47" i="8"/>
  <c r="H265" i="10"/>
  <c r="G291" i="10"/>
  <c r="H287" i="10"/>
  <c r="K412" i="10"/>
  <c r="I303" i="10"/>
  <c r="I289" i="10"/>
  <c r="K419" i="10"/>
  <c r="G687" i="10"/>
  <c r="C414" i="10"/>
  <c r="H279" i="10"/>
  <c r="E297" i="9"/>
  <c r="G637" i="9"/>
  <c r="H637" i="9" s="1"/>
  <c r="I637" i="9" s="1"/>
  <c r="B281" i="9"/>
  <c r="D469" i="9"/>
  <c r="G472" i="9"/>
  <c r="F419" i="9"/>
  <c r="F286" i="9"/>
  <c r="D497" i="9"/>
  <c r="H497" i="9" s="1"/>
  <c r="I497" i="9" s="1"/>
  <c r="D584" i="9"/>
  <c r="G646" i="9"/>
  <c r="H646" i="9" s="1"/>
  <c r="I646" i="9" s="1"/>
  <c r="G243" i="9"/>
  <c r="G222" i="9"/>
  <c r="D141" i="9"/>
  <c r="D337" i="9"/>
  <c r="C688" i="10"/>
  <c r="D774" i="10"/>
  <c r="D283" i="10"/>
  <c r="C694" i="10"/>
  <c r="D164" i="9"/>
  <c r="H164" i="9" s="1"/>
  <c r="I164" i="9" s="1"/>
  <c r="H761" i="9"/>
  <c r="I761" i="9" s="1"/>
  <c r="G582" i="9"/>
  <c r="K582" i="5" s="1"/>
  <c r="C414" i="9"/>
  <c r="F683" i="9"/>
  <c r="G244" i="9"/>
  <c r="G397" i="9"/>
  <c r="K397" i="5" s="1"/>
  <c r="D243" i="9"/>
  <c r="G855" i="8"/>
  <c r="D558" i="5"/>
  <c r="E687" i="5"/>
  <c r="F272" i="5"/>
  <c r="G570" i="5"/>
  <c r="D185" i="5"/>
  <c r="G820" i="5"/>
  <c r="D802" i="5"/>
  <c r="C289" i="5"/>
  <c r="D289" i="5" s="1"/>
  <c r="C269" i="5"/>
  <c r="D93" i="5"/>
  <c r="B694" i="5"/>
  <c r="G209" i="5"/>
  <c r="G225" i="5"/>
  <c r="K225" i="5" s="1"/>
  <c r="G375" i="5"/>
  <c r="K375" i="5" s="1"/>
  <c r="G124" i="5"/>
  <c r="K124" i="5" s="1"/>
  <c r="G467" i="5"/>
  <c r="D503" i="5"/>
  <c r="H503" i="5" s="1"/>
  <c r="I503" i="5" s="1"/>
  <c r="C669" i="5"/>
  <c r="D619" i="5"/>
  <c r="D526" i="5"/>
  <c r="G821" i="5"/>
  <c r="G350" i="5"/>
  <c r="H702" i="10"/>
  <c r="F678" i="10"/>
  <c r="G547" i="9"/>
  <c r="D824" i="9"/>
  <c r="D162" i="9"/>
  <c r="D508" i="9"/>
  <c r="G145" i="9"/>
  <c r="G464" i="9"/>
  <c r="K464" i="5" s="1"/>
  <c r="G348" i="9"/>
  <c r="B758" i="10"/>
  <c r="B51" i="10" s="1"/>
  <c r="B52" i="10" s="1"/>
  <c r="E702" i="10"/>
  <c r="H472" i="9"/>
  <c r="I472" i="9" s="1"/>
  <c r="H286" i="10"/>
  <c r="J303" i="10"/>
  <c r="J266" i="10"/>
  <c r="D609" i="9"/>
  <c r="H609" i="9" s="1"/>
  <c r="I609" i="9" s="1"/>
  <c r="G577" i="9"/>
  <c r="K577" i="5" s="1"/>
  <c r="D656" i="9"/>
  <c r="F702" i="9"/>
  <c r="G125" i="9"/>
  <c r="G368" i="9"/>
  <c r="D399" i="9"/>
  <c r="F822" i="5"/>
  <c r="F55" i="5" s="1"/>
  <c r="F703" i="5"/>
  <c r="C414" i="5"/>
  <c r="E279" i="5"/>
  <c r="G469" i="5"/>
  <c r="K469" i="5" s="1"/>
  <c r="B387" i="5"/>
  <c r="B38" i="5" s="1"/>
  <c r="E285" i="5"/>
  <c r="E286" i="5"/>
  <c r="G113" i="5"/>
  <c r="K113" i="5" s="1"/>
  <c r="G564" i="5"/>
  <c r="F288" i="5"/>
  <c r="C288" i="5"/>
  <c r="D531" i="5"/>
  <c r="G337" i="5"/>
  <c r="D359" i="5"/>
  <c r="C702" i="5"/>
  <c r="G165" i="5"/>
  <c r="K165" i="5" s="1"/>
  <c r="D216" i="5"/>
  <c r="D640" i="5"/>
  <c r="H640" i="5" s="1"/>
  <c r="I640" i="5" s="1"/>
  <c r="F709" i="5"/>
  <c r="G709" i="5" s="1"/>
  <c r="C417" i="5"/>
  <c r="E275" i="5"/>
  <c r="F707" i="5"/>
  <c r="C853" i="5"/>
  <c r="F684" i="5"/>
  <c r="G336" i="5"/>
  <c r="K336" i="5" s="1"/>
  <c r="F401" i="5"/>
  <c r="F39" i="5" s="1"/>
  <c r="G148" i="5"/>
  <c r="K148" i="5" s="1"/>
  <c r="D138" i="5"/>
  <c r="H138" i="5" s="1"/>
  <c r="I138" i="5" s="1"/>
  <c r="D529" i="5"/>
  <c r="F412" i="5"/>
  <c r="F360" i="5"/>
  <c r="F36" i="5" s="1"/>
  <c r="G475" i="5"/>
  <c r="C673" i="5"/>
  <c r="D673" i="5" s="1"/>
  <c r="F286" i="5"/>
  <c r="F279" i="5"/>
  <c r="C676" i="5"/>
  <c r="D676" i="5" s="1"/>
  <c r="D820" i="5"/>
  <c r="G200" i="5"/>
  <c r="F282" i="5"/>
  <c r="E672" i="5"/>
  <c r="F699" i="5"/>
  <c r="G699" i="5" s="1"/>
  <c r="F830" i="5"/>
  <c r="F56" i="5" s="1"/>
  <c r="D492" i="5"/>
  <c r="H492" i="5" s="1"/>
  <c r="I492" i="5" s="1"/>
  <c r="B773" i="5"/>
  <c r="D547" i="5"/>
  <c r="D557" i="5"/>
  <c r="E301" i="5"/>
  <c r="G242" i="5"/>
  <c r="K242" i="5" s="1"/>
  <c r="B698" i="5"/>
  <c r="D698" i="5" s="1"/>
  <c r="D629" i="5"/>
  <c r="H629" i="5" s="1"/>
  <c r="I629" i="5" s="1"/>
  <c r="D370" i="5"/>
  <c r="D618" i="5"/>
  <c r="H618" i="5" s="1"/>
  <c r="I618" i="5" s="1"/>
  <c r="D221" i="5"/>
  <c r="D818" i="5"/>
  <c r="G623" i="5"/>
  <c r="H623" i="5" s="1"/>
  <c r="I623" i="5" s="1"/>
  <c r="D549" i="5"/>
  <c r="D520" i="5"/>
  <c r="E671" i="5"/>
  <c r="D522" i="5"/>
  <c r="H522" i="5" s="1"/>
  <c r="I522" i="5" s="1"/>
  <c r="B707" i="5"/>
  <c r="D604" i="5"/>
  <c r="F290" i="10"/>
  <c r="B699" i="10"/>
  <c r="G489" i="9"/>
  <c r="H489" i="9" s="1"/>
  <c r="I489" i="9" s="1"/>
  <c r="G591" i="9"/>
  <c r="K591" i="5" s="1"/>
  <c r="G538" i="9"/>
  <c r="K567" i="5"/>
  <c r="E282" i="5"/>
  <c r="G146" i="5"/>
  <c r="C692" i="5"/>
  <c r="C284" i="5"/>
  <c r="C715" i="5"/>
  <c r="D247" i="5"/>
  <c r="F681" i="5"/>
  <c r="C830" i="5"/>
  <c r="C56" i="5" s="1"/>
  <c r="F670" i="5"/>
  <c r="G670" i="5" s="1"/>
  <c r="F697" i="9"/>
  <c r="E708" i="5"/>
  <c r="G486" i="5"/>
  <c r="H486" i="5" s="1"/>
  <c r="I486" i="5" s="1"/>
  <c r="D458" i="9"/>
  <c r="D589" i="9"/>
  <c r="H589" i="9" s="1"/>
  <c r="I589" i="9" s="1"/>
  <c r="B409" i="9"/>
  <c r="G241" i="5"/>
  <c r="K241" i="5" s="1"/>
  <c r="F413" i="5"/>
  <c r="G385" i="5"/>
  <c r="E691" i="5"/>
  <c r="B771" i="5"/>
  <c r="C695" i="5"/>
  <c r="B687" i="5"/>
  <c r="E705" i="5"/>
  <c r="G705" i="5" s="1"/>
  <c r="B701" i="5"/>
  <c r="F687" i="5"/>
  <c r="G687" i="5" s="1"/>
  <c r="G824" i="5"/>
  <c r="E290" i="5"/>
  <c r="G174" i="5"/>
  <c r="K174" i="5" s="1"/>
  <c r="F688" i="10"/>
  <c r="G498" i="9"/>
  <c r="D158" i="9"/>
  <c r="D542" i="9"/>
  <c r="D172" i="9"/>
  <c r="F269" i="5"/>
  <c r="G454" i="5"/>
  <c r="J47" i="8"/>
  <c r="D397" i="5"/>
  <c r="G184" i="5"/>
  <c r="K184" i="5" s="1"/>
  <c r="F418" i="5"/>
  <c r="G418" i="5" s="1"/>
  <c r="G575" i="5"/>
  <c r="D389" i="5"/>
  <c r="H389" i="5" s="1"/>
  <c r="D117" i="5"/>
  <c r="D644" i="5"/>
  <c r="H644" i="5" s="1"/>
  <c r="I644" i="5" s="1"/>
  <c r="G359" i="5"/>
  <c r="H359" i="5" s="1"/>
  <c r="I359" i="5" s="1"/>
  <c r="D649" i="5"/>
  <c r="H649" i="5" s="1"/>
  <c r="I649" i="5" s="1"/>
  <c r="F711" i="5"/>
  <c r="G711" i="5" s="1"/>
  <c r="E299" i="5"/>
  <c r="G299" i="5" s="1"/>
  <c r="G393" i="9"/>
  <c r="K393" i="5" s="1"/>
  <c r="D648" i="9"/>
  <c r="H648" i="9" s="1"/>
  <c r="I648" i="9" s="1"/>
  <c r="B414" i="10"/>
  <c r="B410" i="5"/>
  <c r="G123" i="5"/>
  <c r="K123" i="5" s="1"/>
  <c r="D366" i="5"/>
  <c r="H366" i="5" s="1"/>
  <c r="I366" i="5" s="1"/>
  <c r="D455" i="5"/>
  <c r="H455" i="5" s="1"/>
  <c r="I455" i="5" s="1"/>
  <c r="G538" i="5"/>
  <c r="H538" i="5" s="1"/>
  <c r="I538" i="5" s="1"/>
  <c r="G518" i="5"/>
  <c r="I47" i="8"/>
  <c r="E675" i="5"/>
  <c r="E677" i="5"/>
  <c r="D130" i="5"/>
  <c r="H130" i="5" s="1"/>
  <c r="I130" i="5" s="1"/>
  <c r="F277" i="5"/>
  <c r="G232" i="5"/>
  <c r="K232" i="5" s="1"/>
  <c r="G484" i="9"/>
  <c r="H484" i="9" s="1"/>
  <c r="I484" i="9" s="1"/>
  <c r="H155" i="5"/>
  <c r="I155" i="5" s="1"/>
  <c r="B849" i="10"/>
  <c r="D641" i="9"/>
  <c r="D222" i="5"/>
  <c r="G207" i="9"/>
  <c r="B822" i="5"/>
  <c r="B55" i="5" s="1"/>
  <c r="D55" i="5" s="1"/>
  <c r="G810" i="5"/>
  <c r="H810" i="5" s="1"/>
  <c r="I810" i="5" s="1"/>
  <c r="C290" i="5"/>
  <c r="D290" i="5" s="1"/>
  <c r="C285" i="5"/>
  <c r="G622" i="5"/>
  <c r="C688" i="5"/>
  <c r="G828" i="5"/>
  <c r="B689" i="5"/>
  <c r="E277" i="5"/>
  <c r="G277" i="5" s="1"/>
  <c r="G395" i="5"/>
  <c r="F281" i="5"/>
  <c r="C848" i="5"/>
  <c r="D585" i="5"/>
  <c r="H585" i="5" s="1"/>
  <c r="I585" i="5" s="1"/>
  <c r="H504" i="5"/>
  <c r="I504" i="5" s="1"/>
  <c r="D135" i="5"/>
  <c r="D654" i="9"/>
  <c r="D119" i="9"/>
  <c r="D516" i="9"/>
  <c r="H516" i="9" s="1"/>
  <c r="I516" i="9" s="1"/>
  <c r="B711" i="5"/>
  <c r="D711" i="5" s="1"/>
  <c r="D193" i="5"/>
  <c r="H193" i="5" s="1"/>
  <c r="I193" i="5" s="1"/>
  <c r="F691" i="5"/>
  <c r="G691" i="5" s="1"/>
  <c r="F415" i="5"/>
  <c r="D744" i="5"/>
  <c r="E274" i="5"/>
  <c r="G274" i="5" s="1"/>
  <c r="D449" i="5"/>
  <c r="B287" i="5"/>
  <c r="G555" i="5"/>
  <c r="H555" i="5" s="1"/>
  <c r="G135" i="5"/>
  <c r="K135" i="5" s="1"/>
  <c r="G208" i="5"/>
  <c r="K208" i="5" s="1"/>
  <c r="D631" i="5"/>
  <c r="G568" i="5"/>
  <c r="G651" i="5"/>
  <c r="I663" i="8"/>
  <c r="D458" i="5"/>
  <c r="B716" i="5"/>
  <c r="G238" i="5"/>
  <c r="K238" i="5" s="1"/>
  <c r="E693" i="5"/>
  <c r="G335" i="5"/>
  <c r="C697" i="5"/>
  <c r="D487" i="5"/>
  <c r="H487" i="5" s="1"/>
  <c r="I487" i="5" s="1"/>
  <c r="C701" i="5"/>
  <c r="E292" i="5"/>
  <c r="G292" i="5" s="1"/>
  <c r="G587" i="5"/>
  <c r="H587" i="5" s="1"/>
  <c r="I587" i="5" s="1"/>
  <c r="D197" i="5"/>
  <c r="H197" i="5" s="1"/>
  <c r="I197" i="5" s="1"/>
  <c r="G110" i="5"/>
  <c r="K110" i="5" s="1"/>
  <c r="B703" i="5"/>
  <c r="B284" i="5"/>
  <c r="G154" i="9"/>
  <c r="H154" i="9" s="1"/>
  <c r="I154" i="9" s="1"/>
  <c r="D450" i="9"/>
  <c r="G529" i="5"/>
  <c r="K529" i="5" s="1"/>
  <c r="E682" i="5"/>
  <c r="G682" i="5" s="1"/>
  <c r="B416" i="9"/>
  <c r="D226" i="9"/>
  <c r="H226" i="9" s="1"/>
  <c r="I226" i="9" s="1"/>
  <c r="G405" i="8"/>
  <c r="B672" i="10"/>
  <c r="J663" i="8"/>
  <c r="D234" i="9"/>
  <c r="H234" i="9" s="1"/>
  <c r="I234" i="9" s="1"/>
  <c r="G568" i="9"/>
  <c r="H568" i="9" s="1"/>
  <c r="I568" i="9" s="1"/>
  <c r="C678" i="9"/>
  <c r="D601" i="5"/>
  <c r="H601" i="5" s="1"/>
  <c r="I601" i="5" s="1"/>
  <c r="D174" i="5"/>
  <c r="D250" i="5"/>
  <c r="B274" i="5"/>
  <c r="D274" i="5" s="1"/>
  <c r="D186" i="5"/>
  <c r="F291" i="5"/>
  <c r="D146" i="5"/>
  <c r="H146" i="5" s="1"/>
  <c r="I146" i="5" s="1"/>
  <c r="C773" i="5"/>
  <c r="E694" i="5"/>
  <c r="D393" i="5"/>
  <c r="H393" i="5" s="1"/>
  <c r="I393" i="5" s="1"/>
  <c r="G745" i="5"/>
  <c r="F126" i="5"/>
  <c r="F29" i="5" s="1"/>
  <c r="D147" i="5"/>
  <c r="B290" i="5"/>
  <c r="D527" i="5"/>
  <c r="H527" i="5" s="1"/>
  <c r="I527" i="5" s="1"/>
  <c r="G450" i="5"/>
  <c r="K450" i="5" s="1"/>
  <c r="C772" i="5"/>
  <c r="D772" i="5" s="1"/>
  <c r="D175" i="5"/>
  <c r="H175" i="5" s="1"/>
  <c r="I175" i="5" s="1"/>
  <c r="D515" i="5"/>
  <c r="B419" i="5"/>
  <c r="C605" i="5"/>
  <c r="C44" i="5" s="1"/>
  <c r="C708" i="5"/>
  <c r="D349" i="5"/>
  <c r="D209" i="5"/>
  <c r="H209" i="5" s="1"/>
  <c r="I209" i="5" s="1"/>
  <c r="E668" i="5"/>
  <c r="F806" i="5"/>
  <c r="F53" i="5" s="1"/>
  <c r="G221" i="5"/>
  <c r="K221" i="5" s="1"/>
  <c r="C267" i="5"/>
  <c r="D496" i="5"/>
  <c r="D208" i="5"/>
  <c r="F696" i="5"/>
  <c r="F671" i="5"/>
  <c r="D645" i="5"/>
  <c r="D809" i="5"/>
  <c r="D521" i="5"/>
  <c r="F298" i="5"/>
  <c r="D467" i="5"/>
  <c r="G819" i="5"/>
  <c r="C377" i="5"/>
  <c r="C37" i="5" s="1"/>
  <c r="C689" i="5"/>
  <c r="E702" i="5"/>
  <c r="G702" i="5" s="1"/>
  <c r="D119" i="5"/>
  <c r="D800" i="5"/>
  <c r="F757" i="5"/>
  <c r="F50" i="5" s="1"/>
  <c r="F51" i="5" s="1"/>
  <c r="D489" i="5"/>
  <c r="F256" i="5"/>
  <c r="B267" i="5"/>
  <c r="D542" i="5"/>
  <c r="E676" i="5"/>
  <c r="G676" i="5" s="1"/>
  <c r="G462" i="5"/>
  <c r="K462" i="5" s="1"/>
  <c r="G251" i="5"/>
  <c r="K251" i="5" s="1"/>
  <c r="G160" i="5"/>
  <c r="K160" i="5" s="1"/>
  <c r="E757" i="5"/>
  <c r="E50" i="5" s="1"/>
  <c r="B702" i="5"/>
  <c r="D525" i="5"/>
  <c r="H525" i="5" s="1"/>
  <c r="I525" i="5" s="1"/>
  <c r="F301" i="5"/>
  <c r="G342" i="5"/>
  <c r="K342" i="5" s="1"/>
  <c r="E685" i="5"/>
  <c r="C670" i="5"/>
  <c r="E420" i="5"/>
  <c r="C276" i="5"/>
  <c r="E697" i="5"/>
  <c r="G802" i="5"/>
  <c r="E771" i="5"/>
  <c r="G771" i="5" s="1"/>
  <c r="F716" i="5"/>
  <c r="D620" i="5"/>
  <c r="H620" i="5" s="1"/>
  <c r="I620" i="5" s="1"/>
  <c r="G628" i="5"/>
  <c r="E412" i="5"/>
  <c r="G412" i="5" s="1"/>
  <c r="B276" i="5"/>
  <c r="D276" i="5" s="1"/>
  <c r="F170" i="5"/>
  <c r="F30" i="5" s="1"/>
  <c r="B278" i="5"/>
  <c r="B401" i="5"/>
  <c r="B39" i="5" s="1"/>
  <c r="D572" i="5"/>
  <c r="H572" i="5" s="1"/>
  <c r="I572" i="5" s="1"/>
  <c r="F212" i="5"/>
  <c r="F31" i="5" s="1"/>
  <c r="C272" i="5"/>
  <c r="D373" i="5"/>
  <c r="H373" i="5" s="1"/>
  <c r="I373" i="5" s="1"/>
  <c r="D546" i="5"/>
  <c r="H546" i="5" s="1"/>
  <c r="I546" i="5" s="1"/>
  <c r="E297" i="5"/>
  <c r="G349" i="5"/>
  <c r="B850" i="5"/>
  <c r="D240" i="5"/>
  <c r="G121" i="5"/>
  <c r="K121" i="5" s="1"/>
  <c r="G383" i="5"/>
  <c r="H383" i="5" s="1"/>
  <c r="I383" i="5" s="1"/>
  <c r="G456" i="5"/>
  <c r="K456" i="5" s="1"/>
  <c r="D381" i="5"/>
  <c r="G249" i="5"/>
  <c r="K249" i="5" s="1"/>
  <c r="C850" i="5"/>
  <c r="G589" i="5"/>
  <c r="K589" i="5" s="1"/>
  <c r="E853" i="5"/>
  <c r="G853" i="5" s="1"/>
  <c r="G237" i="5"/>
  <c r="K237" i="5" s="1"/>
  <c r="G224" i="5"/>
  <c r="K224" i="5" s="1"/>
  <c r="D355" i="5"/>
  <c r="H355" i="5" s="1"/>
  <c r="I355" i="5" s="1"/>
  <c r="F411" i="5"/>
  <c r="G376" i="5"/>
  <c r="H376" i="5" s="1"/>
  <c r="I376" i="5" s="1"/>
  <c r="D594" i="5"/>
  <c r="G645" i="5"/>
  <c r="G756" i="5"/>
  <c r="F773" i="5"/>
  <c r="E772" i="5"/>
  <c r="G772" i="5" s="1"/>
  <c r="G354" i="5"/>
  <c r="F268" i="5"/>
  <c r="G594" i="5"/>
  <c r="C806" i="5"/>
  <c r="C53" i="5" s="1"/>
  <c r="E360" i="5"/>
  <c r="E36" i="5" s="1"/>
  <c r="C677" i="5"/>
  <c r="F266" i="5"/>
  <c r="G801" i="5"/>
  <c r="G584" i="5"/>
  <c r="D99" i="5"/>
  <c r="H99" i="5" s="1"/>
  <c r="I99" i="5" s="1"/>
  <c r="C682" i="5"/>
  <c r="C283" i="5"/>
  <c r="G143" i="5"/>
  <c r="G536" i="5"/>
  <c r="K536" i="5" s="1"/>
  <c r="G633" i="5"/>
  <c r="H633" i="5" s="1"/>
  <c r="I633" i="5" s="1"/>
  <c r="C707" i="5"/>
  <c r="D826" i="5"/>
  <c r="H188" i="5"/>
  <c r="I188" i="5" s="1"/>
  <c r="C409" i="5"/>
  <c r="D409" i="5" s="1"/>
  <c r="C851" i="5"/>
  <c r="D851" i="5" s="1"/>
  <c r="B413" i="5"/>
  <c r="G239" i="5"/>
  <c r="K239" i="5" s="1"/>
  <c r="D350" i="5"/>
  <c r="D512" i="5"/>
  <c r="H512" i="5" s="1"/>
  <c r="I512" i="5" s="1"/>
  <c r="B814" i="5"/>
  <c r="B54" i="5" s="1"/>
  <c r="B712" i="5"/>
  <c r="D134" i="5"/>
  <c r="H134" i="5" s="1"/>
  <c r="I134" i="5" s="1"/>
  <c r="H556" i="5"/>
  <c r="I556" i="5" s="1"/>
  <c r="C747" i="5"/>
  <c r="C48" i="5" s="1"/>
  <c r="E344" i="5"/>
  <c r="E35" i="5" s="1"/>
  <c r="B708" i="5"/>
  <c r="B299" i="5"/>
  <c r="G254" i="5"/>
  <c r="K254" i="5" s="1"/>
  <c r="G219" i="5"/>
  <c r="K219" i="5" s="1"/>
  <c r="F850" i="5"/>
  <c r="D746" i="5"/>
  <c r="H746" i="5" s="1"/>
  <c r="I746" i="5" s="1"/>
  <c r="C706" i="5"/>
  <c r="C685" i="5"/>
  <c r="D685" i="5" s="1"/>
  <c r="G458" i="5"/>
  <c r="B690" i="5"/>
  <c r="D369" i="5"/>
  <c r="H369" i="5" s="1"/>
  <c r="I369" i="5" s="1"/>
  <c r="B697" i="5"/>
  <c r="E822" i="5"/>
  <c r="E55" i="5" s="1"/>
  <c r="F712" i="5"/>
  <c r="C691" i="5"/>
  <c r="C279" i="5"/>
  <c r="D279" i="5" s="1"/>
  <c r="E298" i="5"/>
  <c r="G520" i="5"/>
  <c r="C300" i="5"/>
  <c r="F419" i="5"/>
  <c r="C687" i="5"/>
  <c r="F271" i="5"/>
  <c r="E747" i="5"/>
  <c r="E48" i="5" s="1"/>
  <c r="E281" i="5"/>
  <c r="C212" i="5"/>
  <c r="C31" i="5" s="1"/>
  <c r="H647" i="5"/>
  <c r="I647" i="5" s="1"/>
  <c r="E293" i="5"/>
  <c r="C286" i="5"/>
  <c r="H583" i="5"/>
  <c r="I583" i="5" s="1"/>
  <c r="D231" i="5"/>
  <c r="H231" i="5" s="1"/>
  <c r="I231" i="5" s="1"/>
  <c r="E411" i="5"/>
  <c r="E416" i="5"/>
  <c r="G416" i="5" s="1"/>
  <c r="B212" i="5"/>
  <c r="B31" i="5" s="1"/>
  <c r="D31" i="5" s="1"/>
  <c r="B806" i="5"/>
  <c r="G550" i="5"/>
  <c r="D371" i="5"/>
  <c r="C703" i="5"/>
  <c r="D703" i="5" s="1"/>
  <c r="G744" i="5"/>
  <c r="K744" i="5" s="1"/>
  <c r="H198" i="5"/>
  <c r="I198" i="5" s="1"/>
  <c r="H93" i="5"/>
  <c r="I93" i="5" s="1"/>
  <c r="E773" i="5"/>
  <c r="D471" i="5"/>
  <c r="C170" i="5"/>
  <c r="C30" i="5" s="1"/>
  <c r="B670" i="5"/>
  <c r="G351" i="5"/>
  <c r="D110" i="5"/>
  <c r="E300" i="5"/>
  <c r="H152" i="5"/>
  <c r="I152" i="5" s="1"/>
  <c r="G250" i="5"/>
  <c r="K250" i="5" s="1"/>
  <c r="B852" i="5"/>
  <c r="G343" i="5"/>
  <c r="H343" i="5" s="1"/>
  <c r="I343" i="5" s="1"/>
  <c r="B695" i="5"/>
  <c r="D630" i="5"/>
  <c r="H630" i="5" s="1"/>
  <c r="I630" i="5" s="1"/>
  <c r="H569" i="5"/>
  <c r="I569" i="5" s="1"/>
  <c r="D498" i="5"/>
  <c r="C410" i="5"/>
  <c r="G576" i="5"/>
  <c r="F848" i="5"/>
  <c r="G655" i="5"/>
  <c r="H655" i="5" s="1"/>
  <c r="I655" i="5" s="1"/>
  <c r="C418" i="5"/>
  <c r="D136" i="5"/>
  <c r="E703" i="5"/>
  <c r="G162" i="5"/>
  <c r="B271" i="5"/>
  <c r="D87" i="5"/>
  <c r="B692" i="5"/>
  <c r="D692" i="5" s="1"/>
  <c r="E170" i="5"/>
  <c r="E30" i="5" s="1"/>
  <c r="B713" i="5"/>
  <c r="D713" i="5" s="1"/>
  <c r="G156" i="5"/>
  <c r="K156" i="5" s="1"/>
  <c r="F344" i="5"/>
  <c r="F35" i="5" s="1"/>
  <c r="F675" i="5"/>
  <c r="G675" i="5" s="1"/>
  <c r="F694" i="5"/>
  <c r="E212" i="5"/>
  <c r="E31" i="5" s="1"/>
  <c r="B696" i="5"/>
  <c r="G524" i="5"/>
  <c r="F278" i="5"/>
  <c r="C659" i="5"/>
  <c r="C45" i="5" s="1"/>
  <c r="E294" i="5"/>
  <c r="G294" i="5" s="1"/>
  <c r="E256" i="5"/>
  <c r="E32" i="5" s="1"/>
  <c r="C696" i="5"/>
  <c r="B291" i="5"/>
  <c r="B686" i="5"/>
  <c r="D686" i="5" s="1"/>
  <c r="B679" i="5"/>
  <c r="D358" i="5"/>
  <c r="H358" i="5" s="1"/>
  <c r="I358" i="5" s="1"/>
  <c r="C419" i="5"/>
  <c r="B297" i="5"/>
  <c r="B416" i="5"/>
  <c r="C499" i="5"/>
  <c r="C42" i="5" s="1"/>
  <c r="F414" i="5"/>
  <c r="E415" i="5"/>
  <c r="E272" i="5"/>
  <c r="B285" i="5"/>
  <c r="D502" i="5"/>
  <c r="H502" i="5" s="1"/>
  <c r="I502" i="5" s="1"/>
  <c r="E707" i="5"/>
  <c r="G707" i="5" s="1"/>
  <c r="B273" i="5"/>
  <c r="D273" i="5" s="1"/>
  <c r="B280" i="5"/>
  <c r="D280" i="5" s="1"/>
  <c r="E302" i="5"/>
  <c r="G417" i="5" s="1"/>
  <c r="D168" i="5"/>
  <c r="D113" i="5"/>
  <c r="H113" i="5" s="1"/>
  <c r="I113" i="5" s="1"/>
  <c r="G111" i="5"/>
  <c r="K111" i="5" s="1"/>
  <c r="G103" i="5"/>
  <c r="K103" i="5" s="1"/>
  <c r="C680" i="5"/>
  <c r="D680" i="5" s="1"/>
  <c r="F409" i="5"/>
  <c r="G409" i="5" s="1"/>
  <c r="E291" i="5"/>
  <c r="G291" i="5" s="1"/>
  <c r="E499" i="5"/>
  <c r="E42" i="5" s="1"/>
  <c r="F659" i="5"/>
  <c r="F45" i="5" s="1"/>
  <c r="B683" i="5"/>
  <c r="D202" i="5"/>
  <c r="H202" i="5" s="1"/>
  <c r="I202" i="5" s="1"/>
  <c r="B414" i="5"/>
  <c r="C360" i="5"/>
  <c r="C36" i="5" s="1"/>
  <c r="D36" i="5" s="1"/>
  <c r="E295" i="5"/>
  <c r="C710" i="5"/>
  <c r="D710" i="5" s="1"/>
  <c r="B693" i="5"/>
  <c r="D693" i="5" s="1"/>
  <c r="D98" i="5"/>
  <c r="E387" i="5"/>
  <c r="E38" i="5" s="1"/>
  <c r="B170" i="5"/>
  <c r="B30" i="5" s="1"/>
  <c r="B499" i="5"/>
  <c r="B42" i="5" s="1"/>
  <c r="E692" i="5"/>
  <c r="G692" i="5" s="1"/>
  <c r="F499" i="5"/>
  <c r="F42" i="5" s="1"/>
  <c r="B377" i="5"/>
  <c r="B37" i="5" s="1"/>
  <c r="C271" i="5"/>
  <c r="E266" i="5"/>
  <c r="C256" i="5"/>
  <c r="C32" i="5" s="1"/>
  <c r="G811" i="5"/>
  <c r="G394" i="5"/>
  <c r="H394" i="5" s="1"/>
  <c r="I394" i="5" s="1"/>
  <c r="D336" i="5"/>
  <c r="G247" i="5"/>
  <c r="K247" i="5" s="1"/>
  <c r="D199" i="5"/>
  <c r="H199" i="5" s="1"/>
  <c r="I199" i="5" s="1"/>
  <c r="D755" i="5"/>
  <c r="D757" i="5" s="1"/>
  <c r="F295" i="5"/>
  <c r="G472" i="5"/>
  <c r="K472" i="5" s="1"/>
  <c r="B266" i="5"/>
  <c r="G94" i="5"/>
  <c r="K94" i="5" s="1"/>
  <c r="G656" i="5"/>
  <c r="H656" i="5" s="1"/>
  <c r="I656" i="5" s="1"/>
  <c r="B411" i="5"/>
  <c r="C676" i="10"/>
  <c r="D772" i="10"/>
  <c r="C758" i="10"/>
  <c r="C51" i="10" s="1"/>
  <c r="C851" i="10"/>
  <c r="D299" i="10"/>
  <c r="E854" i="10"/>
  <c r="J854" i="10"/>
  <c r="G413" i="10"/>
  <c r="D853" i="10"/>
  <c r="J413" i="10"/>
  <c r="B715" i="10"/>
  <c r="B410" i="10"/>
  <c r="F849" i="10"/>
  <c r="C706" i="10"/>
  <c r="C775" i="8"/>
  <c r="F52" i="8"/>
  <c r="F767" i="8"/>
  <c r="G775" i="8"/>
  <c r="K47" i="8"/>
  <c r="D285" i="5"/>
  <c r="C344" i="5"/>
  <c r="C35" i="5" s="1"/>
  <c r="D35" i="5" s="1"/>
  <c r="F677" i="5"/>
  <c r="B709" i="5"/>
  <c r="C387" i="5"/>
  <c r="C38" i="5" s="1"/>
  <c r="D38" i="5" s="1"/>
  <c r="B268" i="5"/>
  <c r="E659" i="5"/>
  <c r="E45" i="5" s="1"/>
  <c r="E688" i="5"/>
  <c r="G688" i="5" s="1"/>
  <c r="G340" i="5"/>
  <c r="H340" i="5" s="1"/>
  <c r="I340" i="5" s="1"/>
  <c r="G132" i="5"/>
  <c r="K132" i="5" s="1"/>
  <c r="D474" i="5"/>
  <c r="C401" i="5"/>
  <c r="C39" i="5" s="1"/>
  <c r="B301" i="5"/>
  <c r="D301" i="5" s="1"/>
  <c r="G474" i="5"/>
  <c r="D238" i="5"/>
  <c r="E126" i="5"/>
  <c r="E29" i="5" s="1"/>
  <c r="B275" i="5"/>
  <c r="D622" i="5"/>
  <c r="D141" i="5"/>
  <c r="H141" i="5" s="1"/>
  <c r="I141" i="5" s="1"/>
  <c r="E288" i="5"/>
  <c r="D544" i="5"/>
  <c r="H544" i="5" s="1"/>
  <c r="I544" i="5" s="1"/>
  <c r="E271" i="5"/>
  <c r="G89" i="5"/>
  <c r="K89" i="5" s="1"/>
  <c r="D224" i="5"/>
  <c r="B667" i="5"/>
  <c r="D96" i="5"/>
  <c r="H96" i="5" s="1"/>
  <c r="I96" i="5" s="1"/>
  <c r="G637" i="5"/>
  <c r="H637" i="5" s="1"/>
  <c r="I637" i="5" s="1"/>
  <c r="K621" i="5"/>
  <c r="G244" i="5"/>
  <c r="K244" i="5" s="1"/>
  <c r="E410" i="5"/>
  <c r="G410" i="5" s="1"/>
  <c r="C413" i="5"/>
  <c r="D808" i="5"/>
  <c r="C814" i="5"/>
  <c r="C54" i="5" s="1"/>
  <c r="B853" i="5"/>
  <c r="E852" i="5"/>
  <c r="G617" i="5"/>
  <c r="H617" i="5" s="1"/>
  <c r="I617" i="5" s="1"/>
  <c r="D461" i="5"/>
  <c r="E696" i="5"/>
  <c r="G696" i="5" s="1"/>
  <c r="C298" i="5"/>
  <c r="E690" i="5"/>
  <c r="G690" i="5" s="1"/>
  <c r="E289" i="5"/>
  <c r="G289" i="5" s="1"/>
  <c r="H828" i="5"/>
  <c r="I828" i="5" s="1"/>
  <c r="D351" i="5"/>
  <c r="G216" i="5"/>
  <c r="K216" i="5" s="1"/>
  <c r="D341" i="5"/>
  <c r="H341" i="5" s="1"/>
  <c r="I341" i="5" s="1"/>
  <c r="G382" i="5"/>
  <c r="E814" i="5"/>
  <c r="E54" i="5" s="1"/>
  <c r="E851" i="5"/>
  <c r="G851" i="5" s="1"/>
  <c r="G489" i="5"/>
  <c r="D219" i="5"/>
  <c r="C757" i="5"/>
  <c r="C50" i="5" s="1"/>
  <c r="B675" i="5"/>
  <c r="B671" i="5"/>
  <c r="F387" i="5"/>
  <c r="F38" i="5" s="1"/>
  <c r="B605" i="5"/>
  <c r="D454" i="5"/>
  <c r="H454" i="5" s="1"/>
  <c r="I454" i="5" s="1"/>
  <c r="E679" i="5"/>
  <c r="G679" i="5" s="1"/>
  <c r="F685" i="5"/>
  <c r="B269" i="5"/>
  <c r="C293" i="5"/>
  <c r="D624" i="5"/>
  <c r="H624" i="5" s="1"/>
  <c r="I624" i="5" s="1"/>
  <c r="D89" i="5"/>
  <c r="K502" i="5"/>
  <c r="G117" i="5"/>
  <c r="K117" i="5" s="1"/>
  <c r="E263" i="5"/>
  <c r="G263" i="5" s="1"/>
  <c r="G144" i="5"/>
  <c r="K144" i="5" s="1"/>
  <c r="C264" i="5"/>
  <c r="G551" i="5"/>
  <c r="J539" i="5" s="1"/>
  <c r="C263" i="5"/>
  <c r="D263" i="5" s="1"/>
  <c r="G118" i="5"/>
  <c r="K118" i="5" s="1"/>
  <c r="D609" i="5"/>
  <c r="G485" i="5"/>
  <c r="H485" i="5" s="1"/>
  <c r="I485" i="5" s="1"/>
  <c r="F417" i="5"/>
  <c r="D821" i="5"/>
  <c r="C412" i="5"/>
  <c r="B715" i="5"/>
  <c r="G610" i="5"/>
  <c r="H610" i="5" s="1"/>
  <c r="I610" i="5" s="1"/>
  <c r="B126" i="5"/>
  <c r="B29" i="5" s="1"/>
  <c r="D342" i="5"/>
  <c r="F680" i="5"/>
  <c r="G680" i="5" s="1"/>
  <c r="C683" i="5"/>
  <c r="B668" i="5"/>
  <c r="D668" i="5" s="1"/>
  <c r="C667" i="5"/>
  <c r="C415" i="5"/>
  <c r="E414" i="5"/>
  <c r="E265" i="5"/>
  <c r="G265" i="5" s="1"/>
  <c r="B283" i="5"/>
  <c r="D339" i="5"/>
  <c r="H339" i="5" s="1"/>
  <c r="I339" i="5" s="1"/>
  <c r="B264" i="5"/>
  <c r="G43" i="5"/>
  <c r="F280" i="5"/>
  <c r="G280" i="5" s="1"/>
  <c r="C411" i="5"/>
  <c r="D194" i="5"/>
  <c r="H194" i="5" s="1"/>
  <c r="I194" i="5" s="1"/>
  <c r="E850" i="5"/>
  <c r="G809" i="5"/>
  <c r="F668" i="5"/>
  <c r="B672" i="5"/>
  <c r="D672" i="5" s="1"/>
  <c r="B418" i="5"/>
  <c r="D468" i="5"/>
  <c r="H468" i="5" s="1"/>
  <c r="I468" i="5" s="1"/>
  <c r="B659" i="5"/>
  <c r="B45" i="5" s="1"/>
  <c r="E605" i="5"/>
  <c r="D543" i="5"/>
  <c r="B265" i="5"/>
  <c r="C277" i="5"/>
  <c r="D277" i="5" s="1"/>
  <c r="G180" i="5"/>
  <c r="K180" i="5" s="1"/>
  <c r="F814" i="5"/>
  <c r="F54" i="5" s="1"/>
  <c r="G461" i="5"/>
  <c r="E401" i="5"/>
  <c r="E667" i="5"/>
  <c r="F605" i="5"/>
  <c r="F44" i="5" s="1"/>
  <c r="C126" i="5"/>
  <c r="C29" i="5" s="1"/>
  <c r="B256" i="5"/>
  <c r="B32" i="5" s="1"/>
  <c r="C297" i="5"/>
  <c r="F377" i="5"/>
  <c r="F37" i="5" s="1"/>
  <c r="C270" i="5"/>
  <c r="D270" i="5" s="1"/>
  <c r="D337" i="5"/>
  <c r="H337" i="5" s="1"/>
  <c r="I337" i="5" s="1"/>
  <c r="E284" i="5"/>
  <c r="B302" i="5"/>
  <c r="D302" i="5" s="1"/>
  <c r="G558" i="5"/>
  <c r="D374" i="5"/>
  <c r="H374" i="5" s="1"/>
  <c r="I374" i="5" s="1"/>
  <c r="D131" i="5"/>
  <c r="H131" i="5" s="1"/>
  <c r="G139" i="5"/>
  <c r="K139" i="5" s="1"/>
  <c r="G255" i="5"/>
  <c r="K255" i="5" s="1"/>
  <c r="C292" i="5"/>
  <c r="E830" i="5"/>
  <c r="G636" i="5"/>
  <c r="H636" i="5" s="1"/>
  <c r="I636" i="5" s="1"/>
  <c r="B692" i="9"/>
  <c r="B806" i="9"/>
  <c r="B53" i="9" s="1"/>
  <c r="D341" i="9"/>
  <c r="H341" i="9" s="1"/>
  <c r="I341" i="9" s="1"/>
  <c r="G54" i="9"/>
  <c r="E418" i="9"/>
  <c r="C679" i="9"/>
  <c r="D200" i="9"/>
  <c r="G150" i="9"/>
  <c r="G142" i="9"/>
  <c r="H142" i="9" s="1"/>
  <c r="I142" i="9" s="1"/>
  <c r="G355" i="9"/>
  <c r="K355" i="5" s="1"/>
  <c r="F676" i="9"/>
  <c r="G195" i="9"/>
  <c r="G491" i="9"/>
  <c r="H491" i="9" s="1"/>
  <c r="I491" i="9" s="1"/>
  <c r="G825" i="9"/>
  <c r="K825" i="5" s="1"/>
  <c r="D245" i="9"/>
  <c r="D453" i="9"/>
  <c r="G225" i="9"/>
  <c r="H225" i="9" s="1"/>
  <c r="I225" i="9" s="1"/>
  <c r="C273" i="9"/>
  <c r="F699" i="9"/>
  <c r="C687" i="9"/>
  <c r="F416" i="9"/>
  <c r="K851" i="10"/>
  <c r="G506" i="9"/>
  <c r="H506" i="9" s="1"/>
  <c r="I506" i="9" s="1"/>
  <c r="G583" i="9"/>
  <c r="K583" i="5" s="1"/>
  <c r="D239" i="9"/>
  <c r="H239" i="9" s="1"/>
  <c r="I239" i="9" s="1"/>
  <c r="D339" i="9"/>
  <c r="H339" i="9" s="1"/>
  <c r="I339" i="9" s="1"/>
  <c r="K293" i="10"/>
  <c r="D199" i="9"/>
  <c r="H199" i="9" s="1"/>
  <c r="I199" i="9" s="1"/>
  <c r="G643" i="9"/>
  <c r="G572" i="9"/>
  <c r="H572" i="9" s="1"/>
  <c r="I572" i="9" s="1"/>
  <c r="D595" i="9"/>
  <c r="F693" i="9"/>
  <c r="D179" i="9"/>
  <c r="G248" i="9"/>
  <c r="H248" i="9" s="1"/>
  <c r="I248" i="9" s="1"/>
  <c r="E673" i="9"/>
  <c r="C295" i="9"/>
  <c r="D203" i="9"/>
  <c r="H203" i="9" s="1"/>
  <c r="I203" i="9" s="1"/>
  <c r="G560" i="9"/>
  <c r="C669" i="9"/>
  <c r="G349" i="9"/>
  <c r="H349" i="9" s="1"/>
  <c r="I349" i="9" s="1"/>
  <c r="G176" i="9"/>
  <c r="H379" i="9"/>
  <c r="I379" i="9" s="1"/>
  <c r="G209" i="9"/>
  <c r="D464" i="9"/>
  <c r="D106" i="9"/>
  <c r="I405" i="8"/>
  <c r="G216" i="9"/>
  <c r="E293" i="9"/>
  <c r="G293" i="9" s="1"/>
  <c r="B701" i="9"/>
  <c r="E848" i="9"/>
  <c r="F277" i="9"/>
  <c r="G245" i="9"/>
  <c r="D479" i="9"/>
  <c r="H479" i="9" s="1"/>
  <c r="I479" i="9" s="1"/>
  <c r="D530" i="9"/>
  <c r="G455" i="9"/>
  <c r="D567" i="9"/>
  <c r="H567" i="9" s="1"/>
  <c r="I567" i="9" s="1"/>
  <c r="H548" i="5"/>
  <c r="I548" i="5" s="1"/>
  <c r="F753" i="10"/>
  <c r="F50" i="10" s="1"/>
  <c r="K668" i="10"/>
  <c r="H128" i="9"/>
  <c r="I128" i="9" s="1"/>
  <c r="D517" i="9"/>
  <c r="F295" i="9"/>
  <c r="K548" i="5"/>
  <c r="D566" i="9"/>
  <c r="G87" i="9"/>
  <c r="H606" i="9"/>
  <c r="I606" i="9" s="1"/>
  <c r="C707" i="9"/>
  <c r="C675" i="9"/>
  <c r="B852" i="10"/>
  <c r="I41" i="8"/>
  <c r="H246" i="5"/>
  <c r="I246" i="5" s="1"/>
  <c r="K850" i="10"/>
  <c r="I414" i="10"/>
  <c r="C849" i="10"/>
  <c r="D850" i="10"/>
  <c r="C689" i="10"/>
  <c r="C704" i="10"/>
  <c r="D562" i="9"/>
  <c r="H562" i="9" s="1"/>
  <c r="I562" i="9" s="1"/>
  <c r="H361" i="9"/>
  <c r="I361" i="9" s="1"/>
  <c r="H759" i="9"/>
  <c r="I759" i="9" s="1"/>
  <c r="D852" i="10"/>
  <c r="I815" i="10"/>
  <c r="I55" i="10" s="1"/>
  <c r="B57" i="8"/>
  <c r="B844" i="8"/>
  <c r="C57" i="8"/>
  <c r="C58" i="8" s="1"/>
  <c r="C844" i="8"/>
  <c r="I422" i="8"/>
  <c r="I854" i="10"/>
  <c r="B272" i="10"/>
  <c r="D851" i="10"/>
  <c r="H854" i="10"/>
  <c r="K849" i="10"/>
  <c r="D849" i="10"/>
  <c r="K853" i="10"/>
  <c r="D854" i="10"/>
  <c r="G815" i="10"/>
  <c r="G55" i="10" s="1"/>
  <c r="F854" i="10"/>
  <c r="F748" i="10"/>
  <c r="F49" i="10" s="1"/>
  <c r="C716" i="10"/>
  <c r="B417" i="10"/>
  <c r="D815" i="10"/>
  <c r="D55" i="10" s="1"/>
  <c r="F815" i="10"/>
  <c r="F55" i="10" s="1"/>
  <c r="K815" i="10"/>
  <c r="K55" i="10" s="1"/>
  <c r="H815" i="10"/>
  <c r="H55" i="10" s="1"/>
  <c r="D416" i="10"/>
  <c r="C290" i="10"/>
  <c r="E294" i="10"/>
  <c r="J815" i="10"/>
  <c r="J55" i="10" s="1"/>
  <c r="E815" i="10"/>
  <c r="E55" i="10" s="1"/>
  <c r="D56" i="8"/>
  <c r="D58" i="8" s="1"/>
  <c r="D844" i="8"/>
  <c r="G56" i="8"/>
  <c r="G58" i="8" s="1"/>
  <c r="G844" i="8"/>
  <c r="H56" i="8"/>
  <c r="H58" i="8" s="1"/>
  <c r="H844" i="8"/>
  <c r="K56" i="8"/>
  <c r="K58" i="8" s="1"/>
  <c r="K844" i="8"/>
  <c r="D90" i="2" s="1"/>
  <c r="J56" i="8"/>
  <c r="J58" i="8" s="1"/>
  <c r="J844" i="8"/>
  <c r="E56" i="8"/>
  <c r="E58" i="8" s="1"/>
  <c r="E844" i="8"/>
  <c r="F56" i="8"/>
  <c r="F844" i="8"/>
  <c r="I56" i="8"/>
  <c r="I58" i="8" s="1"/>
  <c r="I844" i="8"/>
  <c r="H52" i="8"/>
  <c r="I718" i="8"/>
  <c r="H663" i="8"/>
  <c r="I767" i="8"/>
  <c r="I52" i="8"/>
  <c r="H775" i="8"/>
  <c r="G39" i="8"/>
  <c r="G41" i="8" s="1"/>
  <c r="H855" i="8"/>
  <c r="K271" i="10"/>
  <c r="C687" i="10"/>
  <c r="E710" i="10"/>
  <c r="D675" i="10"/>
  <c r="C265" i="10"/>
  <c r="D291" i="10"/>
  <c r="E671" i="10"/>
  <c r="B772" i="10"/>
  <c r="J298" i="10"/>
  <c r="C415" i="10"/>
  <c r="C831" i="10"/>
  <c r="F269" i="10"/>
  <c r="D673" i="10"/>
  <c r="F689" i="10"/>
  <c r="D709" i="10"/>
  <c r="B668" i="10"/>
  <c r="B284" i="10"/>
  <c r="D688" i="10"/>
  <c r="E679" i="10"/>
  <c r="C682" i="10"/>
  <c r="D275" i="10"/>
  <c r="C294" i="10"/>
  <c r="B695" i="10"/>
  <c r="C413" i="10"/>
  <c r="C264" i="10"/>
  <c r="F700" i="10"/>
  <c r="C680" i="10"/>
  <c r="E852" i="10"/>
  <c r="C693" i="10"/>
  <c r="B292" i="10"/>
  <c r="B300" i="10"/>
  <c r="K303" i="10"/>
  <c r="E713" i="10"/>
  <c r="E293" i="10"/>
  <c r="B421" i="10"/>
  <c r="E689" i="10"/>
  <c r="C288" i="10"/>
  <c r="B299" i="10"/>
  <c r="C280" i="10"/>
  <c r="D415" i="10"/>
  <c r="F669" i="10"/>
  <c r="D683" i="10"/>
  <c r="B288" i="10"/>
  <c r="B415" i="10"/>
  <c r="D700" i="10"/>
  <c r="B676" i="10"/>
  <c r="B696" i="10"/>
  <c r="C278" i="10"/>
  <c r="B711" i="10"/>
  <c r="B774" i="10"/>
  <c r="E299" i="10"/>
  <c r="I412" i="10"/>
  <c r="B693" i="10"/>
  <c r="E696" i="10"/>
  <c r="B707" i="10"/>
  <c r="C678" i="10"/>
  <c r="B674" i="10"/>
  <c r="D716" i="10"/>
  <c r="D293" i="10"/>
  <c r="J270" i="10"/>
  <c r="E686" i="10"/>
  <c r="I298" i="10"/>
  <c r="D672" i="10"/>
  <c r="B694" i="10"/>
  <c r="E693" i="10"/>
  <c r="F702" i="10"/>
  <c r="D669" i="10"/>
  <c r="B265" i="10"/>
  <c r="F717" i="10"/>
  <c r="C302" i="10"/>
  <c r="E270" i="10"/>
  <c r="E701" i="10"/>
  <c r="C697" i="10"/>
  <c r="C277" i="10"/>
  <c r="B689" i="10"/>
  <c r="D714" i="10"/>
  <c r="C417" i="10"/>
  <c r="F851" i="10"/>
  <c r="B682" i="10"/>
  <c r="D686" i="10"/>
  <c r="E774" i="10"/>
  <c r="D678" i="10"/>
  <c r="F853" i="10"/>
  <c r="B823" i="10"/>
  <c r="B56" i="10" s="1"/>
  <c r="E269" i="10"/>
  <c r="D698" i="10"/>
  <c r="K267" i="10"/>
  <c r="E685" i="10"/>
  <c r="F298" i="10"/>
  <c r="F685" i="10"/>
  <c r="C268" i="10"/>
  <c r="I687" i="10"/>
  <c r="I284" i="10"/>
  <c r="C292" i="10"/>
  <c r="E694" i="10"/>
  <c r="F671" i="10"/>
  <c r="F715" i="9"/>
  <c r="G169" i="9"/>
  <c r="H169" i="9" s="1"/>
  <c r="I169" i="9" s="1"/>
  <c r="D593" i="9"/>
  <c r="D135" i="9"/>
  <c r="H135" i="9" s="1"/>
  <c r="I135" i="9" s="1"/>
  <c r="D204" i="9"/>
  <c r="F688" i="9"/>
  <c r="C716" i="9"/>
  <c r="D543" i="9"/>
  <c r="H543" i="9" s="1"/>
  <c r="I543" i="9" s="1"/>
  <c r="D612" i="9"/>
  <c r="G576" i="9"/>
  <c r="D519" i="9"/>
  <c r="H519" i="9" s="1"/>
  <c r="I519" i="9" s="1"/>
  <c r="F275" i="9"/>
  <c r="G275" i="9" s="1"/>
  <c r="D251" i="9"/>
  <c r="D240" i="9"/>
  <c r="D498" i="9"/>
  <c r="G532" i="9"/>
  <c r="K532" i="5" s="1"/>
  <c r="F672" i="9"/>
  <c r="G672" i="9" s="1"/>
  <c r="D503" i="9"/>
  <c r="G511" i="9"/>
  <c r="H511" i="9" s="1"/>
  <c r="I511" i="9" s="1"/>
  <c r="G657" i="9"/>
  <c r="K657" i="5" s="1"/>
  <c r="G463" i="9"/>
  <c r="D538" i="9"/>
  <c r="D488" i="9"/>
  <c r="D121" i="9"/>
  <c r="D657" i="9"/>
  <c r="D474" i="9"/>
  <c r="G466" i="9"/>
  <c r="H466" i="9" s="1"/>
  <c r="I466" i="9" s="1"/>
  <c r="D391" i="9"/>
  <c r="H391" i="9" s="1"/>
  <c r="I391" i="9" s="1"/>
  <c r="C698" i="9"/>
  <c r="G94" i="9"/>
  <c r="G178" i="9"/>
  <c r="H178" i="9" s="1"/>
  <c r="I178" i="9" s="1"/>
  <c r="D636" i="9"/>
  <c r="C704" i="9"/>
  <c r="C263" i="9"/>
  <c r="H219" i="9"/>
  <c r="I219" i="9" s="1"/>
  <c r="G220" i="9"/>
  <c r="D522" i="9"/>
  <c r="E289" i="9"/>
  <c r="G289" i="9" s="1"/>
  <c r="F681" i="9"/>
  <c r="B274" i="9"/>
  <c r="H127" i="9"/>
  <c r="I127" i="9" s="1"/>
  <c r="B693" i="9"/>
  <c r="D693" i="9" s="1"/>
  <c r="G575" i="9"/>
  <c r="C419" i="9"/>
  <c r="D505" i="9"/>
  <c r="G332" i="9"/>
  <c r="E702" i="9"/>
  <c r="C807" i="10"/>
  <c r="C54" i="10" s="1"/>
  <c r="H717" i="10"/>
  <c r="F823" i="10"/>
  <c r="F56" i="10" s="1"/>
  <c r="F415" i="10"/>
  <c r="B708" i="10"/>
  <c r="F691" i="10"/>
  <c r="G414" i="10"/>
  <c r="C412" i="10"/>
  <c r="D681" i="10"/>
  <c r="C699" i="10"/>
  <c r="C823" i="10"/>
  <c r="C56" i="10" s="1"/>
  <c r="B298" i="10"/>
  <c r="B705" i="10"/>
  <c r="C671" i="10"/>
  <c r="D690" i="10"/>
  <c r="D684" i="10"/>
  <c r="B411" i="10"/>
  <c r="C711" i="10"/>
  <c r="B302" i="10"/>
  <c r="C272" i="10"/>
  <c r="B291" i="10"/>
  <c r="E714" i="10"/>
  <c r="B686" i="10"/>
  <c r="B773" i="10"/>
  <c r="D301" i="10"/>
  <c r="E706" i="10"/>
  <c r="B681" i="10"/>
  <c r="D418" i="10"/>
  <c r="C695" i="10"/>
  <c r="K663" i="8"/>
  <c r="D82" i="2" s="1"/>
  <c r="H767" i="8"/>
  <c r="J855" i="8"/>
  <c r="K34" i="8"/>
  <c r="J34" i="8"/>
  <c r="J259" i="8"/>
  <c r="J775" i="8"/>
  <c r="G812" i="9"/>
  <c r="K812" i="5" s="1"/>
  <c r="D573" i="9"/>
  <c r="D455" i="9"/>
  <c r="D523" i="9"/>
  <c r="G163" i="9"/>
  <c r="F695" i="9"/>
  <c r="D615" i="9"/>
  <c r="G508" i="9"/>
  <c r="K508" i="5" s="1"/>
  <c r="E710" i="9"/>
  <c r="F690" i="9"/>
  <c r="G457" i="9"/>
  <c r="G539" i="9"/>
  <c r="K539" i="5" s="1"/>
  <c r="F711" i="9"/>
  <c r="C692" i="9"/>
  <c r="D692" i="9" s="1"/>
  <c r="G593" i="9"/>
  <c r="C710" i="9"/>
  <c r="H811" i="5"/>
  <c r="I811" i="5" s="1"/>
  <c r="D680" i="10"/>
  <c r="E674" i="10"/>
  <c r="B361" i="10"/>
  <c r="B37" i="10" s="1"/>
  <c r="D696" i="10"/>
  <c r="C418" i="10"/>
  <c r="F268" i="10"/>
  <c r="B698" i="10"/>
  <c r="B275" i="10"/>
  <c r="B412" i="10"/>
  <c r="B678" i="10"/>
  <c r="D687" i="10"/>
  <c r="E286" i="10"/>
  <c r="B692" i="10"/>
  <c r="B704" i="10"/>
  <c r="E684" i="10"/>
  <c r="D701" i="10"/>
  <c r="B675" i="10"/>
  <c r="C698" i="10"/>
  <c r="C675" i="10"/>
  <c r="C692" i="10"/>
  <c r="B685" i="10"/>
  <c r="G474" i="9"/>
  <c r="H277" i="10"/>
  <c r="D528" i="9"/>
  <c r="H528" i="9" s="1"/>
  <c r="I528" i="9" s="1"/>
  <c r="D478" i="9"/>
  <c r="H478" i="9" s="1"/>
  <c r="I478" i="9" s="1"/>
  <c r="B703" i="10"/>
  <c r="C673" i="10"/>
  <c r="B831" i="10"/>
  <c r="B690" i="10"/>
  <c r="G632" i="9"/>
  <c r="G800" i="9"/>
  <c r="H800" i="9" s="1"/>
  <c r="I800" i="9" s="1"/>
  <c r="C283" i="9"/>
  <c r="G627" i="9"/>
  <c r="K627" i="5" s="1"/>
  <c r="E283" i="9"/>
  <c r="C670" i="9"/>
  <c r="E684" i="9"/>
  <c r="G477" i="9"/>
  <c r="K477" i="5" s="1"/>
  <c r="D231" i="9"/>
  <c r="H231" i="9" s="1"/>
  <c r="I231" i="9" s="1"/>
  <c r="G802" i="9"/>
  <c r="K718" i="8"/>
  <c r="E52" i="8"/>
  <c r="G374" i="9"/>
  <c r="H374" i="9" s="1"/>
  <c r="I374" i="9" s="1"/>
  <c r="B418" i="9"/>
  <c r="G334" i="9"/>
  <c r="K334" i="5" s="1"/>
  <c r="E360" i="9"/>
  <c r="E36" i="9" s="1"/>
  <c r="D417" i="10"/>
  <c r="B416" i="10"/>
  <c r="H41" i="8"/>
  <c r="F274" i="9"/>
  <c r="D580" i="9"/>
  <c r="C673" i="9"/>
  <c r="D673" i="9" s="1"/>
  <c r="F773" i="10"/>
  <c r="B280" i="10"/>
  <c r="C295" i="10"/>
  <c r="G598" i="9"/>
  <c r="K598" i="5" s="1"/>
  <c r="H838" i="9"/>
  <c r="I838" i="9" s="1"/>
  <c r="B775" i="8"/>
  <c r="G651" i="9"/>
  <c r="D165" i="9"/>
  <c r="H165" i="9" s="1"/>
  <c r="I165" i="9" s="1"/>
  <c r="D254" i="9"/>
  <c r="C712" i="9"/>
  <c r="G530" i="9"/>
  <c r="G196" i="9"/>
  <c r="D825" i="9"/>
  <c r="H825" i="9" s="1"/>
  <c r="I825" i="9" s="1"/>
  <c r="D588" i="9"/>
  <c r="G337" i="9"/>
  <c r="G482" i="9"/>
  <c r="K482" i="5" s="1"/>
  <c r="D549" i="9"/>
  <c r="H549" i="9" s="1"/>
  <c r="I549" i="9" s="1"/>
  <c r="F674" i="9"/>
  <c r="E703" i="9"/>
  <c r="B293" i="9"/>
  <c r="B360" i="9"/>
  <c r="B36" i="9" s="1"/>
  <c r="C689" i="9"/>
  <c r="E767" i="8"/>
  <c r="F681" i="10"/>
  <c r="E697" i="10"/>
  <c r="C691" i="10"/>
  <c r="D249" i="9"/>
  <c r="H249" i="9" s="1"/>
  <c r="I249" i="9" s="1"/>
  <c r="E705" i="9"/>
  <c r="D504" i="9"/>
  <c r="D547" i="9"/>
  <c r="K626" i="5"/>
  <c r="G518" i="9"/>
  <c r="H518" i="9" s="1"/>
  <c r="I518" i="9" s="1"/>
  <c r="D713" i="10"/>
  <c r="C709" i="10"/>
  <c r="C421" i="10"/>
  <c r="G108" i="9"/>
  <c r="C296" i="9"/>
  <c r="B852" i="9"/>
  <c r="C713" i="9"/>
  <c r="H569" i="9"/>
  <c r="I569" i="9" s="1"/>
  <c r="J405" i="8"/>
  <c r="D670" i="10"/>
  <c r="C419" i="10"/>
  <c r="F670" i="10"/>
  <c r="C705" i="10"/>
  <c r="B706" i="9"/>
  <c r="G655" i="9"/>
  <c r="C699" i="9"/>
  <c r="D513" i="9"/>
  <c r="H513" i="9" s="1"/>
  <c r="I513" i="9" s="1"/>
  <c r="G656" i="9"/>
  <c r="D177" i="9"/>
  <c r="H177" i="9" s="1"/>
  <c r="I177" i="9" s="1"/>
  <c r="G613" i="9"/>
  <c r="K613" i="5" s="1"/>
  <c r="C688" i="9"/>
  <c r="D653" i="9"/>
  <c r="H653" i="9" s="1"/>
  <c r="I653" i="9" s="1"/>
  <c r="E419" i="9"/>
  <c r="G419" i="9" s="1"/>
  <c r="G422" i="8"/>
  <c r="G640" i="9"/>
  <c r="H640" i="9" s="1"/>
  <c r="I640" i="9" s="1"/>
  <c r="K465" i="5"/>
  <c r="E298" i="9"/>
  <c r="G592" i="9"/>
  <c r="K592" i="5" s="1"/>
  <c r="C677" i="9"/>
  <c r="G338" i="9"/>
  <c r="K338" i="5" s="1"/>
  <c r="D145" i="9"/>
  <c r="H145" i="9" s="1"/>
  <c r="I145" i="9" s="1"/>
  <c r="K304" i="8"/>
  <c r="G718" i="8"/>
  <c r="H718" i="8"/>
  <c r="D282" i="10"/>
  <c r="B716" i="10"/>
  <c r="C753" i="10"/>
  <c r="C50" i="10" s="1"/>
  <c r="E271" i="10"/>
  <c r="E717" i="10"/>
  <c r="D703" i="10"/>
  <c r="K855" i="8"/>
  <c r="I304" i="8"/>
  <c r="J718" i="8"/>
  <c r="E420" i="10"/>
  <c r="K422" i="8"/>
  <c r="J422" i="8"/>
  <c r="B670" i="10"/>
  <c r="C690" i="10"/>
  <c r="E278" i="10"/>
  <c r="B688" i="10"/>
  <c r="F706" i="10"/>
  <c r="C703" i="10"/>
  <c r="D707" i="10"/>
  <c r="E698" i="10"/>
  <c r="C420" i="10"/>
  <c r="D753" i="10"/>
  <c r="B702" i="10"/>
  <c r="E680" i="10"/>
  <c r="D758" i="10"/>
  <c r="D51" i="10" s="1"/>
  <c r="E678" i="10"/>
  <c r="C411" i="10"/>
  <c r="D685" i="10"/>
  <c r="J41" i="8"/>
  <c r="C772" i="10"/>
  <c r="D671" i="10"/>
  <c r="G221" i="9"/>
  <c r="D221" i="9"/>
  <c r="D587" i="9"/>
  <c r="D470" i="9"/>
  <c r="H470" i="9" s="1"/>
  <c r="I470" i="9" s="1"/>
  <c r="H405" i="8"/>
  <c r="H190" i="5"/>
  <c r="I190" i="5" s="1"/>
  <c r="E418" i="10"/>
  <c r="C287" i="10"/>
  <c r="D150" i="9"/>
  <c r="G192" i="9"/>
  <c r="H192" i="9" s="1"/>
  <c r="I192" i="9" s="1"/>
  <c r="D598" i="9"/>
  <c r="G634" i="9"/>
  <c r="H634" i="9" s="1"/>
  <c r="I634" i="9" s="1"/>
  <c r="F675" i="9"/>
  <c r="G820" i="9"/>
  <c r="D599" i="9"/>
  <c r="G352" i="9"/>
  <c r="K352" i="5" s="1"/>
  <c r="C409" i="9"/>
  <c r="B270" i="10"/>
  <c r="C275" i="10"/>
  <c r="E692" i="9"/>
  <c r="C707" i="10"/>
  <c r="B713" i="10"/>
  <c r="D694" i="10"/>
  <c r="D621" i="9"/>
  <c r="H621" i="9" s="1"/>
  <c r="I621" i="9" s="1"/>
  <c r="E296" i="9"/>
  <c r="G495" i="9"/>
  <c r="K495" i="5" s="1"/>
  <c r="F682" i="9"/>
  <c r="C681" i="10"/>
  <c r="I855" i="8"/>
  <c r="G224" i="9"/>
  <c r="H224" i="9" s="1"/>
  <c r="I224" i="9" s="1"/>
  <c r="D398" i="9"/>
  <c r="G205" i="9"/>
  <c r="H205" i="9" s="1"/>
  <c r="I205" i="9" s="1"/>
  <c r="C299" i="10"/>
  <c r="E700" i="9"/>
  <c r="D246" i="9"/>
  <c r="H246" i="9" s="1"/>
  <c r="I246" i="9" s="1"/>
  <c r="G645" i="9"/>
  <c r="E288" i="10"/>
  <c r="F279" i="10"/>
  <c r="F285" i="10"/>
  <c r="C851" i="9"/>
  <c r="E414" i="9"/>
  <c r="G394" i="9"/>
  <c r="H394" i="9" s="1"/>
  <c r="I394" i="9" s="1"/>
  <c r="D202" i="9"/>
  <c r="H202" i="9" s="1"/>
  <c r="I202" i="9" s="1"/>
  <c r="F680" i="10"/>
  <c r="D352" i="9"/>
  <c r="C849" i="9"/>
  <c r="G610" i="9"/>
  <c r="H132" i="9"/>
  <c r="I132" i="9" s="1"/>
  <c r="C672" i="10"/>
  <c r="B716" i="9"/>
  <c r="H600" i="5"/>
  <c r="I600" i="5" s="1"/>
  <c r="G663" i="8"/>
  <c r="K259" i="8"/>
  <c r="D74" i="2" s="1"/>
  <c r="E678" i="9"/>
  <c r="C606" i="10"/>
  <c r="C45" i="10" s="1"/>
  <c r="C773" i="10"/>
  <c r="B675" i="9"/>
  <c r="D675" i="9" s="1"/>
  <c r="D565" i="9"/>
  <c r="H565" i="9" s="1"/>
  <c r="I565" i="9" s="1"/>
  <c r="F667" i="9"/>
  <c r="D456" i="9"/>
  <c r="H456" i="9" s="1"/>
  <c r="I456" i="9" s="1"/>
  <c r="H510" i="9"/>
  <c r="I510" i="9" s="1"/>
  <c r="D682" i="10"/>
  <c r="D717" i="10"/>
  <c r="G475" i="9"/>
  <c r="H475" i="9" s="1"/>
  <c r="I475" i="9" s="1"/>
  <c r="B282" i="10"/>
  <c r="D271" i="10"/>
  <c r="C289" i="10"/>
  <c r="C696" i="9"/>
  <c r="K368" i="5"/>
  <c r="E298" i="10"/>
  <c r="F697" i="10"/>
  <c r="D773" i="10"/>
  <c r="D564" i="9"/>
  <c r="D242" i="9"/>
  <c r="H242" i="9" s="1"/>
  <c r="I242" i="9" s="1"/>
  <c r="F708" i="9"/>
  <c r="D534" i="9"/>
  <c r="H534" i="9" s="1"/>
  <c r="I534" i="9" s="1"/>
  <c r="C682" i="9"/>
  <c r="D556" i="9"/>
  <c r="B276" i="9"/>
  <c r="D276" i="9" s="1"/>
  <c r="D276" i="10"/>
  <c r="E302" i="10"/>
  <c r="E687" i="9"/>
  <c r="D494" i="9"/>
  <c r="H494" i="9" s="1"/>
  <c r="I494" i="9" s="1"/>
  <c r="D375" i="9"/>
  <c r="H375" i="9" s="1"/>
  <c r="I375" i="9" s="1"/>
  <c r="H368" i="9"/>
  <c r="I368" i="9" s="1"/>
  <c r="B715" i="9"/>
  <c r="K758" i="10"/>
  <c r="K51" i="10" s="1"/>
  <c r="K493" i="5"/>
  <c r="C717" i="10"/>
  <c r="F673" i="10"/>
  <c r="D157" i="9"/>
  <c r="H157" i="9" s="1"/>
  <c r="I157" i="9" s="1"/>
  <c r="E668" i="9"/>
  <c r="F267" i="9"/>
  <c r="D819" i="9"/>
  <c r="D414" i="10"/>
  <c r="D348" i="9"/>
  <c r="H348" i="9" s="1"/>
  <c r="I348" i="9" s="1"/>
  <c r="F259" i="8"/>
  <c r="H106" i="5"/>
  <c r="I106" i="5" s="1"/>
  <c r="E698" i="9"/>
  <c r="D592" i="9"/>
  <c r="D570" i="9"/>
  <c r="H570" i="9" s="1"/>
  <c r="I570" i="9" s="1"/>
  <c r="D602" i="9"/>
  <c r="D211" i="9"/>
  <c r="G654" i="9"/>
  <c r="C683" i="10"/>
  <c r="D581" i="9"/>
  <c r="H581" i="9" s="1"/>
  <c r="I581" i="9" s="1"/>
  <c r="E676" i="9"/>
  <c r="G676" i="9" s="1"/>
  <c r="H620" i="9"/>
  <c r="I620" i="9" s="1"/>
  <c r="H493" i="5"/>
  <c r="I493" i="5" s="1"/>
  <c r="C701" i="10"/>
  <c r="F267" i="10"/>
  <c r="H552" i="9"/>
  <c r="I552" i="9" s="1"/>
  <c r="D597" i="9"/>
  <c r="C269" i="10"/>
  <c r="D292" i="10"/>
  <c r="B264" i="10"/>
  <c r="D167" i="9"/>
  <c r="G143" i="9"/>
  <c r="H143" i="9" s="1"/>
  <c r="I143" i="9" s="1"/>
  <c r="E273" i="9"/>
  <c r="G273" i="9" s="1"/>
  <c r="C284" i="10"/>
  <c r="B276" i="10"/>
  <c r="C285" i="10"/>
  <c r="D123" i="9"/>
  <c r="B297" i="10"/>
  <c r="D273" i="10"/>
  <c r="B269" i="9"/>
  <c r="G115" i="9"/>
  <c r="D809" i="9"/>
  <c r="G254" i="9"/>
  <c r="H362" i="9"/>
  <c r="I362" i="9" s="1"/>
  <c r="C267" i="10"/>
  <c r="B279" i="10"/>
  <c r="D298" i="10"/>
  <c r="D295" i="10"/>
  <c r="D255" i="9"/>
  <c r="H255" i="9" s="1"/>
  <c r="I255" i="9" s="1"/>
  <c r="F299" i="9"/>
  <c r="F281" i="9"/>
  <c r="G281" i="9" s="1"/>
  <c r="C281" i="10"/>
  <c r="B287" i="10"/>
  <c r="F283" i="10"/>
  <c r="B273" i="9"/>
  <c r="G131" i="9"/>
  <c r="H131" i="9" s="1"/>
  <c r="I131" i="9" s="1"/>
  <c r="G166" i="9"/>
  <c r="H166" i="9" s="1"/>
  <c r="I166" i="9" s="1"/>
  <c r="G123" i="9"/>
  <c r="G117" i="9"/>
  <c r="H117" i="9" s="1"/>
  <c r="I117" i="9" s="1"/>
  <c r="B288" i="9"/>
  <c r="C279" i="10"/>
  <c r="D402" i="10"/>
  <c r="D40" i="10" s="1"/>
  <c r="H346" i="9"/>
  <c r="I346" i="9" s="1"/>
  <c r="E419" i="10"/>
  <c r="D691" i="10"/>
  <c r="D638" i="9"/>
  <c r="H638" i="9" s="1"/>
  <c r="I638" i="9" s="1"/>
  <c r="G809" i="9"/>
  <c r="G689" i="10"/>
  <c r="J419" i="10"/>
  <c r="G579" i="9"/>
  <c r="K579" i="5" s="1"/>
  <c r="D582" i="9"/>
  <c r="F422" i="8"/>
  <c r="F272" i="10"/>
  <c r="I698" i="10"/>
  <c r="G590" i="9"/>
  <c r="K590" i="5" s="1"/>
  <c r="G449" i="9"/>
  <c r="K449" i="5" s="1"/>
  <c r="I701" i="10"/>
  <c r="G588" i="9"/>
  <c r="K588" i="5" s="1"/>
  <c r="C669" i="10"/>
  <c r="G371" i="9"/>
  <c r="K371" i="5" s="1"/>
  <c r="Q733" i="3"/>
  <c r="F691" i="9"/>
  <c r="E271" i="9"/>
  <c r="D156" i="9"/>
  <c r="H156" i="9" s="1"/>
  <c r="I156" i="9" s="1"/>
  <c r="E287" i="9"/>
  <c r="F272" i="9"/>
  <c r="F296" i="9"/>
  <c r="D279" i="10"/>
  <c r="H301" i="10"/>
  <c r="F264" i="9"/>
  <c r="C296" i="10"/>
  <c r="H259" i="8"/>
  <c r="H34" i="8"/>
  <c r="G34" i="8"/>
  <c r="I34" i="8"/>
  <c r="G259" i="8"/>
  <c r="E267" i="9"/>
  <c r="C288" i="9"/>
  <c r="F294" i="9"/>
  <c r="G208" i="9"/>
  <c r="H208" i="9" s="1"/>
  <c r="I208" i="9" s="1"/>
  <c r="D232" i="9"/>
  <c r="F289" i="10"/>
  <c r="D303" i="10"/>
  <c r="B264" i="9"/>
  <c r="D264" i="9" s="1"/>
  <c r="F297" i="10"/>
  <c r="D244" i="9"/>
  <c r="E292" i="9"/>
  <c r="F300" i="10"/>
  <c r="G134" i="9"/>
  <c r="C282" i="10"/>
  <c r="E299" i="9"/>
  <c r="E279" i="10"/>
  <c r="C299" i="9"/>
  <c r="D299" i="9" s="1"/>
  <c r="G247" i="9"/>
  <c r="H247" i="9" s="1"/>
  <c r="I247" i="9" s="1"/>
  <c r="C291" i="10"/>
  <c r="G98" i="9"/>
  <c r="D136" i="9"/>
  <c r="C274" i="9"/>
  <c r="D160" i="9"/>
  <c r="H160" i="9" s="1"/>
  <c r="I160" i="9" s="1"/>
  <c r="D197" i="9"/>
  <c r="H197" i="9" s="1"/>
  <c r="I197" i="9" s="1"/>
  <c r="C291" i="9"/>
  <c r="I259" i="8"/>
  <c r="J304" i="8"/>
  <c r="G304" i="8"/>
  <c r="E772" i="10"/>
  <c r="F278" i="9"/>
  <c r="D704" i="10"/>
  <c r="C752" i="9"/>
  <c r="C49" i="9" s="1"/>
  <c r="G612" i="9"/>
  <c r="E849" i="9"/>
  <c r="G237" i="9"/>
  <c r="H237" i="9" s="1"/>
  <c r="I237" i="9" s="1"/>
  <c r="F303" i="10"/>
  <c r="G88" i="9"/>
  <c r="D296" i="10"/>
  <c r="F291" i="10"/>
  <c r="B696" i="9"/>
  <c r="D222" i="9"/>
  <c r="C814" i="9"/>
  <c r="C54" i="9" s="1"/>
  <c r="K468" i="5"/>
  <c r="E267" i="10"/>
  <c r="G705" i="10"/>
  <c r="E277" i="10"/>
  <c r="F687" i="9"/>
  <c r="F678" i="9"/>
  <c r="B685" i="9"/>
  <c r="G571" i="9"/>
  <c r="E850" i="9"/>
  <c r="H813" i="5"/>
  <c r="I813" i="5" s="1"/>
  <c r="B402" i="10"/>
  <c r="B40" i="10" s="1"/>
  <c r="C270" i="10"/>
  <c r="D144" i="9"/>
  <c r="H144" i="9" s="1"/>
  <c r="I144" i="9" s="1"/>
  <c r="D155" i="9"/>
  <c r="H155" i="9" s="1"/>
  <c r="I155" i="9" s="1"/>
  <c r="G541" i="9"/>
  <c r="H541" i="9" s="1"/>
  <c r="I541" i="9" s="1"/>
  <c r="H97" i="9"/>
  <c r="I97" i="9" s="1"/>
  <c r="F712" i="10"/>
  <c r="H208" i="5"/>
  <c r="I208" i="5" s="1"/>
  <c r="F708" i="10"/>
  <c r="H151" i="9"/>
  <c r="I151" i="9" s="1"/>
  <c r="F282" i="9"/>
  <c r="G597" i="9"/>
  <c r="G622" i="9"/>
  <c r="C271" i="10"/>
  <c r="D810" i="9"/>
  <c r="H469" i="9"/>
  <c r="I469" i="9" s="1"/>
  <c r="H252" i="5"/>
  <c r="I252" i="5" s="1"/>
  <c r="J697" i="10"/>
  <c r="D265" i="10"/>
  <c r="C300" i="10"/>
  <c r="F304" i="8"/>
  <c r="F414" i="9"/>
  <c r="G149" i="9"/>
  <c r="H149" i="9" s="1"/>
  <c r="I149" i="9" s="1"/>
  <c r="F270" i="9"/>
  <c r="D533" i="9"/>
  <c r="E685" i="9"/>
  <c r="E852" i="9"/>
  <c r="F853" i="9"/>
  <c r="F671" i="9"/>
  <c r="F271" i="10"/>
  <c r="D831" i="10"/>
  <c r="C345" i="10"/>
  <c r="C36" i="10" s="1"/>
  <c r="B401" i="9"/>
  <c r="B39" i="9" s="1"/>
  <c r="B297" i="9"/>
  <c r="G596" i="9"/>
  <c r="K596" i="5" s="1"/>
  <c r="G252" i="9"/>
  <c r="B294" i="9"/>
  <c r="F670" i="9"/>
  <c r="B697" i="9"/>
  <c r="D697" i="9" s="1"/>
  <c r="G251" i="9"/>
  <c r="E279" i="9"/>
  <c r="G395" i="9"/>
  <c r="C277" i="9"/>
  <c r="E291" i="10"/>
  <c r="E284" i="10"/>
  <c r="B295" i="10"/>
  <c r="G524" i="9"/>
  <c r="H524" i="9" s="1"/>
  <c r="I524" i="9" s="1"/>
  <c r="H384" i="5"/>
  <c r="I384" i="5" s="1"/>
  <c r="D185" i="9"/>
  <c r="D358" i="9"/>
  <c r="H358" i="9" s="1"/>
  <c r="I358" i="9" s="1"/>
  <c r="I680" i="10"/>
  <c r="J681" i="10"/>
  <c r="G417" i="10"/>
  <c r="E264" i="10"/>
  <c r="D152" i="9"/>
  <c r="C301" i="9"/>
  <c r="D301" i="9" s="1"/>
  <c r="B285" i="9"/>
  <c r="B684" i="10"/>
  <c r="K675" i="10"/>
  <c r="E301" i="10"/>
  <c r="F685" i="9"/>
  <c r="D356" i="9"/>
  <c r="H356" i="9" s="1"/>
  <c r="I356" i="9" s="1"/>
  <c r="G652" i="9"/>
  <c r="C257" i="10"/>
  <c r="C33" i="10" s="1"/>
  <c r="E675" i="10"/>
  <c r="E672" i="10"/>
  <c r="H304" i="8"/>
  <c r="H207" i="5"/>
  <c r="I207" i="5" s="1"/>
  <c r="E773" i="10"/>
  <c r="D802" i="9"/>
  <c r="C850" i="9"/>
  <c r="E853" i="10"/>
  <c r="D702" i="10"/>
  <c r="E290" i="10"/>
  <c r="F298" i="9"/>
  <c r="D804" i="9"/>
  <c r="C852" i="9"/>
  <c r="B853" i="9"/>
  <c r="G522" i="9"/>
  <c r="G559" i="9"/>
  <c r="K559" i="5" s="1"/>
  <c r="F34" i="8"/>
  <c r="K389" i="5"/>
  <c r="F268" i="9"/>
  <c r="H243" i="9"/>
  <c r="I243" i="9" s="1"/>
  <c r="D551" i="9"/>
  <c r="D577" i="9"/>
  <c r="H639" i="9"/>
  <c r="I639" i="9" s="1"/>
  <c r="E851" i="9"/>
  <c r="B277" i="9"/>
  <c r="F851" i="9"/>
  <c r="G238" i="9"/>
  <c r="H238" i="9" s="1"/>
  <c r="I238" i="9" s="1"/>
  <c r="F409" i="9"/>
  <c r="H221" i="5"/>
  <c r="I221" i="5" s="1"/>
  <c r="C772" i="9"/>
  <c r="H366" i="9"/>
  <c r="I366" i="9" s="1"/>
  <c r="E264" i="9"/>
  <c r="C681" i="9"/>
  <c r="D681" i="9" s="1"/>
  <c r="D454" i="9"/>
  <c r="H454" i="9" s="1"/>
  <c r="I454" i="9" s="1"/>
  <c r="J410" i="10"/>
  <c r="K748" i="10"/>
  <c r="K49" i="10" s="1"/>
  <c r="B684" i="9"/>
  <c r="D684" i="9" s="1"/>
  <c r="G103" i="9"/>
  <c r="B284" i="9"/>
  <c r="F849" i="9"/>
  <c r="G751" i="9"/>
  <c r="K751" i="5" s="1"/>
  <c r="D393" i="9"/>
  <c r="G611" i="9"/>
  <c r="H611" i="9" s="1"/>
  <c r="I611" i="9" s="1"/>
  <c r="E280" i="9"/>
  <c r="G533" i="9"/>
  <c r="K533" i="5" s="1"/>
  <c r="G167" i="9"/>
  <c r="E773" i="9"/>
  <c r="D618" i="9"/>
  <c r="G580" i="9"/>
  <c r="G146" i="9"/>
  <c r="H146" i="9" s="1"/>
  <c r="I146" i="9" s="1"/>
  <c r="E409" i="9"/>
  <c r="B851" i="9"/>
  <c r="D532" i="9"/>
  <c r="E714" i="9"/>
  <c r="H574" i="5"/>
  <c r="I574" i="5" s="1"/>
  <c r="V1432" i="3"/>
  <c r="C265" i="9"/>
  <c r="E748" i="10"/>
  <c r="E49" i="10" s="1"/>
  <c r="D658" i="9"/>
  <c r="F416" i="10"/>
  <c r="B714" i="9"/>
  <c r="E421" i="10"/>
  <c r="F414" i="10"/>
  <c r="G180" i="9"/>
  <c r="G467" i="9"/>
  <c r="H467" i="9" s="1"/>
  <c r="I467" i="9" s="1"/>
  <c r="G550" i="9"/>
  <c r="H550" i="9" s="1"/>
  <c r="I550" i="9" s="1"/>
  <c r="E709" i="9"/>
  <c r="E716" i="9"/>
  <c r="G147" i="9"/>
  <c r="H147" i="9" s="1"/>
  <c r="I147" i="9" s="1"/>
  <c r="G505" i="9"/>
  <c r="H505" i="9" s="1"/>
  <c r="I505" i="9" s="1"/>
  <c r="D481" i="9"/>
  <c r="H481" i="9" s="1"/>
  <c r="I481" i="9" s="1"/>
  <c r="D628" i="9"/>
  <c r="H628" i="9" s="1"/>
  <c r="I628" i="9" s="1"/>
  <c r="F852" i="9"/>
  <c r="E853" i="9"/>
  <c r="B849" i="9"/>
  <c r="F271" i="9"/>
  <c r="D594" i="9"/>
  <c r="I410" i="10"/>
  <c r="F277" i="10"/>
  <c r="G805" i="9"/>
  <c r="K805" i="5" s="1"/>
  <c r="D668" i="10"/>
  <c r="E708" i="10"/>
  <c r="F265" i="10"/>
  <c r="G130" i="9"/>
  <c r="H130" i="9" s="1"/>
  <c r="I130" i="9" s="1"/>
  <c r="D250" i="9"/>
  <c r="H250" i="9" s="1"/>
  <c r="I250" i="9" s="1"/>
  <c r="B419" i="9"/>
  <c r="D180" i="9"/>
  <c r="F848" i="9"/>
  <c r="F850" i="9"/>
  <c r="G399" i="9"/>
  <c r="K399" i="5" s="1"/>
  <c r="B414" i="9"/>
  <c r="D414" i="9" s="1"/>
  <c r="E411" i="9"/>
  <c r="N1432" i="3"/>
  <c r="D110" i="9"/>
  <c r="H110" i="9" s="1"/>
  <c r="I110" i="9" s="1"/>
  <c r="B848" i="9"/>
  <c r="D848" i="9" s="1"/>
  <c r="B850" i="9"/>
  <c r="B377" i="9"/>
  <c r="B37" i="9" s="1"/>
  <c r="K396" i="5"/>
  <c r="E701" i="9"/>
  <c r="G701" i="9" s="1"/>
  <c r="G388" i="10"/>
  <c r="G39" i="10" s="1"/>
  <c r="Y1432" i="3"/>
  <c r="G804" i="9"/>
  <c r="D712" i="10"/>
  <c r="E695" i="10"/>
  <c r="D751" i="9"/>
  <c r="F292" i="9"/>
  <c r="F705" i="9"/>
  <c r="D647" i="9"/>
  <c r="E288" i="9"/>
  <c r="B705" i="9"/>
  <c r="B688" i="9"/>
  <c r="D626" i="9"/>
  <c r="H626" i="9" s="1"/>
  <c r="I626" i="9" s="1"/>
  <c r="E706" i="9"/>
  <c r="F668" i="9"/>
  <c r="G350" i="9"/>
  <c r="H350" i="9" s="1"/>
  <c r="I350" i="9" s="1"/>
  <c r="F412" i="9"/>
  <c r="H422" i="8"/>
  <c r="D805" i="9"/>
  <c r="C853" i="9"/>
  <c r="C378" i="10"/>
  <c r="C38" i="10" s="1"/>
  <c r="I716" i="10"/>
  <c r="I850" i="10"/>
  <c r="I693" i="10"/>
  <c r="H697" i="10"/>
  <c r="K413" i="10"/>
  <c r="B419" i="10"/>
  <c r="F709" i="10"/>
  <c r="B171" i="10"/>
  <c r="B31" i="10" s="1"/>
  <c r="E712" i="10"/>
  <c r="F682" i="10"/>
  <c r="D410" i="10"/>
  <c r="D708" i="10"/>
  <c r="E716" i="10"/>
  <c r="D286" i="10"/>
  <c r="D689" i="10"/>
  <c r="E676" i="10"/>
  <c r="E388" i="10"/>
  <c r="E39" i="10" s="1"/>
  <c r="H388" i="10"/>
  <c r="H39" i="10" s="1"/>
  <c r="E681" i="10"/>
  <c r="I670" i="10"/>
  <c r="E265" i="10"/>
  <c r="F280" i="10"/>
  <c r="F679" i="10"/>
  <c r="E276" i="10"/>
  <c r="E53" i="5"/>
  <c r="B53" i="5"/>
  <c r="H466" i="5"/>
  <c r="I466" i="5" s="1"/>
  <c r="H86" i="5"/>
  <c r="I86" i="5" s="1"/>
  <c r="H589" i="5"/>
  <c r="I589" i="5" s="1"/>
  <c r="H98" i="5"/>
  <c r="I98" i="5" s="1"/>
  <c r="H178" i="5"/>
  <c r="I178" i="5" s="1"/>
  <c r="H233" i="5"/>
  <c r="I233" i="5" s="1"/>
  <c r="H808" i="5"/>
  <c r="H95" i="5"/>
  <c r="I95" i="5" s="1"/>
  <c r="H506" i="5"/>
  <c r="I506" i="5" s="1"/>
  <c r="C830" i="9"/>
  <c r="B289" i="9"/>
  <c r="H161" i="9"/>
  <c r="I161" i="9" s="1"/>
  <c r="C706" i="9"/>
  <c r="E300" i="9"/>
  <c r="C289" i="9"/>
  <c r="G398" i="9"/>
  <c r="E690" i="9"/>
  <c r="D105" i="9"/>
  <c r="C279" i="9"/>
  <c r="C773" i="9"/>
  <c r="H460" i="9"/>
  <c r="I460" i="9" s="1"/>
  <c r="C676" i="9"/>
  <c r="G808" i="9"/>
  <c r="K808" i="5" s="1"/>
  <c r="G811" i="9"/>
  <c r="H635" i="9"/>
  <c r="I635" i="9" s="1"/>
  <c r="H198" i="9"/>
  <c r="I198" i="9" s="1"/>
  <c r="H392" i="9"/>
  <c r="I392" i="9" s="1"/>
  <c r="C284" i="9"/>
  <c r="K460" i="5"/>
  <c r="E284" i="9"/>
  <c r="B287" i="9"/>
  <c r="D811" i="9"/>
  <c r="F284" i="9"/>
  <c r="G121" i="9"/>
  <c r="G122" i="9"/>
  <c r="F302" i="9"/>
  <c r="B814" i="9"/>
  <c r="B54" i="9" s="1"/>
  <c r="D808" i="9"/>
  <c r="G810" i="9"/>
  <c r="K507" i="5"/>
  <c r="D555" i="9"/>
  <c r="G813" i="9"/>
  <c r="K813" i="5" s="1"/>
  <c r="K392" i="5"/>
  <c r="E693" i="9"/>
  <c r="G100" i="9"/>
  <c r="H100" i="9" s="1"/>
  <c r="I100" i="9" s="1"/>
  <c r="D813" i="9"/>
  <c r="F684" i="9"/>
  <c r="E302" i="9"/>
  <c r="E278" i="9"/>
  <c r="F418" i="9"/>
  <c r="G418" i="9" s="1"/>
  <c r="B679" i="9"/>
  <c r="G365" i="9"/>
  <c r="H365" i="9" s="1"/>
  <c r="I365" i="9" s="1"/>
  <c r="E295" i="9"/>
  <c r="F266" i="9"/>
  <c r="D148" i="9"/>
  <c r="H148" i="9" s="1"/>
  <c r="I148" i="9" s="1"/>
  <c r="B263" i="9"/>
  <c r="D746" i="9"/>
  <c r="F677" i="9"/>
  <c r="B282" i="9"/>
  <c r="F401" i="9"/>
  <c r="F39" i="9" s="1"/>
  <c r="D574" i="9"/>
  <c r="H574" i="9" s="1"/>
  <c r="I574" i="9" s="1"/>
  <c r="B290" i="9"/>
  <c r="E806" i="9"/>
  <c r="B300" i="9"/>
  <c r="B677" i="9"/>
  <c r="B709" i="9"/>
  <c r="C278" i="9"/>
  <c r="F276" i="9"/>
  <c r="F256" i="9"/>
  <c r="F32" i="9" s="1"/>
  <c r="C747" i="9"/>
  <c r="C48" i="9" s="1"/>
  <c r="G206" i="9"/>
  <c r="H206" i="9" s="1"/>
  <c r="I206" i="9" s="1"/>
  <c r="K370" i="5"/>
  <c r="F377" i="9"/>
  <c r="F37" i="9" s="1"/>
  <c r="E272" i="9"/>
  <c r="D578" i="9"/>
  <c r="D207" i="9"/>
  <c r="H207" i="9" s="1"/>
  <c r="I207" i="9" s="1"/>
  <c r="D112" i="9"/>
  <c r="D485" i="9"/>
  <c r="H485" i="9" s="1"/>
  <c r="I485" i="9" s="1"/>
  <c r="H765" i="9"/>
  <c r="I765" i="9" s="1"/>
  <c r="F772" i="9"/>
  <c r="D818" i="9"/>
  <c r="F806" i="9"/>
  <c r="B822" i="9"/>
  <c r="B55" i="9" s="1"/>
  <c r="H835" i="9"/>
  <c r="I835" i="9" s="1"/>
  <c r="H836" i="9"/>
  <c r="I836" i="9" s="1"/>
  <c r="C757" i="9"/>
  <c r="C50" i="9" s="1"/>
  <c r="D755" i="9"/>
  <c r="E681" i="9"/>
  <c r="H526" i="5"/>
  <c r="I526" i="5" s="1"/>
  <c r="B280" i="9"/>
  <c r="E401" i="9"/>
  <c r="E39" i="9" s="1"/>
  <c r="F300" i="9"/>
  <c r="H102" i="5"/>
  <c r="I102" i="5" s="1"/>
  <c r="B752" i="9"/>
  <c r="B49" i="9" s="1"/>
  <c r="F703" i="9"/>
  <c r="B694" i="9"/>
  <c r="C700" i="10"/>
  <c r="H337" i="9"/>
  <c r="I337" i="9" s="1"/>
  <c r="C401" i="9"/>
  <c r="C39" i="9" s="1"/>
  <c r="H385" i="5"/>
  <c r="I385" i="5" s="1"/>
  <c r="E712" i="9"/>
  <c r="G233" i="9"/>
  <c r="H233" i="9" s="1"/>
  <c r="I233" i="9" s="1"/>
  <c r="H410" i="10"/>
  <c r="E807" i="10"/>
  <c r="E54" i="10" s="1"/>
  <c r="D490" i="9"/>
  <c r="E344" i="9"/>
  <c r="E35" i="9" s="1"/>
  <c r="G384" i="9"/>
  <c r="K384" i="5" s="1"/>
  <c r="F669" i="9"/>
  <c r="H183" i="5"/>
  <c r="I183" i="5" s="1"/>
  <c r="C714" i="9"/>
  <c r="E294" i="9"/>
  <c r="E699" i="9"/>
  <c r="G699" i="9" s="1"/>
  <c r="E692" i="10"/>
  <c r="E416" i="10"/>
  <c r="D405" i="8"/>
  <c r="E667" i="9"/>
  <c r="F757" i="9"/>
  <c r="F50" i="9" s="1"/>
  <c r="F279" i="9"/>
  <c r="H228" i="9"/>
  <c r="I228" i="9" s="1"/>
  <c r="I411" i="10"/>
  <c r="E410" i="10"/>
  <c r="C715" i="9"/>
  <c r="B296" i="9"/>
  <c r="F684" i="10"/>
  <c r="E291" i="9"/>
  <c r="E671" i="9"/>
  <c r="G671" i="9" s="1"/>
  <c r="B302" i="9"/>
  <c r="C269" i="9"/>
  <c r="I685" i="10"/>
  <c r="S733" i="3"/>
  <c r="K649" i="5"/>
  <c r="F276" i="10"/>
  <c r="C170" i="9"/>
  <c r="C30" i="9" s="1"/>
  <c r="H476" i="5"/>
  <c r="I476" i="5" s="1"/>
  <c r="H125" i="9"/>
  <c r="I125" i="9" s="1"/>
  <c r="F752" i="9"/>
  <c r="F49" i="9" s="1"/>
  <c r="F773" i="9"/>
  <c r="G412" i="10"/>
  <c r="K699" i="10"/>
  <c r="D294" i="10"/>
  <c r="F709" i="9"/>
  <c r="C298" i="9"/>
  <c r="G112" i="9"/>
  <c r="F701" i="10"/>
  <c r="C297" i="10"/>
  <c r="H533" i="5"/>
  <c r="I533" i="5" s="1"/>
  <c r="B56" i="2"/>
  <c r="E688" i="9"/>
  <c r="G566" i="9"/>
  <c r="K566" i="5" s="1"/>
  <c r="E691" i="9"/>
  <c r="F694" i="9"/>
  <c r="G556" i="9"/>
  <c r="H556" i="9" s="1"/>
  <c r="H705" i="10"/>
  <c r="H711" i="10"/>
  <c r="F698" i="9"/>
  <c r="H661" i="9"/>
  <c r="I661" i="9" s="1"/>
  <c r="C685" i="9"/>
  <c r="B689" i="9"/>
  <c r="D689" i="9" s="1"/>
  <c r="G701" i="10"/>
  <c r="G411" i="10"/>
  <c r="G118" i="9"/>
  <c r="H118" i="9" s="1"/>
  <c r="I118" i="9" s="1"/>
  <c r="C703" i="9"/>
  <c r="D385" i="9"/>
  <c r="D384" i="9"/>
  <c r="J705" i="10"/>
  <c r="D277" i="10"/>
  <c r="E673" i="10"/>
  <c r="D278" i="10"/>
  <c r="E668" i="10"/>
  <c r="E295" i="10"/>
  <c r="G353" i="9"/>
  <c r="H353" i="9" s="1"/>
  <c r="I353" i="9" s="1"/>
  <c r="B274" i="10"/>
  <c r="E752" i="9"/>
  <c r="H713" i="10"/>
  <c r="D487" i="9"/>
  <c r="E410" i="9"/>
  <c r="J388" i="10"/>
  <c r="J39" i="10" s="1"/>
  <c r="K682" i="10"/>
  <c r="C690" i="9"/>
  <c r="G555" i="9"/>
  <c r="G624" i="9"/>
  <c r="K624" i="5" s="1"/>
  <c r="B717" i="10"/>
  <c r="D699" i="10"/>
  <c r="H493" i="9"/>
  <c r="I493" i="9" s="1"/>
  <c r="E499" i="9"/>
  <c r="E42" i="9" s="1"/>
  <c r="E689" i="9"/>
  <c r="G689" i="9" s="1"/>
  <c r="D413" i="5"/>
  <c r="D383" i="9"/>
  <c r="G631" i="9"/>
  <c r="H631" i="9" s="1"/>
  <c r="I631" i="9" s="1"/>
  <c r="H614" i="9"/>
  <c r="I614" i="9" s="1"/>
  <c r="D627" i="9"/>
  <c r="H636" i="9"/>
  <c r="I636" i="9" s="1"/>
  <c r="G707" i="10"/>
  <c r="E711" i="10"/>
  <c r="C715" i="10"/>
  <c r="E699" i="10"/>
  <c r="E670" i="9"/>
  <c r="F710" i="9"/>
  <c r="F706" i="9"/>
  <c r="E683" i="9"/>
  <c r="G683" i="9" s="1"/>
  <c r="D692" i="10"/>
  <c r="C674" i="9"/>
  <c r="B676" i="9"/>
  <c r="H678" i="10"/>
  <c r="D705" i="10"/>
  <c r="G540" i="9"/>
  <c r="K540" i="5" s="1"/>
  <c r="E700" i="10"/>
  <c r="F713" i="9"/>
  <c r="E704" i="9"/>
  <c r="G527" i="9"/>
  <c r="H527" i="9" s="1"/>
  <c r="I527" i="9" s="1"/>
  <c r="G492" i="9"/>
  <c r="H492" i="9" s="1"/>
  <c r="I492" i="9" s="1"/>
  <c r="F712" i="9"/>
  <c r="C670" i="10"/>
  <c r="C700" i="9"/>
  <c r="E680" i="9"/>
  <c r="I690" i="10"/>
  <c r="I671" i="10"/>
  <c r="G504" i="9"/>
  <c r="K504" i="5" s="1"/>
  <c r="D821" i="9"/>
  <c r="H821" i="9" s="1"/>
  <c r="I821" i="9" s="1"/>
  <c r="H832" i="9"/>
  <c r="I832" i="9" s="1"/>
  <c r="D139" i="9"/>
  <c r="D388" i="10"/>
  <c r="D39" i="10" s="1"/>
  <c r="G712" i="10"/>
  <c r="I699" i="10"/>
  <c r="K712" i="10"/>
  <c r="K711" i="10"/>
  <c r="C274" i="10"/>
  <c r="F288" i="10"/>
  <c r="G265" i="10"/>
  <c r="B773" i="9"/>
  <c r="D382" i="9"/>
  <c r="H114" i="5"/>
  <c r="I114" i="5" s="1"/>
  <c r="D679" i="10"/>
  <c r="D411" i="10"/>
  <c r="K411" i="10"/>
  <c r="B691" i="9"/>
  <c r="D691" i="9" s="1"/>
  <c r="H211" i="9"/>
  <c r="I211" i="9" s="1"/>
  <c r="G106" i="9"/>
  <c r="F265" i="9"/>
  <c r="F285" i="9"/>
  <c r="D622" i="9"/>
  <c r="K574" i="5"/>
  <c r="D855" i="8"/>
  <c r="J414" i="10"/>
  <c r="F299" i="10"/>
  <c r="C411" i="9"/>
  <c r="G709" i="10"/>
  <c r="F698" i="10"/>
  <c r="E687" i="10"/>
  <c r="C266" i="10"/>
  <c r="F707" i="10"/>
  <c r="F410" i="10"/>
  <c r="E669" i="10"/>
  <c r="F695" i="10"/>
  <c r="B682" i="9"/>
  <c r="C695" i="9"/>
  <c r="E286" i="9"/>
  <c r="G286" i="9" s="1"/>
  <c r="E697" i="9"/>
  <c r="G697" i="9" s="1"/>
  <c r="E41" i="8"/>
  <c r="G415" i="5"/>
  <c r="H398" i="5"/>
  <c r="I398" i="5" s="1"/>
  <c r="K41" i="8"/>
  <c r="K405" i="8"/>
  <c r="D78" i="2" s="1"/>
  <c r="J412" i="10"/>
  <c r="F413" i="10"/>
  <c r="H369" i="9"/>
  <c r="I369" i="9" s="1"/>
  <c r="F412" i="10"/>
  <c r="F388" i="10"/>
  <c r="F39" i="10" s="1"/>
  <c r="G345" i="10"/>
  <c r="G36" i="10" s="1"/>
  <c r="G410" i="10"/>
  <c r="H413" i="10"/>
  <c r="G333" i="9"/>
  <c r="F410" i="9"/>
  <c r="C388" i="10"/>
  <c r="C39" i="10" s="1"/>
  <c r="F411" i="9"/>
  <c r="D413" i="10"/>
  <c r="B411" i="9"/>
  <c r="K414" i="10"/>
  <c r="H414" i="10"/>
  <c r="E411" i="10"/>
  <c r="B410" i="9"/>
  <c r="C410" i="9"/>
  <c r="G382" i="9"/>
  <c r="C413" i="9"/>
  <c r="F421" i="10"/>
  <c r="E414" i="10"/>
  <c r="B413" i="9"/>
  <c r="E413" i="9"/>
  <c r="E413" i="10"/>
  <c r="T733" i="3"/>
  <c r="F387" i="9"/>
  <c r="F38" i="9" s="1"/>
  <c r="F413" i="9"/>
  <c r="D412" i="10"/>
  <c r="H361" i="10"/>
  <c r="H37" i="10" s="1"/>
  <c r="E412" i="10"/>
  <c r="F411" i="10"/>
  <c r="B412" i="9"/>
  <c r="D412" i="9" s="1"/>
  <c r="J411" i="10"/>
  <c r="E412" i="9"/>
  <c r="D41" i="8"/>
  <c r="E422" i="8"/>
  <c r="D422" i="8"/>
  <c r="E718" i="8"/>
  <c r="E405" i="8"/>
  <c r="C855" i="8"/>
  <c r="B52" i="8"/>
  <c r="F718" i="8"/>
  <c r="D775" i="8"/>
  <c r="B767" i="8"/>
  <c r="B807" i="10"/>
  <c r="B54" i="10" s="1"/>
  <c r="F676" i="10"/>
  <c r="F275" i="10"/>
  <c r="H673" i="10"/>
  <c r="J290" i="10"/>
  <c r="I691" i="10"/>
  <c r="J669" i="10"/>
  <c r="H415" i="10"/>
  <c r="H712" i="10"/>
  <c r="I294" i="10"/>
  <c r="G271" i="10"/>
  <c r="E677" i="10"/>
  <c r="B660" i="10"/>
  <c r="B46" i="10" s="1"/>
  <c r="E273" i="10"/>
  <c r="D289" i="10"/>
  <c r="C298" i="10"/>
  <c r="D420" i="10"/>
  <c r="H418" i="10"/>
  <c r="G676" i="10"/>
  <c r="K688" i="10"/>
  <c r="F675" i="10"/>
  <c r="E683" i="10"/>
  <c r="B278" i="10"/>
  <c r="E257" i="10"/>
  <c r="E33" i="10" s="1"/>
  <c r="D302" i="10"/>
  <c r="E753" i="10"/>
  <c r="I388" i="10"/>
  <c r="I39" i="10" s="1"/>
  <c r="H402" i="10"/>
  <c r="H40" i="10" s="1"/>
  <c r="G681" i="10"/>
  <c r="C303" i="10"/>
  <c r="E709" i="10"/>
  <c r="F294" i="10"/>
  <c r="K683" i="10"/>
  <c r="B268" i="10"/>
  <c r="F714" i="10"/>
  <c r="B257" i="10"/>
  <c r="B33" i="10" s="1"/>
  <c r="F694" i="10"/>
  <c r="E289" i="10"/>
  <c r="F686" i="10"/>
  <c r="E292" i="10"/>
  <c r="D285" i="10"/>
  <c r="C283" i="10"/>
  <c r="C660" i="10"/>
  <c r="C46" i="10" s="1"/>
  <c r="D290" i="10"/>
  <c r="I669" i="10"/>
  <c r="E831" i="10"/>
  <c r="F692" i="10"/>
  <c r="D171" i="10"/>
  <c r="D31" i="10" s="1"/>
  <c r="D378" i="10"/>
  <c r="D38" i="10" s="1"/>
  <c r="F284" i="10"/>
  <c r="D280" i="10"/>
  <c r="D272" i="10"/>
  <c r="D266" i="10"/>
  <c r="B552" i="10"/>
  <c r="B44" i="10" s="1"/>
  <c r="E682" i="10"/>
  <c r="F281" i="10"/>
  <c r="F683" i="10"/>
  <c r="B303" i="10"/>
  <c r="G690" i="10"/>
  <c r="K685" i="10"/>
  <c r="G670" i="10"/>
  <c r="H823" i="10"/>
  <c r="H56" i="10" s="1"/>
  <c r="K269" i="10"/>
  <c r="E127" i="10"/>
  <c r="E30" i="10" s="1"/>
  <c r="H257" i="10"/>
  <c r="H33" i="10" s="1"/>
  <c r="B127" i="10"/>
  <c r="B30" i="10" s="1"/>
  <c r="E849" i="10"/>
  <c r="F716" i="10"/>
  <c r="C213" i="10"/>
  <c r="C32" i="10" s="1"/>
  <c r="G273" i="10"/>
  <c r="K692" i="10"/>
  <c r="F758" i="10"/>
  <c r="F51" i="10" s="1"/>
  <c r="F52" i="10" s="1"/>
  <c r="F278" i="10"/>
  <c r="B213" i="10"/>
  <c r="B32" i="10" s="1"/>
  <c r="H701" i="10"/>
  <c r="F696" i="10"/>
  <c r="C361" i="10"/>
  <c r="C37" i="10" s="1"/>
  <c r="F418" i="10"/>
  <c r="D297" i="10"/>
  <c r="D287" i="10"/>
  <c r="I703" i="10"/>
  <c r="D269" i="10"/>
  <c r="F711" i="10"/>
  <c r="F674" i="10"/>
  <c r="F286" i="10"/>
  <c r="D552" i="10"/>
  <c r="D44" i="10" s="1"/>
  <c r="F402" i="10"/>
  <c r="F40" i="10" s="1"/>
  <c r="D213" i="10"/>
  <c r="D32" i="10" s="1"/>
  <c r="F693" i="10"/>
  <c r="F710" i="10"/>
  <c r="F713" i="10"/>
  <c r="C552" i="10"/>
  <c r="C44" i="10" s="1"/>
  <c r="C293" i="10"/>
  <c r="F296" i="10"/>
  <c r="E703" i="10"/>
  <c r="E691" i="10"/>
  <c r="F213" i="10"/>
  <c r="F32" i="10" s="1"/>
  <c r="D677" i="10"/>
  <c r="K275" i="10"/>
  <c r="H417" i="10"/>
  <c r="C416" i="10"/>
  <c r="I378" i="10"/>
  <c r="I38" i="10" s="1"/>
  <c r="D823" i="10"/>
  <c r="D56" i="10" s="1"/>
  <c r="F361" i="10"/>
  <c r="F37" i="10" s="1"/>
  <c r="B267" i="10"/>
  <c r="F668" i="10"/>
  <c r="F287" i="10"/>
  <c r="E415" i="10"/>
  <c r="H171" i="10"/>
  <c r="H31" i="10" s="1"/>
  <c r="J257" i="10"/>
  <c r="J33" i="10" s="1"/>
  <c r="E402" i="10"/>
  <c r="E40" i="10" s="1"/>
  <c r="B500" i="10"/>
  <c r="B43" i="10" s="1"/>
  <c r="G415" i="10"/>
  <c r="C712" i="10"/>
  <c r="G717" i="10"/>
  <c r="K706" i="10"/>
  <c r="H681" i="10"/>
  <c r="F420" i="10"/>
  <c r="F295" i="10"/>
  <c r="E705" i="10"/>
  <c r="E275" i="10"/>
  <c r="E296" i="10"/>
  <c r="E283" i="10"/>
  <c r="E274" i="10"/>
  <c r="D281" i="10"/>
  <c r="F500" i="10"/>
  <c r="F43" i="10" s="1"/>
  <c r="F292" i="10"/>
  <c r="C500" i="10"/>
  <c r="C43" i="10" s="1"/>
  <c r="D345" i="10"/>
  <c r="D36" i="10" s="1"/>
  <c r="C402" i="10"/>
  <c r="C40" i="10" s="1"/>
  <c r="F772" i="10"/>
  <c r="D284" i="10"/>
  <c r="J717" i="10"/>
  <c r="H706" i="10"/>
  <c r="I758" i="10"/>
  <c r="I51" i="10" s="1"/>
  <c r="F704" i="10"/>
  <c r="E851" i="10"/>
  <c r="D300" i="10"/>
  <c r="E300" i="10"/>
  <c r="E552" i="10"/>
  <c r="E44" i="10" s="1"/>
  <c r="I345" i="10"/>
  <c r="I36" i="10" s="1"/>
  <c r="G290" i="10"/>
  <c r="F852" i="10"/>
  <c r="E280" i="10"/>
  <c r="G691" i="10"/>
  <c r="J712" i="10"/>
  <c r="G419" i="10"/>
  <c r="H677" i="10"/>
  <c r="D500" i="10"/>
  <c r="D43" i="10" s="1"/>
  <c r="I279" i="10"/>
  <c r="G683" i="10"/>
  <c r="E707" i="10"/>
  <c r="E272" i="10"/>
  <c r="E282" i="10"/>
  <c r="F419" i="10"/>
  <c r="E378" i="10"/>
  <c r="E38" i="10" s="1"/>
  <c r="F264" i="10"/>
  <c r="D268" i="10"/>
  <c r="E715" i="10"/>
  <c r="D361" i="10"/>
  <c r="D37" i="10" s="1"/>
  <c r="G269" i="5"/>
  <c r="H639" i="5"/>
  <c r="I639" i="5" s="1"/>
  <c r="H381" i="5"/>
  <c r="I381" i="5" s="1"/>
  <c r="C447" i="5"/>
  <c r="D447" i="5" s="1"/>
  <c r="H613" i="5"/>
  <c r="I613" i="5" s="1"/>
  <c r="H230" i="5"/>
  <c r="I230" i="5" s="1"/>
  <c r="D286" i="5"/>
  <c r="H243" i="5"/>
  <c r="I243" i="5" s="1"/>
  <c r="H228" i="5"/>
  <c r="I228" i="5" s="1"/>
  <c r="H251" i="5"/>
  <c r="I251" i="5" s="1"/>
  <c r="K150" i="5"/>
  <c r="H227" i="5"/>
  <c r="I227" i="5" s="1"/>
  <c r="H535" i="5"/>
  <c r="I535" i="5" s="1"/>
  <c r="K535" i="5"/>
  <c r="H819" i="5"/>
  <c r="I819" i="5" s="1"/>
  <c r="H615" i="5"/>
  <c r="I615" i="5" s="1"/>
  <c r="K367" i="5"/>
  <c r="H368" i="5"/>
  <c r="I368" i="5" s="1"/>
  <c r="H490" i="5"/>
  <c r="I490" i="5" s="1"/>
  <c r="H356" i="5"/>
  <c r="I356" i="5" s="1"/>
  <c r="H97" i="5"/>
  <c r="I97" i="5" s="1"/>
  <c r="H805" i="5"/>
  <c r="I805" i="5" s="1"/>
  <c r="H532" i="5"/>
  <c r="I532" i="5" s="1"/>
  <c r="H642" i="5"/>
  <c r="I642" i="5" s="1"/>
  <c r="H153" i="5"/>
  <c r="I153" i="5" s="1"/>
  <c r="H598" i="5"/>
  <c r="I598" i="5" s="1"/>
  <c r="H471" i="5"/>
  <c r="I471" i="5" s="1"/>
  <c r="C27" i="5"/>
  <c r="D27" i="5" s="1"/>
  <c r="D387" i="5"/>
  <c r="K615" i="5"/>
  <c r="H234" i="5"/>
  <c r="I234" i="5" s="1"/>
  <c r="H579" i="5"/>
  <c r="I579" i="5" s="1"/>
  <c r="K526" i="5"/>
  <c r="K618" i="5"/>
  <c r="H253" i="5"/>
  <c r="I253" i="5" s="1"/>
  <c r="H494" i="5"/>
  <c r="I494" i="5" s="1"/>
  <c r="H593" i="5"/>
  <c r="I593" i="5" s="1"/>
  <c r="H392" i="5"/>
  <c r="I392" i="5" s="1"/>
  <c r="B256" i="9"/>
  <c r="B32" i="9" s="1"/>
  <c r="G515" i="9"/>
  <c r="K515" i="5" s="1"/>
  <c r="G749" i="9"/>
  <c r="D108" i="9"/>
  <c r="B283" i="9"/>
  <c r="C711" i="9"/>
  <c r="D711" i="9" s="1"/>
  <c r="D650" i="9"/>
  <c r="H650" i="9" s="1"/>
  <c r="I650" i="9" s="1"/>
  <c r="D168" i="9"/>
  <c r="H168" i="9" s="1"/>
  <c r="I168" i="9" s="1"/>
  <c r="G383" i="9"/>
  <c r="H647" i="9"/>
  <c r="I647" i="9" s="1"/>
  <c r="H641" i="9"/>
  <c r="I641" i="9" s="1"/>
  <c r="F283" i="9"/>
  <c r="G283" i="9" s="1"/>
  <c r="C285" i="9"/>
  <c r="K623" i="5"/>
  <c r="G585" i="9"/>
  <c r="H585" i="9" s="1"/>
  <c r="I585" i="9" s="1"/>
  <c r="C705" i="9"/>
  <c r="F291" i="9"/>
  <c r="D632" i="9"/>
  <c r="H632" i="9" s="1"/>
  <c r="I632" i="9" s="1"/>
  <c r="D529" i="9"/>
  <c r="H529" i="9" s="1"/>
  <c r="I529" i="9" s="1"/>
  <c r="H370" i="9"/>
  <c r="I370" i="9" s="1"/>
  <c r="C212" i="9"/>
  <c r="C31" i="9" s="1"/>
  <c r="D591" i="9"/>
  <c r="K827" i="5"/>
  <c r="C416" i="9"/>
  <c r="C281" i="9"/>
  <c r="E415" i="9"/>
  <c r="G116" i="9"/>
  <c r="E771" i="9"/>
  <c r="G771" i="9" s="1"/>
  <c r="G175" i="9"/>
  <c r="H175" i="9" s="1"/>
  <c r="I175" i="9" s="1"/>
  <c r="G487" i="9"/>
  <c r="G616" i="9"/>
  <c r="K616" i="5" s="1"/>
  <c r="E669" i="9"/>
  <c r="B291" i="9"/>
  <c r="G386" i="9"/>
  <c r="K386" i="5" s="1"/>
  <c r="H116" i="9"/>
  <c r="I116" i="9" s="1"/>
  <c r="B702" i="9"/>
  <c r="B707" i="9"/>
  <c r="D707" i="9" s="1"/>
  <c r="K641" i="5"/>
  <c r="C806" i="9"/>
  <c r="B267" i="9"/>
  <c r="D801" i="9"/>
  <c r="B708" i="9"/>
  <c r="C292" i="9"/>
  <c r="G120" i="9"/>
  <c r="G111" i="9"/>
  <c r="H111" i="9" s="1"/>
  <c r="I111" i="9" s="1"/>
  <c r="G750" i="9"/>
  <c r="K750" i="5" s="1"/>
  <c r="D617" i="9"/>
  <c r="H599" i="9"/>
  <c r="I599" i="9" s="1"/>
  <c r="G200" i="9"/>
  <c r="E269" i="9"/>
  <c r="G269" i="9" s="1"/>
  <c r="D624" i="9"/>
  <c r="G187" i="9"/>
  <c r="H187" i="9" s="1"/>
  <c r="I187" i="9" s="1"/>
  <c r="B266" i="9"/>
  <c r="G587" i="9"/>
  <c r="E707" i="9"/>
  <c r="C694" i="9"/>
  <c r="H474" i="9"/>
  <c r="I474" i="9" s="1"/>
  <c r="H86" i="9"/>
  <c r="I86" i="9" s="1"/>
  <c r="B387" i="9"/>
  <c r="B38" i="9" s="1"/>
  <c r="D381" i="9"/>
  <c r="B710" i="9"/>
  <c r="D710" i="9" s="1"/>
  <c r="C360" i="9"/>
  <c r="C36" i="9" s="1"/>
  <c r="H615" i="9"/>
  <c r="I615" i="9" s="1"/>
  <c r="E694" i="9"/>
  <c r="H582" i="9"/>
  <c r="I582" i="9" s="1"/>
  <c r="E695" i="9"/>
  <c r="H623" i="9"/>
  <c r="I623" i="9" s="1"/>
  <c r="G381" i="9"/>
  <c r="K381" i="5" s="1"/>
  <c r="G159" i="9"/>
  <c r="H159" i="9" s="1"/>
  <c r="I159" i="9" s="1"/>
  <c r="G602" i="9"/>
  <c r="K602" i="5" s="1"/>
  <c r="G617" i="9"/>
  <c r="G385" i="9"/>
  <c r="K385" i="5" s="1"/>
  <c r="G595" i="9"/>
  <c r="H595" i="9" s="1"/>
  <c r="I595" i="9" s="1"/>
  <c r="F707" i="9"/>
  <c r="E772" i="9"/>
  <c r="E747" i="9"/>
  <c r="E48" i="9" s="1"/>
  <c r="G48" i="9" s="1"/>
  <c r="F704" i="9"/>
  <c r="G486" i="9"/>
  <c r="C701" i="9"/>
  <c r="C377" i="9"/>
  <c r="C37" i="9" s="1"/>
  <c r="H357" i="9"/>
  <c r="I357" i="9" s="1"/>
  <c r="G496" i="9"/>
  <c r="K496" i="5" s="1"/>
  <c r="F714" i="9"/>
  <c r="B704" i="9"/>
  <c r="D486" i="9"/>
  <c r="D89" i="9"/>
  <c r="C266" i="9"/>
  <c r="B499" i="9"/>
  <c r="B42" i="9" s="1"/>
  <c r="D333" i="9"/>
  <c r="E282" i="9"/>
  <c r="E420" i="9"/>
  <c r="G343" i="9"/>
  <c r="H343" i="9" s="1"/>
  <c r="I343" i="9" s="1"/>
  <c r="D820" i="9"/>
  <c r="B687" i="9"/>
  <c r="D687" i="9" s="1"/>
  <c r="D575" i="9"/>
  <c r="D220" i="9"/>
  <c r="C267" i="9"/>
  <c r="D137" i="9"/>
  <c r="H137" i="9" s="1"/>
  <c r="I137" i="9" s="1"/>
  <c r="C270" i="9"/>
  <c r="D138" i="9"/>
  <c r="H138" i="9" s="1"/>
  <c r="I138" i="9" s="1"/>
  <c r="B271" i="9"/>
  <c r="F700" i="9"/>
  <c r="G642" i="9"/>
  <c r="D115" i="9"/>
  <c r="B292" i="9"/>
  <c r="D93" i="9"/>
  <c r="B270" i="9"/>
  <c r="C286" i="9"/>
  <c r="D153" i="9"/>
  <c r="H153" i="9" s="1"/>
  <c r="I153" i="9" s="1"/>
  <c r="D359" i="9"/>
  <c r="C420" i="9"/>
  <c r="C287" i="9"/>
  <c r="D196" i="9"/>
  <c r="C300" i="9"/>
  <c r="D209" i="9"/>
  <c r="H209" i="9" s="1"/>
  <c r="I209" i="9" s="1"/>
  <c r="D191" i="9"/>
  <c r="H191" i="9" s="1"/>
  <c r="I191" i="9" s="1"/>
  <c r="C282" i="9"/>
  <c r="H630" i="9"/>
  <c r="I630" i="9" s="1"/>
  <c r="H232" i="9"/>
  <c r="I232" i="9" s="1"/>
  <c r="E274" i="9"/>
  <c r="G274" i="9" s="1"/>
  <c r="G141" i="9"/>
  <c r="H141" i="9" s="1"/>
  <c r="I141" i="9" s="1"/>
  <c r="B674" i="9"/>
  <c r="D616" i="9"/>
  <c r="D816" i="9"/>
  <c r="C822" i="9"/>
  <c r="C55" i="9" s="1"/>
  <c r="D109" i="9"/>
  <c r="B286" i="9"/>
  <c r="C387" i="9"/>
  <c r="C38" i="9" s="1"/>
  <c r="D386" i="9"/>
  <c r="G517" i="9"/>
  <c r="K517" i="5" s="1"/>
  <c r="E713" i="9"/>
  <c r="H453" i="9"/>
  <c r="I453" i="9" s="1"/>
  <c r="G558" i="9"/>
  <c r="C671" i="9"/>
  <c r="H229" i="9"/>
  <c r="I229" i="9" s="1"/>
  <c r="C672" i="9"/>
  <c r="D672" i="9" s="1"/>
  <c r="H560" i="9"/>
  <c r="I560" i="9" s="1"/>
  <c r="F288" i="9"/>
  <c r="B279" i="9"/>
  <c r="D342" i="9"/>
  <c r="H342" i="9" s="1"/>
  <c r="I342" i="9" s="1"/>
  <c r="H236" i="9"/>
  <c r="I236" i="9" s="1"/>
  <c r="B747" i="9"/>
  <c r="B48" i="9" s="1"/>
  <c r="E675" i="9"/>
  <c r="C294" i="9"/>
  <c r="G136" i="9"/>
  <c r="D750" i="9"/>
  <c r="G139" i="9"/>
  <c r="G563" i="9"/>
  <c r="G594" i="9"/>
  <c r="D596" i="9"/>
  <c r="H184" i="9"/>
  <c r="I184" i="9" s="1"/>
  <c r="H253" i="9"/>
  <c r="I253" i="9" s="1"/>
  <c r="H463" i="9"/>
  <c r="I463" i="9" s="1"/>
  <c r="B417" i="9"/>
  <c r="H189" i="9"/>
  <c r="I189" i="9" s="1"/>
  <c r="G119" i="9"/>
  <c r="G604" i="9"/>
  <c r="K604" i="5" s="1"/>
  <c r="F297" i="9"/>
  <c r="F290" i="9"/>
  <c r="D227" i="9"/>
  <c r="H227" i="9" s="1"/>
  <c r="I227" i="9" s="1"/>
  <c r="B713" i="9"/>
  <c r="G93" i="9"/>
  <c r="D651" i="9"/>
  <c r="H651" i="9" s="1"/>
  <c r="I651" i="9" s="1"/>
  <c r="E708" i="9"/>
  <c r="C290" i="9"/>
  <c r="G194" i="9"/>
  <c r="H194" i="9" s="1"/>
  <c r="I194" i="9" s="1"/>
  <c r="G89" i="9"/>
  <c r="C268" i="9"/>
  <c r="C680" i="9"/>
  <c r="D680" i="9" s="1"/>
  <c r="D101" i="9"/>
  <c r="D613" i="9"/>
  <c r="F301" i="9"/>
  <c r="B670" i="9"/>
  <c r="E377" i="9"/>
  <c r="E37" i="9" s="1"/>
  <c r="C499" i="9"/>
  <c r="C42" i="9" s="1"/>
  <c r="H181" i="9"/>
  <c r="I181" i="9" s="1"/>
  <c r="E290" i="9"/>
  <c r="E266" i="9"/>
  <c r="C417" i="9"/>
  <c r="D645" i="9"/>
  <c r="C702" i="9"/>
  <c r="B272" i="9"/>
  <c r="B344" i="9"/>
  <c r="B35" i="9" s="1"/>
  <c r="H625" i="9"/>
  <c r="I625" i="9" s="1"/>
  <c r="C280" i="9"/>
  <c r="G359" i="9"/>
  <c r="G218" i="9"/>
  <c r="E268" i="9"/>
  <c r="F659" i="9"/>
  <c r="F45" i="9" s="1"/>
  <c r="E682" i="9"/>
  <c r="F360" i="9"/>
  <c r="F36" i="9" s="1"/>
  <c r="G36" i="9" s="1"/>
  <c r="H483" i="9"/>
  <c r="I483" i="9" s="1"/>
  <c r="H455" i="9"/>
  <c r="I455" i="9" s="1"/>
  <c r="C418" i="9"/>
  <c r="D600" i="9"/>
  <c r="H600" i="9" s="1"/>
  <c r="I600" i="9" s="1"/>
  <c r="F692" i="9"/>
  <c r="B298" i="9"/>
  <c r="G818" i="9"/>
  <c r="G584" i="9"/>
  <c r="G162" i="9"/>
  <c r="H162" i="9" s="1"/>
  <c r="I162" i="9" s="1"/>
  <c r="H571" i="9"/>
  <c r="I571" i="9" s="1"/>
  <c r="D163" i="9"/>
  <c r="G826" i="9"/>
  <c r="K826" i="5" s="1"/>
  <c r="D476" i="9"/>
  <c r="G828" i="9"/>
  <c r="K828" i="5" s="1"/>
  <c r="E387" i="9"/>
  <c r="E38" i="9" s="1"/>
  <c r="B345" i="10"/>
  <c r="B36" i="10" s="1"/>
  <c r="E417" i="10"/>
  <c r="K369" i="5"/>
  <c r="D338" i="9"/>
  <c r="H390" i="9"/>
  <c r="I390" i="9" s="1"/>
  <c r="K357" i="5"/>
  <c r="B388" i="10"/>
  <c r="B39" i="10" s="1"/>
  <c r="H345" i="10"/>
  <c r="H36" i="10" s="1"/>
  <c r="B378" i="10"/>
  <c r="B38" i="10" s="1"/>
  <c r="F417" i="10"/>
  <c r="E56" i="2"/>
  <c r="D56" i="2"/>
  <c r="C56" i="2"/>
  <c r="B667" i="9"/>
  <c r="E265" i="9"/>
  <c r="B605" i="9"/>
  <c r="B44" i="9" s="1"/>
  <c r="B695" i="9"/>
  <c r="H526" i="9"/>
  <c r="I526" i="9" s="1"/>
  <c r="B212" i="9"/>
  <c r="B31" i="9" s="1"/>
  <c r="F126" i="9"/>
  <c r="F29" i="9" s="1"/>
  <c r="D514" i="9"/>
  <c r="H514" i="9" s="1"/>
  <c r="I514" i="9" s="1"/>
  <c r="F344" i="9"/>
  <c r="F35" i="9" s="1"/>
  <c r="B712" i="9"/>
  <c r="D712" i="9" s="1"/>
  <c r="G113" i="9"/>
  <c r="D590" i="9"/>
  <c r="C668" i="9"/>
  <c r="E677" i="9"/>
  <c r="D558" i="9"/>
  <c r="D545" i="9"/>
  <c r="H545" i="9" s="1"/>
  <c r="I545" i="9" s="1"/>
  <c r="D87" i="9"/>
  <c r="E416" i="9"/>
  <c r="E276" i="9"/>
  <c r="D107" i="9"/>
  <c r="H107" i="9" s="1"/>
  <c r="I107" i="9" s="1"/>
  <c r="G373" i="9"/>
  <c r="K373" i="5" s="1"/>
  <c r="F417" i="9"/>
  <c r="G537" i="9"/>
  <c r="K537" i="5" s="1"/>
  <c r="G803" i="9"/>
  <c r="H803" i="9" s="1"/>
  <c r="I803" i="9" s="1"/>
  <c r="G104" i="9"/>
  <c r="H104" i="9" s="1"/>
  <c r="I104" i="9" s="1"/>
  <c r="F605" i="9"/>
  <c r="F44" i="9" s="1"/>
  <c r="B671" i="9"/>
  <c r="B415" i="9"/>
  <c r="D415" i="9" s="1"/>
  <c r="B690" i="9"/>
  <c r="E605" i="9"/>
  <c r="E44" i="9" s="1"/>
  <c r="E277" i="9"/>
  <c r="G277" i="9" s="1"/>
  <c r="D749" i="9"/>
  <c r="D754" i="9"/>
  <c r="D757" i="9" s="1"/>
  <c r="B757" i="9"/>
  <c r="B50" i="9" s="1"/>
  <c r="B698" i="9"/>
  <c r="D698" i="9" s="1"/>
  <c r="G459" i="9"/>
  <c r="K459" i="5" s="1"/>
  <c r="H834" i="9"/>
  <c r="I834" i="9" s="1"/>
  <c r="G521" i="9"/>
  <c r="K521" i="5" s="1"/>
  <c r="G816" i="9"/>
  <c r="D649" i="9"/>
  <c r="G152" i="9"/>
  <c r="D114" i="9"/>
  <c r="G210" i="9"/>
  <c r="H210" i="9" s="1"/>
  <c r="I210" i="9" s="1"/>
  <c r="E212" i="9"/>
  <c r="E31" i="9" s="1"/>
  <c r="F499" i="9"/>
  <c r="F42" i="9" s="1"/>
  <c r="B830" i="9"/>
  <c r="E126" i="9"/>
  <c r="E29" i="9" s="1"/>
  <c r="F287" i="9"/>
  <c r="B170" i="9"/>
  <c r="B30" i="9" s="1"/>
  <c r="F415" i="9"/>
  <c r="B268" i="9"/>
  <c r="D539" i="9"/>
  <c r="E822" i="9"/>
  <c r="E55" i="9" s="1"/>
  <c r="B683" i="9"/>
  <c r="D683" i="9" s="1"/>
  <c r="G185" i="9"/>
  <c r="E256" i="9"/>
  <c r="E32" i="9" s="1"/>
  <c r="D103" i="9"/>
  <c r="E417" i="9"/>
  <c r="G340" i="9"/>
  <c r="E679" i="9"/>
  <c r="G679" i="9" s="1"/>
  <c r="E285" i="9"/>
  <c r="G105" i="9"/>
  <c r="G179" i="9"/>
  <c r="B772" i="9"/>
  <c r="B699" i="9"/>
  <c r="G114" i="9"/>
  <c r="G573" i="9"/>
  <c r="E674" i="9"/>
  <c r="F696" i="9"/>
  <c r="H586" i="9"/>
  <c r="I586" i="9" s="1"/>
  <c r="H468" i="9"/>
  <c r="I468" i="9" s="1"/>
  <c r="H507" i="9"/>
  <c r="I507" i="9" s="1"/>
  <c r="H240" i="9"/>
  <c r="I240" i="9" s="1"/>
  <c r="G133" i="9"/>
  <c r="H133" i="9" s="1"/>
  <c r="I133" i="9" s="1"/>
  <c r="F170" i="9"/>
  <c r="F30" i="9" s="1"/>
  <c r="C344" i="9"/>
  <c r="C35" i="9" s="1"/>
  <c r="F420" i="9"/>
  <c r="C302" i="9"/>
  <c r="E696" i="9"/>
  <c r="D96" i="9"/>
  <c r="H96" i="9" s="1"/>
  <c r="I96" i="9" s="1"/>
  <c r="G354" i="9"/>
  <c r="H354" i="9" s="1"/>
  <c r="I354" i="9" s="1"/>
  <c r="H833" i="9"/>
  <c r="I833" i="9" s="1"/>
  <c r="G819" i="9"/>
  <c r="K819" i="5" s="1"/>
  <c r="D252" i="9"/>
  <c r="F830" i="9"/>
  <c r="D576" i="9"/>
  <c r="H576" i="9" s="1"/>
  <c r="I576" i="9" s="1"/>
  <c r="F263" i="9"/>
  <c r="C771" i="9"/>
  <c r="C256" i="9"/>
  <c r="C32" i="9" s="1"/>
  <c r="E659" i="9"/>
  <c r="E45" i="9" s="1"/>
  <c r="B700" i="9"/>
  <c r="F686" i="9"/>
  <c r="G686" i="9" s="1"/>
  <c r="E301" i="9"/>
  <c r="D579" i="9"/>
  <c r="G91" i="9"/>
  <c r="H91" i="9" s="1"/>
  <c r="I91" i="9" s="1"/>
  <c r="G801" i="9"/>
  <c r="E711" i="9"/>
  <c r="G711" i="9" s="1"/>
  <c r="G523" i="9"/>
  <c r="D827" i="9"/>
  <c r="H827" i="9" s="1"/>
  <c r="I827" i="9" s="1"/>
  <c r="D98" i="9"/>
  <c r="B275" i="9"/>
  <c r="F212" i="9"/>
  <c r="F31" i="9" s="1"/>
  <c r="E830" i="9"/>
  <c r="B703" i="9"/>
  <c r="D703" i="9" s="1"/>
  <c r="F673" i="9"/>
  <c r="G673" i="9" s="1"/>
  <c r="B295" i="9"/>
  <c r="G158" i="9"/>
  <c r="B126" i="9"/>
  <c r="B29" i="9" s="1"/>
  <c r="C126" i="9"/>
  <c r="C29" i="9" s="1"/>
  <c r="D643" i="9"/>
  <c r="G372" i="9"/>
  <c r="H372" i="9" s="1"/>
  <c r="I372" i="9" s="1"/>
  <c r="D99" i="9"/>
  <c r="H223" i="9"/>
  <c r="I223" i="9" s="1"/>
  <c r="K638" i="5"/>
  <c r="H204" i="9"/>
  <c r="I204" i="9" s="1"/>
  <c r="B278" i="9"/>
  <c r="F822" i="9"/>
  <c r="F55" i="9" s="1"/>
  <c r="B771" i="9"/>
  <c r="G633" i="9"/>
  <c r="G99" i="9"/>
  <c r="H503" i="9"/>
  <c r="I503" i="9" s="1"/>
  <c r="F716" i="9"/>
  <c r="D113" i="9"/>
  <c r="G755" i="9"/>
  <c r="H755" i="9" s="1"/>
  <c r="I755" i="9" s="1"/>
  <c r="D102" i="9"/>
  <c r="H102" i="9" s="1"/>
  <c r="I102" i="9" s="1"/>
  <c r="G109" i="9"/>
  <c r="D340" i="9"/>
  <c r="G619" i="9"/>
  <c r="H619" i="9" s="1"/>
  <c r="I619" i="9" s="1"/>
  <c r="C708" i="9"/>
  <c r="C709" i="9"/>
  <c r="B659" i="9"/>
  <c r="B45" i="9" s="1"/>
  <c r="H183" i="9"/>
  <c r="I183" i="9" s="1"/>
  <c r="G490" i="9"/>
  <c r="E270" i="9"/>
  <c r="D120" i="9"/>
  <c r="D655" i="9"/>
  <c r="H655" i="9" s="1"/>
  <c r="I655" i="9" s="1"/>
  <c r="C297" i="9"/>
  <c r="E170" i="9"/>
  <c r="E30" i="9" s="1"/>
  <c r="C659" i="9"/>
  <c r="C45" i="9" s="1"/>
  <c r="H172" i="9"/>
  <c r="I172" i="9" s="1"/>
  <c r="E263" i="9"/>
  <c r="H216" i="9"/>
  <c r="I216" i="9" s="1"/>
  <c r="C667" i="9"/>
  <c r="C605" i="9"/>
  <c r="C44" i="9" s="1"/>
  <c r="H480" i="9"/>
  <c r="I480" i="9" s="1"/>
  <c r="D94" i="9"/>
  <c r="C271" i="9"/>
  <c r="H420" i="10"/>
  <c r="I774" i="10"/>
  <c r="K708" i="10"/>
  <c r="I705" i="10"/>
  <c r="G817" i="9"/>
  <c r="H817" i="9" s="1"/>
  <c r="I817" i="9" s="1"/>
  <c r="K684" i="10"/>
  <c r="H267" i="10"/>
  <c r="H682" i="10"/>
  <c r="I753" i="10"/>
  <c r="I50" i="10" s="1"/>
  <c r="J378" i="10"/>
  <c r="J38" i="10" s="1"/>
  <c r="J668" i="10"/>
  <c r="F703" i="10"/>
  <c r="E660" i="10"/>
  <c r="E46" i="10" s="1"/>
  <c r="B606" i="10"/>
  <c r="B45" i="10" s="1"/>
  <c r="E345" i="10"/>
  <c r="E36" i="10" s="1"/>
  <c r="F690" i="10"/>
  <c r="D748" i="10"/>
  <c r="D49" i="10" s="1"/>
  <c r="D188" i="9"/>
  <c r="H188" i="9" s="1"/>
  <c r="I188" i="9" s="1"/>
  <c r="G601" i="9"/>
  <c r="K601" i="5" s="1"/>
  <c r="E303" i="10"/>
  <c r="C679" i="10"/>
  <c r="B265" i="9"/>
  <c r="D88" i="9"/>
  <c r="H774" i="10"/>
  <c r="G753" i="10"/>
  <c r="G50" i="10" s="1"/>
  <c r="E297" i="10"/>
  <c r="E281" i="10"/>
  <c r="G745" i="9"/>
  <c r="H745" i="9" s="1"/>
  <c r="I745" i="9" s="1"/>
  <c r="F280" i="9"/>
  <c r="G754" i="9"/>
  <c r="E757" i="9"/>
  <c r="E50" i="9" s="1"/>
  <c r="C410" i="10"/>
  <c r="F302" i="10"/>
  <c r="F850" i="10"/>
  <c r="D95" i="9"/>
  <c r="C272" i="9"/>
  <c r="C84" i="9"/>
  <c r="D84" i="9" s="1"/>
  <c r="H205" i="5"/>
  <c r="I205" i="5" s="1"/>
  <c r="G268" i="10"/>
  <c r="J684" i="10"/>
  <c r="J753" i="10"/>
  <c r="J50" i="10" s="1"/>
  <c r="G697" i="10"/>
  <c r="H852" i="10"/>
  <c r="K421" i="10"/>
  <c r="I710" i="10"/>
  <c r="G675" i="10"/>
  <c r="G672" i="10"/>
  <c r="F270" i="10"/>
  <c r="D421" i="10"/>
  <c r="E287" i="10"/>
  <c r="J420" i="10"/>
  <c r="K690" i="10"/>
  <c r="F699" i="10"/>
  <c r="E606" i="10"/>
  <c r="E45" i="10" s="1"/>
  <c r="D676" i="10"/>
  <c r="F715" i="10"/>
  <c r="F705" i="10"/>
  <c r="E704" i="10"/>
  <c r="K674" i="10"/>
  <c r="E690" i="10"/>
  <c r="F660" i="10"/>
  <c r="F46" i="10" s="1"/>
  <c r="G551" i="9"/>
  <c r="J530" i="9" s="1"/>
  <c r="F43" i="9"/>
  <c r="G43" i="9" s="1"/>
  <c r="H43" i="9" s="1"/>
  <c r="C27" i="9"/>
  <c r="D27" i="9" s="1"/>
  <c r="E361" i="10"/>
  <c r="E37" i="10" s="1"/>
  <c r="B289" i="10"/>
  <c r="E285" i="10"/>
  <c r="K774" i="10"/>
  <c r="H561" i="9"/>
  <c r="I561" i="9" s="1"/>
  <c r="F266" i="10"/>
  <c r="I171" i="10"/>
  <c r="I31" i="10" s="1"/>
  <c r="H299" i="10"/>
  <c r="E266" i="10"/>
  <c r="F273" i="10"/>
  <c r="D257" i="10"/>
  <c r="D33" i="10" s="1"/>
  <c r="F301" i="10"/>
  <c r="G257" i="10"/>
  <c r="G33" i="10" s="1"/>
  <c r="K127" i="10"/>
  <c r="K30" i="10" s="1"/>
  <c r="F127" i="10"/>
  <c r="F30" i="10" s="1"/>
  <c r="C273" i="10"/>
  <c r="D288" i="10"/>
  <c r="K213" i="10"/>
  <c r="K32" i="10" s="1"/>
  <c r="J288" i="10"/>
  <c r="H825" i="5"/>
  <c r="I825" i="5" s="1"/>
  <c r="H101" i="5"/>
  <c r="I101" i="5" s="1"/>
  <c r="F274" i="10"/>
  <c r="D274" i="10"/>
  <c r="J679" i="10"/>
  <c r="H460" i="5"/>
  <c r="I460" i="5" s="1"/>
  <c r="I296" i="10"/>
  <c r="G378" i="10"/>
  <c r="G38" i="10" s="1"/>
  <c r="E171" i="10"/>
  <c r="E31" i="10" s="1"/>
  <c r="F552" i="10"/>
  <c r="F44" i="10" s="1"/>
  <c r="F677" i="10"/>
  <c r="I673" i="10"/>
  <c r="H478" i="5"/>
  <c r="I478" i="5" s="1"/>
  <c r="E213" i="10"/>
  <c r="E32" i="10" s="1"/>
  <c r="H195" i="9"/>
  <c r="I195" i="9" s="1"/>
  <c r="E688" i="10"/>
  <c r="K281" i="10"/>
  <c r="E268" i="10"/>
  <c r="H509" i="9"/>
  <c r="I509" i="9" s="1"/>
  <c r="H134" i="9"/>
  <c r="I134" i="9" s="1"/>
  <c r="C127" i="10"/>
  <c r="C30" i="10" s="1"/>
  <c r="J361" i="10"/>
  <c r="J37" i="10" s="1"/>
  <c r="H351" i="9"/>
  <c r="I351" i="9" s="1"/>
  <c r="C171" i="10"/>
  <c r="C31" i="10" s="1"/>
  <c r="B671" i="10"/>
  <c r="J685" i="10"/>
  <c r="F831" i="10"/>
  <c r="F57" i="10" s="1"/>
  <c r="C301" i="10"/>
  <c r="J418" i="10"/>
  <c r="G275" i="5"/>
  <c r="H172" i="5"/>
  <c r="I172" i="5" s="1"/>
  <c r="H245" i="5"/>
  <c r="I245" i="5" s="1"/>
  <c r="C748" i="10"/>
  <c r="C49" i="10" s="1"/>
  <c r="K299" i="10"/>
  <c r="G283" i="10"/>
  <c r="K693" i="10"/>
  <c r="H714" i="10"/>
  <c r="D807" i="10"/>
  <c r="D54" i="10" s="1"/>
  <c r="J171" i="10"/>
  <c r="J31" i="10" s="1"/>
  <c r="I257" i="10"/>
  <c r="I33" i="10" s="1"/>
  <c r="H213" i="10"/>
  <c r="H32" i="10" s="1"/>
  <c r="J682" i="10"/>
  <c r="I708" i="10"/>
  <c r="H691" i="10"/>
  <c r="K415" i="10"/>
  <c r="K694" i="10"/>
  <c r="E500" i="10"/>
  <c r="E43" i="10" s="1"/>
  <c r="I269" i="10"/>
  <c r="G171" i="10"/>
  <c r="G31" i="10" s="1"/>
  <c r="G686" i="10"/>
  <c r="K681" i="10"/>
  <c r="I419" i="10"/>
  <c r="H688" i="10"/>
  <c r="I706" i="10"/>
  <c r="J700" i="10"/>
  <c r="J674" i="10"/>
  <c r="K704" i="10"/>
  <c r="I682" i="10"/>
  <c r="K717" i="10"/>
  <c r="H670" i="10"/>
  <c r="I695" i="10"/>
  <c r="H700" i="10"/>
  <c r="H680" i="10"/>
  <c r="I686" i="10"/>
  <c r="K715" i="10"/>
  <c r="H715" i="10"/>
  <c r="H827" i="5"/>
  <c r="I827" i="5" s="1"/>
  <c r="D718" i="8"/>
  <c r="H515" i="5"/>
  <c r="I515" i="5" s="1"/>
  <c r="H507" i="5"/>
  <c r="I507" i="5" s="1"/>
  <c r="H521" i="5"/>
  <c r="I521" i="5" s="1"/>
  <c r="H603" i="5"/>
  <c r="I603" i="5" s="1"/>
  <c r="D700" i="5"/>
  <c r="H626" i="5"/>
  <c r="I626" i="5" s="1"/>
  <c r="H459" i="5"/>
  <c r="I459" i="5" s="1"/>
  <c r="G715" i="10"/>
  <c r="G711" i="10"/>
  <c r="H684" i="10"/>
  <c r="H462" i="9"/>
  <c r="I462" i="9" s="1"/>
  <c r="H698" i="10"/>
  <c r="K452" i="5"/>
  <c r="K471" i="5"/>
  <c r="H471" i="9"/>
  <c r="I471" i="9" s="1"/>
  <c r="H248" i="5"/>
  <c r="I248" i="5" s="1"/>
  <c r="K686" i="10"/>
  <c r="K702" i="10"/>
  <c r="K606" i="10"/>
  <c r="K45" i="10" s="1"/>
  <c r="J702" i="10"/>
  <c r="J127" i="10"/>
  <c r="J30" i="10" s="1"/>
  <c r="G713" i="10"/>
  <c r="J693" i="10"/>
  <c r="I714" i="10"/>
  <c r="J698" i="10"/>
  <c r="J421" i="10"/>
  <c r="J696" i="10"/>
  <c r="J606" i="10"/>
  <c r="J45" i="10" s="1"/>
  <c r="G678" i="10"/>
  <c r="J678" i="10"/>
  <c r="K695" i="10"/>
  <c r="J675" i="10"/>
  <c r="K339" i="5"/>
  <c r="G680" i="10"/>
  <c r="G685" i="10"/>
  <c r="H421" i="10"/>
  <c r="H452" i="9"/>
  <c r="I452" i="9" s="1"/>
  <c r="K614" i="5"/>
  <c r="K705" i="10"/>
  <c r="H687" i="10"/>
  <c r="K701" i="10"/>
  <c r="K402" i="10"/>
  <c r="K40" i="10" s="1"/>
  <c r="K295" i="10"/>
  <c r="K245" i="5"/>
  <c r="K457" i="5"/>
  <c r="H498" i="5"/>
  <c r="I498" i="5" s="1"/>
  <c r="I831" i="10"/>
  <c r="I681" i="10"/>
  <c r="G692" i="10"/>
  <c r="I772" i="10"/>
  <c r="G708" i="10"/>
  <c r="I675" i="10"/>
  <c r="I606" i="10"/>
  <c r="I45" i="10" s="1"/>
  <c r="F687" i="10"/>
  <c r="K696" i="10"/>
  <c r="K672" i="10"/>
  <c r="H288" i="10"/>
  <c r="I704" i="10"/>
  <c r="J708" i="10"/>
  <c r="G704" i="10"/>
  <c r="I420" i="10"/>
  <c r="J701" i="10"/>
  <c r="H693" i="10"/>
  <c r="I773" i="10"/>
  <c r="I702" i="10"/>
  <c r="H703" i="10"/>
  <c r="I415" i="10"/>
  <c r="I709" i="10"/>
  <c r="K700" i="10"/>
  <c r="D660" i="10"/>
  <c r="D46" i="10" s="1"/>
  <c r="H709" i="10"/>
  <c r="J670" i="10"/>
  <c r="H457" i="9"/>
  <c r="I457" i="9" s="1"/>
  <c r="E823" i="10"/>
  <c r="E56" i="10" s="1"/>
  <c r="I715" i="10"/>
  <c r="J689" i="10"/>
  <c r="H553" i="9"/>
  <c r="I553" i="9" s="1"/>
  <c r="B700" i="10"/>
  <c r="J692" i="10"/>
  <c r="J694" i="10"/>
  <c r="G295" i="10"/>
  <c r="F807" i="10"/>
  <c r="F54" i="10" s="1"/>
  <c r="D299" i="5"/>
  <c r="H539" i="5"/>
  <c r="I539" i="5" s="1"/>
  <c r="H174" i="9"/>
  <c r="I174" i="9" s="1"/>
  <c r="J276" i="10"/>
  <c r="K378" i="10"/>
  <c r="K38" i="10" s="1"/>
  <c r="H452" i="5"/>
  <c r="I452" i="5" s="1"/>
  <c r="H464" i="5"/>
  <c r="I464" i="5" s="1"/>
  <c r="I265" i="10"/>
  <c r="K455" i="5"/>
  <c r="I700" i="10"/>
  <c r="H683" i="10"/>
  <c r="G710" i="10"/>
  <c r="H112" i="5"/>
  <c r="I112" i="5" s="1"/>
  <c r="G672" i="5"/>
  <c r="H451" i="5"/>
  <c r="I451" i="5" s="1"/>
  <c r="H90" i="9"/>
  <c r="I90" i="9" s="1"/>
  <c r="H376" i="9"/>
  <c r="I376" i="9" s="1"/>
  <c r="K687" i="10"/>
  <c r="J703" i="10"/>
  <c r="G282" i="10"/>
  <c r="J706" i="10"/>
  <c r="G703" i="10"/>
  <c r="H690" i="10"/>
  <c r="J687" i="10"/>
  <c r="H710" i="10"/>
  <c r="H708" i="10"/>
  <c r="J831" i="10"/>
  <c r="K831" i="10"/>
  <c r="H853" i="10"/>
  <c r="G852" i="10"/>
  <c r="G853" i="10"/>
  <c r="H850" i="10"/>
  <c r="J850" i="10"/>
  <c r="H807" i="10"/>
  <c r="H54" i="10" s="1"/>
  <c r="G851" i="10"/>
  <c r="J852" i="10"/>
  <c r="E850" i="10"/>
  <c r="G823" i="10"/>
  <c r="G56" i="10" s="1"/>
  <c r="I851" i="10"/>
  <c r="I823" i="10"/>
  <c r="I56" i="10" s="1"/>
  <c r="J851" i="10"/>
  <c r="K593" i="5"/>
  <c r="K257" i="10"/>
  <c r="K33" i="10" s="1"/>
  <c r="J500" i="10"/>
  <c r="J43" i="10" s="1"/>
  <c r="H335" i="9"/>
  <c r="I335" i="9" s="1"/>
  <c r="J296" i="10"/>
  <c r="F345" i="10"/>
  <c r="F36" i="10" s="1"/>
  <c r="D710" i="10"/>
  <c r="J213" i="10"/>
  <c r="J32" i="10" s="1"/>
  <c r="J297" i="10"/>
  <c r="K418" i="10"/>
  <c r="K345" i="10"/>
  <c r="K36" i="10" s="1"/>
  <c r="H276" i="10"/>
  <c r="H127" i="10"/>
  <c r="H30" i="10" s="1"/>
  <c r="I688" i="10"/>
  <c r="G213" i="10"/>
  <c r="G32" i="10" s="1"/>
  <c r="G269" i="10"/>
  <c r="K500" i="10"/>
  <c r="K43" i="10" s="1"/>
  <c r="K679" i="10"/>
  <c r="H378" i="10"/>
  <c r="H38" i="10" s="1"/>
  <c r="D270" i="10"/>
  <c r="D127" i="10"/>
  <c r="D30" i="10" s="1"/>
  <c r="H689" i="10"/>
  <c r="H500" i="10"/>
  <c r="H43" i="10" s="1"/>
  <c r="I402" i="10"/>
  <c r="I40" i="10" s="1"/>
  <c r="G606" i="10"/>
  <c r="G45" i="10" s="1"/>
  <c r="J660" i="10"/>
  <c r="J46" i="10" s="1"/>
  <c r="J671" i="10"/>
  <c r="H606" i="10"/>
  <c r="H45" i="10" s="1"/>
  <c r="G552" i="10"/>
  <c r="G44" i="10" s="1"/>
  <c r="F378" i="10"/>
  <c r="I660" i="10"/>
  <c r="I46" i="10" s="1"/>
  <c r="I668" i="10"/>
  <c r="J713" i="10"/>
  <c r="H696" i="10"/>
  <c r="I696" i="10"/>
  <c r="F171" i="10"/>
  <c r="F31" i="10" s="1"/>
  <c r="F293" i="10"/>
  <c r="G699" i="10"/>
  <c r="I552" i="10"/>
  <c r="I44" i="10" s="1"/>
  <c r="I692" i="10"/>
  <c r="H773" i="10"/>
  <c r="K691" i="10"/>
  <c r="J402" i="10"/>
  <c r="J40" i="10" s="1"/>
  <c r="D674" i="10"/>
  <c r="D606" i="10"/>
  <c r="H450" i="9"/>
  <c r="I450" i="9" s="1"/>
  <c r="F282" i="10"/>
  <c r="F257" i="10"/>
  <c r="F33" i="10" s="1"/>
  <c r="G127" i="10"/>
  <c r="G30" i="10" s="1"/>
  <c r="G284" i="10"/>
  <c r="K753" i="10"/>
  <c r="K772" i="10"/>
  <c r="G361" i="10"/>
  <c r="G37" i="10" s="1"/>
  <c r="G418" i="10"/>
  <c r="I683" i="10"/>
  <c r="G500" i="10"/>
  <c r="G43" i="10" s="1"/>
  <c r="G694" i="10"/>
  <c r="I694" i="10"/>
  <c r="I717" i="10"/>
  <c r="K285" i="10"/>
  <c r="K171" i="10"/>
  <c r="K31" i="10" s="1"/>
  <c r="F672" i="10"/>
  <c r="F606" i="10"/>
  <c r="F45" i="10" s="1"/>
  <c r="K669" i="10"/>
  <c r="K660" i="10"/>
  <c r="K46" i="10" s="1"/>
  <c r="G688" i="10"/>
  <c r="H660" i="10"/>
  <c r="H46" i="10" s="1"/>
  <c r="K552" i="10"/>
  <c r="K44" i="10" s="1"/>
  <c r="G660" i="10"/>
  <c r="G46" i="10" s="1"/>
  <c r="I678" i="10"/>
  <c r="I500" i="10"/>
  <c r="I43" i="10" s="1"/>
  <c r="H552" i="10"/>
  <c r="H44" i="10" s="1"/>
  <c r="H675" i="10"/>
  <c r="G420" i="10"/>
  <c r="G402" i="10"/>
  <c r="G40" i="10" s="1"/>
  <c r="K713" i="10"/>
  <c r="K823" i="10"/>
  <c r="K56" i="10" s="1"/>
  <c r="I264" i="10"/>
  <c r="I213" i="10"/>
  <c r="I32" i="10" s="1"/>
  <c r="K361" i="10"/>
  <c r="K37" i="10" s="1"/>
  <c r="I361" i="10"/>
  <c r="I37" i="10" s="1"/>
  <c r="H372" i="5"/>
  <c r="I372" i="5" s="1"/>
  <c r="H389" i="9"/>
  <c r="I389" i="9" s="1"/>
  <c r="J691" i="10"/>
  <c r="G693" i="10"/>
  <c r="G275" i="10"/>
  <c r="K709" i="10"/>
  <c r="J688" i="10"/>
  <c r="K199" i="5"/>
  <c r="H268" i="10"/>
  <c r="E32" i="8"/>
  <c r="E34" i="8" s="1"/>
  <c r="E259" i="8"/>
  <c r="H614" i="5"/>
  <c r="I614" i="5" s="1"/>
  <c r="J264" i="10"/>
  <c r="H831" i="10"/>
  <c r="J552" i="10"/>
  <c r="J44" i="10" s="1"/>
  <c r="H367" i="9"/>
  <c r="I367" i="9" s="1"/>
  <c r="G668" i="10"/>
  <c r="K671" i="10"/>
  <c r="G677" i="10"/>
  <c r="I127" i="10"/>
  <c r="I30" i="10" s="1"/>
  <c r="H488" i="5"/>
  <c r="I488" i="5" s="1"/>
  <c r="H849" i="10"/>
  <c r="J345" i="10"/>
  <c r="J36" i="10" s="1"/>
  <c r="H686" i="10"/>
  <c r="K673" i="10"/>
  <c r="H465" i="9"/>
  <c r="I465" i="9" s="1"/>
  <c r="J710" i="10"/>
  <c r="J683" i="10"/>
  <c r="J758" i="10"/>
  <c r="G416" i="10"/>
  <c r="K420" i="10"/>
  <c r="H704" i="10"/>
  <c r="H672" i="10"/>
  <c r="J686" i="10"/>
  <c r="J849" i="10"/>
  <c r="J823" i="10"/>
  <c r="J56" i="10" s="1"/>
  <c r="G669" i="5"/>
  <c r="H604" i="5"/>
  <c r="I604" i="5" s="1"/>
  <c r="J774" i="10"/>
  <c r="J709" i="10"/>
  <c r="H851" i="10"/>
  <c r="H685" i="10"/>
  <c r="G774" i="10"/>
  <c r="K680" i="10"/>
  <c r="J807" i="10"/>
  <c r="J54" i="10" s="1"/>
  <c r="K335" i="5"/>
  <c r="K400" i="5"/>
  <c r="G296" i="5"/>
  <c r="H753" i="10"/>
  <c r="H50" i="10" s="1"/>
  <c r="H772" i="10"/>
  <c r="H748" i="10"/>
  <c r="H49" i="10" s="1"/>
  <c r="J707" i="10"/>
  <c r="I672" i="10"/>
  <c r="H457" i="5"/>
  <c r="I457" i="5" s="1"/>
  <c r="G748" i="10"/>
  <c r="G772" i="10"/>
  <c r="J676" i="10"/>
  <c r="J773" i="10"/>
  <c r="G831" i="10"/>
  <c r="J772" i="10"/>
  <c r="J748" i="10"/>
  <c r="J49" i="10" s="1"/>
  <c r="I689" i="10"/>
  <c r="H694" i="10"/>
  <c r="I684" i="10"/>
  <c r="G684" i="10"/>
  <c r="K807" i="10"/>
  <c r="K54" i="10" s="1"/>
  <c r="G850" i="10"/>
  <c r="F774" i="10"/>
  <c r="G849" i="5"/>
  <c r="H674" i="10"/>
  <c r="K388" i="10"/>
  <c r="K39" i="10" s="1"/>
  <c r="K714" i="10"/>
  <c r="J704" i="10"/>
  <c r="I852" i="10"/>
  <c r="I853" i="10"/>
  <c r="G671" i="10"/>
  <c r="K716" i="10"/>
  <c r="H540" i="5"/>
  <c r="I540" i="5" s="1"/>
  <c r="H505" i="5"/>
  <c r="I505" i="5" s="1"/>
  <c r="D678" i="5"/>
  <c r="G700" i="5"/>
  <c r="K366" i="5"/>
  <c r="H644" i="9"/>
  <c r="I644" i="9" s="1"/>
  <c r="D295" i="5"/>
  <c r="B422" i="8"/>
  <c r="K639" i="5"/>
  <c r="K670" i="10"/>
  <c r="G807" i="10"/>
  <c r="G54" i="10" s="1"/>
  <c r="G849" i="10"/>
  <c r="J853" i="10"/>
  <c r="H758" i="10"/>
  <c r="J672" i="10"/>
  <c r="I748" i="10"/>
  <c r="I49" i="10" s="1"/>
  <c r="G679" i="10"/>
  <c r="I807" i="10"/>
  <c r="I54" i="10" s="1"/>
  <c r="I849" i="10"/>
  <c r="H669" i="10"/>
  <c r="K773" i="10"/>
  <c r="H536" i="9"/>
  <c r="I536" i="9" s="1"/>
  <c r="K600" i="5"/>
  <c r="H641" i="5"/>
  <c r="I641" i="5" s="1"/>
  <c r="D706" i="5"/>
  <c r="H658" i="5"/>
  <c r="I658" i="5" s="1"/>
  <c r="H206" i="5"/>
  <c r="I206" i="5" s="1"/>
  <c r="D34" i="8"/>
  <c r="H191" i="5"/>
  <c r="I191" i="5" s="1"/>
  <c r="H751" i="5"/>
  <c r="I751" i="5" s="1"/>
  <c r="H512" i="9"/>
  <c r="I512" i="9" s="1"/>
  <c r="H473" i="9"/>
  <c r="I473" i="9" s="1"/>
  <c r="D272" i="5"/>
  <c r="H514" i="5"/>
  <c r="I514" i="5" s="1"/>
  <c r="D291" i="5"/>
  <c r="H477" i="9"/>
  <c r="I477" i="9" s="1"/>
  <c r="G300" i="5"/>
  <c r="K512" i="5"/>
  <c r="H137" i="5"/>
  <c r="I137" i="5" s="1"/>
  <c r="H461" i="9"/>
  <c r="I461" i="9" s="1"/>
  <c r="H525" i="9"/>
  <c r="I525" i="9" s="1"/>
  <c r="H195" i="5"/>
  <c r="I195" i="5" s="1"/>
  <c r="H573" i="5"/>
  <c r="I573" i="5" s="1"/>
  <c r="H182" i="9"/>
  <c r="I182" i="9" s="1"/>
  <c r="H159" i="5"/>
  <c r="I159" i="5" s="1"/>
  <c r="D679" i="5"/>
  <c r="G708" i="5"/>
  <c r="H818" i="5"/>
  <c r="I818" i="5" s="1"/>
  <c r="D259" i="8"/>
  <c r="K525" i="5"/>
  <c r="H588" i="5"/>
  <c r="I588" i="5" s="1"/>
  <c r="D281" i="5"/>
  <c r="K356" i="5"/>
  <c r="C47" i="8"/>
  <c r="H336" i="9"/>
  <c r="G290" i="5"/>
  <c r="C663" i="8"/>
  <c r="G270" i="5"/>
  <c r="G49" i="5"/>
  <c r="K599" i="5"/>
  <c r="F58" i="8"/>
  <c r="C718" i="8"/>
  <c r="B34" i="8"/>
  <c r="H201" i="9"/>
  <c r="I201" i="9" s="1"/>
  <c r="H400" i="9"/>
  <c r="I400" i="9" s="1"/>
  <c r="H399" i="5"/>
  <c r="I399" i="5" s="1"/>
  <c r="G297" i="5"/>
  <c r="B58" i="8"/>
  <c r="H226" i="5"/>
  <c r="I226" i="5" s="1"/>
  <c r="H829" i="9"/>
  <c r="I829" i="9" s="1"/>
  <c r="K647" i="5"/>
  <c r="F663" i="8"/>
  <c r="H105" i="5"/>
  <c r="I105" i="5" s="1"/>
  <c r="F47" i="8"/>
  <c r="B855" i="8"/>
  <c r="E304" i="8"/>
  <c r="K91" i="5"/>
  <c r="H116" i="5"/>
  <c r="I116" i="5" s="1"/>
  <c r="E49" i="9"/>
  <c r="K829" i="5"/>
  <c r="K501" i="5"/>
  <c r="H43" i="5"/>
  <c r="I43" i="5" s="1"/>
  <c r="D691" i="5"/>
  <c r="C769" i="9"/>
  <c r="D769" i="9" s="1"/>
  <c r="D2" i="2"/>
  <c r="E2" i="2" s="1"/>
  <c r="C2" i="2"/>
  <c r="U1432" i="3"/>
  <c r="C665" i="9"/>
  <c r="D665" i="9" s="1"/>
  <c r="C3" i="9"/>
  <c r="D3" i="9" s="1"/>
  <c r="G681" i="5"/>
  <c r="H120" i="5"/>
  <c r="I120" i="5" s="1"/>
  <c r="G268" i="5"/>
  <c r="H597" i="5"/>
  <c r="I597" i="5" s="1"/>
  <c r="D304" i="8"/>
  <c r="B405" i="8"/>
  <c r="H136" i="5"/>
  <c r="I136" i="5" s="1"/>
  <c r="C407" i="9"/>
  <c r="D407" i="9" s="1"/>
  <c r="C742" i="9"/>
  <c r="D742" i="9" s="1"/>
  <c r="B41" i="8"/>
  <c r="K630" i="5"/>
  <c r="G272" i="5"/>
  <c r="C405" i="8"/>
  <c r="C798" i="9"/>
  <c r="D798" i="9" s="1"/>
  <c r="H650" i="5"/>
  <c r="I650" i="5" s="1"/>
  <c r="C330" i="9"/>
  <c r="D330" i="9" s="1"/>
  <c r="C422" i="8"/>
  <c r="C41" i="8"/>
  <c r="C304" i="8"/>
  <c r="B663" i="8"/>
  <c r="J733" i="3"/>
  <c r="G287" i="5"/>
  <c r="B304" i="8"/>
  <c r="H391" i="5"/>
  <c r="I391" i="5" s="1"/>
  <c r="H158" i="5"/>
  <c r="I158" i="5" s="1"/>
  <c r="X733" i="3"/>
  <c r="K211" i="5"/>
  <c r="K162" i="5"/>
  <c r="H162" i="5"/>
  <c r="I162" i="5" s="1"/>
  <c r="K161" i="5"/>
  <c r="H161" i="5"/>
  <c r="I161" i="5" s="1"/>
  <c r="K189" i="5"/>
  <c r="G45" i="5"/>
  <c r="G30" i="5"/>
  <c r="B718" i="8"/>
  <c r="Z1432" i="3"/>
  <c r="K391" i="5"/>
  <c r="D712" i="5"/>
  <c r="E663" i="8"/>
  <c r="F405" i="8"/>
  <c r="D292" i="5"/>
  <c r="F41" i="8"/>
  <c r="H92" i="9"/>
  <c r="I92" i="9" s="1"/>
  <c r="D49" i="8"/>
  <c r="D52" i="8" s="1"/>
  <c r="D767" i="8"/>
  <c r="D50" i="10"/>
  <c r="E47" i="8"/>
  <c r="K569" i="5"/>
  <c r="C259" i="8"/>
  <c r="K476" i="5"/>
  <c r="C50" i="8"/>
  <c r="C52" i="8" s="1"/>
  <c r="C767" i="8"/>
  <c r="D663" i="8"/>
  <c r="C34" i="8"/>
  <c r="B259" i="8"/>
  <c r="H616" i="5"/>
  <c r="I616" i="5" s="1"/>
  <c r="B45" i="8"/>
  <c r="B47" i="8" s="1"/>
  <c r="D699" i="5"/>
  <c r="D47" i="8"/>
  <c r="F1432" i="3"/>
  <c r="H1432" i="3"/>
  <c r="G411" i="5"/>
  <c r="H179" i="5"/>
  <c r="I179" i="5" s="1"/>
  <c r="H548" i="9"/>
  <c r="I548" i="9" s="1"/>
  <c r="H535" i="9"/>
  <c r="I535" i="9" s="1"/>
  <c r="K168" i="5"/>
  <c r="H168" i="5"/>
  <c r="I168" i="5" s="1"/>
  <c r="K100" i="5"/>
  <c r="H100" i="5"/>
  <c r="I100" i="5" s="1"/>
  <c r="D690" i="5"/>
  <c r="G674" i="5"/>
  <c r="H531" i="9"/>
  <c r="I531" i="9" s="1"/>
  <c r="H756" i="9"/>
  <c r="I756" i="9" s="1"/>
  <c r="K145" i="5"/>
  <c r="H145" i="5"/>
  <c r="I145" i="5" s="1"/>
  <c r="K87" i="5"/>
  <c r="K542" i="5"/>
  <c r="H217" i="9"/>
  <c r="I217" i="9" s="1"/>
  <c r="R733" i="3"/>
  <c r="H109" i="5"/>
  <c r="I109" i="5" s="1"/>
  <c r="K109" i="5"/>
  <c r="K1432" i="3"/>
  <c r="K104" i="5"/>
  <c r="H104" i="5"/>
  <c r="I104" i="5" s="1"/>
  <c r="K119" i="5"/>
  <c r="K461" i="5"/>
  <c r="K203" i="5"/>
  <c r="H203" i="5"/>
  <c r="I203" i="5" s="1"/>
  <c r="H515" i="9"/>
  <c r="I515" i="9" s="1"/>
  <c r="K358" i="5"/>
  <c r="H143" i="5"/>
  <c r="I143" i="5" s="1"/>
  <c r="K143" i="5"/>
  <c r="H744" i="9"/>
  <c r="I744" i="9" s="1"/>
  <c r="H638" i="5"/>
  <c r="I638" i="5" s="1"/>
  <c r="V1538" i="3"/>
  <c r="V1543" i="3" s="1"/>
  <c r="G710" i="5"/>
  <c r="C774" i="5"/>
  <c r="K204" i="5"/>
  <c r="H204" i="5"/>
  <c r="I204" i="5" s="1"/>
  <c r="H544" i="9"/>
  <c r="I544" i="9" s="1"/>
  <c r="H501" i="9"/>
  <c r="I501" i="9" s="1"/>
  <c r="H451" i="9"/>
  <c r="I451" i="9" s="1"/>
  <c r="K451" i="5"/>
  <c r="K125" i="5"/>
  <c r="K494" i="5"/>
  <c r="V733" i="3"/>
  <c r="H463" i="5"/>
  <c r="I463" i="5" s="1"/>
  <c r="K463" i="5"/>
  <c r="K478" i="5"/>
  <c r="H117" i="5"/>
  <c r="I117" i="5" s="1"/>
  <c r="K88" i="5"/>
  <c r="H88" i="5"/>
  <c r="I88" i="5" s="1"/>
  <c r="K181" i="5"/>
  <c r="H181" i="5"/>
  <c r="I181" i="5" s="1"/>
  <c r="H502" i="9"/>
  <c r="I502" i="9" s="1"/>
  <c r="K473" i="5"/>
  <c r="H566" i="5"/>
  <c r="I566" i="5" s="1"/>
  <c r="K90" i="5"/>
  <c r="H90" i="5"/>
  <c r="H578" i="5"/>
  <c r="I578" i="5" s="1"/>
  <c r="K231" i="5"/>
  <c r="E44" i="5"/>
  <c r="K209" i="5"/>
  <c r="H631" i="5"/>
  <c r="I631" i="5" s="1"/>
  <c r="K643" i="5"/>
  <c r="K166" i="5"/>
  <c r="H166" i="5"/>
  <c r="I166" i="5" s="1"/>
  <c r="G714" i="5"/>
  <c r="K519" i="5"/>
  <c r="H519" i="5"/>
  <c r="I519" i="5" s="1"/>
  <c r="H800" i="5"/>
  <c r="D806" i="5"/>
  <c r="K653" i="5"/>
  <c r="H653" i="5"/>
  <c r="I653" i="5" s="1"/>
  <c r="H596" i="5"/>
  <c r="I596" i="5" s="1"/>
  <c r="K146" i="5"/>
  <c r="K528" i="5"/>
  <c r="H528" i="5"/>
  <c r="I528" i="5" s="1"/>
  <c r="K586" i="5"/>
  <c r="H586" i="5"/>
  <c r="I586" i="5" s="1"/>
  <c r="K154" i="5"/>
  <c r="K374" i="5"/>
  <c r="F774" i="5"/>
  <c r="K192" i="5"/>
  <c r="H192" i="5"/>
  <c r="I192" i="5" s="1"/>
  <c r="H634" i="5"/>
  <c r="I634" i="5" s="1"/>
  <c r="G677" i="5"/>
  <c r="H745" i="5"/>
  <c r="I745" i="5" s="1"/>
  <c r="H495" i="5"/>
  <c r="I495" i="5" s="1"/>
  <c r="K173" i="5"/>
  <c r="H173" i="5"/>
  <c r="K235" i="5"/>
  <c r="K756" i="5"/>
  <c r="G757" i="5"/>
  <c r="J756" i="5" s="1"/>
  <c r="H756" i="5"/>
  <c r="I756" i="5" s="1"/>
  <c r="H449" i="5"/>
  <c r="K177" i="5"/>
  <c r="H177" i="5"/>
  <c r="I177" i="5" s="1"/>
  <c r="K544" i="5"/>
  <c r="K562" i="5"/>
  <c r="H562" i="5"/>
  <c r="I562" i="5" s="1"/>
  <c r="K220" i="5"/>
  <c r="H220" i="5"/>
  <c r="I220" i="5" s="1"/>
  <c r="G713" i="5"/>
  <c r="D697" i="5"/>
  <c r="H612" i="5"/>
  <c r="I612" i="5" s="1"/>
  <c r="H817" i="5"/>
  <c r="I817" i="5" s="1"/>
  <c r="D677" i="5"/>
  <c r="K557" i="5"/>
  <c r="H557" i="5"/>
  <c r="I557" i="5" s="1"/>
  <c r="H628" i="5"/>
  <c r="I628" i="5" s="1"/>
  <c r="K628" i="5"/>
  <c r="D771" i="5"/>
  <c r="H371" i="5"/>
  <c r="I371" i="5" s="1"/>
  <c r="H496" i="5"/>
  <c r="I496" i="5" s="1"/>
  <c r="G667" i="5"/>
  <c r="H547" i="5"/>
  <c r="I547" i="5" s="1"/>
  <c r="H165" i="5"/>
  <c r="I165" i="5" s="1"/>
  <c r="H803" i="5"/>
  <c r="I803" i="5" s="1"/>
  <c r="K341" i="5"/>
  <c r="K337" i="5"/>
  <c r="H654" i="5"/>
  <c r="I654" i="5" s="1"/>
  <c r="K483" i="5"/>
  <c r="H483" i="5"/>
  <c r="I483" i="5" s="1"/>
  <c r="K632" i="5"/>
  <c r="H632" i="5"/>
  <c r="I632" i="5" s="1"/>
  <c r="K453" i="5"/>
  <c r="H453" i="5"/>
  <c r="I453" i="5" s="1"/>
  <c r="K497" i="5"/>
  <c r="H497" i="5"/>
  <c r="I497" i="5" s="1"/>
  <c r="H611" i="5"/>
  <c r="I611" i="5" s="1"/>
  <c r="K481" i="5"/>
  <c r="H481" i="5"/>
  <c r="I481" i="5" s="1"/>
  <c r="K202" i="5"/>
  <c r="H511" i="5"/>
  <c r="I511" i="5" s="1"/>
  <c r="H517" i="5"/>
  <c r="I517" i="5" s="1"/>
  <c r="D48" i="5"/>
  <c r="H352" i="5"/>
  <c r="I352" i="5" s="1"/>
  <c r="D849" i="5"/>
  <c r="K470" i="5"/>
  <c r="H470" i="5"/>
  <c r="I470" i="5" s="1"/>
  <c r="G698" i="5"/>
  <c r="D670" i="5"/>
  <c r="G671" i="5"/>
  <c r="H619" i="5"/>
  <c r="I619" i="5" s="1"/>
  <c r="G715" i="5"/>
  <c r="H816" i="5"/>
  <c r="K648" i="5"/>
  <c r="H648" i="5"/>
  <c r="I648" i="5" s="1"/>
  <c r="K620" i="5"/>
  <c r="H335" i="5"/>
  <c r="I335" i="5" s="1"/>
  <c r="G752" i="5"/>
  <c r="J749" i="5" s="1"/>
  <c r="K176" i="5"/>
  <c r="H176" i="5"/>
  <c r="I176" i="5" s="1"/>
  <c r="D850" i="5"/>
  <c r="K149" i="5"/>
  <c r="H149" i="5"/>
  <c r="I149" i="5" s="1"/>
  <c r="K479" i="5"/>
  <c r="H479" i="5"/>
  <c r="I479" i="5" s="1"/>
  <c r="K193" i="5"/>
  <c r="K484" i="5"/>
  <c r="H484" i="5"/>
  <c r="I484" i="5" s="1"/>
  <c r="K201" i="5"/>
  <c r="H201" i="5"/>
  <c r="I201" i="5" s="1"/>
  <c r="G747" i="5"/>
  <c r="D669" i="5"/>
  <c r="K141" i="5"/>
  <c r="F32" i="5"/>
  <c r="K581" i="5"/>
  <c r="H581" i="5"/>
  <c r="I581" i="5" s="1"/>
  <c r="H824" i="5"/>
  <c r="G830" i="5"/>
  <c r="K390" i="5"/>
  <c r="H602" i="5"/>
  <c r="I602" i="5" s="1"/>
  <c r="K140" i="5"/>
  <c r="H140" i="5"/>
  <c r="I140" i="5" s="1"/>
  <c r="H577" i="5"/>
  <c r="I577" i="5" s="1"/>
  <c r="K527" i="5"/>
  <c r="H595" i="5"/>
  <c r="I595" i="5" s="1"/>
  <c r="H491" i="5"/>
  <c r="I491" i="5" s="1"/>
  <c r="K538" i="5"/>
  <c r="H750" i="5"/>
  <c r="I750" i="5" s="1"/>
  <c r="K138" i="5"/>
  <c r="H754" i="5"/>
  <c r="K534" i="5"/>
  <c r="H534" i="5"/>
  <c r="I534" i="5" s="1"/>
  <c r="H508" i="5"/>
  <c r="I508" i="5" s="1"/>
  <c r="H590" i="5"/>
  <c r="I590" i="5" s="1"/>
  <c r="K175" i="5"/>
  <c r="H400" i="5"/>
  <c r="I400" i="5" s="1"/>
  <c r="K163" i="5"/>
  <c r="H163" i="5"/>
  <c r="I163" i="5" s="1"/>
  <c r="H510" i="5"/>
  <c r="I510" i="5" s="1"/>
  <c r="K510" i="5"/>
  <c r="K200" i="5"/>
  <c r="H200" i="5"/>
  <c r="I200" i="5" s="1"/>
  <c r="K351" i="5"/>
  <c r="G704" i="5"/>
  <c r="H353" i="5"/>
  <c r="I353" i="5" s="1"/>
  <c r="K217" i="5"/>
  <c r="H217" i="5"/>
  <c r="G848" i="5"/>
  <c r="K131" i="5"/>
  <c r="K545" i="5"/>
  <c r="H545" i="5"/>
  <c r="I545" i="5" s="1"/>
  <c r="H584" i="5"/>
  <c r="I584" i="5" s="1"/>
  <c r="K454" i="5"/>
  <c r="K223" i="5"/>
  <c r="H223" i="5"/>
  <c r="I223" i="5" s="1"/>
  <c r="H386" i="5"/>
  <c r="I386" i="5" s="1"/>
  <c r="B44" i="5"/>
  <c r="K821" i="5"/>
  <c r="H591" i="5"/>
  <c r="I591" i="5" s="1"/>
  <c r="K503" i="5"/>
  <c r="H530" i="5"/>
  <c r="I530" i="5" s="1"/>
  <c r="K513" i="5"/>
  <c r="H513" i="5"/>
  <c r="I513" i="5" s="1"/>
  <c r="K561" i="5"/>
  <c r="K625" i="5"/>
  <c r="K115" i="5"/>
  <c r="H115" i="5"/>
  <c r="I115" i="5" s="1"/>
  <c r="K570" i="5"/>
  <c r="H334" i="5"/>
  <c r="I334" i="5" s="1"/>
  <c r="H210" i="5"/>
  <c r="I210" i="5" s="1"/>
  <c r="K210" i="5"/>
  <c r="H592" i="5"/>
  <c r="I592" i="5" s="1"/>
  <c r="H657" i="5"/>
  <c r="I657" i="5" s="1"/>
  <c r="K609" i="5"/>
  <c r="H609" i="5"/>
  <c r="Y733" i="3"/>
  <c r="D410" i="5" l="1"/>
  <c r="F854" i="5"/>
  <c r="G266" i="5"/>
  <c r="D694" i="5"/>
  <c r="H367" i="5"/>
  <c r="I367" i="5" s="1"/>
  <c r="K578" i="5"/>
  <c r="K549" i="5"/>
  <c r="H599" i="5"/>
  <c r="I599" i="5" s="1"/>
  <c r="H475" i="5"/>
  <c r="I475" i="5" s="1"/>
  <c r="G695" i="5"/>
  <c r="H189" i="5"/>
  <c r="I189" i="5" s="1"/>
  <c r="G716" i="5"/>
  <c r="D701" i="5"/>
  <c r="H365" i="5"/>
  <c r="D704" i="5"/>
  <c r="H169" i="5"/>
  <c r="I169" i="5" s="1"/>
  <c r="H635" i="5"/>
  <c r="I635" i="5" s="1"/>
  <c r="H157" i="5"/>
  <c r="I157" i="5" s="1"/>
  <c r="H151" i="5"/>
  <c r="I151" i="5" s="1"/>
  <c r="D283" i="5"/>
  <c r="G31" i="5"/>
  <c r="D707" i="5"/>
  <c r="G673" i="5"/>
  <c r="G285" i="5"/>
  <c r="D688" i="5"/>
  <c r="D705" i="5"/>
  <c r="H568" i="5"/>
  <c r="I568" i="5" s="1"/>
  <c r="G686" i="5"/>
  <c r="G697" i="5"/>
  <c r="D684" i="5"/>
  <c r="H370" i="5"/>
  <c r="I370" i="5" s="1"/>
  <c r="H107" i="5"/>
  <c r="I107" i="5" s="1"/>
  <c r="D288" i="5"/>
  <c r="D298" i="5"/>
  <c r="G683" i="5"/>
  <c r="H154" i="5"/>
  <c r="I154" i="5" s="1"/>
  <c r="H390" i="5"/>
  <c r="I390" i="5" s="1"/>
  <c r="D49" i="5"/>
  <c r="D409" i="9"/>
  <c r="H824" i="9"/>
  <c r="I824" i="9" s="1"/>
  <c r="H230" i="9"/>
  <c r="I230" i="9" s="1"/>
  <c r="H547" i="9"/>
  <c r="I547" i="9" s="1"/>
  <c r="D669" i="9"/>
  <c r="K571" i="5"/>
  <c r="H531" i="5"/>
  <c r="I531" i="5" s="1"/>
  <c r="H495" i="9"/>
  <c r="I495" i="9" s="1"/>
  <c r="H587" i="9"/>
  <c r="I587" i="9" s="1"/>
  <c r="H176" i="9"/>
  <c r="I176" i="9" s="1"/>
  <c r="H809" i="5"/>
  <c r="I809" i="5" s="1"/>
  <c r="G773" i="5"/>
  <c r="H469" i="5"/>
  <c r="I469" i="5" s="1"/>
  <c r="K547" i="5"/>
  <c r="K480" i="5"/>
  <c r="H101" i="9"/>
  <c r="I101" i="9" s="1"/>
  <c r="G714" i="9"/>
  <c r="H108" i="9"/>
  <c r="I108" i="9" s="1"/>
  <c r="K800" i="5"/>
  <c r="G668" i="5"/>
  <c r="D848" i="5"/>
  <c r="H848" i="5" s="1"/>
  <c r="K518" i="5"/>
  <c r="K575" i="5"/>
  <c r="H542" i="9"/>
  <c r="I542" i="9" s="1"/>
  <c r="G279" i="5"/>
  <c r="D682" i="5"/>
  <c r="G701" i="5"/>
  <c r="H536" i="5"/>
  <c r="I536" i="5" s="1"/>
  <c r="G267" i="5"/>
  <c r="G693" i="5"/>
  <c r="G278" i="5"/>
  <c r="H570" i="5"/>
  <c r="I570" i="5" s="1"/>
  <c r="D686" i="9"/>
  <c r="H686" i="9" s="1"/>
  <c r="I686" i="9" s="1"/>
  <c r="H235" i="9"/>
  <c r="I235" i="9" s="1"/>
  <c r="H119" i="5"/>
  <c r="I119" i="5" s="1"/>
  <c r="K520" i="5"/>
  <c r="H465" i="5"/>
  <c r="I465" i="5" s="1"/>
  <c r="H542" i="5"/>
  <c r="I542" i="5" s="1"/>
  <c r="K524" i="5"/>
  <c r="H150" i="9"/>
  <c r="I150" i="9" s="1"/>
  <c r="G715" i="9"/>
  <c r="K560" i="5"/>
  <c r="D709" i="5"/>
  <c r="H110" i="5"/>
  <c r="I110" i="5" s="1"/>
  <c r="G712" i="5"/>
  <c r="H712" i="5" s="1"/>
  <c r="I712" i="5" s="1"/>
  <c r="B40" i="5"/>
  <c r="D773" i="5"/>
  <c r="H538" i="9"/>
  <c r="I538" i="9" s="1"/>
  <c r="K348" i="5"/>
  <c r="G284" i="5"/>
  <c r="D265" i="5"/>
  <c r="H524" i="5"/>
  <c r="I524" i="5" s="1"/>
  <c r="H571" i="5"/>
  <c r="I571" i="5" s="1"/>
  <c r="H187" i="5"/>
  <c r="I187" i="5" s="1"/>
  <c r="B766" i="5"/>
  <c r="K622" i="5"/>
  <c r="H222" i="9"/>
  <c r="I222" i="9" s="1"/>
  <c r="D269" i="5"/>
  <c r="C51" i="5"/>
  <c r="D45" i="5"/>
  <c r="H564" i="5"/>
  <c r="I564" i="5" s="1"/>
  <c r="G264" i="5"/>
  <c r="K333" i="5"/>
  <c r="B404" i="5"/>
  <c r="H462" i="5"/>
  <c r="I462" i="5" s="1"/>
  <c r="H121" i="5"/>
  <c r="I121" i="5" s="1"/>
  <c r="H237" i="5"/>
  <c r="I237" i="5" s="1"/>
  <c r="G702" i="9"/>
  <c r="G37" i="5"/>
  <c r="G685" i="5"/>
  <c r="H622" i="5"/>
  <c r="I622" i="5" s="1"/>
  <c r="D266" i="5"/>
  <c r="H549" i="5"/>
  <c r="I549" i="5" s="1"/>
  <c r="G684" i="5"/>
  <c r="H185" i="5"/>
  <c r="I185" i="5" s="1"/>
  <c r="H501" i="5"/>
  <c r="I501" i="5" s="1"/>
  <c r="H508" i="9"/>
  <c r="I508" i="9" s="1"/>
  <c r="D420" i="9"/>
  <c r="H578" i="9"/>
  <c r="I578" i="9" s="1"/>
  <c r="H122" i="9"/>
  <c r="I122" i="9" s="1"/>
  <c r="D275" i="5"/>
  <c r="D683" i="5"/>
  <c r="D300" i="5"/>
  <c r="H186" i="5"/>
  <c r="I186" i="5" s="1"/>
  <c r="B774" i="5"/>
  <c r="H583" i="9"/>
  <c r="I583" i="9" s="1"/>
  <c r="G700" i="9"/>
  <c r="D814" i="5"/>
  <c r="D852" i="5"/>
  <c r="H518" i="5"/>
  <c r="I518" i="5" s="1"/>
  <c r="K824" i="5"/>
  <c r="H148" i="5"/>
  <c r="I148" i="5" s="1"/>
  <c r="H509" i="5"/>
  <c r="I509" i="5" s="1"/>
  <c r="K603" i="5"/>
  <c r="K555" i="5"/>
  <c r="H546" i="9"/>
  <c r="I546" i="9" s="1"/>
  <c r="K804" i="5"/>
  <c r="K580" i="5"/>
  <c r="D278" i="5"/>
  <c r="D37" i="5"/>
  <c r="D287" i="5"/>
  <c r="H287" i="5" s="1"/>
  <c r="I287" i="5" s="1"/>
  <c r="K498" i="5"/>
  <c r="D687" i="5"/>
  <c r="H520" i="5"/>
  <c r="I520" i="5" s="1"/>
  <c r="H563" i="5"/>
  <c r="I563" i="5" s="1"/>
  <c r="K340" i="5"/>
  <c r="D752" i="5"/>
  <c r="K485" i="5"/>
  <c r="H95" i="9"/>
  <c r="I95" i="9" s="1"/>
  <c r="K646" i="5"/>
  <c r="H598" i="9"/>
  <c r="I598" i="9" s="1"/>
  <c r="H196" i="9"/>
  <c r="I196" i="9" s="1"/>
  <c r="H229" i="5"/>
  <c r="I229" i="5" s="1"/>
  <c r="H746" i="9"/>
  <c r="I746" i="9" s="1"/>
  <c r="H618" i="9"/>
  <c r="I618" i="9" s="1"/>
  <c r="H180" i="5"/>
  <c r="I180" i="5" s="1"/>
  <c r="H240" i="5"/>
  <c r="I240" i="5" s="1"/>
  <c r="G670" i="9"/>
  <c r="H352" i="9"/>
  <c r="I352" i="9" s="1"/>
  <c r="H543" i="5"/>
  <c r="I543" i="5" s="1"/>
  <c r="G850" i="5"/>
  <c r="G38" i="5"/>
  <c r="G271" i="5"/>
  <c r="D30" i="5"/>
  <c r="G293" i="5"/>
  <c r="K293" i="5" s="1"/>
  <c r="D830" i="5"/>
  <c r="H238" i="5"/>
  <c r="I238" i="5" s="1"/>
  <c r="B50" i="5"/>
  <c r="B51" i="5" s="1"/>
  <c r="H575" i="5"/>
  <c r="I575" i="5" s="1"/>
  <c r="H156" i="5"/>
  <c r="I156" i="5" s="1"/>
  <c r="H342" i="5"/>
  <c r="I342" i="5" s="1"/>
  <c r="H92" i="5"/>
  <c r="I92" i="5" s="1"/>
  <c r="D709" i="9"/>
  <c r="H87" i="9"/>
  <c r="I87" i="9" s="1"/>
  <c r="H220" i="9"/>
  <c r="I220" i="9" s="1"/>
  <c r="H124" i="5"/>
  <c r="I124" i="5" s="1"/>
  <c r="K645" i="5"/>
  <c r="D671" i="5"/>
  <c r="H222" i="5"/>
  <c r="I222" i="5" s="1"/>
  <c r="H467" i="5"/>
  <c r="I467" i="5" s="1"/>
  <c r="H520" i="9"/>
  <c r="I520" i="9" s="1"/>
  <c r="H135" i="5"/>
  <c r="I135" i="5" s="1"/>
  <c r="H158" i="9"/>
  <c r="I158" i="9" s="1"/>
  <c r="H472" i="5"/>
  <c r="I472" i="5" s="1"/>
  <c r="H111" i="5"/>
  <c r="I111" i="5" s="1"/>
  <c r="K635" i="5"/>
  <c r="G705" i="9"/>
  <c r="H241" i="5"/>
  <c r="I241" i="5" s="1"/>
  <c r="H629" i="9"/>
  <c r="I629" i="9" s="1"/>
  <c r="D415" i="5"/>
  <c r="H415" i="5" s="1"/>
  <c r="I415" i="5" s="1"/>
  <c r="D675" i="5"/>
  <c r="H675" i="5" s="1"/>
  <c r="I675" i="5" s="1"/>
  <c r="G694" i="5"/>
  <c r="H87" i="5"/>
  <c r="I87" i="5" s="1"/>
  <c r="H393" i="9"/>
  <c r="I393" i="9" s="1"/>
  <c r="K157" i="5"/>
  <c r="K640" i="5"/>
  <c r="D281" i="9"/>
  <c r="G680" i="9"/>
  <c r="K680" i="5" s="1"/>
  <c r="K811" i="5"/>
  <c r="H164" i="5"/>
  <c r="I164" i="5" s="1"/>
  <c r="H658" i="9"/>
  <c r="I658" i="9" s="1"/>
  <c r="H577" i="9"/>
  <c r="I577" i="9" s="1"/>
  <c r="H182" i="5"/>
  <c r="I182" i="5" s="1"/>
  <c r="G852" i="5"/>
  <c r="H852" i="5" s="1"/>
  <c r="I852" i="5" s="1"/>
  <c r="B767" i="10"/>
  <c r="D416" i="9"/>
  <c r="H236" i="5"/>
  <c r="I236" i="5" s="1"/>
  <c r="H564" i="9"/>
  <c r="I564" i="9" s="1"/>
  <c r="G678" i="9"/>
  <c r="K809" i="5"/>
  <c r="D264" i="5"/>
  <c r="C775" i="10"/>
  <c r="H89" i="5"/>
  <c r="I89" i="5" s="1"/>
  <c r="K550" i="5"/>
  <c r="H594" i="5"/>
  <c r="I594" i="5" s="1"/>
  <c r="K802" i="5"/>
  <c r="H349" i="5"/>
  <c r="I349" i="5" s="1"/>
  <c r="D296" i="5"/>
  <c r="G419" i="5"/>
  <c r="G689" i="5"/>
  <c r="K689" i="5" s="1"/>
  <c r="H167" i="5"/>
  <c r="I167" i="5" s="1"/>
  <c r="D716" i="5"/>
  <c r="G413" i="5"/>
  <c r="H643" i="5"/>
  <c r="I643" i="5" s="1"/>
  <c r="D678" i="9"/>
  <c r="E843" i="5"/>
  <c r="D47" i="2" s="1"/>
  <c r="D48" i="2" s="1"/>
  <c r="D715" i="9"/>
  <c r="G288" i="5"/>
  <c r="H288" i="5" s="1"/>
  <c r="I288" i="5" s="1"/>
  <c r="G295" i="5"/>
  <c r="K572" i="5"/>
  <c r="K506" i="5"/>
  <c r="H691" i="5"/>
  <c r="I691" i="5" s="1"/>
  <c r="H579" i="9"/>
  <c r="I579" i="9" s="1"/>
  <c r="D713" i="9"/>
  <c r="D704" i="9"/>
  <c r="H649" i="9"/>
  <c r="I649" i="9" s="1"/>
  <c r="D42" i="9"/>
  <c r="H488" i="9"/>
  <c r="I488" i="9" s="1"/>
  <c r="H245" i="9"/>
  <c r="I245" i="9" s="1"/>
  <c r="D708" i="5"/>
  <c r="H708" i="5" s="1"/>
  <c r="I708" i="5" s="1"/>
  <c r="H147" i="5"/>
  <c r="I147" i="5" s="1"/>
  <c r="G282" i="5"/>
  <c r="G295" i="9"/>
  <c r="K332" i="5"/>
  <c r="G674" i="9"/>
  <c r="K674" i="5" s="1"/>
  <c r="H200" i="9"/>
  <c r="I200" i="9" s="1"/>
  <c r="H588" i="9"/>
  <c r="I588" i="9" s="1"/>
  <c r="H516" i="5"/>
  <c r="I516" i="5" s="1"/>
  <c r="H820" i="9"/>
  <c r="I820" i="9" s="1"/>
  <c r="K376" i="5"/>
  <c r="G267" i="9"/>
  <c r="K491" i="5"/>
  <c r="H669" i="5"/>
  <c r="I669" i="5" s="1"/>
  <c r="H802" i="5"/>
  <c r="I802" i="5" s="1"/>
  <c r="B258" i="5"/>
  <c r="H118" i="5"/>
  <c r="I118" i="5" s="1"/>
  <c r="K563" i="5"/>
  <c r="G690" i="9"/>
  <c r="H254" i="5"/>
  <c r="I254" i="5" s="1"/>
  <c r="H802" i="9"/>
  <c r="I802" i="9" s="1"/>
  <c r="G414" i="5"/>
  <c r="H458" i="9"/>
  <c r="I458" i="9" s="1"/>
  <c r="H826" i="5"/>
  <c r="I826" i="5" s="1"/>
  <c r="H273" i="5"/>
  <c r="I273" i="5" s="1"/>
  <c r="K458" i="5"/>
  <c r="G806" i="5"/>
  <c r="H354" i="5"/>
  <c r="I354" i="5" s="1"/>
  <c r="D689" i="5"/>
  <c r="D668" i="9"/>
  <c r="K594" i="5"/>
  <c r="D417" i="5"/>
  <c r="K167" i="5"/>
  <c r="H351" i="5"/>
  <c r="I351" i="5" s="1"/>
  <c r="G281" i="5"/>
  <c r="G420" i="5"/>
  <c r="D284" i="5"/>
  <c r="H284" i="5" s="1"/>
  <c r="I284" i="5" s="1"/>
  <c r="H573" i="9"/>
  <c r="I573" i="9" s="1"/>
  <c r="E56" i="5"/>
  <c r="E57" i="5" s="1"/>
  <c r="K564" i="5"/>
  <c r="H249" i="5"/>
  <c r="I249" i="5" s="1"/>
  <c r="K655" i="5"/>
  <c r="H219" i="5"/>
  <c r="I219" i="5" s="1"/>
  <c r="H529" i="5"/>
  <c r="I529" i="5" s="1"/>
  <c r="H550" i="5"/>
  <c r="I550" i="5" s="1"/>
  <c r="G416" i="9"/>
  <c r="K416" i="5" s="1"/>
  <c r="D54" i="5"/>
  <c r="H184" i="5"/>
  <c r="I184" i="5" s="1"/>
  <c r="G302" i="5"/>
  <c r="H232" i="5"/>
  <c r="I232" i="5" s="1"/>
  <c r="D295" i="9"/>
  <c r="H627" i="9"/>
  <c r="I627" i="9" s="1"/>
  <c r="H221" i="9"/>
  <c r="I221" i="9" s="1"/>
  <c r="G286" i="5"/>
  <c r="H286" i="5" s="1"/>
  <c r="I286" i="5" s="1"/>
  <c r="G35" i="5"/>
  <c r="H35" i="5" s="1"/>
  <c r="H561" i="5"/>
  <c r="I561" i="5" s="1"/>
  <c r="G55" i="5"/>
  <c r="G48" i="5"/>
  <c r="D360" i="5"/>
  <c r="C46" i="5"/>
  <c r="G301" i="5"/>
  <c r="H301" i="5" s="1"/>
  <c r="I301" i="5" s="1"/>
  <c r="G36" i="5"/>
  <c r="H36" i="5" s="1"/>
  <c r="I36" i="5" s="1"/>
  <c r="C854" i="5"/>
  <c r="D702" i="5"/>
  <c r="H702" i="5" s="1"/>
  <c r="I702" i="5" s="1"/>
  <c r="G29" i="5"/>
  <c r="K568" i="5"/>
  <c r="D747" i="5"/>
  <c r="D766" i="5" s="1"/>
  <c r="D42" i="5"/>
  <c r="G703" i="5"/>
  <c r="G360" i="5"/>
  <c r="J350" i="5" s="1"/>
  <c r="H820" i="5"/>
  <c r="I820" i="5" s="1"/>
  <c r="H450" i="5"/>
  <c r="I450" i="5" s="1"/>
  <c r="D377" i="9"/>
  <c r="D293" i="9"/>
  <c r="H293" i="9" s="1"/>
  <c r="I293" i="9" s="1"/>
  <c r="K652" i="5"/>
  <c r="H652" i="9"/>
  <c r="I652" i="9" s="1"/>
  <c r="K576" i="5"/>
  <c r="D701" i="9"/>
  <c r="J513" i="5"/>
  <c r="C662" i="5"/>
  <c r="G297" i="9"/>
  <c r="K297" i="5" s="1"/>
  <c r="K617" i="5"/>
  <c r="H576" i="5"/>
  <c r="I576" i="5" s="1"/>
  <c r="F258" i="5"/>
  <c r="E11" i="2" s="1"/>
  <c r="E12" i="2" s="1"/>
  <c r="D605" i="5"/>
  <c r="H464" i="9"/>
  <c r="I464" i="9" s="1"/>
  <c r="E766" i="5"/>
  <c r="D38" i="2" s="1"/>
  <c r="D39" i="2" s="1"/>
  <c r="G377" i="5"/>
  <c r="J371" i="5" s="1"/>
  <c r="E854" i="5"/>
  <c r="E774" i="5"/>
  <c r="H375" i="5"/>
  <c r="I375" i="5" s="1"/>
  <c r="K466" i="5"/>
  <c r="H179" i="9"/>
  <c r="I179" i="9" s="1"/>
  <c r="H584" i="9"/>
  <c r="I584" i="9" s="1"/>
  <c r="H575" i="9"/>
  <c r="I575" i="9" s="1"/>
  <c r="H123" i="5"/>
  <c r="I123" i="5" s="1"/>
  <c r="H622" i="9"/>
  <c r="I622" i="9" s="1"/>
  <c r="H397" i="9"/>
  <c r="I397" i="9" s="1"/>
  <c r="K395" i="5"/>
  <c r="H458" i="5"/>
  <c r="I458" i="5" s="1"/>
  <c r="H744" i="5"/>
  <c r="I744" i="5" s="1"/>
  <c r="H350" i="5"/>
  <c r="I350" i="5" s="1"/>
  <c r="J517" i="5"/>
  <c r="F662" i="5"/>
  <c r="E30" i="2" s="1"/>
  <c r="E31" i="2" s="1"/>
  <c r="D170" i="5"/>
  <c r="H551" i="5"/>
  <c r="I551" i="5" s="1"/>
  <c r="H174" i="5"/>
  <c r="I174" i="5" s="1"/>
  <c r="H645" i="9"/>
  <c r="I645" i="9" s="1"/>
  <c r="K820" i="5"/>
  <c r="K637" i="5"/>
  <c r="H142" i="5"/>
  <c r="I142" i="5" s="1"/>
  <c r="H355" i="9"/>
  <c r="I355" i="9" s="1"/>
  <c r="D696" i="9"/>
  <c r="H244" i="9"/>
  <c r="I244" i="9" s="1"/>
  <c r="H254" i="9"/>
  <c r="I254" i="9" s="1"/>
  <c r="H821" i="5"/>
  <c r="I821" i="5" s="1"/>
  <c r="D853" i="5"/>
  <c r="H853" i="5" s="1"/>
  <c r="I853" i="5" s="1"/>
  <c r="K467" i="5"/>
  <c r="G822" i="5"/>
  <c r="J808" i="5" s="1"/>
  <c r="F46" i="5"/>
  <c r="H242" i="5"/>
  <c r="I242" i="5" s="1"/>
  <c r="K489" i="5"/>
  <c r="K108" i="5"/>
  <c r="H225" i="5"/>
  <c r="I225" i="5" s="1"/>
  <c r="H163" i="9"/>
  <c r="I163" i="9" s="1"/>
  <c r="G668" i="9"/>
  <c r="K668" i="5" s="1"/>
  <c r="K273" i="5"/>
  <c r="H654" i="9"/>
  <c r="I654" i="9" s="1"/>
  <c r="D775" i="10"/>
  <c r="K656" i="5"/>
  <c r="D411" i="5"/>
  <c r="H411" i="5" s="1"/>
  <c r="I411" i="5" s="1"/>
  <c r="K541" i="5"/>
  <c r="C766" i="5"/>
  <c r="F33" i="5"/>
  <c r="K611" i="5"/>
  <c r="H801" i="5"/>
  <c r="I801" i="5" s="1"/>
  <c r="H98" i="9"/>
  <c r="I98" i="9" s="1"/>
  <c r="G675" i="9"/>
  <c r="K675" i="5" s="1"/>
  <c r="J519" i="5"/>
  <c r="J525" i="5"/>
  <c r="D706" i="9"/>
  <c r="H456" i="5"/>
  <c r="I456" i="5" s="1"/>
  <c r="H657" i="9"/>
  <c r="I657" i="9" s="1"/>
  <c r="G667" i="9"/>
  <c r="K667" i="5" s="1"/>
  <c r="G814" i="5"/>
  <c r="H336" i="5"/>
  <c r="I336" i="5" s="1"/>
  <c r="G298" i="5"/>
  <c r="H298" i="5" s="1"/>
  <c r="I298" i="5" s="1"/>
  <c r="D267" i="5"/>
  <c r="H267" i="5" s="1"/>
  <c r="I267" i="5" s="1"/>
  <c r="D419" i="5"/>
  <c r="H395" i="5"/>
  <c r="I395" i="5" s="1"/>
  <c r="K651" i="5"/>
  <c r="D401" i="5"/>
  <c r="D695" i="5"/>
  <c r="D715" i="5"/>
  <c r="G708" i="9"/>
  <c r="K708" i="5" s="1"/>
  <c r="D414" i="5"/>
  <c r="D297" i="5"/>
  <c r="H297" i="5" s="1"/>
  <c r="I297" i="5" s="1"/>
  <c r="G681" i="9"/>
  <c r="K681" i="5" s="1"/>
  <c r="D29" i="5"/>
  <c r="K810" i="5"/>
  <c r="H250" i="5"/>
  <c r="I250" i="5" s="1"/>
  <c r="H498" i="9"/>
  <c r="I498" i="9" s="1"/>
  <c r="H247" i="5"/>
  <c r="I247" i="5" s="1"/>
  <c r="H591" i="9"/>
  <c r="I591" i="9" s="1"/>
  <c r="D411" i="9"/>
  <c r="G698" i="9"/>
  <c r="H698" i="9" s="1"/>
  <c r="I698" i="9" s="1"/>
  <c r="G50" i="5"/>
  <c r="D126" i="5"/>
  <c r="D377" i="5"/>
  <c r="H121" i="9"/>
  <c r="I121" i="9" s="1"/>
  <c r="J59" i="8"/>
  <c r="B662" i="5"/>
  <c r="H397" i="5"/>
  <c r="I397" i="5" s="1"/>
  <c r="K654" i="5"/>
  <c r="H651" i="5"/>
  <c r="I651" i="5" s="1"/>
  <c r="H103" i="5"/>
  <c r="I103" i="5" s="1"/>
  <c r="H371" i="9"/>
  <c r="I371" i="9" s="1"/>
  <c r="K394" i="5"/>
  <c r="B843" i="5"/>
  <c r="H144" i="5"/>
  <c r="I144" i="5" s="1"/>
  <c r="F766" i="5"/>
  <c r="E38" i="2" s="1"/>
  <c r="E39" i="2" s="1"/>
  <c r="H119" i="9"/>
  <c r="I119" i="9" s="1"/>
  <c r="D36" i="9"/>
  <c r="H36" i="9" s="1"/>
  <c r="I36" i="9" s="1"/>
  <c r="D822" i="5"/>
  <c r="D843" i="5" s="1"/>
  <c r="D679" i="9"/>
  <c r="H94" i="5"/>
  <c r="I94" i="5" s="1"/>
  <c r="G170" i="5"/>
  <c r="J149" i="5" s="1"/>
  <c r="H643" i="9"/>
  <c r="I643" i="9" s="1"/>
  <c r="H239" i="5"/>
  <c r="I239" i="5" s="1"/>
  <c r="H532" i="9"/>
  <c r="I532" i="9" s="1"/>
  <c r="H132" i="5"/>
  <c r="I132" i="5" s="1"/>
  <c r="G126" i="5"/>
  <c r="J90" i="5" s="1"/>
  <c r="D283" i="9"/>
  <c r="H283" i="9" s="1"/>
  <c r="I283" i="9" s="1"/>
  <c r="H812" i="9"/>
  <c r="I812" i="9" s="1"/>
  <c r="D256" i="5"/>
  <c r="B854" i="5"/>
  <c r="G401" i="5"/>
  <c r="J400" i="5" s="1"/>
  <c r="H224" i="5"/>
  <c r="I224" i="5" s="1"/>
  <c r="H106" i="9"/>
  <c r="I106" i="9" s="1"/>
  <c r="G710" i="9"/>
  <c r="K710" i="5" s="1"/>
  <c r="H533" i="9"/>
  <c r="I533" i="9" s="1"/>
  <c r="G848" i="9"/>
  <c r="H848" i="9" s="1"/>
  <c r="I848" i="9" s="1"/>
  <c r="D688" i="9"/>
  <c r="H593" i="9"/>
  <c r="I593" i="9" s="1"/>
  <c r="H566" i="9"/>
  <c r="I566" i="9" s="1"/>
  <c r="G687" i="9"/>
  <c r="K687" i="5" s="1"/>
  <c r="G292" i="9"/>
  <c r="K292" i="5" s="1"/>
  <c r="D419" i="9"/>
  <c r="H419" i="9" s="1"/>
  <c r="I419" i="9" s="1"/>
  <c r="H580" i="9"/>
  <c r="I580" i="9" s="1"/>
  <c r="H522" i="9"/>
  <c r="I522" i="9" s="1"/>
  <c r="H539" i="9"/>
  <c r="I539" i="9" s="1"/>
  <c r="D263" i="9"/>
  <c r="G299" i="9"/>
  <c r="K299" i="5" s="1"/>
  <c r="D670" i="9"/>
  <c r="H670" i="9" s="1"/>
  <c r="I670" i="9" s="1"/>
  <c r="K383" i="5"/>
  <c r="K349" i="5"/>
  <c r="H523" i="9"/>
  <c r="I523" i="9" s="1"/>
  <c r="G692" i="9"/>
  <c r="K692" i="5" s="1"/>
  <c r="G268" i="9"/>
  <c r="K268" i="5" s="1"/>
  <c r="H540" i="9"/>
  <c r="I540" i="9" s="1"/>
  <c r="K511" i="5"/>
  <c r="D418" i="9"/>
  <c r="H418" i="9" s="1"/>
  <c r="I418" i="9" s="1"/>
  <c r="D677" i="9"/>
  <c r="E404" i="5"/>
  <c r="D21" i="2" s="1"/>
  <c r="D22" i="2" s="1"/>
  <c r="H160" i="5"/>
  <c r="I160" i="5" s="1"/>
  <c r="H382" i="5"/>
  <c r="I382" i="5" s="1"/>
  <c r="K382" i="5"/>
  <c r="H645" i="5"/>
  <c r="I645" i="5" s="1"/>
  <c r="G605" i="5"/>
  <c r="J586" i="5" s="1"/>
  <c r="E33" i="5"/>
  <c r="D499" i="5"/>
  <c r="D271" i="5"/>
  <c r="G42" i="5"/>
  <c r="D696" i="5"/>
  <c r="H696" i="5" s="1"/>
  <c r="I696" i="5" s="1"/>
  <c r="D418" i="5"/>
  <c r="H418" i="5" s="1"/>
  <c r="I418" i="5" s="1"/>
  <c r="D659" i="5"/>
  <c r="H755" i="5"/>
  <c r="I755" i="5" s="1"/>
  <c r="D212" i="5"/>
  <c r="B421" i="5"/>
  <c r="F40" i="5"/>
  <c r="F404" i="5"/>
  <c r="E21" i="2" s="1"/>
  <c r="E22" i="2" s="1"/>
  <c r="D344" i="5"/>
  <c r="F57" i="5"/>
  <c r="F421" i="5"/>
  <c r="B717" i="5"/>
  <c r="F717" i="5"/>
  <c r="G256" i="5"/>
  <c r="E662" i="5"/>
  <c r="D30" i="2" s="1"/>
  <c r="D31" i="2" s="1"/>
  <c r="H244" i="5"/>
  <c r="I244" i="5" s="1"/>
  <c r="D416" i="5"/>
  <c r="H416" i="5" s="1"/>
  <c r="I416" i="5" s="1"/>
  <c r="H489" i="5"/>
  <c r="I489" i="5" s="1"/>
  <c r="C843" i="5"/>
  <c r="H255" i="5"/>
  <c r="I255" i="5" s="1"/>
  <c r="C40" i="5"/>
  <c r="G499" i="5"/>
  <c r="J470" i="5" s="1"/>
  <c r="B303" i="5"/>
  <c r="E258" i="5"/>
  <c r="D11" i="2" s="1"/>
  <c r="D12" i="2" s="1"/>
  <c r="C404" i="5"/>
  <c r="E39" i="5"/>
  <c r="E40" i="5" s="1"/>
  <c r="G344" i="5"/>
  <c r="J343" i="5" s="1"/>
  <c r="H285" i="5"/>
  <c r="I285" i="5" s="1"/>
  <c r="C717" i="5"/>
  <c r="C421" i="5"/>
  <c r="C303" i="5"/>
  <c r="J503" i="5"/>
  <c r="J534" i="5"/>
  <c r="J509" i="5"/>
  <c r="J529" i="5"/>
  <c r="J545" i="5"/>
  <c r="J537" i="5"/>
  <c r="E717" i="5"/>
  <c r="G387" i="5"/>
  <c r="J384" i="5" s="1"/>
  <c r="G212" i="5"/>
  <c r="J209" i="5" s="1"/>
  <c r="J516" i="5"/>
  <c r="J535" i="5"/>
  <c r="J546" i="5"/>
  <c r="J548" i="5"/>
  <c r="J515" i="5"/>
  <c r="G54" i="5"/>
  <c r="J528" i="5"/>
  <c r="J520" i="5"/>
  <c r="J501" i="5"/>
  <c r="J531" i="5"/>
  <c r="J549" i="5"/>
  <c r="K558" i="5"/>
  <c r="K636" i="5"/>
  <c r="J538" i="5"/>
  <c r="D667" i="5"/>
  <c r="D293" i="5"/>
  <c r="J543" i="5"/>
  <c r="J514" i="5"/>
  <c r="J542" i="5"/>
  <c r="G659" i="5"/>
  <c r="J654" i="5" s="1"/>
  <c r="J510" i="5"/>
  <c r="J508" i="5"/>
  <c r="J511" i="5"/>
  <c r="J530" i="5"/>
  <c r="E303" i="5"/>
  <c r="J527" i="5"/>
  <c r="H474" i="5"/>
  <c r="I474" i="5" s="1"/>
  <c r="J522" i="5"/>
  <c r="F303" i="5"/>
  <c r="C258" i="5"/>
  <c r="J533" i="5"/>
  <c r="J526" i="5"/>
  <c r="J540" i="5"/>
  <c r="D268" i="5"/>
  <c r="H268" i="5" s="1"/>
  <c r="I268" i="5" s="1"/>
  <c r="H274" i="5"/>
  <c r="I274" i="5" s="1"/>
  <c r="H558" i="5"/>
  <c r="I558" i="5" s="1"/>
  <c r="K610" i="5"/>
  <c r="D412" i="5"/>
  <c r="J541" i="5"/>
  <c r="C33" i="5"/>
  <c r="J536" i="5"/>
  <c r="J512" i="5"/>
  <c r="J532" i="5"/>
  <c r="H216" i="5"/>
  <c r="I216" i="5" s="1"/>
  <c r="F843" i="5"/>
  <c r="E47" i="2" s="1"/>
  <c r="E48" i="2" s="1"/>
  <c r="K474" i="5"/>
  <c r="J550" i="5"/>
  <c r="J547" i="5"/>
  <c r="E421" i="5"/>
  <c r="J507" i="5"/>
  <c r="J505" i="5"/>
  <c r="J521" i="5"/>
  <c r="H461" i="5"/>
  <c r="I461" i="5" s="1"/>
  <c r="H139" i="5"/>
  <c r="I139" i="5" s="1"/>
  <c r="J502" i="5"/>
  <c r="J518" i="5"/>
  <c r="J544" i="5"/>
  <c r="J506" i="5"/>
  <c r="J524" i="5"/>
  <c r="J523" i="5"/>
  <c r="J504" i="5"/>
  <c r="K803" i="5"/>
  <c r="D50" i="9"/>
  <c r="K505" i="5"/>
  <c r="G688" i="9"/>
  <c r="D273" i="9"/>
  <c r="H273" i="9" s="1"/>
  <c r="I273" i="9" s="1"/>
  <c r="D771" i="9"/>
  <c r="H771" i="9" s="1"/>
  <c r="I771" i="9" s="1"/>
  <c r="H384" i="9"/>
  <c r="I384" i="9" s="1"/>
  <c r="H656" i="9"/>
  <c r="I656" i="9" s="1"/>
  <c r="G693" i="9"/>
  <c r="H693" i="9" s="1"/>
  <c r="I693" i="9" s="1"/>
  <c r="H398" i="9"/>
  <c r="I398" i="9" s="1"/>
  <c r="H530" i="9"/>
  <c r="I530" i="9" s="1"/>
  <c r="H597" i="9"/>
  <c r="I597" i="9" s="1"/>
  <c r="H266" i="5"/>
  <c r="I266" i="5" s="1"/>
  <c r="F56" i="9"/>
  <c r="F843" i="9"/>
  <c r="C47" i="2" s="1"/>
  <c r="C48" i="2" s="1"/>
  <c r="D49" i="9"/>
  <c r="G691" i="9"/>
  <c r="K691" i="5" s="1"/>
  <c r="G685" i="9"/>
  <c r="K685" i="5" s="1"/>
  <c r="G59" i="8"/>
  <c r="H251" i="9"/>
  <c r="I251" i="9" s="1"/>
  <c r="B57" i="10"/>
  <c r="B58" i="10" s="1"/>
  <c r="B844" i="10"/>
  <c r="E56" i="9"/>
  <c r="E843" i="9"/>
  <c r="B47" i="2" s="1"/>
  <c r="B48" i="2" s="1"/>
  <c r="B56" i="9"/>
  <c r="B843" i="9"/>
  <c r="G409" i="9"/>
  <c r="G414" i="9"/>
  <c r="C56" i="9"/>
  <c r="C843" i="9"/>
  <c r="C57" i="10"/>
  <c r="C58" i="10" s="1"/>
  <c r="C844" i="10"/>
  <c r="D54" i="9"/>
  <c r="H54" i="9" s="1"/>
  <c r="I54" i="9" s="1"/>
  <c r="H59" i="8"/>
  <c r="F844" i="10"/>
  <c r="G844" i="10"/>
  <c r="E57" i="10"/>
  <c r="E58" i="10" s="1"/>
  <c r="E844" i="10"/>
  <c r="K57" i="10"/>
  <c r="K58" i="10" s="1"/>
  <c r="K844" i="10"/>
  <c r="B90" i="2" s="1"/>
  <c r="I57" i="10"/>
  <c r="I844" i="10"/>
  <c r="D57" i="10"/>
  <c r="D58" i="10" s="1"/>
  <c r="D844" i="10"/>
  <c r="J57" i="10"/>
  <c r="J58" i="10" s="1"/>
  <c r="J844" i="10"/>
  <c r="B775" i="10"/>
  <c r="H57" i="10"/>
  <c r="H58" i="10" s="1"/>
  <c r="H844" i="10"/>
  <c r="I59" i="8"/>
  <c r="B855" i="10"/>
  <c r="C855" i="10"/>
  <c r="K59" i="8"/>
  <c r="D70" i="2" s="1"/>
  <c r="D855" i="10"/>
  <c r="B422" i="10"/>
  <c r="C52" i="10"/>
  <c r="K475" i="5"/>
  <c r="D401" i="9"/>
  <c r="H613" i="9"/>
  <c r="I613" i="9" s="1"/>
  <c r="H612" i="9"/>
  <c r="I612" i="9" s="1"/>
  <c r="H123" i="9"/>
  <c r="I123" i="9" s="1"/>
  <c r="D852" i="9"/>
  <c r="H482" i="9"/>
  <c r="I482" i="9" s="1"/>
  <c r="H332" i="9"/>
  <c r="I332" i="9" s="1"/>
  <c r="D296" i="9"/>
  <c r="G684" i="9"/>
  <c r="H684" i="9" s="1"/>
  <c r="I684" i="9" s="1"/>
  <c r="D274" i="9"/>
  <c r="H274" i="9" s="1"/>
  <c r="I274" i="9" s="1"/>
  <c r="G296" i="9"/>
  <c r="H94" i="9"/>
  <c r="I94" i="9" s="1"/>
  <c r="G276" i="9"/>
  <c r="H276" i="9" s="1"/>
  <c r="I276" i="9" s="1"/>
  <c r="H590" i="9"/>
  <c r="I590" i="9" s="1"/>
  <c r="G695" i="9"/>
  <c r="K398" i="5"/>
  <c r="D849" i="9"/>
  <c r="H167" i="9"/>
  <c r="I167" i="9" s="1"/>
  <c r="K523" i="5"/>
  <c r="H334" i="9"/>
  <c r="I334" i="9" s="1"/>
  <c r="G298" i="9"/>
  <c r="D716" i="9"/>
  <c r="E767" i="10"/>
  <c r="G852" i="9"/>
  <c r="D851" i="9"/>
  <c r="D674" i="9"/>
  <c r="K350" i="5"/>
  <c r="D773" i="9"/>
  <c r="H809" i="9"/>
  <c r="I809" i="9" s="1"/>
  <c r="G853" i="9"/>
  <c r="K853" i="5" s="1"/>
  <c r="G703" i="9"/>
  <c r="G850" i="9"/>
  <c r="K850" i="5" s="1"/>
  <c r="H592" i="9"/>
  <c r="I592" i="9" s="1"/>
  <c r="H715" i="9"/>
  <c r="I715" i="9" s="1"/>
  <c r="E775" i="10"/>
  <c r="G401" i="9"/>
  <c r="J398" i="9" s="1"/>
  <c r="G37" i="9"/>
  <c r="H395" i="9"/>
  <c r="I395" i="9" s="1"/>
  <c r="K365" i="5"/>
  <c r="K530" i="5"/>
  <c r="G682" i="9"/>
  <c r="K682" i="5" s="1"/>
  <c r="D714" i="9"/>
  <c r="H714" i="9" s="1"/>
  <c r="I714" i="9" s="1"/>
  <c r="H281" i="5"/>
  <c r="I281" i="5" s="1"/>
  <c r="H559" i="9"/>
  <c r="I559" i="9" s="1"/>
  <c r="H338" i="9"/>
  <c r="I338" i="9" s="1"/>
  <c r="H594" i="9"/>
  <c r="I594" i="9" s="1"/>
  <c r="K634" i="5"/>
  <c r="H88" i="9"/>
  <c r="I88" i="9" s="1"/>
  <c r="D699" i="9"/>
  <c r="H699" i="9" s="1"/>
  <c r="I699" i="9" s="1"/>
  <c r="H449" i="9"/>
  <c r="I449" i="9" s="1"/>
  <c r="K597" i="5"/>
  <c r="D360" i="9"/>
  <c r="C57" i="5"/>
  <c r="H826" i="9"/>
  <c r="I826" i="9" s="1"/>
  <c r="D705" i="9"/>
  <c r="H705" i="9" s="1"/>
  <c r="I705" i="9" s="1"/>
  <c r="D53" i="5"/>
  <c r="H670" i="5"/>
  <c r="I670" i="5" s="1"/>
  <c r="H610" i="9"/>
  <c r="I610" i="9" s="1"/>
  <c r="F766" i="9"/>
  <c r="C38" i="2" s="1"/>
  <c r="C39" i="2" s="1"/>
  <c r="K584" i="5"/>
  <c r="H596" i="9"/>
  <c r="I596" i="9" s="1"/>
  <c r="D682" i="9"/>
  <c r="G773" i="9"/>
  <c r="G53" i="5"/>
  <c r="H53" i="5" s="1"/>
  <c r="E50" i="10"/>
  <c r="E52" i="10" s="1"/>
  <c r="H295" i="5"/>
  <c r="I295" i="5" s="1"/>
  <c r="H115" i="9"/>
  <c r="I115" i="9" s="1"/>
  <c r="D676" i="9"/>
  <c r="H676" i="9" s="1"/>
  <c r="I676" i="9" s="1"/>
  <c r="G302" i="9"/>
  <c r="K302" i="5" s="1"/>
  <c r="D282" i="9"/>
  <c r="H109" i="9"/>
  <c r="I109" i="9" s="1"/>
  <c r="G266" i="9"/>
  <c r="K266" i="5" s="1"/>
  <c r="G272" i="9"/>
  <c r="K272" i="5" s="1"/>
  <c r="D269" i="9"/>
  <c r="H269" i="9" s="1"/>
  <c r="I269" i="9" s="1"/>
  <c r="G709" i="9"/>
  <c r="K709" i="5" s="1"/>
  <c r="D685" i="9"/>
  <c r="G55" i="9"/>
  <c r="G278" i="9"/>
  <c r="K278" i="5" s="1"/>
  <c r="D294" i="9"/>
  <c r="G294" i="9"/>
  <c r="K294" i="5" s="1"/>
  <c r="G271" i="9"/>
  <c r="K271" i="5" s="1"/>
  <c r="G417" i="9"/>
  <c r="K417" i="5" s="1"/>
  <c r="D265" i="9"/>
  <c r="D285" i="9"/>
  <c r="G287" i="9"/>
  <c r="K287" i="5" s="1"/>
  <c r="D288" i="9"/>
  <c r="D284" i="9"/>
  <c r="G282" i="9"/>
  <c r="K282" i="5" s="1"/>
  <c r="D300" i="9"/>
  <c r="D280" i="9"/>
  <c r="D291" i="9"/>
  <c r="K612" i="5"/>
  <c r="D767" i="10"/>
  <c r="H103" i="9"/>
  <c r="I103" i="9" s="1"/>
  <c r="H399" i="9"/>
  <c r="I399" i="9" s="1"/>
  <c r="D52" i="10"/>
  <c r="D37" i="9"/>
  <c r="G270" i="9"/>
  <c r="K270" i="5" s="1"/>
  <c r="D287" i="9"/>
  <c r="H804" i="9"/>
  <c r="I804" i="9" s="1"/>
  <c r="G291" i="9"/>
  <c r="K291" i="5" s="1"/>
  <c r="G264" i="9"/>
  <c r="H264" i="9" s="1"/>
  <c r="I264" i="9" s="1"/>
  <c r="D298" i="9"/>
  <c r="G300" i="9"/>
  <c r="K300" i="5" s="1"/>
  <c r="D30" i="9"/>
  <c r="G279" i="9"/>
  <c r="K279" i="5" s="1"/>
  <c r="H277" i="5"/>
  <c r="I277" i="5" s="1"/>
  <c r="D278" i="9"/>
  <c r="H185" i="9"/>
  <c r="I185" i="9" s="1"/>
  <c r="H152" i="9"/>
  <c r="I152" i="9" s="1"/>
  <c r="H136" i="9"/>
  <c r="I136" i="9" s="1"/>
  <c r="G285" i="9"/>
  <c r="G256" i="9"/>
  <c r="D279" i="9"/>
  <c r="D297" i="9"/>
  <c r="H299" i="5"/>
  <c r="I299" i="5" s="1"/>
  <c r="H93" i="9"/>
  <c r="I93" i="9" s="1"/>
  <c r="G412" i="9"/>
  <c r="K412" i="5" s="1"/>
  <c r="D850" i="9"/>
  <c r="G420" i="9"/>
  <c r="H420" i="9" s="1"/>
  <c r="I420" i="9" s="1"/>
  <c r="H487" i="9"/>
  <c r="I487" i="9" s="1"/>
  <c r="G694" i="9"/>
  <c r="K694" i="5" s="1"/>
  <c r="H383" i="9"/>
  <c r="I383" i="9" s="1"/>
  <c r="G411" i="9"/>
  <c r="G712" i="9"/>
  <c r="H712" i="9" s="1"/>
  <c r="I712" i="9" s="1"/>
  <c r="H624" i="9"/>
  <c r="I624" i="9" s="1"/>
  <c r="K281" i="5"/>
  <c r="D289" i="9"/>
  <c r="H289" i="9" s="1"/>
  <c r="I289" i="9" s="1"/>
  <c r="H269" i="5"/>
  <c r="I269" i="5" s="1"/>
  <c r="G29" i="9"/>
  <c r="K29" i="5" s="1"/>
  <c r="C774" i="9"/>
  <c r="D277" i="9"/>
  <c r="H277" i="9" s="1"/>
  <c r="I277" i="9" s="1"/>
  <c r="B34" i="10"/>
  <c r="D752" i="9"/>
  <c r="H180" i="9"/>
  <c r="I180" i="9" s="1"/>
  <c r="H555" i="9"/>
  <c r="I555" i="9" s="1"/>
  <c r="H333" i="9"/>
  <c r="I333" i="9" s="1"/>
  <c r="D39" i="9"/>
  <c r="G284" i="9"/>
  <c r="K284" i="5" s="1"/>
  <c r="D38" i="9"/>
  <c r="D853" i="9"/>
  <c r="H263" i="5"/>
  <c r="I263" i="5" s="1"/>
  <c r="K283" i="5"/>
  <c r="H283" i="5"/>
  <c r="I283" i="5" s="1"/>
  <c r="H490" i="9"/>
  <c r="I490" i="9" s="1"/>
  <c r="G706" i="9"/>
  <c r="K702" i="5"/>
  <c r="K289" i="5"/>
  <c r="H805" i="9"/>
  <c r="I805" i="9" s="1"/>
  <c r="G38" i="9"/>
  <c r="K38" i="5" s="1"/>
  <c r="G288" i="9"/>
  <c r="D806" i="9"/>
  <c r="D410" i="9"/>
  <c r="G280" i="9"/>
  <c r="K280" i="5" s="1"/>
  <c r="H751" i="9"/>
  <c r="I751" i="9" s="1"/>
  <c r="B259" i="10"/>
  <c r="D694" i="9"/>
  <c r="K670" i="5"/>
  <c r="D44" i="9"/>
  <c r="G716" i="9"/>
  <c r="K716" i="5" s="1"/>
  <c r="D772" i="9"/>
  <c r="G32" i="9"/>
  <c r="H112" i="9"/>
  <c r="I112" i="9" s="1"/>
  <c r="K595" i="5"/>
  <c r="K522" i="5"/>
  <c r="H280" i="5"/>
  <c r="I280" i="5" s="1"/>
  <c r="H504" i="9"/>
  <c r="I504" i="9" s="1"/>
  <c r="K585" i="5"/>
  <c r="B33" i="9"/>
  <c r="D700" i="9"/>
  <c r="H700" i="9" s="1"/>
  <c r="I700" i="9" s="1"/>
  <c r="D747" i="9"/>
  <c r="H604" i="9"/>
  <c r="I604" i="9" s="1"/>
  <c r="H105" i="9"/>
  <c r="I105" i="9" s="1"/>
  <c r="G704" i="9"/>
  <c r="H704" i="9" s="1"/>
  <c r="I704" i="9" s="1"/>
  <c r="G854" i="5"/>
  <c r="H814" i="5"/>
  <c r="I814" i="5" s="1"/>
  <c r="I808" i="5"/>
  <c r="J809" i="5"/>
  <c r="K295" i="5"/>
  <c r="D814" i="9"/>
  <c r="F53" i="9"/>
  <c r="E53" i="9"/>
  <c r="C53" i="9"/>
  <c r="H139" i="9"/>
  <c r="I139" i="9" s="1"/>
  <c r="H385" i="9"/>
  <c r="I385" i="9" s="1"/>
  <c r="D417" i="9"/>
  <c r="H810" i="9"/>
  <c r="I810" i="9" s="1"/>
  <c r="H811" i="9"/>
  <c r="I811" i="9" s="1"/>
  <c r="H386" i="9"/>
  <c r="I386" i="9" s="1"/>
  <c r="G752" i="9"/>
  <c r="J749" i="9" s="1"/>
  <c r="G39" i="9"/>
  <c r="K556" i="5"/>
  <c r="H808" i="9"/>
  <c r="G814" i="9"/>
  <c r="K814" i="5" s="1"/>
  <c r="C766" i="9"/>
  <c r="D690" i="9"/>
  <c r="H690" i="9" s="1"/>
  <c r="I690" i="9" s="1"/>
  <c r="H281" i="9"/>
  <c r="I281" i="9" s="1"/>
  <c r="H382" i="9"/>
  <c r="I382" i="9" s="1"/>
  <c r="H813" i="9"/>
  <c r="I813" i="9" s="1"/>
  <c r="H818" i="9"/>
  <c r="I818" i="9" s="1"/>
  <c r="D55" i="9"/>
  <c r="F774" i="9"/>
  <c r="K749" i="5"/>
  <c r="K492" i="5"/>
  <c r="G42" i="9"/>
  <c r="G677" i="9"/>
  <c r="K354" i="5"/>
  <c r="D268" i="9"/>
  <c r="D31" i="9"/>
  <c r="H749" i="9"/>
  <c r="I749" i="9" s="1"/>
  <c r="K418" i="5"/>
  <c r="B421" i="9"/>
  <c r="G772" i="9"/>
  <c r="K690" i="5"/>
  <c r="H295" i="9"/>
  <c r="I295" i="9" s="1"/>
  <c r="K631" i="5"/>
  <c r="D290" i="9"/>
  <c r="D256" i="9"/>
  <c r="H819" i="9"/>
  <c r="I819" i="9" s="1"/>
  <c r="K745" i="5"/>
  <c r="G747" i="9"/>
  <c r="J744" i="9" s="1"/>
  <c r="H750" i="9"/>
  <c r="I750" i="9" s="1"/>
  <c r="B51" i="9"/>
  <c r="C662" i="9"/>
  <c r="K676" i="5"/>
  <c r="H496" i="9"/>
  <c r="I496" i="9" s="1"/>
  <c r="F855" i="10"/>
  <c r="K817" i="5"/>
  <c r="K490" i="5"/>
  <c r="K269" i="5"/>
  <c r="F767" i="10"/>
  <c r="G413" i="9"/>
  <c r="G290" i="9"/>
  <c r="K290" i="5" s="1"/>
  <c r="G410" i="9"/>
  <c r="K353" i="5"/>
  <c r="H558" i="9"/>
  <c r="I558" i="9" s="1"/>
  <c r="C767" i="10"/>
  <c r="H49" i="5"/>
  <c r="I49" i="5" s="1"/>
  <c r="I52" i="10"/>
  <c r="B766" i="9"/>
  <c r="G30" i="9"/>
  <c r="K30" i="5" s="1"/>
  <c r="H801" i="9"/>
  <c r="I801" i="9" s="1"/>
  <c r="H89" i="9"/>
  <c r="I89" i="9" s="1"/>
  <c r="E854" i="9"/>
  <c r="B854" i="9"/>
  <c r="D822" i="9"/>
  <c r="H279" i="5"/>
  <c r="I279" i="5" s="1"/>
  <c r="H772" i="5"/>
  <c r="I772" i="5" s="1"/>
  <c r="D272" i="9"/>
  <c r="G263" i="9"/>
  <c r="C40" i="9"/>
  <c r="E774" i="9"/>
  <c r="F717" i="9"/>
  <c r="C46" i="9"/>
  <c r="D708" i="9"/>
  <c r="G45" i="9"/>
  <c r="K45" i="5" s="1"/>
  <c r="K673" i="5"/>
  <c r="K619" i="5"/>
  <c r="G713" i="9"/>
  <c r="H713" i="9" s="1"/>
  <c r="I713" i="9" s="1"/>
  <c r="G707" i="9"/>
  <c r="H707" i="9" s="1"/>
  <c r="I707" i="9" s="1"/>
  <c r="K700" i="5"/>
  <c r="H673" i="9"/>
  <c r="I673" i="9" s="1"/>
  <c r="D702" i="9"/>
  <c r="H702" i="9" s="1"/>
  <c r="I702" i="9" s="1"/>
  <c r="H680" i="9"/>
  <c r="I680" i="9" s="1"/>
  <c r="C47" i="10"/>
  <c r="D718" i="10"/>
  <c r="E46" i="9"/>
  <c r="K755" i="5"/>
  <c r="D32" i="9"/>
  <c r="G265" i="9"/>
  <c r="K265" i="5" s="1"/>
  <c r="D499" i="9"/>
  <c r="G344" i="9"/>
  <c r="J335" i="9" s="1"/>
  <c r="K587" i="5"/>
  <c r="E662" i="9"/>
  <c r="B30" i="2" s="1"/>
  <c r="B31" i="2" s="1"/>
  <c r="G212" i="9"/>
  <c r="J193" i="9" s="1"/>
  <c r="C404" i="9"/>
  <c r="H537" i="9"/>
  <c r="I537" i="9" s="1"/>
  <c r="K277" i="5"/>
  <c r="D292" i="9"/>
  <c r="D212" i="9"/>
  <c r="D34" i="10"/>
  <c r="D422" i="10"/>
  <c r="D35" i="9"/>
  <c r="K487" i="5"/>
  <c r="B47" i="10"/>
  <c r="K573" i="5"/>
  <c r="G50" i="9"/>
  <c r="C663" i="10"/>
  <c r="H114" i="9"/>
  <c r="I114" i="9" s="1"/>
  <c r="H616" i="9"/>
  <c r="I616" i="9" s="1"/>
  <c r="H486" i="9"/>
  <c r="I486" i="9" s="1"/>
  <c r="K343" i="5"/>
  <c r="E47" i="10"/>
  <c r="D695" i="9"/>
  <c r="E717" i="9"/>
  <c r="I767" i="10"/>
  <c r="B41" i="10"/>
  <c r="H413" i="5"/>
  <c r="I413" i="5" s="1"/>
  <c r="D344" i="9"/>
  <c r="I336" i="9"/>
  <c r="F404" i="9"/>
  <c r="C21" i="2" s="1"/>
  <c r="C22" i="2" s="1"/>
  <c r="F40" i="9"/>
  <c r="D413" i="9"/>
  <c r="B405" i="10"/>
  <c r="G415" i="9"/>
  <c r="K415" i="5" s="1"/>
  <c r="E718" i="10"/>
  <c r="F47" i="10"/>
  <c r="E34" i="10"/>
  <c r="E259" i="10"/>
  <c r="I259" i="10"/>
  <c r="F775" i="10"/>
  <c r="C422" i="10"/>
  <c r="I41" i="10"/>
  <c r="H422" i="10"/>
  <c r="E41" i="10"/>
  <c r="C41" i="10"/>
  <c r="C718" i="10"/>
  <c r="H41" i="10"/>
  <c r="C304" i="10"/>
  <c r="D41" i="10"/>
  <c r="B304" i="10"/>
  <c r="B663" i="10"/>
  <c r="E855" i="10"/>
  <c r="E422" i="10"/>
  <c r="D405" i="10"/>
  <c r="C405" i="10"/>
  <c r="D304" i="10"/>
  <c r="J41" i="10"/>
  <c r="K663" i="10"/>
  <c r="B82" i="2" s="1"/>
  <c r="F718" i="10"/>
  <c r="J405" i="10"/>
  <c r="K422" i="10"/>
  <c r="H276" i="5"/>
  <c r="I276" i="5" s="1"/>
  <c r="H300" i="5"/>
  <c r="I300" i="5" s="1"/>
  <c r="H289" i="5"/>
  <c r="I289" i="5" s="1"/>
  <c r="H290" i="5"/>
  <c r="I290" i="5" s="1"/>
  <c r="H694" i="5"/>
  <c r="I694" i="5" s="1"/>
  <c r="H673" i="5"/>
  <c r="I673" i="5" s="1"/>
  <c r="H271" i="5"/>
  <c r="I271" i="5" s="1"/>
  <c r="H692" i="5"/>
  <c r="I692" i="5" s="1"/>
  <c r="H291" i="5"/>
  <c r="I291" i="5" s="1"/>
  <c r="H296" i="5"/>
  <c r="I296" i="5" s="1"/>
  <c r="H275" i="5"/>
  <c r="I275" i="5" s="1"/>
  <c r="K699" i="5"/>
  <c r="C258" i="9"/>
  <c r="D266" i="9"/>
  <c r="G830" i="9"/>
  <c r="G669" i="9"/>
  <c r="H669" i="9" s="1"/>
  <c r="I669" i="9" s="1"/>
  <c r="G696" i="9"/>
  <c r="H696" i="9" s="1"/>
  <c r="I696" i="9" s="1"/>
  <c r="G851" i="9"/>
  <c r="G360" i="9"/>
  <c r="J350" i="9" s="1"/>
  <c r="E404" i="9"/>
  <c r="B21" i="2" s="1"/>
  <c r="B22" i="2" s="1"/>
  <c r="K359" i="5"/>
  <c r="C33" i="9"/>
  <c r="K43" i="5"/>
  <c r="F662" i="9"/>
  <c r="C30" i="2" s="1"/>
  <c r="C31" i="2" s="1"/>
  <c r="H359" i="9"/>
  <c r="I359" i="9" s="1"/>
  <c r="G806" i="9"/>
  <c r="J804" i="9" s="1"/>
  <c r="H517" i="9"/>
  <c r="I517" i="9" s="1"/>
  <c r="G301" i="9"/>
  <c r="H301" i="9" s="1"/>
  <c r="I301" i="9" s="1"/>
  <c r="H679" i="9"/>
  <c r="I679" i="9" s="1"/>
  <c r="D267" i="9"/>
  <c r="H381" i="9"/>
  <c r="I381" i="9" s="1"/>
  <c r="G387" i="9"/>
  <c r="H617" i="9"/>
  <c r="I617" i="9" s="1"/>
  <c r="F46" i="9"/>
  <c r="K486" i="5"/>
  <c r="H602" i="9"/>
  <c r="I602" i="9" s="1"/>
  <c r="H99" i="9"/>
  <c r="I99" i="9" s="1"/>
  <c r="H521" i="9"/>
  <c r="I521" i="9" s="1"/>
  <c r="D671" i="9"/>
  <c r="H671" i="9" s="1"/>
  <c r="I671" i="9" s="1"/>
  <c r="F33" i="9"/>
  <c r="G605" i="9"/>
  <c r="J563" i="9" s="1"/>
  <c r="D271" i="9"/>
  <c r="H218" i="9"/>
  <c r="I218" i="9" s="1"/>
  <c r="G849" i="9"/>
  <c r="G659" i="9"/>
  <c r="J647" i="9" s="1"/>
  <c r="K801" i="5"/>
  <c r="G499" i="9"/>
  <c r="J689" i="9" s="1"/>
  <c r="D170" i="9"/>
  <c r="H672" i="9"/>
  <c r="I672" i="9" s="1"/>
  <c r="B40" i="9"/>
  <c r="F303" i="9"/>
  <c r="H692" i="9"/>
  <c r="I692" i="9" s="1"/>
  <c r="C303" i="9"/>
  <c r="H563" i="9"/>
  <c r="I563" i="9" s="1"/>
  <c r="E40" i="9"/>
  <c r="C717" i="9"/>
  <c r="B46" i="9"/>
  <c r="E303" i="9"/>
  <c r="B774" i="9"/>
  <c r="H711" i="9"/>
  <c r="I711" i="9" s="1"/>
  <c r="H476" i="9"/>
  <c r="I476" i="9" s="1"/>
  <c r="G170" i="9"/>
  <c r="J154" i="9" s="1"/>
  <c r="J536" i="9"/>
  <c r="H689" i="9"/>
  <c r="I689" i="9" s="1"/>
  <c r="J514" i="9"/>
  <c r="F854" i="9"/>
  <c r="G822" i="9"/>
  <c r="J810" i="9" s="1"/>
  <c r="H828" i="9"/>
  <c r="I828" i="9" s="1"/>
  <c r="D286" i="9"/>
  <c r="H286" i="9" s="1"/>
  <c r="I286" i="9" s="1"/>
  <c r="B303" i="9"/>
  <c r="D387" i="9"/>
  <c r="D270" i="9"/>
  <c r="H678" i="9"/>
  <c r="I678" i="9" s="1"/>
  <c r="D830" i="9"/>
  <c r="C854" i="9"/>
  <c r="K818" i="5"/>
  <c r="D29" i="9"/>
  <c r="H642" i="9"/>
  <c r="I642" i="9" s="1"/>
  <c r="K642" i="5"/>
  <c r="F258" i="9"/>
  <c r="C11" i="2" s="1"/>
  <c r="C12" i="2" s="1"/>
  <c r="G41" i="10"/>
  <c r="G377" i="9"/>
  <c r="J375" i="9" s="1"/>
  <c r="F422" i="10"/>
  <c r="K36" i="5"/>
  <c r="E405" i="10"/>
  <c r="B404" i="9"/>
  <c r="E421" i="9"/>
  <c r="F421" i="9"/>
  <c r="C421" i="9"/>
  <c r="J531" i="9"/>
  <c r="J502" i="9"/>
  <c r="D302" i="9"/>
  <c r="B717" i="9"/>
  <c r="D45" i="9"/>
  <c r="K372" i="5"/>
  <c r="J525" i="9"/>
  <c r="H373" i="9"/>
  <c r="I373" i="9" s="1"/>
  <c r="H340" i="9"/>
  <c r="I340" i="9" s="1"/>
  <c r="G35" i="9"/>
  <c r="D275" i="9"/>
  <c r="H275" i="9" s="1"/>
  <c r="I275" i="9" s="1"/>
  <c r="J544" i="9"/>
  <c r="D605" i="9"/>
  <c r="J518" i="9"/>
  <c r="H683" i="9"/>
  <c r="I683" i="9" s="1"/>
  <c r="D126" i="9"/>
  <c r="H633" i="9"/>
  <c r="I633" i="9" s="1"/>
  <c r="K633" i="5"/>
  <c r="H816" i="9"/>
  <c r="I816" i="9" s="1"/>
  <c r="K816" i="5"/>
  <c r="H252" i="9"/>
  <c r="I252" i="9" s="1"/>
  <c r="J529" i="9"/>
  <c r="E258" i="9"/>
  <c r="B11" i="2" s="1"/>
  <c r="B12" i="2" s="1"/>
  <c r="B258" i="9"/>
  <c r="J535" i="9"/>
  <c r="K711" i="5"/>
  <c r="J508" i="9"/>
  <c r="H459" i="9"/>
  <c r="I459" i="9" s="1"/>
  <c r="J516" i="9"/>
  <c r="J515" i="9"/>
  <c r="K679" i="5"/>
  <c r="K551" i="5"/>
  <c r="J548" i="9"/>
  <c r="G126" i="9"/>
  <c r="J93" i="9" s="1"/>
  <c r="J501" i="9"/>
  <c r="B662" i="9"/>
  <c r="H113" i="9"/>
  <c r="I113" i="9" s="1"/>
  <c r="E51" i="9"/>
  <c r="K419" i="5"/>
  <c r="E766" i="9"/>
  <c r="B38" i="2" s="1"/>
  <c r="B39" i="2" s="1"/>
  <c r="K701" i="5"/>
  <c r="K683" i="5"/>
  <c r="H120" i="9"/>
  <c r="I120" i="9" s="1"/>
  <c r="D667" i="9"/>
  <c r="J553" i="9"/>
  <c r="D659" i="9"/>
  <c r="K672" i="5"/>
  <c r="J541" i="9"/>
  <c r="G47" i="10"/>
  <c r="H754" i="9"/>
  <c r="I754" i="9" s="1"/>
  <c r="K754" i="5"/>
  <c r="H690" i="5"/>
  <c r="I690" i="5" s="1"/>
  <c r="H699" i="5"/>
  <c r="I699" i="5" s="1"/>
  <c r="E663" i="10"/>
  <c r="K275" i="5"/>
  <c r="F259" i="10"/>
  <c r="J512" i="9"/>
  <c r="J504" i="9"/>
  <c r="H601" i="9"/>
  <c r="I601" i="9" s="1"/>
  <c r="H674" i="5"/>
  <c r="I674" i="5" s="1"/>
  <c r="G663" i="10"/>
  <c r="H282" i="5"/>
  <c r="I282" i="5" s="1"/>
  <c r="G304" i="10"/>
  <c r="B718" i="10"/>
  <c r="J549" i="9"/>
  <c r="G757" i="9"/>
  <c r="J754" i="9" s="1"/>
  <c r="K47" i="10"/>
  <c r="J509" i="9"/>
  <c r="H278" i="5"/>
  <c r="I278" i="5" s="1"/>
  <c r="J422" i="10"/>
  <c r="I405" i="10"/>
  <c r="I304" i="10"/>
  <c r="C34" i="10"/>
  <c r="E304" i="10"/>
  <c r="J552" i="9"/>
  <c r="J510" i="9"/>
  <c r="J522" i="9"/>
  <c r="J532" i="9"/>
  <c r="J547" i="9"/>
  <c r="J523" i="9"/>
  <c r="J503" i="9"/>
  <c r="J526" i="9"/>
  <c r="J542" i="9"/>
  <c r="J546" i="9"/>
  <c r="J537" i="9"/>
  <c r="J534" i="9"/>
  <c r="J538" i="9"/>
  <c r="J528" i="9"/>
  <c r="J517" i="9"/>
  <c r="J527" i="9"/>
  <c r="J506" i="9"/>
  <c r="J513" i="9"/>
  <c r="J511" i="9"/>
  <c r="J521" i="9"/>
  <c r="J550" i="9"/>
  <c r="J533" i="9"/>
  <c r="J540" i="9"/>
  <c r="J524" i="9"/>
  <c r="J507" i="9"/>
  <c r="H551" i="9"/>
  <c r="I551" i="9" s="1"/>
  <c r="J543" i="9"/>
  <c r="J539" i="9"/>
  <c r="J505" i="9"/>
  <c r="J545" i="9"/>
  <c r="J520" i="9"/>
  <c r="K274" i="5"/>
  <c r="J34" i="10"/>
  <c r="J519" i="9"/>
  <c r="K34" i="10"/>
  <c r="J259" i="10"/>
  <c r="K259" i="10"/>
  <c r="B74" i="2" s="1"/>
  <c r="K304" i="10"/>
  <c r="I34" i="10"/>
  <c r="G259" i="10"/>
  <c r="H304" i="10"/>
  <c r="F34" i="10"/>
  <c r="D259" i="10"/>
  <c r="F304" i="10"/>
  <c r="H259" i="10"/>
  <c r="H34" i="10"/>
  <c r="C259" i="10"/>
  <c r="G34" i="10"/>
  <c r="G422" i="10"/>
  <c r="J115" i="5"/>
  <c r="I422" i="10"/>
  <c r="H700" i="5"/>
  <c r="I700" i="5" s="1"/>
  <c r="J47" i="10"/>
  <c r="H701" i="9"/>
  <c r="I701" i="9" s="1"/>
  <c r="H663" i="10"/>
  <c r="H697" i="5"/>
  <c r="I697" i="5" s="1"/>
  <c r="H773" i="5"/>
  <c r="I773" i="5" s="1"/>
  <c r="H709" i="5"/>
  <c r="I709" i="5" s="1"/>
  <c r="H672" i="5"/>
  <c r="I672" i="5" s="1"/>
  <c r="H707" i="5"/>
  <c r="I707" i="5" s="1"/>
  <c r="H684" i="5"/>
  <c r="I684" i="5" s="1"/>
  <c r="H710" i="5"/>
  <c r="I710" i="5" s="1"/>
  <c r="E59" i="8"/>
  <c r="K684" i="5"/>
  <c r="D774" i="5"/>
  <c r="H850" i="5"/>
  <c r="I850" i="5" s="1"/>
  <c r="H849" i="5"/>
  <c r="I849" i="5" s="1"/>
  <c r="H270" i="5"/>
  <c r="I270" i="5" s="1"/>
  <c r="H855" i="10"/>
  <c r="I718" i="10"/>
  <c r="J775" i="10"/>
  <c r="J304" i="10"/>
  <c r="H775" i="10"/>
  <c r="H405" i="10"/>
  <c r="H706" i="5"/>
  <c r="I706" i="5" s="1"/>
  <c r="I775" i="10"/>
  <c r="I47" i="10"/>
  <c r="D663" i="10"/>
  <c r="I663" i="10"/>
  <c r="G718" i="10"/>
  <c r="K41" i="10"/>
  <c r="H47" i="10"/>
  <c r="J694" i="5"/>
  <c r="G775" i="10"/>
  <c r="K718" i="10"/>
  <c r="H718" i="10"/>
  <c r="H701" i="5"/>
  <c r="I701" i="5" s="1"/>
  <c r="H265" i="5"/>
  <c r="I265" i="5" s="1"/>
  <c r="J718" i="10"/>
  <c r="I58" i="10"/>
  <c r="F663" i="10"/>
  <c r="F58" i="10"/>
  <c r="G855" i="10"/>
  <c r="I855" i="10"/>
  <c r="J855" i="10"/>
  <c r="H45" i="5"/>
  <c r="I45" i="5" s="1"/>
  <c r="H683" i="5"/>
  <c r="I683" i="5" s="1"/>
  <c r="G405" i="10"/>
  <c r="D45" i="10"/>
  <c r="D47" i="10" s="1"/>
  <c r="K775" i="10"/>
  <c r="H51" i="10"/>
  <c r="H52" i="10" s="1"/>
  <c r="H767" i="10"/>
  <c r="K50" i="10"/>
  <c r="K52" i="10" s="1"/>
  <c r="K767" i="10"/>
  <c r="B86" i="2" s="1"/>
  <c r="G49" i="10"/>
  <c r="G52" i="10" s="1"/>
  <c r="G767" i="10"/>
  <c r="F38" i="10"/>
  <c r="F41" i="10" s="1"/>
  <c r="F405" i="10"/>
  <c r="K405" i="10"/>
  <c r="B78" i="2" s="1"/>
  <c r="J663" i="10"/>
  <c r="H679" i="5"/>
  <c r="I679" i="5" s="1"/>
  <c r="G57" i="10"/>
  <c r="G58" i="10" s="1"/>
  <c r="J767" i="10"/>
  <c r="J51" i="10"/>
  <c r="J52" i="10" s="1"/>
  <c r="H676" i="5"/>
  <c r="I676" i="5" s="1"/>
  <c r="J709" i="5"/>
  <c r="K855" i="10"/>
  <c r="H681" i="5"/>
  <c r="I681" i="5" s="1"/>
  <c r="D59" i="8"/>
  <c r="B59" i="8"/>
  <c r="H697" i="9"/>
  <c r="I697" i="9" s="1"/>
  <c r="J700" i="5"/>
  <c r="J708" i="5"/>
  <c r="J675" i="5"/>
  <c r="H682" i="5"/>
  <c r="I682" i="5" s="1"/>
  <c r="H711" i="5"/>
  <c r="I711" i="5" s="1"/>
  <c r="F59" i="8"/>
  <c r="J687" i="5"/>
  <c r="H687" i="5"/>
  <c r="I687" i="5" s="1"/>
  <c r="J184" i="5"/>
  <c r="J707" i="5"/>
  <c r="H272" i="5"/>
  <c r="I272" i="5" s="1"/>
  <c r="H685" i="5"/>
  <c r="I685" i="5" s="1"/>
  <c r="G49" i="9"/>
  <c r="K49" i="5" s="1"/>
  <c r="H747" i="9"/>
  <c r="K697" i="5"/>
  <c r="H30" i="5"/>
  <c r="I30" i="5" s="1"/>
  <c r="H37" i="5"/>
  <c r="I37" i="5" s="1"/>
  <c r="C59" i="8"/>
  <c r="D44" i="5"/>
  <c r="J853" i="5"/>
  <c r="J802" i="5"/>
  <c r="H716" i="5"/>
  <c r="I716" i="5" s="1"/>
  <c r="J177" i="5"/>
  <c r="J366" i="5"/>
  <c r="D56" i="5"/>
  <c r="J750" i="5"/>
  <c r="G31" i="9"/>
  <c r="K31" i="5" s="1"/>
  <c r="E33" i="9"/>
  <c r="J201" i="5"/>
  <c r="J365" i="5"/>
  <c r="H38" i="5"/>
  <c r="I38" i="5" s="1"/>
  <c r="H410" i="5"/>
  <c r="I410" i="5" s="1"/>
  <c r="J374" i="5"/>
  <c r="J173" i="5"/>
  <c r="G44" i="9"/>
  <c r="D32" i="5"/>
  <c r="D48" i="9"/>
  <c r="H48" i="9" s="1"/>
  <c r="I48" i="9" s="1"/>
  <c r="C51" i="9"/>
  <c r="J801" i="5"/>
  <c r="J803" i="5"/>
  <c r="G44" i="5"/>
  <c r="G46" i="5" s="1"/>
  <c r="J42" i="5" s="1"/>
  <c r="H675" i="9"/>
  <c r="I675" i="9" s="1"/>
  <c r="F51" i="9"/>
  <c r="B57" i="9"/>
  <c r="I556" i="9"/>
  <c r="J850" i="5"/>
  <c r="H294" i="5"/>
  <c r="I294" i="5" s="1"/>
  <c r="J192" i="5"/>
  <c r="I389" i="5"/>
  <c r="H713" i="5"/>
  <c r="I713" i="5" s="1"/>
  <c r="K771" i="5"/>
  <c r="H771" i="5"/>
  <c r="G774" i="5"/>
  <c r="J771" i="5"/>
  <c r="H680" i="5"/>
  <c r="I680" i="5" s="1"/>
  <c r="B46" i="5"/>
  <c r="J482" i="5"/>
  <c r="J489" i="5"/>
  <c r="J451" i="5"/>
  <c r="J701" i="5"/>
  <c r="I800" i="5"/>
  <c r="J745" i="5"/>
  <c r="H264" i="5"/>
  <c r="I90" i="5"/>
  <c r="H126" i="5"/>
  <c r="I126" i="5" s="1"/>
  <c r="J373" i="5"/>
  <c r="J370" i="5"/>
  <c r="J369" i="5"/>
  <c r="J372" i="5"/>
  <c r="J376" i="5"/>
  <c r="J375" i="5"/>
  <c r="J368" i="5"/>
  <c r="J367" i="5"/>
  <c r="J704" i="5"/>
  <c r="H704" i="5"/>
  <c r="I704" i="5" s="1"/>
  <c r="H688" i="5"/>
  <c r="I688" i="5" s="1"/>
  <c r="I816" i="5"/>
  <c r="E51" i="5"/>
  <c r="H31" i="5"/>
  <c r="I31" i="5" s="1"/>
  <c r="J800" i="5"/>
  <c r="J805" i="5"/>
  <c r="K693" i="5"/>
  <c r="H693" i="5"/>
  <c r="I693" i="5" s="1"/>
  <c r="H417" i="5"/>
  <c r="H302" i="5"/>
  <c r="I449" i="5"/>
  <c r="J616" i="5"/>
  <c r="H703" i="5"/>
  <c r="I703" i="5" s="1"/>
  <c r="I754" i="5"/>
  <c r="K678" i="5"/>
  <c r="H678" i="5"/>
  <c r="I678" i="5" s="1"/>
  <c r="K48" i="5"/>
  <c r="G51" i="5"/>
  <c r="J48" i="5" s="1"/>
  <c r="H48" i="5"/>
  <c r="K671" i="5"/>
  <c r="H671" i="5"/>
  <c r="I671" i="5" s="1"/>
  <c r="H668" i="5"/>
  <c r="I668" i="5" s="1"/>
  <c r="H55" i="5"/>
  <c r="I55" i="5" s="1"/>
  <c r="B33" i="5"/>
  <c r="J772" i="5"/>
  <c r="J208" i="5"/>
  <c r="J195" i="5"/>
  <c r="J188" i="5"/>
  <c r="J204" i="5"/>
  <c r="J186" i="5"/>
  <c r="J191" i="5"/>
  <c r="J205" i="5"/>
  <c r="J206" i="5"/>
  <c r="J174" i="5"/>
  <c r="J194" i="5"/>
  <c r="J211" i="5"/>
  <c r="J198" i="5"/>
  <c r="J182" i="5"/>
  <c r="J207" i="5"/>
  <c r="I365" i="5"/>
  <c r="I131" i="5"/>
  <c r="H292" i="5"/>
  <c r="I292" i="5" s="1"/>
  <c r="H698" i="5"/>
  <c r="I698" i="5" s="1"/>
  <c r="K698" i="5"/>
  <c r="J773" i="5"/>
  <c r="H667" i="5"/>
  <c r="I555" i="5"/>
  <c r="J746" i="5"/>
  <c r="I217" i="5"/>
  <c r="H686" i="5"/>
  <c r="I686" i="5" s="1"/>
  <c r="K686" i="5"/>
  <c r="J828" i="5"/>
  <c r="J829" i="5"/>
  <c r="J826" i="5"/>
  <c r="J825" i="5"/>
  <c r="J827" i="5"/>
  <c r="K715" i="5"/>
  <c r="H715" i="5"/>
  <c r="I715" i="5" s="1"/>
  <c r="J715" i="5"/>
  <c r="G32" i="5"/>
  <c r="G33" i="5" s="1"/>
  <c r="I43" i="9"/>
  <c r="H409" i="5"/>
  <c r="I173" i="5"/>
  <c r="E46" i="5"/>
  <c r="K677" i="5"/>
  <c r="H677" i="5"/>
  <c r="I677" i="5" s="1"/>
  <c r="J473" i="5"/>
  <c r="I609" i="5"/>
  <c r="J386" i="5"/>
  <c r="I824" i="5"/>
  <c r="J349" i="5"/>
  <c r="J751" i="5"/>
  <c r="G56" i="5"/>
  <c r="B57" i="5"/>
  <c r="J816" i="5"/>
  <c r="J818" i="5"/>
  <c r="D39" i="5"/>
  <c r="D40" i="5" s="1"/>
  <c r="J673" i="5"/>
  <c r="J804" i="5"/>
  <c r="H412" i="5"/>
  <c r="I412" i="5" s="1"/>
  <c r="K848" i="5"/>
  <c r="J848" i="5"/>
  <c r="K714" i="5"/>
  <c r="H714" i="5"/>
  <c r="I714" i="5" s="1"/>
  <c r="K705" i="5"/>
  <c r="H705" i="5"/>
  <c r="I705" i="5" s="1"/>
  <c r="J824" i="5"/>
  <c r="J744" i="5"/>
  <c r="I749" i="5"/>
  <c r="H752" i="5"/>
  <c r="I752" i="5" s="1"/>
  <c r="H851" i="5"/>
  <c r="I851" i="5" s="1"/>
  <c r="J851" i="5"/>
  <c r="J754" i="5"/>
  <c r="G766" i="5"/>
  <c r="J747" i="5" s="1"/>
  <c r="J755" i="5"/>
  <c r="I332" i="5"/>
  <c r="H344" i="5"/>
  <c r="K695" i="5"/>
  <c r="H695" i="5"/>
  <c r="I695" i="5" s="1"/>
  <c r="J123" i="5"/>
  <c r="J98" i="5"/>
  <c r="J102" i="5"/>
  <c r="J101" i="5"/>
  <c r="J96" i="5"/>
  <c r="J125" i="5"/>
  <c r="J120" i="5"/>
  <c r="J91" i="5"/>
  <c r="J105" i="5"/>
  <c r="J110" i="5"/>
  <c r="J107" i="5"/>
  <c r="J95" i="5"/>
  <c r="J86" i="5"/>
  <c r="J97" i="5"/>
  <c r="J124" i="5"/>
  <c r="J93" i="5"/>
  <c r="J94" i="5"/>
  <c r="J116" i="5"/>
  <c r="J113" i="5"/>
  <c r="J87" i="5"/>
  <c r="J112" i="5"/>
  <c r="J99" i="5"/>
  <c r="J104" i="5"/>
  <c r="J121" i="5"/>
  <c r="J108" i="5"/>
  <c r="J119" i="5"/>
  <c r="J111" i="5"/>
  <c r="J92" i="5"/>
  <c r="J114" i="5"/>
  <c r="J109" i="5"/>
  <c r="J122" i="5"/>
  <c r="J117" i="5"/>
  <c r="J106" i="5"/>
  <c r="J103" i="5"/>
  <c r="J89" i="5"/>
  <c r="J100" i="5"/>
  <c r="J118" i="5"/>
  <c r="J88" i="5"/>
  <c r="J849" i="5"/>
  <c r="H409" i="9" l="1"/>
  <c r="I409" i="9" s="1"/>
  <c r="H29" i="5"/>
  <c r="K267" i="5"/>
  <c r="K409" i="5"/>
  <c r="J852" i="5"/>
  <c r="K37" i="5"/>
  <c r="H419" i="5"/>
  <c r="I419" i="5" s="1"/>
  <c r="G717" i="5"/>
  <c r="H293" i="5"/>
  <c r="I293" i="5" s="1"/>
  <c r="K852" i="5"/>
  <c r="H267" i="9"/>
  <c r="I267" i="9" s="1"/>
  <c r="H360" i="5"/>
  <c r="I360" i="5" s="1"/>
  <c r="J636" i="5"/>
  <c r="J357" i="5"/>
  <c r="J646" i="5"/>
  <c r="J351" i="5"/>
  <c r="J397" i="5"/>
  <c r="J355" i="5"/>
  <c r="J627" i="5"/>
  <c r="D50" i="5"/>
  <c r="H50" i="5" s="1"/>
  <c r="J348" i="5"/>
  <c r="H681" i="9"/>
  <c r="I681" i="9" s="1"/>
  <c r="J648" i="5"/>
  <c r="J645" i="5"/>
  <c r="J354" i="5"/>
  <c r="J651" i="5"/>
  <c r="J623" i="5"/>
  <c r="J655" i="5"/>
  <c r="J619" i="5"/>
  <c r="H416" i="9"/>
  <c r="I416" i="9" s="1"/>
  <c r="K413" i="5"/>
  <c r="H674" i="9"/>
  <c r="I674" i="9" s="1"/>
  <c r="D854" i="5"/>
  <c r="J356" i="5"/>
  <c r="J628" i="5"/>
  <c r="J652" i="5"/>
  <c r="J625" i="5"/>
  <c r="J570" i="5"/>
  <c r="K414" i="5"/>
  <c r="D258" i="5"/>
  <c r="J359" i="5"/>
  <c r="J637" i="5"/>
  <c r="H806" i="5"/>
  <c r="I806" i="5" s="1"/>
  <c r="G404" i="5"/>
  <c r="D79" i="2" s="1"/>
  <c r="D80" i="2" s="1"/>
  <c r="J358" i="5"/>
  <c r="J643" i="5"/>
  <c r="J633" i="5"/>
  <c r="J352" i="5"/>
  <c r="J353" i="5"/>
  <c r="H687" i="9"/>
  <c r="I687" i="9" s="1"/>
  <c r="K703" i="5"/>
  <c r="K286" i="5"/>
  <c r="H54" i="5"/>
  <c r="I54" i="5" s="1"/>
  <c r="J820" i="5"/>
  <c r="D33" i="5"/>
  <c r="J821" i="5"/>
  <c r="J810" i="5"/>
  <c r="J817" i="5"/>
  <c r="H710" i="9"/>
  <c r="I710" i="9" s="1"/>
  <c r="D662" i="5"/>
  <c r="H42" i="5"/>
  <c r="I42" i="5" s="1"/>
  <c r="H689" i="5"/>
  <c r="I689" i="5" s="1"/>
  <c r="K256" i="5"/>
  <c r="H830" i="5"/>
  <c r="I830" i="5" s="1"/>
  <c r="J813" i="5"/>
  <c r="K288" i="5"/>
  <c r="J819" i="5"/>
  <c r="J811" i="5"/>
  <c r="J812" i="5"/>
  <c r="G421" i="5"/>
  <c r="J409" i="5" s="1"/>
  <c r="D717" i="5"/>
  <c r="H42" i="9"/>
  <c r="I42" i="9" s="1"/>
  <c r="G303" i="5"/>
  <c r="J292" i="5" s="1"/>
  <c r="J131" i="5"/>
  <c r="H420" i="5"/>
  <c r="I420" i="5" s="1"/>
  <c r="H605" i="5"/>
  <c r="I605" i="5" s="1"/>
  <c r="J143" i="5"/>
  <c r="J162" i="5"/>
  <c r="J137" i="5"/>
  <c r="H278" i="9"/>
  <c r="I278" i="9" s="1"/>
  <c r="H297" i="9"/>
  <c r="I297" i="9" s="1"/>
  <c r="J145" i="5"/>
  <c r="J139" i="5"/>
  <c r="J136" i="5"/>
  <c r="J138" i="5"/>
  <c r="J163" i="5"/>
  <c r="J148" i="5"/>
  <c r="J156" i="5"/>
  <c r="J169" i="5"/>
  <c r="J167" i="5"/>
  <c r="J133" i="5"/>
  <c r="J144" i="5"/>
  <c r="J158" i="5"/>
  <c r="J161" i="5"/>
  <c r="J141" i="5"/>
  <c r="H377" i="5"/>
  <c r="I377" i="5" s="1"/>
  <c r="J134" i="5"/>
  <c r="J168" i="5"/>
  <c r="J160" i="5"/>
  <c r="J152" i="5"/>
  <c r="J166" i="5"/>
  <c r="J157" i="5"/>
  <c r="H708" i="9"/>
  <c r="I708" i="9" s="1"/>
  <c r="H212" i="5"/>
  <c r="I212" i="5" s="1"/>
  <c r="J164" i="5"/>
  <c r="J135" i="5"/>
  <c r="J151" i="5"/>
  <c r="J130" i="5"/>
  <c r="J150" i="5"/>
  <c r="J140" i="5"/>
  <c r="K298" i="5"/>
  <c r="J165" i="5"/>
  <c r="J159" i="5"/>
  <c r="J153" i="5"/>
  <c r="J154" i="5"/>
  <c r="J155" i="5"/>
  <c r="J142" i="5"/>
  <c r="J147" i="5"/>
  <c r="J146" i="5"/>
  <c r="J132" i="5"/>
  <c r="D421" i="5"/>
  <c r="J648" i="9"/>
  <c r="H292" i="9"/>
  <c r="I292" i="9" s="1"/>
  <c r="J609" i="9"/>
  <c r="H677" i="9"/>
  <c r="I677" i="9" s="1"/>
  <c r="H659" i="5"/>
  <c r="I659" i="5" s="1"/>
  <c r="J620" i="5"/>
  <c r="J624" i="5"/>
  <c r="J642" i="5"/>
  <c r="J617" i="5"/>
  <c r="J658" i="5"/>
  <c r="J622" i="5"/>
  <c r="J611" i="5"/>
  <c r="K276" i="5"/>
  <c r="F58" i="5"/>
  <c r="E57" i="2" s="1"/>
  <c r="E58" i="2" s="1"/>
  <c r="H747" i="5"/>
  <c r="I747" i="5" s="1"/>
  <c r="J612" i="5"/>
  <c r="J640" i="5"/>
  <c r="G39" i="5"/>
  <c r="G40" i="5" s="1"/>
  <c r="J35" i="5" s="1"/>
  <c r="J621" i="5"/>
  <c r="J639" i="5"/>
  <c r="J615" i="5"/>
  <c r="J650" i="5"/>
  <c r="J593" i="5"/>
  <c r="H414" i="5"/>
  <c r="I414" i="5" s="1"/>
  <c r="J629" i="5"/>
  <c r="J609" i="5"/>
  <c r="J590" i="5"/>
  <c r="H668" i="9"/>
  <c r="I668" i="9" s="1"/>
  <c r="J653" i="5"/>
  <c r="J635" i="5"/>
  <c r="J644" i="5"/>
  <c r="J647" i="5"/>
  <c r="J649" i="5"/>
  <c r="J573" i="5"/>
  <c r="J657" i="5"/>
  <c r="J581" i="5"/>
  <c r="H411" i="9"/>
  <c r="I411" i="9" s="1"/>
  <c r="G843" i="5"/>
  <c r="J814" i="5" s="1"/>
  <c r="J631" i="5"/>
  <c r="J333" i="5"/>
  <c r="J594" i="5"/>
  <c r="J630" i="5"/>
  <c r="J641" i="5"/>
  <c r="J618" i="5"/>
  <c r="J626" i="5"/>
  <c r="J555" i="5"/>
  <c r="J572" i="5"/>
  <c r="J655" i="9"/>
  <c r="H706" i="9"/>
  <c r="I706" i="9" s="1"/>
  <c r="J610" i="5"/>
  <c r="J391" i="5"/>
  <c r="J634" i="5"/>
  <c r="J632" i="5"/>
  <c r="J656" i="5"/>
  <c r="J613" i="5"/>
  <c r="J614" i="5"/>
  <c r="J638" i="5"/>
  <c r="J576" i="5"/>
  <c r="H822" i="5"/>
  <c r="I822" i="5" s="1"/>
  <c r="J654" i="9"/>
  <c r="D404" i="5"/>
  <c r="K420" i="5"/>
  <c r="J392" i="5"/>
  <c r="J389" i="5"/>
  <c r="J340" i="5"/>
  <c r="J583" i="5"/>
  <c r="J603" i="5"/>
  <c r="J564" i="5"/>
  <c r="J598" i="5"/>
  <c r="J602" i="5"/>
  <c r="J577" i="5"/>
  <c r="H299" i="9"/>
  <c r="I299" i="9" s="1"/>
  <c r="H296" i="9"/>
  <c r="I296" i="9" s="1"/>
  <c r="J398" i="5"/>
  <c r="J342" i="5"/>
  <c r="J588" i="5"/>
  <c r="J585" i="5"/>
  <c r="J600" i="5"/>
  <c r="J579" i="5"/>
  <c r="J561" i="5"/>
  <c r="J592" i="5"/>
  <c r="J565" i="5"/>
  <c r="J390" i="5"/>
  <c r="J399" i="5"/>
  <c r="J396" i="5"/>
  <c r="J566" i="5"/>
  <c r="J559" i="5"/>
  <c r="J589" i="5"/>
  <c r="J597" i="5"/>
  <c r="J560" i="5"/>
  <c r="J587" i="5"/>
  <c r="J575" i="5"/>
  <c r="J395" i="5"/>
  <c r="J341" i="5"/>
  <c r="J578" i="5"/>
  <c r="J601" i="5"/>
  <c r="J574" i="5"/>
  <c r="J556" i="5"/>
  <c r="J568" i="5"/>
  <c r="J339" i="5"/>
  <c r="J557" i="5"/>
  <c r="D303" i="5"/>
  <c r="J591" i="5"/>
  <c r="J595" i="5"/>
  <c r="C58" i="5"/>
  <c r="J394" i="5"/>
  <c r="J580" i="5"/>
  <c r="J563" i="5"/>
  <c r="J567" i="5"/>
  <c r="J335" i="5"/>
  <c r="J338" i="5"/>
  <c r="J562" i="5"/>
  <c r="D56" i="9"/>
  <c r="J336" i="5"/>
  <c r="J337" i="5"/>
  <c r="J334" i="5"/>
  <c r="J393" i="5"/>
  <c r="J596" i="5"/>
  <c r="J604" i="5"/>
  <c r="J582" i="5"/>
  <c r="J558" i="5"/>
  <c r="J584" i="5"/>
  <c r="J332" i="5"/>
  <c r="H757" i="5"/>
  <c r="J569" i="5"/>
  <c r="J599" i="5"/>
  <c r="J571" i="5"/>
  <c r="H401" i="5"/>
  <c r="I401" i="5" s="1"/>
  <c r="J394" i="9"/>
  <c r="H691" i="9"/>
  <c r="I691" i="9" s="1"/>
  <c r="F57" i="9"/>
  <c r="F58" i="9" s="1"/>
  <c r="C57" i="2" s="1"/>
  <c r="C58" i="2" s="1"/>
  <c r="H695" i="9"/>
  <c r="I695" i="9" s="1"/>
  <c r="J399" i="9"/>
  <c r="J390" i="9"/>
  <c r="H263" i="9"/>
  <c r="I263" i="9" s="1"/>
  <c r="J397" i="9"/>
  <c r="H268" i="9"/>
  <c r="I268" i="9" s="1"/>
  <c r="H688" i="9"/>
  <c r="I688" i="9" s="1"/>
  <c r="H703" i="9"/>
  <c r="I703" i="9" s="1"/>
  <c r="K263" i="5"/>
  <c r="K688" i="5"/>
  <c r="H849" i="9"/>
  <c r="I849" i="9" s="1"/>
  <c r="G56" i="9"/>
  <c r="K56" i="5" s="1"/>
  <c r="K264" i="5"/>
  <c r="I344" i="5"/>
  <c r="H387" i="5"/>
  <c r="I387" i="5" s="1"/>
  <c r="J183" i="5"/>
  <c r="J196" i="5"/>
  <c r="J172" i="5"/>
  <c r="J185" i="5"/>
  <c r="J193" i="5"/>
  <c r="J210" i="5"/>
  <c r="G258" i="5"/>
  <c r="J170" i="5" s="1"/>
  <c r="J178" i="5"/>
  <c r="J179" i="5"/>
  <c r="J203" i="5"/>
  <c r="J175" i="5"/>
  <c r="K387" i="5"/>
  <c r="H170" i="5"/>
  <c r="I170" i="5" s="1"/>
  <c r="J190" i="5"/>
  <c r="J199" i="5"/>
  <c r="J181" i="5"/>
  <c r="J197" i="5"/>
  <c r="J200" i="5"/>
  <c r="J189" i="5"/>
  <c r="J180" i="5"/>
  <c r="J187" i="5"/>
  <c r="J202" i="5"/>
  <c r="J381" i="5"/>
  <c r="J385" i="5"/>
  <c r="J383" i="5"/>
  <c r="J382" i="5"/>
  <c r="J695" i="5"/>
  <c r="J714" i="5"/>
  <c r="J696" i="5"/>
  <c r="J671" i="5"/>
  <c r="J457" i="5"/>
  <c r="J463" i="5"/>
  <c r="J490" i="5"/>
  <c r="J680" i="5"/>
  <c r="J496" i="5"/>
  <c r="J474" i="5"/>
  <c r="J477" i="5"/>
  <c r="J453" i="5"/>
  <c r="J458" i="5"/>
  <c r="J497" i="5"/>
  <c r="J705" i="5"/>
  <c r="J686" i="5"/>
  <c r="J693" i="5"/>
  <c r="J471" i="5"/>
  <c r="J456" i="5"/>
  <c r="J472" i="5"/>
  <c r="J672" i="5"/>
  <c r="J711" i="5"/>
  <c r="J679" i="5"/>
  <c r="J712" i="5"/>
  <c r="J481" i="5"/>
  <c r="J706" i="5"/>
  <c r="J491" i="5"/>
  <c r="J702" i="5"/>
  <c r="J703" i="5"/>
  <c r="J450" i="5"/>
  <c r="J452" i="5"/>
  <c r="J488" i="5"/>
  <c r="J460" i="5"/>
  <c r="J684" i="5"/>
  <c r="J454" i="5"/>
  <c r="J479" i="5"/>
  <c r="J475" i="5"/>
  <c r="J691" i="5"/>
  <c r="J677" i="5"/>
  <c r="H256" i="5"/>
  <c r="J469" i="5"/>
  <c r="J455" i="5"/>
  <c r="J493" i="5"/>
  <c r="J462" i="5"/>
  <c r="J685" i="5"/>
  <c r="J697" i="5"/>
  <c r="J681" i="5"/>
  <c r="J669" i="5"/>
  <c r="J486" i="5"/>
  <c r="J667" i="5"/>
  <c r="J678" i="5"/>
  <c r="G662" i="5"/>
  <c r="J499" i="5" s="1"/>
  <c r="J688" i="5"/>
  <c r="J464" i="5"/>
  <c r="J494" i="5"/>
  <c r="J465" i="5"/>
  <c r="J468" i="5"/>
  <c r="J713" i="5"/>
  <c r="J495" i="5"/>
  <c r="J492" i="5"/>
  <c r="J682" i="5"/>
  <c r="J674" i="5"/>
  <c r="J467" i="5"/>
  <c r="J692" i="5"/>
  <c r="J176" i="5"/>
  <c r="J698" i="5"/>
  <c r="J668" i="5"/>
  <c r="J690" i="5"/>
  <c r="J487" i="5"/>
  <c r="J498" i="5"/>
  <c r="J478" i="5"/>
  <c r="J485" i="5"/>
  <c r="J476" i="5"/>
  <c r="J449" i="5"/>
  <c r="J699" i="5"/>
  <c r="J710" i="5"/>
  <c r="J716" i="5"/>
  <c r="J459" i="5"/>
  <c r="J461" i="5"/>
  <c r="J466" i="5"/>
  <c r="J480" i="5"/>
  <c r="J670" i="5"/>
  <c r="J484" i="5"/>
  <c r="J483" i="5"/>
  <c r="J689" i="5"/>
  <c r="J683" i="5"/>
  <c r="J676" i="5"/>
  <c r="H499" i="5"/>
  <c r="I499" i="5" s="1"/>
  <c r="J642" i="9"/>
  <c r="H50" i="9"/>
  <c r="J392" i="9"/>
  <c r="K706" i="5"/>
  <c r="K296" i="5"/>
  <c r="H685" i="9"/>
  <c r="I685" i="9" s="1"/>
  <c r="K712" i="5"/>
  <c r="D843" i="9"/>
  <c r="J826" i="9"/>
  <c r="G843" i="9"/>
  <c r="H39" i="9"/>
  <c r="I39" i="9" s="1"/>
  <c r="H852" i="9"/>
  <c r="I852" i="9" s="1"/>
  <c r="J832" i="9"/>
  <c r="F39" i="2"/>
  <c r="J391" i="9"/>
  <c r="J400" i="9"/>
  <c r="H709" i="9"/>
  <c r="I709" i="9" s="1"/>
  <c r="K401" i="5"/>
  <c r="J393" i="9"/>
  <c r="D774" i="9"/>
  <c r="H298" i="9"/>
  <c r="I298" i="9" s="1"/>
  <c r="K830" i="5"/>
  <c r="H773" i="9"/>
  <c r="I773" i="9" s="1"/>
  <c r="H851" i="9"/>
  <c r="I851" i="9" s="1"/>
  <c r="J396" i="9"/>
  <c r="J389" i="9"/>
  <c r="J395" i="9"/>
  <c r="K55" i="5"/>
  <c r="K54" i="5"/>
  <c r="D57" i="5"/>
  <c r="H853" i="9"/>
  <c r="I853" i="9" s="1"/>
  <c r="H271" i="9"/>
  <c r="I271" i="9" s="1"/>
  <c r="H272" i="9"/>
  <c r="I272" i="9" s="1"/>
  <c r="H37" i="9"/>
  <c r="I37" i="9" s="1"/>
  <c r="J771" i="9"/>
  <c r="J824" i="9"/>
  <c r="J837" i="9"/>
  <c r="J835" i="9"/>
  <c r="J827" i="9"/>
  <c r="H265" i="9"/>
  <c r="I265" i="9" s="1"/>
  <c r="J840" i="9"/>
  <c r="H302" i="9"/>
  <c r="I417" i="9" s="1"/>
  <c r="H682" i="9"/>
  <c r="I682" i="9" s="1"/>
  <c r="K42" i="5"/>
  <c r="J658" i="9"/>
  <c r="J621" i="9"/>
  <c r="J625" i="9"/>
  <c r="J651" i="9"/>
  <c r="J619" i="9"/>
  <c r="J643" i="9"/>
  <c r="H772" i="9"/>
  <c r="I772" i="9" s="1"/>
  <c r="J649" i="9"/>
  <c r="J646" i="9"/>
  <c r="J635" i="9"/>
  <c r="J612" i="9"/>
  <c r="J653" i="9"/>
  <c r="J620" i="9"/>
  <c r="K773" i="5"/>
  <c r="G774" i="9"/>
  <c r="K774" i="5" s="1"/>
  <c r="J627" i="9"/>
  <c r="J660" i="9"/>
  <c r="J645" i="9"/>
  <c r="J657" i="9"/>
  <c r="J639" i="9"/>
  <c r="J617" i="9"/>
  <c r="J616" i="9"/>
  <c r="D46" i="9"/>
  <c r="H694" i="9"/>
  <c r="I694" i="9" s="1"/>
  <c r="J773" i="9"/>
  <c r="J652" i="9"/>
  <c r="J656" i="9"/>
  <c r="J618" i="9"/>
  <c r="J637" i="9"/>
  <c r="J634" i="9"/>
  <c r="J633" i="9"/>
  <c r="J624" i="9"/>
  <c r="H401" i="9"/>
  <c r="I401" i="9" s="1"/>
  <c r="J751" i="9"/>
  <c r="K752" i="5"/>
  <c r="J750" i="9"/>
  <c r="J626" i="9"/>
  <c r="J631" i="9"/>
  <c r="J610" i="9"/>
  <c r="J611" i="9"/>
  <c r="H291" i="9"/>
  <c r="I291" i="9" s="1"/>
  <c r="J615" i="9"/>
  <c r="J629" i="9"/>
  <c r="J623" i="9"/>
  <c r="J636" i="9"/>
  <c r="J622" i="9"/>
  <c r="J644" i="9"/>
  <c r="J630" i="9"/>
  <c r="K659" i="5"/>
  <c r="J613" i="9"/>
  <c r="J638" i="9"/>
  <c r="J640" i="9"/>
  <c r="J614" i="9"/>
  <c r="J632" i="9"/>
  <c r="J641" i="9"/>
  <c r="J661" i="9"/>
  <c r="J628" i="9"/>
  <c r="J650" i="9"/>
  <c r="H294" i="9"/>
  <c r="I294" i="9" s="1"/>
  <c r="H285" i="9"/>
  <c r="I285" i="9" s="1"/>
  <c r="H266" i="9"/>
  <c r="I266" i="9" s="1"/>
  <c r="H170" i="9"/>
  <c r="I170" i="9" s="1"/>
  <c r="K285" i="5"/>
  <c r="H716" i="9"/>
  <c r="I716" i="9" s="1"/>
  <c r="H282" i="9"/>
  <c r="I282" i="9" s="1"/>
  <c r="H55" i="9"/>
  <c r="I55" i="9" s="1"/>
  <c r="D854" i="9"/>
  <c r="H288" i="9"/>
  <c r="I288" i="9" s="1"/>
  <c r="H287" i="9"/>
  <c r="I287" i="9" s="1"/>
  <c r="J214" i="9"/>
  <c r="H300" i="9"/>
  <c r="I300" i="9" s="1"/>
  <c r="H270" i="9"/>
  <c r="I270" i="9" s="1"/>
  <c r="H280" i="9"/>
  <c r="I280" i="9" s="1"/>
  <c r="H850" i="9"/>
  <c r="I850" i="9" s="1"/>
  <c r="K704" i="5"/>
  <c r="G53" i="9"/>
  <c r="K53" i="5" s="1"/>
  <c r="D766" i="9"/>
  <c r="H30" i="9"/>
  <c r="I30" i="9" s="1"/>
  <c r="H414" i="9"/>
  <c r="I414" i="9" s="1"/>
  <c r="D40" i="9"/>
  <c r="H38" i="9"/>
  <c r="I38" i="9" s="1"/>
  <c r="J135" i="9"/>
  <c r="H279" i="9"/>
  <c r="I279" i="9" s="1"/>
  <c r="H212" i="9"/>
  <c r="I212" i="9" s="1"/>
  <c r="J155" i="9"/>
  <c r="J145" i="9"/>
  <c r="J148" i="9"/>
  <c r="J152" i="9"/>
  <c r="J132" i="9"/>
  <c r="J176" i="9"/>
  <c r="J196" i="9"/>
  <c r="J143" i="9"/>
  <c r="J181" i="9"/>
  <c r="J169" i="9"/>
  <c r="J142" i="9"/>
  <c r="J174" i="9"/>
  <c r="K170" i="5"/>
  <c r="J144" i="9"/>
  <c r="J131" i="9"/>
  <c r="J149" i="9"/>
  <c r="J175" i="9"/>
  <c r="J179" i="9"/>
  <c r="J139" i="9"/>
  <c r="J207" i="9"/>
  <c r="J210" i="9"/>
  <c r="J192" i="9"/>
  <c r="J172" i="9"/>
  <c r="J204" i="9"/>
  <c r="J198" i="9"/>
  <c r="J191" i="9"/>
  <c r="J184" i="9"/>
  <c r="J188" i="9"/>
  <c r="J209" i="9"/>
  <c r="J213" i="9"/>
  <c r="J208" i="9"/>
  <c r="J199" i="9"/>
  <c r="K212" i="5"/>
  <c r="J202" i="9"/>
  <c r="J186" i="9"/>
  <c r="J189" i="9"/>
  <c r="J206" i="9"/>
  <c r="J177" i="9"/>
  <c r="J185" i="9"/>
  <c r="J190" i="9"/>
  <c r="J180" i="9"/>
  <c r="J205" i="9"/>
  <c r="J150" i="9"/>
  <c r="J201" i="9"/>
  <c r="J195" i="9"/>
  <c r="J211" i="9"/>
  <c r="J183" i="9"/>
  <c r="J838" i="9"/>
  <c r="J829" i="9"/>
  <c r="J161" i="9"/>
  <c r="J153" i="9"/>
  <c r="J140" i="9"/>
  <c r="J141" i="9"/>
  <c r="J136" i="9"/>
  <c r="K411" i="5"/>
  <c r="H412" i="9"/>
  <c r="I412" i="9" s="1"/>
  <c r="J157" i="9"/>
  <c r="J836" i="9"/>
  <c r="J828" i="9"/>
  <c r="J151" i="9"/>
  <c r="J165" i="9"/>
  <c r="J164" i="9"/>
  <c r="J162" i="9"/>
  <c r="J158" i="9"/>
  <c r="K707" i="5"/>
  <c r="H413" i="9"/>
  <c r="I413" i="9" s="1"/>
  <c r="J841" i="9"/>
  <c r="J834" i="9"/>
  <c r="J147" i="9"/>
  <c r="J166" i="9"/>
  <c r="J133" i="9"/>
  <c r="J167" i="9"/>
  <c r="J156" i="9"/>
  <c r="J134" i="9"/>
  <c r="J160" i="9"/>
  <c r="J168" i="9"/>
  <c r="J833" i="9"/>
  <c r="J163" i="9"/>
  <c r="J146" i="9"/>
  <c r="J159" i="9"/>
  <c r="J351" i="9"/>
  <c r="K772" i="5"/>
  <c r="G421" i="9"/>
  <c r="J412" i="9" s="1"/>
  <c r="H284" i="9"/>
  <c r="I284" i="9" s="1"/>
  <c r="H29" i="9"/>
  <c r="I29" i="9" s="1"/>
  <c r="D421" i="9"/>
  <c r="I747" i="9"/>
  <c r="J745" i="9"/>
  <c r="H360" i="9"/>
  <c r="I360" i="9" s="1"/>
  <c r="D33" i="9"/>
  <c r="H290" i="9"/>
  <c r="I290" i="9" s="1"/>
  <c r="E57" i="9"/>
  <c r="E58" i="9" s="1"/>
  <c r="B57" i="2" s="1"/>
  <c r="B58" i="2" s="1"/>
  <c r="J772" i="9"/>
  <c r="K360" i="5"/>
  <c r="J349" i="9"/>
  <c r="H410" i="9"/>
  <c r="I410" i="9" s="1"/>
  <c r="K410" i="5"/>
  <c r="H417" i="9"/>
  <c r="J352" i="9"/>
  <c r="H35" i="9"/>
  <c r="I35" i="9" s="1"/>
  <c r="J353" i="9"/>
  <c r="J806" i="9"/>
  <c r="D53" i="9"/>
  <c r="C57" i="9"/>
  <c r="C58" i="9" s="1"/>
  <c r="H32" i="9"/>
  <c r="I32" i="9" s="1"/>
  <c r="J808" i="9"/>
  <c r="J811" i="9"/>
  <c r="H814" i="9"/>
  <c r="I814" i="9" s="1"/>
  <c r="I808" i="9"/>
  <c r="J813" i="9"/>
  <c r="K669" i="5"/>
  <c r="J820" i="9"/>
  <c r="J812" i="9"/>
  <c r="J809" i="9"/>
  <c r="F22" i="2"/>
  <c r="K806" i="5"/>
  <c r="J800" i="9"/>
  <c r="J853" i="9"/>
  <c r="B58" i="9"/>
  <c r="J187" i="9"/>
  <c r="F48" i="2"/>
  <c r="J194" i="9"/>
  <c r="K851" i="5"/>
  <c r="J457" i="9"/>
  <c r="K757" i="5"/>
  <c r="J578" i="9"/>
  <c r="H806" i="9"/>
  <c r="I806" i="9" s="1"/>
  <c r="J850" i="9"/>
  <c r="J805" i="9"/>
  <c r="K50" i="5"/>
  <c r="H752" i="9"/>
  <c r="I752" i="9" s="1"/>
  <c r="K747" i="5"/>
  <c r="J746" i="9"/>
  <c r="J127" i="9"/>
  <c r="J851" i="9"/>
  <c r="J582" i="9"/>
  <c r="J374" i="9"/>
  <c r="J95" i="9"/>
  <c r="J596" i="9"/>
  <c r="J565" i="9"/>
  <c r="J116" i="9"/>
  <c r="J495" i="9"/>
  <c r="J122" i="9"/>
  <c r="J556" i="9"/>
  <c r="J572" i="9"/>
  <c r="J601" i="9"/>
  <c r="J555" i="9"/>
  <c r="J714" i="9"/>
  <c r="J453" i="9"/>
  <c r="J675" i="9"/>
  <c r="J465" i="9"/>
  <c r="J586" i="9"/>
  <c r="J591" i="9"/>
  <c r="J573" i="9"/>
  <c r="J702" i="9"/>
  <c r="J490" i="9"/>
  <c r="J450" i="9"/>
  <c r="J708" i="9"/>
  <c r="J564" i="9"/>
  <c r="J587" i="9"/>
  <c r="J580" i="9"/>
  <c r="J469" i="9"/>
  <c r="J493" i="9"/>
  <c r="J690" i="9"/>
  <c r="J467" i="9"/>
  <c r="K605" i="5"/>
  <c r="J599" i="9"/>
  <c r="J604" i="9"/>
  <c r="J595" i="9"/>
  <c r="J704" i="9"/>
  <c r="J685" i="9"/>
  <c r="J678" i="9"/>
  <c r="J694" i="9"/>
  <c r="J593" i="9"/>
  <c r="J588" i="9"/>
  <c r="J589" i="9"/>
  <c r="J681" i="9"/>
  <c r="J676" i="9"/>
  <c r="J674" i="9"/>
  <c r="F31" i="2"/>
  <c r="J570" i="9"/>
  <c r="J579" i="9"/>
  <c r="J581" i="9"/>
  <c r="J672" i="9"/>
  <c r="J706" i="9"/>
  <c r="K499" i="5"/>
  <c r="J607" i="9"/>
  <c r="J569" i="9"/>
  <c r="J600" i="9"/>
  <c r="J561" i="9"/>
  <c r="J474" i="9"/>
  <c r="J673" i="9"/>
  <c r="J679" i="9"/>
  <c r="J460" i="9"/>
  <c r="H45" i="9"/>
  <c r="I45" i="9" s="1"/>
  <c r="J121" i="9"/>
  <c r="J103" i="9"/>
  <c r="J711" i="9"/>
  <c r="J483" i="9"/>
  <c r="D404" i="9"/>
  <c r="J182" i="9"/>
  <c r="J489" i="9"/>
  <c r="J707" i="9"/>
  <c r="J449" i="9"/>
  <c r="J203" i="9"/>
  <c r="K126" i="5"/>
  <c r="J477" i="9"/>
  <c r="J701" i="9"/>
  <c r="J671" i="9"/>
  <c r="J475" i="9"/>
  <c r="J455" i="9"/>
  <c r="J684" i="9"/>
  <c r="J693" i="9"/>
  <c r="J109" i="9"/>
  <c r="G258" i="9"/>
  <c r="J212" i="9" s="1"/>
  <c r="J113" i="9"/>
  <c r="J88" i="9"/>
  <c r="J173" i="9"/>
  <c r="J105" i="9"/>
  <c r="J101" i="9"/>
  <c r="J451" i="9"/>
  <c r="J100" i="9"/>
  <c r="J710" i="9"/>
  <c r="J716" i="9"/>
  <c r="H256" i="9"/>
  <c r="I256" i="9" s="1"/>
  <c r="J849" i="9"/>
  <c r="J200" i="9"/>
  <c r="J107" i="9"/>
  <c r="J92" i="9"/>
  <c r="J59" i="10"/>
  <c r="J713" i="9"/>
  <c r="K713" i="5"/>
  <c r="K696" i="5"/>
  <c r="J562" i="9"/>
  <c r="J602" i="9"/>
  <c r="J592" i="9"/>
  <c r="J585" i="9"/>
  <c r="J590" i="9"/>
  <c r="J559" i="9"/>
  <c r="G662" i="9"/>
  <c r="B83" i="2" s="1"/>
  <c r="B84" i="2" s="1"/>
  <c r="J575" i="9"/>
  <c r="J598" i="9"/>
  <c r="J568" i="9"/>
  <c r="J567" i="9"/>
  <c r="J583" i="9"/>
  <c r="J577" i="9"/>
  <c r="B59" i="10"/>
  <c r="J584" i="9"/>
  <c r="J571" i="9"/>
  <c r="J557" i="9"/>
  <c r="J597" i="9"/>
  <c r="J606" i="9"/>
  <c r="J603" i="9"/>
  <c r="H605" i="9"/>
  <c r="I605" i="9" s="1"/>
  <c r="J574" i="9"/>
  <c r="J594" i="9"/>
  <c r="J576" i="9"/>
  <c r="J560" i="9"/>
  <c r="J558" i="9"/>
  <c r="J566" i="9"/>
  <c r="G717" i="9"/>
  <c r="K717" i="5" s="1"/>
  <c r="D717" i="9"/>
  <c r="J482" i="9"/>
  <c r="J367" i="9"/>
  <c r="H830" i="9"/>
  <c r="J102" i="9"/>
  <c r="J369" i="9"/>
  <c r="J452" i="9"/>
  <c r="J485" i="9"/>
  <c r="J696" i="9"/>
  <c r="J699" i="9"/>
  <c r="J670" i="9"/>
  <c r="J124" i="9"/>
  <c r="J692" i="9"/>
  <c r="J98" i="9"/>
  <c r="J473" i="9"/>
  <c r="J680" i="9"/>
  <c r="J355" i="9"/>
  <c r="J336" i="9"/>
  <c r="J333" i="9"/>
  <c r="H415" i="9"/>
  <c r="I415" i="9" s="1"/>
  <c r="D258" i="9"/>
  <c r="K377" i="5"/>
  <c r="J370" i="9"/>
  <c r="J342" i="9"/>
  <c r="J368" i="9"/>
  <c r="H659" i="9"/>
  <c r="I659" i="9" s="1"/>
  <c r="G404" i="9"/>
  <c r="J387" i="9" s="1"/>
  <c r="J357" i="9"/>
  <c r="J338" i="9"/>
  <c r="J341" i="9"/>
  <c r="J337" i="9"/>
  <c r="J178" i="9"/>
  <c r="J197" i="9"/>
  <c r="J376" i="9"/>
  <c r="J340" i="9"/>
  <c r="J334" i="9"/>
  <c r="J332" i="9"/>
  <c r="K344" i="5"/>
  <c r="G766" i="9"/>
  <c r="J747" i="9" s="1"/>
  <c r="J697" i="9"/>
  <c r="J373" i="9"/>
  <c r="J709" i="9"/>
  <c r="J498" i="9"/>
  <c r="J456" i="9"/>
  <c r="J667" i="9"/>
  <c r="J472" i="9"/>
  <c r="J687" i="9"/>
  <c r="J458" i="9"/>
  <c r="J115" i="9"/>
  <c r="J354" i="9"/>
  <c r="J343" i="9"/>
  <c r="J339" i="9"/>
  <c r="J366" i="9"/>
  <c r="J365" i="9"/>
  <c r="E59" i="10"/>
  <c r="C59" i="10"/>
  <c r="D59" i="10"/>
  <c r="J683" i="9"/>
  <c r="J486" i="9"/>
  <c r="J700" i="9"/>
  <c r="J488" i="9"/>
  <c r="J669" i="9"/>
  <c r="J468" i="9"/>
  <c r="J686" i="9"/>
  <c r="J97" i="9"/>
  <c r="J466" i="9"/>
  <c r="J94" i="9"/>
  <c r="J480" i="9"/>
  <c r="J464" i="9"/>
  <c r="J705" i="9"/>
  <c r="J110" i="9"/>
  <c r="J111" i="9"/>
  <c r="J494" i="9"/>
  <c r="J358" i="9"/>
  <c r="J484" i="9"/>
  <c r="J481" i="9"/>
  <c r="K822" i="5"/>
  <c r="G303" i="9"/>
  <c r="J277" i="9" s="1"/>
  <c r="J479" i="9"/>
  <c r="J459" i="9"/>
  <c r="J801" i="9"/>
  <c r="J802" i="9"/>
  <c r="J848" i="9"/>
  <c r="J852" i="9"/>
  <c r="J496" i="9"/>
  <c r="J487" i="9"/>
  <c r="J454" i="9"/>
  <c r="J695" i="9"/>
  <c r="J712" i="9"/>
  <c r="J682" i="9"/>
  <c r="J86" i="9"/>
  <c r="J463" i="9"/>
  <c r="J698" i="9"/>
  <c r="J688" i="9"/>
  <c r="J471" i="9"/>
  <c r="J677" i="9"/>
  <c r="K301" i="5"/>
  <c r="J478" i="9"/>
  <c r="J715" i="9"/>
  <c r="J803" i="9"/>
  <c r="D662" i="9"/>
  <c r="G854" i="9"/>
  <c r="K854" i="5" s="1"/>
  <c r="J668" i="9"/>
  <c r="J476" i="9"/>
  <c r="J491" i="9"/>
  <c r="J120" i="9"/>
  <c r="J497" i="9"/>
  <c r="J462" i="9"/>
  <c r="J470" i="9"/>
  <c r="J492" i="9"/>
  <c r="J461" i="9"/>
  <c r="J112" i="9"/>
  <c r="J691" i="9"/>
  <c r="J104" i="9"/>
  <c r="K849" i="5"/>
  <c r="J382" i="9"/>
  <c r="J386" i="9"/>
  <c r="J381" i="9"/>
  <c r="J384" i="9"/>
  <c r="J383" i="9"/>
  <c r="J385" i="9"/>
  <c r="J816" i="9"/>
  <c r="J356" i="9"/>
  <c r="J348" i="9"/>
  <c r="J703" i="9"/>
  <c r="J825" i="9"/>
  <c r="J842" i="9"/>
  <c r="J359" i="9"/>
  <c r="H822" i="9"/>
  <c r="I822" i="9" s="1"/>
  <c r="J817" i="9"/>
  <c r="J372" i="9"/>
  <c r="J818" i="9"/>
  <c r="J819" i="9"/>
  <c r="H757" i="9"/>
  <c r="I757" i="9" s="1"/>
  <c r="F12" i="2"/>
  <c r="J130" i="9"/>
  <c r="J138" i="9"/>
  <c r="J137" i="9"/>
  <c r="J371" i="9"/>
  <c r="J821" i="9"/>
  <c r="H377" i="9"/>
  <c r="I377" i="9" s="1"/>
  <c r="K35" i="5"/>
  <c r="H344" i="9"/>
  <c r="I344" i="9" s="1"/>
  <c r="H126" i="9"/>
  <c r="I126" i="9" s="1"/>
  <c r="J119" i="9"/>
  <c r="J123" i="9"/>
  <c r="J106" i="9"/>
  <c r="J96" i="9"/>
  <c r="J89" i="9"/>
  <c r="J108" i="9"/>
  <c r="G40" i="9"/>
  <c r="D303" i="9"/>
  <c r="J117" i="9"/>
  <c r="J125" i="9"/>
  <c r="J118" i="9"/>
  <c r="J99" i="9"/>
  <c r="J91" i="9"/>
  <c r="H387" i="9"/>
  <c r="H499" i="9"/>
  <c r="I499" i="9" s="1"/>
  <c r="J87" i="9"/>
  <c r="J114" i="9"/>
  <c r="J90" i="9"/>
  <c r="J128" i="9"/>
  <c r="H667" i="9"/>
  <c r="I667" i="9" s="1"/>
  <c r="K59" i="10"/>
  <c r="B70" i="2" s="1"/>
  <c r="J755" i="9"/>
  <c r="J764" i="9"/>
  <c r="J756" i="9"/>
  <c r="J758" i="9"/>
  <c r="J759" i="9"/>
  <c r="J761" i="9"/>
  <c r="J760" i="9"/>
  <c r="J763" i="9"/>
  <c r="J762" i="9"/>
  <c r="J765" i="9"/>
  <c r="F59" i="10"/>
  <c r="G59" i="10"/>
  <c r="E58" i="5"/>
  <c r="D57" i="2" s="1"/>
  <c r="D58" i="2" s="1"/>
  <c r="I59" i="10"/>
  <c r="H59" i="10"/>
  <c r="D51" i="5"/>
  <c r="K39" i="5"/>
  <c r="G51" i="9"/>
  <c r="J50" i="9" s="1"/>
  <c r="H49" i="9"/>
  <c r="I49" i="9" s="1"/>
  <c r="H44" i="5"/>
  <c r="I44" i="5" s="1"/>
  <c r="K44" i="5"/>
  <c r="D46" i="5"/>
  <c r="D51" i="9"/>
  <c r="H31" i="9"/>
  <c r="G33" i="9"/>
  <c r="J31" i="9" s="1"/>
  <c r="H44" i="9"/>
  <c r="G46" i="9"/>
  <c r="K46" i="5" s="1"/>
  <c r="J30" i="5"/>
  <c r="J29" i="5"/>
  <c r="J31" i="5"/>
  <c r="J36" i="5"/>
  <c r="D91" i="2"/>
  <c r="D92" i="2" s="1"/>
  <c r="I409" i="5"/>
  <c r="J757" i="5"/>
  <c r="J822" i="5"/>
  <c r="J360" i="5"/>
  <c r="J377" i="5"/>
  <c r="J411" i="5"/>
  <c r="J418" i="5"/>
  <c r="I48" i="5"/>
  <c r="I29" i="5"/>
  <c r="I667" i="5"/>
  <c r="H717" i="5"/>
  <c r="I717" i="5" s="1"/>
  <c r="J49" i="5"/>
  <c r="H56" i="5"/>
  <c r="I56" i="5" s="1"/>
  <c r="I417" i="5"/>
  <c r="I302" i="5"/>
  <c r="J774" i="5"/>
  <c r="K32" i="5"/>
  <c r="J32" i="5"/>
  <c r="H32" i="5"/>
  <c r="I32" i="5" s="1"/>
  <c r="J387" i="5"/>
  <c r="J806" i="5"/>
  <c r="J50" i="5"/>
  <c r="I771" i="5"/>
  <c r="H774" i="5"/>
  <c r="I774" i="5" s="1"/>
  <c r="J854" i="5"/>
  <c r="J252" i="5"/>
  <c r="J246" i="5"/>
  <c r="J226" i="5"/>
  <c r="J223" i="5"/>
  <c r="G57" i="5"/>
  <c r="J54" i="5" s="1"/>
  <c r="J344" i="5"/>
  <c r="I264" i="5"/>
  <c r="I848" i="5"/>
  <c r="H854" i="5"/>
  <c r="J401" i="5"/>
  <c r="H39" i="5"/>
  <c r="I39" i="5" s="1"/>
  <c r="J43" i="5"/>
  <c r="B58" i="5"/>
  <c r="I50" i="9"/>
  <c r="D87" i="2"/>
  <c r="D88" i="2" s="1"/>
  <c r="J752" i="5"/>
  <c r="J830" i="5"/>
  <c r="I53" i="5"/>
  <c r="J280" i="5"/>
  <c r="I35" i="5"/>
  <c r="J412" i="5" l="1"/>
  <c r="J417" i="5"/>
  <c r="J410" i="5"/>
  <c r="J416" i="5"/>
  <c r="J413" i="5"/>
  <c r="J414" i="5"/>
  <c r="J415" i="5"/>
  <c r="J421" i="5" s="1"/>
  <c r="J39" i="5"/>
  <c r="J37" i="5"/>
  <c r="J38" i="5"/>
  <c r="J419" i="5"/>
  <c r="J420" i="5"/>
  <c r="K40" i="5"/>
  <c r="I854" i="5"/>
  <c r="J274" i="5"/>
  <c r="H303" i="5"/>
  <c r="I303" i="5" s="1"/>
  <c r="J289" i="5"/>
  <c r="J269" i="5"/>
  <c r="I50" i="5"/>
  <c r="H51" i="5"/>
  <c r="J228" i="5"/>
  <c r="J221" i="5"/>
  <c r="J225" i="5"/>
  <c r="J232" i="5"/>
  <c r="J241" i="5"/>
  <c r="J216" i="5"/>
  <c r="J235" i="5"/>
  <c r="J243" i="5"/>
  <c r="J254" i="5"/>
  <c r="J233" i="5"/>
  <c r="J229" i="5"/>
  <c r="J212" i="5"/>
  <c r="J251" i="5"/>
  <c r="J217" i="5"/>
  <c r="J238" i="5"/>
  <c r="J256" i="5"/>
  <c r="J250" i="5"/>
  <c r="J231" i="5"/>
  <c r="J219" i="5"/>
  <c r="J240" i="5"/>
  <c r="J234" i="5"/>
  <c r="J237" i="5"/>
  <c r="J236" i="5"/>
  <c r="J218" i="5"/>
  <c r="J247" i="5"/>
  <c r="J239" i="5"/>
  <c r="J222" i="5"/>
  <c r="J242" i="5"/>
  <c r="J283" i="5"/>
  <c r="J659" i="5"/>
  <c r="J300" i="5"/>
  <c r="J272" i="5"/>
  <c r="J275" i="5"/>
  <c r="J297" i="5"/>
  <c r="J290" i="5"/>
  <c r="J271" i="5"/>
  <c r="J288" i="5"/>
  <c r="J263" i="5"/>
  <c r="J551" i="5"/>
  <c r="J268" i="5"/>
  <c r="J294" i="5"/>
  <c r="J279" i="5"/>
  <c r="J299" i="5"/>
  <c r="J276" i="5"/>
  <c r="J282" i="5"/>
  <c r="J277" i="5"/>
  <c r="H421" i="5"/>
  <c r="I421" i="5" s="1"/>
  <c r="J301" i="5"/>
  <c r="J284" i="5"/>
  <c r="J267" i="5"/>
  <c r="J291" i="5"/>
  <c r="J296" i="5"/>
  <c r="J293" i="5"/>
  <c r="J286" i="5"/>
  <c r="J273" i="5"/>
  <c r="J278" i="5"/>
  <c r="J270" i="5"/>
  <c r="J281" i="5"/>
  <c r="J295" i="5"/>
  <c r="J264" i="5"/>
  <c r="J285" i="5"/>
  <c r="J302" i="5"/>
  <c r="J266" i="5"/>
  <c r="J287" i="5"/>
  <c r="J265" i="5"/>
  <c r="J298" i="5"/>
  <c r="H56" i="9"/>
  <c r="I56" i="9" s="1"/>
  <c r="H766" i="5"/>
  <c r="I766" i="5" s="1"/>
  <c r="D83" i="2"/>
  <c r="D84" i="2" s="1"/>
  <c r="J605" i="5"/>
  <c r="H258" i="5"/>
  <c r="I258" i="5" s="1"/>
  <c r="J717" i="5"/>
  <c r="I757" i="5"/>
  <c r="I256" i="5"/>
  <c r="H843" i="5"/>
  <c r="I843" i="5" s="1"/>
  <c r="I302" i="9"/>
  <c r="J255" i="5"/>
  <c r="J227" i="5"/>
  <c r="J244" i="5"/>
  <c r="J253" i="5"/>
  <c r="J248" i="5"/>
  <c r="J126" i="5"/>
  <c r="J220" i="5"/>
  <c r="J245" i="5"/>
  <c r="J249" i="5"/>
  <c r="J224" i="5"/>
  <c r="D75" i="2"/>
  <c r="D76" i="2" s="1"/>
  <c r="J230" i="5"/>
  <c r="H662" i="5"/>
  <c r="I662" i="5" s="1"/>
  <c r="H404" i="5"/>
  <c r="I404" i="5" s="1"/>
  <c r="I830" i="9"/>
  <c r="H843" i="9"/>
  <c r="I843" i="9" s="1"/>
  <c r="H854" i="9"/>
  <c r="I854" i="9" s="1"/>
  <c r="H774" i="9"/>
  <c r="I774" i="9" s="1"/>
  <c r="J551" i="9"/>
  <c r="G57" i="9"/>
  <c r="J416" i="9"/>
  <c r="J417" i="9"/>
  <c r="J413" i="9"/>
  <c r="J227" i="9"/>
  <c r="B75" i="2"/>
  <c r="B76" i="2" s="1"/>
  <c r="J229" i="9"/>
  <c r="J216" i="9"/>
  <c r="J220" i="9"/>
  <c r="J126" i="9"/>
  <c r="J252" i="9"/>
  <c r="J240" i="9"/>
  <c r="J239" i="9"/>
  <c r="J411" i="9"/>
  <c r="J419" i="9"/>
  <c r="J420" i="9"/>
  <c r="H303" i="9"/>
  <c r="I303" i="9" s="1"/>
  <c r="J410" i="9"/>
  <c r="J418" i="9"/>
  <c r="J409" i="9"/>
  <c r="K421" i="5"/>
  <c r="J415" i="9"/>
  <c r="J414" i="9"/>
  <c r="J830" i="9"/>
  <c r="J254" i="9"/>
  <c r="J218" i="9"/>
  <c r="J241" i="9"/>
  <c r="J225" i="9"/>
  <c r="J233" i="9"/>
  <c r="J222" i="9"/>
  <c r="J232" i="9"/>
  <c r="J237" i="9"/>
  <c r="J246" i="9"/>
  <c r="J230" i="9"/>
  <c r="J217" i="9"/>
  <c r="J219" i="9"/>
  <c r="J242" i="9"/>
  <c r="J255" i="9"/>
  <c r="J234" i="9"/>
  <c r="J257" i="9"/>
  <c r="J248" i="9"/>
  <c r="J223" i="9"/>
  <c r="J236" i="9"/>
  <c r="H40" i="9"/>
  <c r="I40" i="9" s="1"/>
  <c r="J287" i="9"/>
  <c r="H421" i="9"/>
  <c r="I421" i="9" s="1"/>
  <c r="J401" i="9"/>
  <c r="D57" i="9"/>
  <c r="D58" i="9" s="1"/>
  <c r="H53" i="9"/>
  <c r="I53" i="9" s="1"/>
  <c r="K303" i="5"/>
  <c r="J299" i="9"/>
  <c r="J264" i="9"/>
  <c r="J263" i="9"/>
  <c r="J814" i="9"/>
  <c r="J282" i="9"/>
  <c r="J283" i="9"/>
  <c r="B91" i="2"/>
  <c r="B92" i="2" s="1"/>
  <c r="F92" i="2" s="1"/>
  <c r="J245" i="9"/>
  <c r="J243" i="9"/>
  <c r="J247" i="9"/>
  <c r="J228" i="9"/>
  <c r="J224" i="9"/>
  <c r="J250" i="9"/>
  <c r="K766" i="5"/>
  <c r="J170" i="9"/>
  <c r="J226" i="9"/>
  <c r="J235" i="9"/>
  <c r="J231" i="9"/>
  <c r="J249" i="9"/>
  <c r="K258" i="5"/>
  <c r="J822" i="9"/>
  <c r="J238" i="9"/>
  <c r="J251" i="9"/>
  <c r="J253" i="9"/>
  <c r="J256" i="9"/>
  <c r="J244" i="9"/>
  <c r="J221" i="9"/>
  <c r="J854" i="9"/>
  <c r="J717" i="9"/>
  <c r="B79" i="2"/>
  <c r="B80" i="2" s="1"/>
  <c r="F80" i="2" s="1"/>
  <c r="K662" i="5"/>
  <c r="J605" i="9"/>
  <c r="J377" i="9"/>
  <c r="B87" i="2"/>
  <c r="B88" i="2" s="1"/>
  <c r="F88" i="2" s="1"/>
  <c r="J752" i="9"/>
  <c r="J757" i="9"/>
  <c r="J774" i="9"/>
  <c r="J659" i="9"/>
  <c r="J499" i="9"/>
  <c r="K404" i="5"/>
  <c r="J289" i="9"/>
  <c r="J290" i="9"/>
  <c r="J344" i="9"/>
  <c r="F84" i="2"/>
  <c r="H717" i="9"/>
  <c r="I717" i="9" s="1"/>
  <c r="J276" i="9"/>
  <c r="J272" i="9"/>
  <c r="J268" i="9"/>
  <c r="J360" i="9"/>
  <c r="J285" i="9"/>
  <c r="J270" i="9"/>
  <c r="J284" i="9"/>
  <c r="J271" i="9"/>
  <c r="J281" i="9"/>
  <c r="J275" i="9"/>
  <c r="J298" i="9"/>
  <c r="J302" i="9"/>
  <c r="H258" i="9"/>
  <c r="I258" i="9" s="1"/>
  <c r="J296" i="9"/>
  <c r="J301" i="9"/>
  <c r="J297" i="9"/>
  <c r="J278" i="9"/>
  <c r="J288" i="9"/>
  <c r="J286" i="9"/>
  <c r="J269" i="9"/>
  <c r="J267" i="9"/>
  <c r="J300" i="9"/>
  <c r="J291" i="9"/>
  <c r="J280" i="9"/>
  <c r="J294" i="9"/>
  <c r="J265" i="9"/>
  <c r="J266" i="9"/>
  <c r="J274" i="9"/>
  <c r="K843" i="5"/>
  <c r="J279" i="9"/>
  <c r="J295" i="9"/>
  <c r="J273" i="9"/>
  <c r="J292" i="9"/>
  <c r="J293" i="9"/>
  <c r="H51" i="9"/>
  <c r="I51" i="9" s="1"/>
  <c r="H766" i="9"/>
  <c r="I766" i="9" s="1"/>
  <c r="H662" i="9"/>
  <c r="I662" i="9" s="1"/>
  <c r="I387" i="9"/>
  <c r="H404" i="9"/>
  <c r="I404" i="9" s="1"/>
  <c r="J35" i="9"/>
  <c r="J37" i="9"/>
  <c r="J39" i="9"/>
  <c r="J36" i="9"/>
  <c r="J38" i="9"/>
  <c r="F58" i="2"/>
  <c r="D58" i="5"/>
  <c r="I51" i="5"/>
  <c r="J48" i="9"/>
  <c r="J49" i="9"/>
  <c r="K51" i="5"/>
  <c r="H46" i="5"/>
  <c r="I46" i="5" s="1"/>
  <c r="J662" i="5"/>
  <c r="I31" i="9"/>
  <c r="H33" i="9"/>
  <c r="I33" i="9" s="1"/>
  <c r="J30" i="9"/>
  <c r="J32" i="9"/>
  <c r="J29" i="9"/>
  <c r="K33" i="5"/>
  <c r="J42" i="9"/>
  <c r="J43" i="9"/>
  <c r="I44" i="9"/>
  <c r="H46" i="9"/>
  <c r="I46" i="9" s="1"/>
  <c r="H57" i="5"/>
  <c r="I57" i="5" s="1"/>
  <c r="J766" i="5"/>
  <c r="J55" i="5"/>
  <c r="J53" i="5"/>
  <c r="H40" i="5"/>
  <c r="I40" i="5" s="1"/>
  <c r="J843" i="5"/>
  <c r="J404" i="5"/>
  <c r="H33" i="5"/>
  <c r="J56" i="5"/>
  <c r="G58" i="5"/>
  <c r="J57" i="5" s="1"/>
  <c r="J303" i="5" l="1"/>
  <c r="J258" i="5"/>
  <c r="F76" i="2"/>
  <c r="K57" i="5"/>
  <c r="J54" i="9"/>
  <c r="J843" i="9"/>
  <c r="G58" i="9"/>
  <c r="J44" i="9" s="1"/>
  <c r="J53" i="9"/>
  <c r="J55" i="9"/>
  <c r="J56" i="9"/>
  <c r="H57" i="9"/>
  <c r="I57" i="9" s="1"/>
  <c r="J421" i="9"/>
  <c r="J258" i="9"/>
  <c r="J662" i="9"/>
  <c r="J766" i="9"/>
  <c r="J404" i="9"/>
  <c r="J303" i="9"/>
  <c r="D71" i="2"/>
  <c r="D72" i="2" s="1"/>
  <c r="J45" i="5"/>
  <c r="J44" i="5"/>
  <c r="J46" i="5"/>
  <c r="J51" i="5"/>
  <c r="J33" i="5"/>
  <c r="J40" i="5"/>
  <c r="I33" i="5"/>
  <c r="H58" i="5"/>
  <c r="I58" i="5" s="1"/>
  <c r="J33" i="9" l="1"/>
  <c r="J40" i="9"/>
  <c r="J46" i="9"/>
  <c r="J45" i="9"/>
  <c r="J51" i="9"/>
  <c r="B71" i="2"/>
  <c r="B72" i="2" s="1"/>
  <c r="F72" i="2" s="1"/>
  <c r="F1" i="2" s="1"/>
  <c r="E1" i="5" s="1"/>
  <c r="K58" i="5"/>
  <c r="J57" i="9"/>
  <c r="H58" i="9"/>
  <c r="I58" i="9" s="1"/>
  <c r="J58" i="5"/>
  <c r="J58" i="9" l="1"/>
  <c r="F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S2" authorId="0" shapeId="0" xr:uid="{00000000-0006-0000-0600-000001000000}">
      <text>
        <r>
          <rPr>
            <b/>
            <sz val="9"/>
            <color indexed="81"/>
            <rFont val="Tahoma"/>
            <family val="2"/>
          </rPr>
          <t>..:</t>
        </r>
        <r>
          <rPr>
            <sz val="9"/>
            <color indexed="81"/>
            <rFont val="Tahoma"/>
            <family val="2"/>
          </rPr>
          <t xml:space="preserve">
Data per printed Appropriation Act (Blue book).  Includes Art. IX, HB1025, HB7, &amp; other misc. bill.</t>
        </r>
      </text>
    </comment>
    <comment ref="T2" authorId="0" shapeId="0" xr:uid="{00000000-0006-0000-0600-000002000000}">
      <text>
        <r>
          <rPr>
            <b/>
            <sz val="9"/>
            <color indexed="81"/>
            <rFont val="Tahoma"/>
            <family val="2"/>
          </rPr>
          <t>..:</t>
        </r>
        <r>
          <rPr>
            <sz val="9"/>
            <color indexed="81"/>
            <rFont val="Tahoma"/>
            <family val="2"/>
          </rPr>
          <t xml:space="preserve">
Data per printed Appropriation Act (Blue book).  Includes Art. IX, HB1025, HB7, &amp; other misc. bill.</t>
        </r>
      </text>
    </comment>
    <comment ref="E632" authorId="0" shapeId="0" xr:uid="{00000000-0006-0000-0600-000003000000}">
      <text>
        <r>
          <rPr>
            <b/>
            <sz val="9"/>
            <color indexed="81"/>
            <rFont val="Tahoma"/>
            <family val="2"/>
          </rPr>
          <t>..:</t>
        </r>
        <r>
          <rPr>
            <sz val="9"/>
            <color indexed="81"/>
            <rFont val="Tahoma"/>
            <family val="2"/>
          </rPr>
          <t xml:space="preserve">
First Biennium for New Ratliff Formulas</t>
        </r>
      </text>
    </comment>
    <comment ref="Q632" authorId="0" shapeId="0" xr:uid="{00000000-0006-0000-0600-000004000000}">
      <text>
        <r>
          <rPr>
            <b/>
            <sz val="9"/>
            <color indexed="81"/>
            <rFont val="Tahoma"/>
            <family val="2"/>
          </rPr>
          <t>..:</t>
        </r>
        <r>
          <rPr>
            <sz val="9"/>
            <color indexed="81"/>
            <rFont val="Tahoma"/>
            <family val="2"/>
          </rPr>
          <t xml:space="preserve">
Includes HB1 &amp; HB 4
Footnote:  Individual Institution Amounts may not agree with formula determined amounts due to the allocation basis used for HB4 and GR Reductions in FY 10-11.</t>
        </r>
      </text>
    </comment>
    <comment ref="R632" authorId="0" shapeId="0" xr:uid="{00000000-0006-0000-0600-000005000000}">
      <text>
        <r>
          <rPr>
            <b/>
            <sz val="9"/>
            <color indexed="81"/>
            <rFont val="Tahoma"/>
            <family val="2"/>
          </rPr>
          <t>..:</t>
        </r>
        <r>
          <rPr>
            <sz val="9"/>
            <color indexed="81"/>
            <rFont val="Tahoma"/>
            <family val="2"/>
          </rPr>
          <t xml:space="preserve">
Includes HB1 &amp; HB 4
Footnote:  Individual Institution Amounts may not agree with formula determined amounts due to the allocation basis used for HB4 and GR Reductions in FY 10-11.</t>
        </r>
      </text>
    </comment>
    <comment ref="M715" authorId="0" shapeId="0" xr:uid="{00000000-0006-0000-0600-000006000000}">
      <text>
        <r>
          <rPr>
            <b/>
            <sz val="9"/>
            <color indexed="81"/>
            <rFont val="Tahoma"/>
            <family val="2"/>
          </rPr>
          <t>..:</t>
        </r>
        <r>
          <rPr>
            <sz val="9"/>
            <color indexed="81"/>
            <rFont val="Tahoma"/>
            <family val="2"/>
          </rPr>
          <t xml:space="preserve">
FY 2005 was used by LBB to determine funding amounts, not FY 2006.</t>
        </r>
      </text>
    </comment>
    <comment ref="Q729" authorId="0" shapeId="0" xr:uid="{00000000-0006-0000-0600-000007000000}">
      <text>
        <r>
          <rPr>
            <b/>
            <sz val="9"/>
            <color indexed="81"/>
            <rFont val="Tahoma"/>
            <family val="2"/>
          </rPr>
          <t>..:</t>
        </r>
        <r>
          <rPr>
            <sz val="9"/>
            <color indexed="81"/>
            <rFont val="Tahoma"/>
            <family val="2"/>
          </rPr>
          <t xml:space="preserve">
Reprice due to additional of institution.</t>
        </r>
      </text>
    </comment>
    <comment ref="S729" authorId="0" shapeId="0" xr:uid="{00000000-0006-0000-0600-000008000000}">
      <text>
        <r>
          <rPr>
            <b/>
            <sz val="9"/>
            <color indexed="81"/>
            <rFont val="Tahoma"/>
            <family val="2"/>
          </rPr>
          <t>..:</t>
        </r>
        <r>
          <rPr>
            <sz val="9"/>
            <color indexed="81"/>
            <rFont val="Tahoma"/>
            <family val="2"/>
          </rPr>
          <t xml:space="preserve">
Reprice due to additional of institution.</t>
        </r>
      </text>
    </comment>
    <comment ref="S791" authorId="0" shapeId="0" xr:uid="{00000000-0006-0000-0600-000009000000}">
      <text>
        <r>
          <rPr>
            <b/>
            <sz val="9"/>
            <color indexed="81"/>
            <rFont val="Tahoma"/>
            <family val="2"/>
          </rPr>
          <t>..:</t>
        </r>
        <r>
          <rPr>
            <sz val="9"/>
            <color indexed="81"/>
            <rFont val="Tahoma"/>
            <family val="2"/>
          </rPr>
          <t xml:space="preserve">
CMB00R Certified number as of 9-1-12.</t>
        </r>
      </text>
    </comment>
    <comment ref="U791" authorId="0" shapeId="0" xr:uid="{00000000-0006-0000-0600-00000A000000}">
      <text>
        <r>
          <rPr>
            <b/>
            <sz val="9"/>
            <color indexed="81"/>
            <rFont val="Tahoma"/>
            <family val="2"/>
          </rPr>
          <t>..:</t>
        </r>
        <r>
          <rPr>
            <sz val="9"/>
            <color indexed="81"/>
            <rFont val="Tahoma"/>
            <family val="2"/>
          </rPr>
          <t xml:space="preserve">
CMB00R Certified number as of 9-1-14.</t>
        </r>
      </text>
    </comment>
  </commentList>
</comments>
</file>

<file path=xl/sharedStrings.xml><?xml version="1.0" encoding="utf-8"?>
<sst xmlns="http://schemas.openxmlformats.org/spreadsheetml/2006/main" count="5713" uniqueCount="530">
  <si>
    <t>Item (Enter Whole Dollars Only)</t>
  </si>
  <si>
    <t>All Funds</t>
  </si>
  <si>
    <t>GR</t>
  </si>
  <si>
    <t>UT-Arlington</t>
  </si>
  <si>
    <t>UT-Austin</t>
  </si>
  <si>
    <t>UT-Dallas</t>
  </si>
  <si>
    <t>UT-El Paso</t>
  </si>
  <si>
    <t>UT-Pan American</t>
  </si>
  <si>
    <t>UT-Brownsville</t>
  </si>
  <si>
    <t>UT-Permian Basin</t>
  </si>
  <si>
    <t>UT-San Antonio</t>
  </si>
  <si>
    <t>UT-Tyler</t>
  </si>
  <si>
    <t>TAMU</t>
  </si>
  <si>
    <t>TAMU-Galveston</t>
  </si>
  <si>
    <t>Prairie View</t>
  </si>
  <si>
    <t>Tarleton</t>
  </si>
  <si>
    <t>TAMU-Central Texas</t>
  </si>
  <si>
    <t>TAMU-Corpus Christi</t>
  </si>
  <si>
    <t>TAMU-Kingsville</t>
  </si>
  <si>
    <t>TAMU-San Antonio</t>
  </si>
  <si>
    <t>TAM-International</t>
  </si>
  <si>
    <t>West Texas</t>
  </si>
  <si>
    <t>TAMU-Commerce</t>
  </si>
  <si>
    <t>TAMU-Texarkana</t>
  </si>
  <si>
    <t>UH</t>
  </si>
  <si>
    <t>UH-Clear Lake</t>
  </si>
  <si>
    <t>UH-Downtown</t>
  </si>
  <si>
    <t>UH-Victoria</t>
  </si>
  <si>
    <t>Midwestern</t>
  </si>
  <si>
    <t>North Texas</t>
  </si>
  <si>
    <t>North Texas-Dallas</t>
  </si>
  <si>
    <t>SFA</t>
  </si>
  <si>
    <t>Texas Southern</t>
  </si>
  <si>
    <t>Texas Tech</t>
  </si>
  <si>
    <t>Angelo</t>
  </si>
  <si>
    <t>Texas Woman's</t>
  </si>
  <si>
    <t>Lamar</t>
  </si>
  <si>
    <t>Lamar-IOT</t>
  </si>
  <si>
    <t>Lamar-Orange</t>
  </si>
  <si>
    <t>Lamar-Port Arthur</t>
  </si>
  <si>
    <t>Sam Houston</t>
  </si>
  <si>
    <t>Sul Ross</t>
  </si>
  <si>
    <t>Sul Ross-Rio Grande</t>
  </si>
  <si>
    <t>TSTC-Harlingen</t>
  </si>
  <si>
    <t>TSTC-West Texas</t>
  </si>
  <si>
    <t>TSTC-Marshall</t>
  </si>
  <si>
    <t>TSTC-Waco</t>
  </si>
  <si>
    <t>Alamo Community College</t>
  </si>
  <si>
    <t>Alvin Community College</t>
  </si>
  <si>
    <t>Amarillo College</t>
  </si>
  <si>
    <t>Angelina College</t>
  </si>
  <si>
    <t>Austin Community College</t>
  </si>
  <si>
    <t>Blinn College</t>
  </si>
  <si>
    <t>Brazosport College</t>
  </si>
  <si>
    <t>Central Texas College</t>
  </si>
  <si>
    <t>Cisco Junior College</t>
  </si>
  <si>
    <t>Clarendon College</t>
  </si>
  <si>
    <t>Coastal Bend Community College</t>
  </si>
  <si>
    <t>College of the Mainland</t>
  </si>
  <si>
    <t>Collin County Community College</t>
  </si>
  <si>
    <t>Del Mar College</t>
  </si>
  <si>
    <t>El Paso CC</t>
  </si>
  <si>
    <t>Frank Phillips College</t>
  </si>
  <si>
    <t>Galveston College</t>
  </si>
  <si>
    <t>Grayson County College</t>
  </si>
  <si>
    <t>Hill College</t>
  </si>
  <si>
    <t>Houston Community College</t>
  </si>
  <si>
    <t>Howard County Junior College</t>
  </si>
  <si>
    <t>Kilgore College</t>
  </si>
  <si>
    <t>Laredo Community College</t>
  </si>
  <si>
    <t xml:space="preserve">Lee College </t>
  </si>
  <si>
    <t>Lonestar College</t>
  </si>
  <si>
    <t>McLennan Community College</t>
  </si>
  <si>
    <t>Midland College</t>
  </si>
  <si>
    <t>Navarro College</t>
  </si>
  <si>
    <t xml:space="preserve">North Central </t>
  </si>
  <si>
    <t>Northeast</t>
  </si>
  <si>
    <t>Odessa College</t>
  </si>
  <si>
    <t>Panola College</t>
  </si>
  <si>
    <t>Paris Junior College</t>
  </si>
  <si>
    <t>Ranger College</t>
  </si>
  <si>
    <t>San Jacinto College</t>
  </si>
  <si>
    <t>South Plains College</t>
  </si>
  <si>
    <t>South Texas College</t>
  </si>
  <si>
    <t>Southwest Texas Junior College</t>
  </si>
  <si>
    <t>Tarrant County Junior College</t>
  </si>
  <si>
    <t>Temple Junior College</t>
  </si>
  <si>
    <t>Texarkana College</t>
  </si>
  <si>
    <t>Texas Southmost College</t>
  </si>
  <si>
    <t>Trinity Valley Community College</t>
  </si>
  <si>
    <t>Tyler Junior College</t>
  </si>
  <si>
    <t>Vernon Regional Junior College</t>
  </si>
  <si>
    <t>Victoria College</t>
  </si>
  <si>
    <t>Weatherford College</t>
  </si>
  <si>
    <t>Western Texas College</t>
  </si>
  <si>
    <t>Wharton County Junior College</t>
  </si>
  <si>
    <t>Texas Higher Education Coordinating Board</t>
  </si>
  <si>
    <t>Baylor College of Medicine</t>
  </si>
  <si>
    <t>Total</t>
  </si>
  <si>
    <t>Biennium</t>
  </si>
  <si>
    <t>General Revenue</t>
  </si>
  <si>
    <t>Difference</t>
  </si>
  <si>
    <t>Percent Change</t>
  </si>
  <si>
    <t>Percent of Total</t>
  </si>
  <si>
    <t>Percent GR</t>
  </si>
  <si>
    <t>Reconciliation Items</t>
  </si>
  <si>
    <t>CD</t>
  </si>
  <si>
    <t>Texas State</t>
  </si>
  <si>
    <t>Footnotes</t>
  </si>
  <si>
    <t>2010 - 2011</t>
  </si>
  <si>
    <t>House Bill No. 4586 (Eighty-first Legislature, Regular Session), and other miscellaneous bills, including those of the First Called Session.  Conforming changes to agency riders and informational items have also been made.</t>
  </si>
  <si>
    <t>Complete copies of legislation affecting Senate Bill No. 1 can be found at www.capitol.state.tx.us.</t>
  </si>
  <si>
    <t>2008 - 2009</t>
  </si>
  <si>
    <t>2006 - 2007</t>
  </si>
  <si>
    <t>2004 - 2005</t>
  </si>
  <si>
    <t>2002 - 2003</t>
  </si>
  <si>
    <t>2000 - 2001</t>
  </si>
  <si>
    <t>2012 - 2013</t>
  </si>
  <si>
    <t>2014 - 2015</t>
  </si>
  <si>
    <t>House Bill No. 4 (Eighty-second Legislature, Regular Sessions) Senate Bill No. 2 (Eighty second Legislature, First Called Session), and other miscellaneous bills.</t>
  </si>
  <si>
    <t>Complete copies of legislation affecting House Bill No. 1 can be found at www.capitol.state.tx.us.</t>
  </si>
  <si>
    <t>House Bill No. 1025 (Eighty-third Legislature, Regular Session), House Bill No. 7 (Eighty-third Legislature, Regular Session), and other miscellaneous bills, including Senate Joint Resolution No. 1 of the Third Called Session.</t>
  </si>
  <si>
    <t>Overview Adjustments 
(If Any) Listed on Rows Below</t>
  </si>
  <si>
    <t>UT Southwestern Med. Center</t>
  </si>
  <si>
    <t>UTMB at Galveston</t>
  </si>
  <si>
    <t>UTHSC at Houston</t>
  </si>
  <si>
    <t>UTHSC at San Antonio</t>
  </si>
  <si>
    <t>UT M.D. Anderson Cancer</t>
  </si>
  <si>
    <t>UT Health Center at Tyler</t>
  </si>
  <si>
    <t>Texas A&amp;M UHSC</t>
  </si>
  <si>
    <t>% Share of Total I&amp;O, Inf., Res.</t>
  </si>
  <si>
    <t>Pricing / Other Information:</t>
  </si>
  <si>
    <t xml:space="preserve">   I &amp; O Rate Used</t>
  </si>
  <si>
    <t>Other Information:</t>
  </si>
  <si>
    <t xml:space="preserve">  HRIs except UTMDACC &amp; UTHCT</t>
  </si>
  <si>
    <t xml:space="preserve">  UTMDACC &amp; UTHCT</t>
  </si>
  <si>
    <t>Total I&amp;O, Infrastructure, Res.</t>
  </si>
  <si>
    <t>Total All Institutions - Formula</t>
  </si>
  <si>
    <t>UT M.D. Anderson Cancer - CCO</t>
  </si>
  <si>
    <t>Total All Institutions - Mission Spec.</t>
  </si>
  <si>
    <t>Total All Institutions - GME</t>
  </si>
  <si>
    <t>Baylor Coll. of Medicine - GME</t>
  </si>
  <si>
    <t>Total GME w/BCOM</t>
  </si>
  <si>
    <t>Date of Resident Count</t>
  </si>
  <si>
    <t>Funding Per Resident - Calculated</t>
  </si>
  <si>
    <t>Grand Total - All Formulas</t>
  </si>
  <si>
    <t>Total All Institutions - All Formulas (Exc. Baylor)</t>
  </si>
  <si>
    <t>Total w/ Baylor Coll. Medicine</t>
  </si>
  <si>
    <t>Fall 2012</t>
  </si>
  <si>
    <t>FY 2010</t>
  </si>
  <si>
    <t xml:space="preserve"> 9-1-12</t>
  </si>
  <si>
    <t>Fall 2010</t>
  </si>
  <si>
    <t xml:space="preserve"> 9-1-10</t>
  </si>
  <si>
    <t>FY 2012</t>
  </si>
  <si>
    <t>Fall 2008 - Adj.</t>
  </si>
  <si>
    <t>FY 2008</t>
  </si>
  <si>
    <t xml:space="preserve"> 9-1-08</t>
  </si>
  <si>
    <t xml:space="preserve"> Summer 1998, Fall 1998, Spring 1999</t>
  </si>
  <si>
    <t xml:space="preserve">   Total Weighted FTSE</t>
  </si>
  <si>
    <t xml:space="preserve"> Summer 2000, Fall 2000, Spring 2001</t>
  </si>
  <si>
    <t xml:space="preserve"> Summer 2002, Fall 2002, Spring 2003</t>
  </si>
  <si>
    <t xml:space="preserve"> Summer 2004, Fall 2004, Spring 2005</t>
  </si>
  <si>
    <t xml:space="preserve"> Summer 2006, Fall 2006, Spring 2007</t>
  </si>
  <si>
    <t xml:space="preserve"> Summer 2008, Fall 2008, Spring 2009</t>
  </si>
  <si>
    <t xml:space="preserve"> Summer 2010, Fall 2010, Spring 2011</t>
  </si>
  <si>
    <t xml:space="preserve"> Summer 2012, Fall 2012, Spring 2013</t>
  </si>
  <si>
    <t>Fall 1998</t>
  </si>
  <si>
    <t>Fall 2000</t>
  </si>
  <si>
    <t>Fall 2002</t>
  </si>
  <si>
    <t>Fall 2004</t>
  </si>
  <si>
    <t>Fall 2006</t>
  </si>
  <si>
    <t>FY 1998</t>
  </si>
  <si>
    <t>FY 2000</t>
  </si>
  <si>
    <t>FY 2002</t>
  </si>
  <si>
    <t>FY 2004</t>
  </si>
  <si>
    <t>FY 2006</t>
  </si>
  <si>
    <t xml:space="preserve"> 6-30-05</t>
  </si>
  <si>
    <t xml:space="preserve"> 6-30-06</t>
  </si>
  <si>
    <t>Published Rate for GME in Rider</t>
  </si>
  <si>
    <t>Per MOF</t>
  </si>
  <si>
    <t xml:space="preserve"> Total Research Expenditures</t>
  </si>
  <si>
    <t>Total Number of Residents</t>
  </si>
  <si>
    <t>Health-Related Institutions - Formula - All Funds</t>
  </si>
  <si>
    <t>Health-Related Institutions - Formula - General Revenue</t>
  </si>
  <si>
    <t>Dallas County Community College</t>
  </si>
  <si>
    <t>Instruction &amp; Operations Formula</t>
  </si>
  <si>
    <t>Research Enhancement Formula</t>
  </si>
  <si>
    <t>Mission Specific Formula</t>
  </si>
  <si>
    <t>Graduate Medical Education Formula</t>
  </si>
  <si>
    <t>Total Health-Related Formula Funding</t>
  </si>
  <si>
    <t>Total General Academic Institutions Formula Funding</t>
  </si>
  <si>
    <t>Total Community College Formula Funding</t>
  </si>
  <si>
    <t>Total State College Formula Funding</t>
  </si>
  <si>
    <t>Total Technical College Formula Funding</t>
  </si>
  <si>
    <t>Total Formula Funding All Sectors</t>
  </si>
  <si>
    <t>General Academic Formulas</t>
  </si>
  <si>
    <t>Teaching Experience Supplement</t>
  </si>
  <si>
    <t>Small Institution Supplement</t>
  </si>
  <si>
    <t>Total Formula Funding General Academic Sector</t>
  </si>
  <si>
    <t>Community College Formulas</t>
  </si>
  <si>
    <t>Contact Hour Funding</t>
  </si>
  <si>
    <t>Success Point Funding</t>
  </si>
  <si>
    <t>Total Formula Funding Community College Sector</t>
  </si>
  <si>
    <t>Contact Hour Funding Formula</t>
  </si>
  <si>
    <t>Lamar Institute Of Technology</t>
  </si>
  <si>
    <t>Lamar State College - Orange</t>
  </si>
  <si>
    <t>Technical College Formulas</t>
  </si>
  <si>
    <t>Total Formula Funding Technical College Sector</t>
  </si>
  <si>
    <t>State College Formulas</t>
  </si>
  <si>
    <t>All Sectors</t>
  </si>
  <si>
    <t xml:space="preserve">  Total No. of FTSE </t>
  </si>
  <si>
    <t xml:space="preserve">  Total Predicted Sq. Ft.</t>
  </si>
  <si>
    <t xml:space="preserve">   Rates:  HRIs except UTMDACC &amp; UTHCT</t>
  </si>
  <si>
    <t xml:space="preserve">             UTMDACC &amp; UTHCT</t>
  </si>
  <si>
    <t>Research Enhancement Rate</t>
  </si>
  <si>
    <t xml:space="preserve">    Research Enhancement Rate</t>
  </si>
  <si>
    <t xml:space="preserve">     Biennium Rate Per Resident</t>
  </si>
  <si>
    <t xml:space="preserve">     Resident Count (Excl. BCM)</t>
  </si>
  <si>
    <t xml:space="preserve">   I &amp; O Rate</t>
  </si>
  <si>
    <t>TAMU-Central</t>
  </si>
  <si>
    <t>TAMU-CC</t>
  </si>
  <si>
    <t>TAMI</t>
  </si>
  <si>
    <t>WTAMU</t>
  </si>
  <si>
    <t>UNT</t>
  </si>
  <si>
    <t>UNT-Dallas</t>
  </si>
  <si>
    <t>TSU</t>
  </si>
  <si>
    <t>TTU</t>
  </si>
  <si>
    <t>TWU</t>
  </si>
  <si>
    <t>Sul Ross - RG</t>
  </si>
  <si>
    <t>Student Success</t>
  </si>
  <si>
    <t>Bachelor of Applied Technology</t>
  </si>
  <si>
    <t>Core Operations</t>
  </si>
  <si>
    <t>Instruction and Administration</t>
  </si>
  <si>
    <t>General Academic Institutions - All Funds</t>
  </si>
  <si>
    <t>Texas State Technical Colleges - All Funds</t>
  </si>
  <si>
    <t>Lamar State Colleges - All Funds</t>
  </si>
  <si>
    <t>Community Colleges - All Funds</t>
  </si>
  <si>
    <t>Community Colleges - General Revenue</t>
  </si>
  <si>
    <t>Lamar State Colleges - General Revenue</t>
  </si>
  <si>
    <t>Texas State Technical Colleges - General Revenue</t>
  </si>
  <si>
    <t>General Academic Institutions - General Revenue</t>
  </si>
  <si>
    <t>Total - Small Institution Supplement</t>
  </si>
  <si>
    <t>Total - All Formulas</t>
  </si>
  <si>
    <t>Total - Operations Support</t>
  </si>
  <si>
    <t>Total - Teaching Experience Supplement</t>
  </si>
  <si>
    <t>Total - Instruction and Administration</t>
  </si>
  <si>
    <t>Total - Education and General Space Support</t>
  </si>
  <si>
    <t>Total - Educational and General Space Support</t>
  </si>
  <si>
    <t>Total Formula Funding Lamar State College Sector</t>
  </si>
  <si>
    <t>Total - Small Institution Supplement / Core Operations</t>
  </si>
  <si>
    <t>Total - Student Success</t>
  </si>
  <si>
    <t>Total - Contact Hour Funding</t>
  </si>
  <si>
    <t>Totals - All Formulas</t>
  </si>
  <si>
    <t>Total - Total Instruction and Administration</t>
  </si>
  <si>
    <t>Total - Core Operations</t>
  </si>
  <si>
    <t>Total - Bachelor of Applied Technology</t>
  </si>
  <si>
    <t>Total Formula Funding Health-Related Institutions Sector</t>
  </si>
  <si>
    <t>TxStU</t>
  </si>
  <si>
    <t>Table 12 - General Academic Institutions Formula Funding - By Formula - Summaries D - 772</t>
  </si>
  <si>
    <t xml:space="preserve">Data - Academic Inst. - Instruction &amp; Operations Formula - </t>
  </si>
  <si>
    <t xml:space="preserve">Data - Academic Inst. - Teaching Experience Supplement </t>
  </si>
  <si>
    <t>Data - Academic Inst. - Educational and General Space Support -</t>
  </si>
  <si>
    <t>Data - Academic Inst. - Small Institution Supplement -</t>
  </si>
  <si>
    <t>Total Academic Formulas</t>
  </si>
  <si>
    <t>Total Health-Related Formulas</t>
  </si>
  <si>
    <t>Table 13 - Health-Related Institutions Formula Funding - By Formula - Summaries D - 1016</t>
  </si>
  <si>
    <t>Data - HRI - Research Enhancement Formula</t>
  </si>
  <si>
    <t>Data - HRI - Mission Specific Formula</t>
  </si>
  <si>
    <t>Data - HRI - GME</t>
  </si>
  <si>
    <t>Data - HRI - Instruction &amp; Operations Formula</t>
  </si>
  <si>
    <t>Total Community College Formulas</t>
  </si>
  <si>
    <t>Data - CC - Core Operations</t>
  </si>
  <si>
    <t>Data - CC - Student Success</t>
  </si>
  <si>
    <t>Data - HRI - Infrastraucture Formula</t>
  </si>
  <si>
    <t>Data - CC - Contact Hour Funding</t>
  </si>
  <si>
    <t xml:space="preserve">Data - CC - Bachelor of Applied Technology - </t>
  </si>
  <si>
    <t>Table 14 - Community College Formula Funding - By Formula - Summaries D - 1261</t>
  </si>
  <si>
    <t>Table 15 - Lamar State College Formula Funding - By Formula - Summaries D - 1353</t>
  </si>
  <si>
    <t>Data - Lamar St. - Instruction and Administration</t>
  </si>
  <si>
    <t>Data - Lamar St. - Educational and General Space Suport</t>
  </si>
  <si>
    <t>Data - Lamar St. - Small Institution Supplement</t>
  </si>
  <si>
    <t>Total Lamar State Formulas</t>
  </si>
  <si>
    <t>Total Technical College Formulas</t>
  </si>
  <si>
    <t>Data - Technical - Instruction and Administration</t>
  </si>
  <si>
    <t>Data - Technical - Educational and General Space Suport</t>
  </si>
  <si>
    <t>Data - Technical - Small Institution Supplement</t>
  </si>
  <si>
    <t>Table 16 - Technical State College Formula Funding - By Formula - Summaried D - 1399</t>
  </si>
  <si>
    <t>Table 11 - Formula Funding by Sector - Summaries D - 707</t>
  </si>
  <si>
    <t>Data - Total General Academic Institutions Formula Funding</t>
  </si>
  <si>
    <t>Data - Total Health-Related Formula Funding</t>
  </si>
  <si>
    <t>Data - Total State College Formula Funding</t>
  </si>
  <si>
    <t>Data - Total Community College Formula Funding</t>
  </si>
  <si>
    <t>Data - Total Technical State College Formula Funding</t>
  </si>
  <si>
    <t>Outline of Workbook Organization</t>
  </si>
  <si>
    <t>Data</t>
  </si>
  <si>
    <t xml:space="preserve">The Data tab holds the data used for this workbook.  </t>
  </si>
  <si>
    <t xml:space="preserve">   Total Predicted Sq. Ft. - Formula</t>
  </si>
  <si>
    <t xml:space="preserve">   Total No. of State Funded FTSE - Formula</t>
  </si>
  <si>
    <t xml:space="preserve">    Total Research Expenditures - Formula</t>
  </si>
  <si>
    <t>Biennium Total</t>
  </si>
  <si>
    <t>Table 11 - Formula Funding by Sector - B. History - 710</t>
  </si>
  <si>
    <t>Table 11 - Formula Funding by Sector - Summary D. - 710</t>
  </si>
  <si>
    <t>Table 12 - GAA Instiutions Formula Funding - By Formula - B. History - 893</t>
  </si>
  <si>
    <t>Table 12 - GAA Instiutions Formula Funding - By Formula - Summary D. - 893</t>
  </si>
  <si>
    <t>Table 13 - HRI Formula Funding - By Formula - B. History - 1019</t>
  </si>
  <si>
    <t>Table 13 - HRI Formula Funding - By Formula - Summary D. - 1019</t>
  </si>
  <si>
    <t>Table 14 - CC Formula Funding - By Formula - B. History - 1264</t>
  </si>
  <si>
    <t>Table 14 - CC Formula Funding - By Formula - Summary D. - 1264</t>
  </si>
  <si>
    <t>Table 15 - Lamar State College Formula Funding - By Formula - B. History - 1356</t>
  </si>
  <si>
    <t>Table 15 - Lamar State College Formula Funding - By Formula - Summary D. - 1356</t>
  </si>
  <si>
    <t>Table 16 - Technial State College Formula Fudning - By Formula - B. Hsitory - 1402</t>
  </si>
  <si>
    <t>Table 16 - Technial State College Formula Fudning - By Formula - Summary D. - 1402</t>
  </si>
  <si>
    <t>Biennia History -Compares Biennia History tab to Summary - Dollars tab for balancing.</t>
  </si>
  <si>
    <t>Note: If data does not appear for some sections, it is either unavailable or not loaded into this workbook at this time.</t>
  </si>
  <si>
    <t>Please Review the information on this tab, BEFORE using this workbook.</t>
  </si>
  <si>
    <t>Workbook Tabs</t>
  </si>
  <si>
    <t>Organization and Content Summary</t>
  </si>
  <si>
    <t>Formula Funding data is available starting with the FY 2000-01 biennium.</t>
  </si>
  <si>
    <t>Formula Funding Appropriations</t>
  </si>
  <si>
    <t>Table 20 - Formula Funding by Sector</t>
  </si>
  <si>
    <t>Table 21 - General Academic Institutions Formula Funding - By Formula</t>
  </si>
  <si>
    <t>Table 22 - Health-Related Institutions Formula Funding - By Formula</t>
  </si>
  <si>
    <t>Table 23 - Community College Formula Funding - By Formula</t>
  </si>
  <si>
    <t>Table 23.1 - Community College Formula Funding - By Institution</t>
  </si>
  <si>
    <t>Table 24 - Lamar State College Formula Funding - By Formula</t>
  </si>
  <si>
    <t>Table 24.1 - Lamar State College Formula Funding - By Institution</t>
  </si>
  <si>
    <t>Table 25 - Technical State College Formula Funding - By Formula</t>
  </si>
  <si>
    <t>Table 25.1 - Technical College Formula Funding - By Institution</t>
  </si>
  <si>
    <t xml:space="preserve">Table 21.1 - General Academic Institutions Total Formula Funding - By Institution </t>
  </si>
  <si>
    <t>Overview of Formula Funding for Higher Education</t>
  </si>
  <si>
    <t>Index to Tables &amp; Charts</t>
  </si>
  <si>
    <t>Links</t>
  </si>
  <si>
    <t>Brief Description of Tables</t>
  </si>
  <si>
    <t>For more information contact:</t>
  </si>
  <si>
    <t>P.O. Box 12788</t>
  </si>
  <si>
    <t>Austin, TX 78711</t>
  </si>
  <si>
    <t>Index</t>
  </si>
  <si>
    <t>Table 20</t>
  </si>
  <si>
    <t>Total All Sectors</t>
  </si>
  <si>
    <t>Table 21</t>
  </si>
  <si>
    <t>Table 21.1</t>
  </si>
  <si>
    <t>Table 22</t>
  </si>
  <si>
    <t>Table 22.1</t>
  </si>
  <si>
    <t xml:space="preserve">Technical Colleges </t>
  </si>
  <si>
    <t>Lamar State</t>
  </si>
  <si>
    <t>Community Colleges</t>
  </si>
  <si>
    <t>General Academic Institutions</t>
  </si>
  <si>
    <t xml:space="preserve">   By Formula</t>
  </si>
  <si>
    <t xml:space="preserve">   By Institution</t>
  </si>
  <si>
    <t>Table 23</t>
  </si>
  <si>
    <t>Table 23.1</t>
  </si>
  <si>
    <t>Table 24</t>
  </si>
  <si>
    <t>Table 24.1</t>
  </si>
  <si>
    <t>Table 25</t>
  </si>
  <si>
    <t>Table 25.1</t>
  </si>
  <si>
    <t>Overview of Formula Funding (in dollars)</t>
  </si>
  <si>
    <t>Health-Related Institutions</t>
  </si>
  <si>
    <r>
      <rPr>
        <b/>
        <sz val="11"/>
        <color theme="1"/>
        <rFont val="Tahoma"/>
        <family val="2"/>
      </rPr>
      <t>Instruction and Administration</t>
    </r>
    <r>
      <rPr>
        <sz val="11"/>
        <color theme="1"/>
        <rFont val="Tahoma"/>
        <family val="2"/>
      </rPr>
      <t xml:space="preserve"> - The Lamar State Colleges I&amp;A formula is based on contact hours.</t>
    </r>
  </si>
  <si>
    <r>
      <rPr>
        <b/>
        <sz val="11"/>
        <color theme="1"/>
        <rFont val="Tahoma"/>
        <family val="2"/>
      </rPr>
      <t>Instruction and Administration</t>
    </r>
    <r>
      <rPr>
        <sz val="11"/>
        <color theme="1"/>
        <rFont val="Tahoma"/>
        <family val="2"/>
      </rPr>
      <t xml:space="preserve"> - The Eighty-third Legislature, Regular Session, 2013, modified the calculation of the I&amp;A formula to base it on the returned value to the state generated by the TSTCs. The formula uses average student wages upon completion of nine semester credit hours or more at a TSTC institution compared to minimum wage to determine the additional estimated direct and indirect value an individual generates for Texas after attending a TSTC institution.</t>
    </r>
  </si>
  <si>
    <t>Change Log for Overview of Formula Funding</t>
  </si>
  <si>
    <t>Version No.</t>
  </si>
  <si>
    <t>Features</t>
  </si>
  <si>
    <t>Date</t>
  </si>
  <si>
    <t xml:space="preserve"> 1-27</t>
  </si>
  <si>
    <t>Spreadsheet development prior to public release.</t>
  </si>
  <si>
    <t>April, 2013</t>
  </si>
  <si>
    <t>June, 2014</t>
  </si>
  <si>
    <t>Tab</t>
  </si>
  <si>
    <t>All</t>
  </si>
  <si>
    <t>Overview of Formula Funding  - Biennia History</t>
  </si>
  <si>
    <r>
      <rPr>
        <b/>
        <sz val="11"/>
        <color theme="1"/>
        <rFont val="Tahoma"/>
        <family val="2"/>
      </rPr>
      <t>Research Enhancement Formula</t>
    </r>
    <r>
      <rPr>
        <sz val="11"/>
        <color theme="1"/>
        <rFont val="Tahoma"/>
        <family val="2"/>
      </rPr>
      <t xml:space="preserve"> - Funding to enhance research is based on a fixed amount of $1,412,500 for each institution plus a percentage of their research expenditures as reported on the Research Expenditure Survey.</t>
    </r>
  </si>
  <si>
    <t>Appropriation Act - Editor's Notes
Formula Funding amounts have been updated as applicable to reflect changes shown.</t>
  </si>
  <si>
    <t>Budget Reductions (if any) are reflected in the amounts presented.</t>
  </si>
  <si>
    <t>Health-Related Institution Formulas</t>
  </si>
  <si>
    <t>Table 22.1 - Health-Related Institutions Formula Funding - By Institution</t>
  </si>
  <si>
    <t>Lamar State College - Port Arthur</t>
  </si>
  <si>
    <t>eb</t>
  </si>
  <si>
    <t>Spell check done on workbook.</t>
  </si>
  <si>
    <t>Formula funding dollars were updated for 2000 - 2015 for the following:</t>
  </si>
  <si>
    <t>Texas State Technical Colleges - All Funds - Instruction &amp; Administration and Total - All Formulas</t>
  </si>
  <si>
    <t>Lamar State Colleges - All Funds- Instruction &amp; Administration and Total - All Formulas</t>
  </si>
  <si>
    <t xml:space="preserve"> Summer 2014, Fall 2014, Spring 2015</t>
  </si>
  <si>
    <t>Fall 2014</t>
  </si>
  <si>
    <t>FY 2014</t>
  </si>
  <si>
    <t xml:space="preserve"> 9-1-14</t>
  </si>
  <si>
    <t>TSTC</t>
  </si>
  <si>
    <t>CCs</t>
  </si>
  <si>
    <t>State Wide Three Year Average Weighted Success Points</t>
  </si>
  <si>
    <t>N/A</t>
  </si>
  <si>
    <t>Per Point Funded Rate</t>
  </si>
  <si>
    <t>Per Hour Funded Rate</t>
  </si>
  <si>
    <t>BAT Per Hour Funded Rate</t>
  </si>
  <si>
    <t>Academic Contact Hours</t>
  </si>
  <si>
    <t>Technical Contact Hours</t>
  </si>
  <si>
    <t>Total Contact Hours</t>
  </si>
  <si>
    <t>Head Count</t>
  </si>
  <si>
    <t>Fall Full-Time Student Equivalents (FTSE)</t>
  </si>
  <si>
    <t>Adjusted Predicted Square Feet</t>
  </si>
  <si>
    <t>Rates</t>
  </si>
  <si>
    <t>UT-Rio Grande Valley</t>
  </si>
  <si>
    <t>UNT-Dallas Law</t>
  </si>
  <si>
    <t>North Texas-Dallas Law</t>
  </si>
  <si>
    <t>2016 - 2017</t>
  </si>
  <si>
    <t>Ck Totals - Includes rates and other totals - will include fractions.</t>
  </si>
  <si>
    <t>Formula funding dollars were updated for 2016 - 2017 for all sectors.</t>
  </si>
  <si>
    <t>University North TX HSC</t>
  </si>
  <si>
    <t>Texas Tech University HSC</t>
  </si>
  <si>
    <t>Texas Tech University HSC at El Paso</t>
  </si>
  <si>
    <t>Total - Small institution Supplement</t>
  </si>
  <si>
    <t>Academic</t>
  </si>
  <si>
    <t>House Bill No. 1 Conference Committee Report (Eighty-fourth Legislature, Regular Session) appropriation figures have been adjusted in this publication to incorporate certain Article IX (General Provisions) appropriations into relevant agency bill patterns, as well as Governor's vetoes.</t>
  </si>
  <si>
    <r>
      <rPr>
        <b/>
        <sz val="11"/>
        <color theme="1"/>
        <rFont val="Tahoma"/>
        <family val="2"/>
      </rPr>
      <t>Teaching Experience Supplement</t>
    </r>
    <r>
      <rPr>
        <sz val="11"/>
        <color theme="1"/>
        <rFont val="Tahoma"/>
        <family val="2"/>
      </rPr>
      <t xml:space="preserve"> - An additional weight of 10 percent is added to lower-division and upper-division semester credit hours taught by tenured and tenure-track faculty. The GAA includes the following language: “Furthermore, it is the intent of the Legislature that the weight shall increase by 10 percent per biennium, up to 50 percent.” </t>
    </r>
  </si>
  <si>
    <r>
      <rPr>
        <b/>
        <sz val="11"/>
        <color theme="1"/>
        <rFont val="Tahoma"/>
        <family val="2"/>
      </rPr>
      <t>Graduate Medical Education</t>
    </r>
    <r>
      <rPr>
        <sz val="11"/>
        <color theme="1"/>
        <rFont val="Tahoma"/>
        <family val="2"/>
      </rPr>
      <t xml:space="preserve"> - Funding to support Graduate Medical Education is based upon the number of ACGME/AOA residents that each institution reports on its CBM00R.</t>
    </r>
  </si>
  <si>
    <t>Strategic Planning and Funding</t>
  </si>
  <si>
    <t>Senate Bill No. 1 Conference Committee Report (Eighty-first Legislature, Regular Session) appropriation figures have been adjusted in this publication to incorporate certain Article IX (General Provisions) appropriations into relevant agency bill patterns, as well as Governor's vetoes.</t>
  </si>
  <si>
    <t>House Bill No. 1 Conference Committee Report (Eighty-second Legislature, Regular Session) appropriations figures are adjusted to incorporate certain Article IX (General Provisions) appropriations into relevant agency bill patters, as well as Governor's Vetoes.</t>
  </si>
  <si>
    <t>Senate Bill No. 1 Conference Committee Report (Eighty-third Legislature, Regular Session) appropriation figures have been adjusted in this publication to incorporate certain Article IX (General Provisions) appropriations into relevant agency bill patterns, as well as Governor's vetoes.</t>
  </si>
  <si>
    <t xml:space="preserve"> Summer 2016, Fall 2016, Spring 2017</t>
  </si>
  <si>
    <t>Fall 2016</t>
  </si>
  <si>
    <t>FY 2016</t>
  </si>
  <si>
    <t>UT Austin Medical School</t>
  </si>
  <si>
    <t>UT RGV Medical School</t>
  </si>
  <si>
    <t xml:space="preserve"> 9-1-16</t>
  </si>
  <si>
    <t>2018 - 2019</t>
  </si>
  <si>
    <t>Senate Bill No. 1 Conference Committee Report (Eighty-fifth Legislature, Regular Session) appropriation figures have been adjusted in this publication to incorporate certain Article IX (General Provisions) appropriations into relevant agency bill patterns, as well as Governor's vetoes.</t>
  </si>
  <si>
    <t>HRI I &amp; O Formula</t>
  </si>
  <si>
    <t>HRI Research Enhancement Formula</t>
  </si>
  <si>
    <t>HRI Mission Specific Formula</t>
  </si>
  <si>
    <t>HRI GME Formula</t>
  </si>
  <si>
    <t>TSTC-Fort Bend</t>
  </si>
  <si>
    <t>TSTC-North Texas</t>
  </si>
  <si>
    <t>Weighted Semester Credit Hours</t>
  </si>
  <si>
    <t>Operations Support Rate</t>
  </si>
  <si>
    <t>E&amp;G Space Support Rate</t>
  </si>
  <si>
    <t>Small Institution Supplement Rate</t>
  </si>
  <si>
    <t>Metrics</t>
  </si>
  <si>
    <t>Average Rate per Contact Hour (Biennial)</t>
  </si>
  <si>
    <t>Percent of Value Add Funded with General Revenue (Biennial)</t>
  </si>
  <si>
    <t>E&amp;G Space Support</t>
  </si>
  <si>
    <t>NA</t>
  </si>
  <si>
    <t>Start &amp; Data</t>
  </si>
  <si>
    <t>Updated text in Start tab and Updated Formula funding dollars for 2018 - 2019 for all sectors.</t>
  </si>
  <si>
    <t>Complete copies of legislation affecting House  Bill No. 1 can be found at www.capitol.state.tx.us.</t>
  </si>
  <si>
    <t>Note:  FY 2018-19 data will be updated for any changes in the final printed appropriation act released in December, 2017.</t>
  </si>
  <si>
    <t>State Wide Contact Hours</t>
  </si>
  <si>
    <t>State Wide BAT Contact Hours</t>
  </si>
  <si>
    <t>Instruction and Administration Rate</t>
  </si>
  <si>
    <t>Infrastructure Rate</t>
  </si>
  <si>
    <t>Biennial Value Added (dollars)</t>
  </si>
  <si>
    <t>Biennial Value Added (Dollars)</t>
  </si>
  <si>
    <t>Formula Funding - Compares Dollars tab - Formula Funding section to Data tab.</t>
  </si>
  <si>
    <t>Dollars - All Funds</t>
  </si>
  <si>
    <t>Dollars - GR</t>
  </si>
  <si>
    <t>Biennia History - All Funds</t>
  </si>
  <si>
    <t>Biennia History - GR</t>
  </si>
  <si>
    <t xml:space="preserve">The organization of the Dollars - All Funds tab and the Dollars - GR tab is the same. 
Expand rows to see detail amounts.
Institutions receive direct appropriations via funding formulas and non-formula appropriations. Direct appropriations are identified in the informational strategies of each institution’s bill pattern in the General Appropriations Act (GAA). Appropriations are made to institutions as a lump sum. The informational strategies reflect how state funds are “allocated,” not how they must be spent. This means that, with a few exceptions, higher education entities, unlike other state agencies, are not required to spend appropriations within a specified funding strategy.
</t>
  </si>
  <si>
    <t>The Footnotes tab contains the data for the footnote reference links shown on the Dollars tabs.</t>
  </si>
  <si>
    <t>Dollars 
All Funds</t>
  </si>
  <si>
    <t>Dollars
GR</t>
  </si>
  <si>
    <t>Biennia History
All Funds</t>
  </si>
  <si>
    <t>Biennia History
GR</t>
  </si>
  <si>
    <t>Start/Dollar tabs &amp; History tabs</t>
  </si>
  <si>
    <t>Created separate tabs for All Funds &amp; GR.  Increased History tab to 10 biennia.</t>
  </si>
  <si>
    <t>Total - Instructions &amp; Operations Support</t>
  </si>
  <si>
    <t>I &amp; O Support Rate</t>
  </si>
  <si>
    <t>Core Operations Formula</t>
  </si>
  <si>
    <t>Instruction  &amp; Operations Formula</t>
  </si>
  <si>
    <t>Summary by Institution - Regular Formulas</t>
  </si>
  <si>
    <t>Instructions &amp; Operations Formula</t>
  </si>
  <si>
    <t>Instructions &amp; Operations Support</t>
  </si>
  <si>
    <t>Instructions &amp; Operations Support Formula</t>
  </si>
  <si>
    <t>Lamar's</t>
  </si>
  <si>
    <t>Applied standard color coding and made headings consistent.</t>
  </si>
  <si>
    <t>E &amp; G Space Support</t>
  </si>
  <si>
    <t>Total - E &amp; G Space Support</t>
  </si>
  <si>
    <t>HRI E &amp; G Space Support</t>
  </si>
  <si>
    <r>
      <rPr>
        <b/>
        <sz val="11"/>
        <color theme="1"/>
        <rFont val="Tahoma"/>
        <family val="2"/>
      </rPr>
      <t>E &amp; G Space Support</t>
    </r>
    <r>
      <rPr>
        <sz val="11"/>
        <color theme="1"/>
        <rFont val="Tahoma"/>
        <family val="2"/>
      </rPr>
      <t xml:space="preserve"> - This formula provides funding for physical plant and utilities based on the THECB space projection model determination of predicted square feet needed for educational and general activities.</t>
    </r>
  </si>
  <si>
    <r>
      <rPr>
        <b/>
        <sz val="11"/>
        <color theme="1"/>
        <rFont val="Tahoma"/>
        <family val="2"/>
      </rPr>
      <t>E &amp; G Space Support</t>
    </r>
    <r>
      <rPr>
        <sz val="11"/>
        <color theme="1"/>
        <rFont val="Tahoma"/>
        <family val="2"/>
      </rPr>
      <t xml:space="preserve"> - Funding for HRIs for physical plant support and utilities is calculated using the Infrastructure Support Formula, which is driven by the predicted square feet  for HRIs produced by the Space Projection Model.</t>
    </r>
  </si>
  <si>
    <r>
      <rPr>
        <b/>
        <sz val="11"/>
        <color theme="1"/>
        <rFont val="Tahoma"/>
        <family val="2"/>
      </rPr>
      <t>E &amp; G Space Support</t>
    </r>
    <r>
      <rPr>
        <sz val="11"/>
        <color theme="1"/>
        <rFont val="Tahoma"/>
        <family val="2"/>
      </rPr>
      <t xml:space="preserve"> - The Lamar State Colleges are included in the General Academic Institutions’ E &amp; G Space Support.</t>
    </r>
  </si>
  <si>
    <r>
      <rPr>
        <b/>
        <sz val="11"/>
        <color theme="1"/>
        <rFont val="Tahoma"/>
        <family val="2"/>
      </rPr>
      <t>E &amp; G Space Support</t>
    </r>
    <r>
      <rPr>
        <sz val="11"/>
        <color theme="1"/>
        <rFont val="Tahoma"/>
        <family val="2"/>
      </rPr>
      <t xml:space="preserve"> - The TSTCs are included in the General Academic Institutions’ E &amp; G Space Support.</t>
    </r>
  </si>
  <si>
    <t>Changed Infrastructure Formula to E&amp;G Support.</t>
  </si>
  <si>
    <t>AF &amp; GR</t>
  </si>
  <si>
    <t>Added row heading throught AF &amp; GR tabs.</t>
  </si>
  <si>
    <t>Return to Start</t>
  </si>
  <si>
    <t>Alamo Community College District</t>
  </si>
  <si>
    <t>Cisco College</t>
  </si>
  <si>
    <t>Coastal Bend College</t>
  </si>
  <si>
    <t>College of the Mainland Community College District</t>
  </si>
  <si>
    <t>Collin County Community College District</t>
  </si>
  <si>
    <t>Dallas County Community College District</t>
  </si>
  <si>
    <t>El Paso Community College District</t>
  </si>
  <si>
    <t>Grayson College</t>
  </si>
  <si>
    <t>Howard County Junior College District</t>
  </si>
  <si>
    <t>Lee College</t>
  </si>
  <si>
    <t>Lone Star College System District</t>
  </si>
  <si>
    <t>North Central Texas College</t>
  </si>
  <si>
    <t>Northeast Texas Community College</t>
  </si>
  <si>
    <t>San Jacinto Community College</t>
  </si>
  <si>
    <t>Tarrant County College District</t>
  </si>
  <si>
    <t>Temple College</t>
  </si>
  <si>
    <t>Vernon College</t>
  </si>
  <si>
    <t xml:space="preserve"> 9-1-18</t>
  </si>
  <si>
    <t xml:space="preserve"> Summer 2018, Fall 2018, Spring 2019</t>
  </si>
  <si>
    <t>Fall 2018</t>
  </si>
  <si>
    <t>FY 2018</t>
  </si>
  <si>
    <t>Dual Credit Contact Hours</t>
  </si>
  <si>
    <t>Dual Credit Contact Hour Funding</t>
  </si>
  <si>
    <t>Total - Dual Credit Contact Hour Funding</t>
  </si>
  <si>
    <t>2020-2021</t>
  </si>
  <si>
    <t>Data - 'Dual Credit Contact Hour Funding</t>
  </si>
  <si>
    <t>House Bill No. 1 Conference Committee Report (Eighty­ sixth Legislature, Regular Session)(3rd Printing)</t>
  </si>
  <si>
    <t xml:space="preserve"> Version 32-P</t>
  </si>
  <si>
    <t>Updated for FY 2020-FY2021</t>
  </si>
  <si>
    <t>eb+rg+jg</t>
  </si>
  <si>
    <t>Select the dropdown menu in the cell below to choose an ending biennium date for the Dollars and History tabs.</t>
  </si>
  <si>
    <r>
      <rPr>
        <b/>
        <sz val="11"/>
        <color theme="1"/>
        <rFont val="Tahoma"/>
        <family val="2"/>
      </rPr>
      <t>Instruction &amp; Operations Formula</t>
    </r>
    <r>
      <rPr>
        <sz val="11"/>
        <color theme="1"/>
        <rFont val="Tahoma"/>
        <family val="2"/>
      </rPr>
      <t xml:space="preserve"> - The Instruction and Operations Formula provides funding for faculty salaries, administration, student services, and other support based on weighted semester-credit hours.   It is intended to fund items such as faculty salaries, departmental operating expenses, instructional administration, and libraries. The Seventy-ninth Legislature, Regular Session, 2005, adopted and began to phase in a new cost-based funding matrix for the Instructions and Operations Formula. The matrix was fully implemented in the 2010–11 biennium.</t>
    </r>
  </si>
  <si>
    <r>
      <rPr>
        <b/>
        <sz val="11"/>
        <color theme="1"/>
        <rFont val="Tahoma"/>
        <family val="2"/>
      </rPr>
      <t>Instruction &amp; Operations Formula</t>
    </r>
    <r>
      <rPr>
        <sz val="11"/>
        <color theme="1"/>
        <rFont val="Tahoma"/>
        <family val="2"/>
      </rPr>
      <t xml:space="preserve"> - Funding for students’ education and training is provided through the largest of the formulas, which is Instruction and Operations (I&amp;O).  It is intended to fund items such as faculty salaries, departmental operating expenses, instructional administration, and libraries. A uniform rate is established for each FTSE; this rate is then weighted dependent on the student's particular program of study (e.g., medicine, nursing, dentistry, etc.) and its estimated, differential costs.</t>
    </r>
  </si>
  <si>
    <r>
      <rPr>
        <b/>
        <sz val="11"/>
        <color theme="1"/>
        <rFont val="Tahoma"/>
        <family val="2"/>
      </rPr>
      <t>Small Institutional Supplement</t>
    </r>
    <r>
      <rPr>
        <sz val="11"/>
        <color theme="1"/>
        <rFont val="Tahoma"/>
        <family val="2"/>
      </rPr>
      <t xml:space="preserve"> - Prior to the 81st Legislature (2009), general academic institutions with enrollments of less than 5,000 received a $750,000 annual Small Institution Supplement. However, the 81st Legislature increased the enrollment threshold to 10,000 students and implemented a phase-out (based on the number of students) of the supplement between 5,000 and 10,000 students for the 2012–13 biennium. The 86th Legislature increased the annual supplement to $1.3M, keeping the phase-out methodology intact. This supplement recognizes that institutions have a minimum cost of operation that may not be covered by funds generated through the formulas.</t>
    </r>
  </si>
  <si>
    <r>
      <rPr>
        <b/>
        <sz val="11"/>
        <color theme="1"/>
        <rFont val="Tahoma"/>
        <family val="2"/>
      </rPr>
      <t>Small Institutional Supplement</t>
    </r>
    <r>
      <rPr>
        <sz val="11"/>
        <color theme="1"/>
        <rFont val="Tahoma"/>
        <family val="2"/>
      </rPr>
      <t xml:space="preserve"> - The Lamar State Colleges receive the small institution supplement consistent with the methodology used for the General Academic Institutions.</t>
    </r>
  </si>
  <si>
    <r>
      <rPr>
        <b/>
        <sz val="11"/>
        <color theme="1"/>
        <rFont val="Tahoma"/>
        <family val="2"/>
      </rPr>
      <t>Small Institutional Supplement</t>
    </r>
    <r>
      <rPr>
        <sz val="11"/>
        <color theme="1"/>
        <rFont val="Tahoma"/>
        <family val="2"/>
      </rPr>
      <t xml:space="preserve"> - The Technical Colleges receive the small institution supplement consistent with the methodology used for the General Academic Institutions, except the maximum amount received for schools with less than a 5,000 student headcount is $658,283 per year.</t>
    </r>
  </si>
  <si>
    <r>
      <rPr>
        <b/>
        <sz val="11"/>
        <color theme="1"/>
        <rFont val="Tahoma"/>
        <family val="2"/>
      </rPr>
      <t>Mission Specific Formula</t>
    </r>
    <r>
      <rPr>
        <sz val="11"/>
        <color theme="1"/>
        <rFont val="Tahoma"/>
        <family val="2"/>
      </rPr>
      <t xml:space="preserve"> - Since UTMDACC and UTHSC-Tyler do not provide formal medical education, which qualifies for instruction support under the Instruction and Operations Support Formula, funding for Instruction and Operations Support is allocated to these institutions based on separate criteria. Mission Specific Support recognizes the patient care, research, and training programs that take place at these institutions. The 86th Legislature added four pilot mission specific programs for The University of Texas Southwestern Medical Center, The University of Texas Medical Branch at Galveston, The University of Texas Health Science Center at Houston, and The University of Texas Health Science Center at San Antonio, which are set to expire on August 31, 2021. </t>
    </r>
  </si>
  <si>
    <t>32-P</t>
  </si>
  <si>
    <t>Misc. Clean-up</t>
  </si>
  <si>
    <t>(512) 427-6548 FAX (512) 427-6147</t>
  </si>
  <si>
    <t>Texas’ system of public higher education encompasses 37 general academic teaching institutions and three lower-division institutions; 50 community and junior college districts; a technical college system with 6 main campuses; and 12 health-related institutions.</t>
  </si>
  <si>
    <t>Beginning in the 2014–15 biennium, the Legislature implemented a new outcomes-based model for the I&amp;O formula that includes three funding components: core operations, student success, and contact hours. For the 2020-21 biennium, each community college district receives $1.4 million biennially in General Revenue Funds for core operations to help cover basic operating costs regardless of the geographic location or institutional size. Prior to the 2018-19 biennium and the implementation of core operations funding, community colleges had received $500,000 annually as a small institution supplement. Once core operations are funded, the remaining funds are split between the two remaining funding components: 11 percent of the remaining funds are distributed based on student success points for the 2018-19 biennium; and 89 percent of the remaining funds are distributed on the number of contact hours. This split was 10/90 prior to the 2018-19 biennium.  Starting in FY 2020-21, the split for success point funding was raised to 12.9%.  The calculation excludes core operations and Bachelor of Applied Technology.  The total number of student success points is based on each community college’s points earned from a three-year average.</t>
  </si>
  <si>
    <r>
      <rPr>
        <b/>
        <sz val="11"/>
        <color theme="1"/>
        <rFont val="Tahoma"/>
        <family val="2"/>
      </rPr>
      <t>Bachelor of Applied Technology</t>
    </r>
    <r>
      <rPr>
        <sz val="11"/>
        <color theme="1"/>
        <rFont val="Tahoma"/>
        <family val="2"/>
      </rPr>
      <t xml:space="preserve"> - Funding is provided to four community colleges that provide Bachelor's degrees in Applied Technology.</t>
    </r>
  </si>
  <si>
    <t>Emily Cormier, Assistant Commissioner</t>
  </si>
  <si>
    <t xml:space="preserve"> October 12, 2020</t>
  </si>
  <si>
    <t>emily.cormier@highered.state.gov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</si>
</sst>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_(&quot;$&quot;* #,##0.00_);_(&quot;$&quot;* \(#,##0.00\);_(&quot;$&quot;* &quot;-&quot;_);_(@_)"/>
    <numFmt numFmtId="167" formatCode="#,##0.00%_);\(#,##0.00%\)"/>
    <numFmt numFmtId="168" formatCode="_(* #,##0.0000_);_(* \(#,##0.0000\);_(* &quot;-&quot;??_);_(@_)"/>
    <numFmt numFmtId="169" formatCode="_(* #,##0.0_);_(* \(#,##0.0\);_(* &quot;-&quot;??_);_(@_)"/>
    <numFmt numFmtId="170" formatCode="0_)"/>
    <numFmt numFmtId="171" formatCode="_(&quot;$&quot;* #,##0.0_);_(&quot;$&quot;* \(#,##0.0\);_(&quot;$&quot;* &quot;-&quot;??_);_(@_)"/>
    <numFmt numFmtId="172" formatCode="#,##0.0_);\(#,##0.0\)"/>
    <numFmt numFmtId="173" formatCode="#,##0%_);\(#,##0%\)"/>
  </numFmts>
  <fonts count="38">
    <font>
      <sz val="10"/>
      <color theme="1"/>
      <name val="Tahoma"/>
      <family val="2"/>
    </font>
    <font>
      <sz val="11"/>
      <color theme="1"/>
      <name val="Calibri"/>
      <family val="2"/>
      <scheme val="minor"/>
    </font>
    <font>
      <sz val="10"/>
      <color theme="1"/>
      <name val="Tahoma"/>
      <family val="2"/>
    </font>
    <font>
      <sz val="10"/>
      <color rgb="FFFF0000"/>
      <name val="Tahoma"/>
      <family val="2"/>
    </font>
    <font>
      <b/>
      <sz val="10"/>
      <color theme="1"/>
      <name val="Tahoma"/>
      <family val="2"/>
    </font>
    <font>
      <sz val="10"/>
      <color theme="0"/>
      <name val="Tahoma"/>
      <family val="2"/>
    </font>
    <font>
      <sz val="12"/>
      <name val="Arial"/>
      <family val="2"/>
    </font>
    <font>
      <sz val="10"/>
      <name val="Tahoma"/>
      <family val="2"/>
    </font>
    <font>
      <sz val="10"/>
      <name val="Arial"/>
      <family val="2"/>
    </font>
    <font>
      <b/>
      <sz val="9"/>
      <color indexed="81"/>
      <name val="Tahoma"/>
      <family val="2"/>
    </font>
    <font>
      <sz val="9"/>
      <color indexed="81"/>
      <name val="Tahoma"/>
      <family val="2"/>
    </font>
    <font>
      <i/>
      <sz val="8"/>
      <color theme="1"/>
      <name val="Tahoma"/>
      <family val="2"/>
    </font>
    <font>
      <b/>
      <sz val="10"/>
      <name val="Tahoma"/>
      <family val="2"/>
    </font>
    <font>
      <sz val="12"/>
      <name val="AGaramond"/>
      <family val="3"/>
    </font>
    <font>
      <b/>
      <sz val="10"/>
      <name val="Arial"/>
      <family val="2"/>
    </font>
    <font>
      <sz val="10"/>
      <color indexed="8"/>
      <name val="Arial"/>
      <family val="2"/>
    </font>
    <font>
      <sz val="12"/>
      <color theme="1"/>
      <name val="Arial"/>
      <family val="2"/>
    </font>
    <font>
      <u/>
      <sz val="10"/>
      <color theme="10"/>
      <name val="Tahoma"/>
      <family val="2"/>
    </font>
    <font>
      <b/>
      <sz val="11"/>
      <name val="Arial"/>
      <family val="2"/>
    </font>
    <font>
      <sz val="10"/>
      <name val="Times New Roman"/>
      <family val="1"/>
    </font>
    <font>
      <vertAlign val="superscript"/>
      <sz val="10"/>
      <name val="Arial"/>
      <family val="2"/>
    </font>
    <font>
      <sz val="11"/>
      <color theme="1"/>
      <name val="Tahoma"/>
      <family val="2"/>
    </font>
    <font>
      <sz val="11"/>
      <color indexed="8"/>
      <name val="Tahoma"/>
      <family val="2"/>
    </font>
    <font>
      <b/>
      <sz val="14"/>
      <color theme="1"/>
      <name val="Tahoma"/>
      <family val="2"/>
    </font>
    <font>
      <sz val="12"/>
      <color theme="1"/>
      <name val="Tahoma"/>
      <family val="2"/>
    </font>
    <font>
      <b/>
      <sz val="12"/>
      <color theme="1"/>
      <name val="Tahoma"/>
      <family val="2"/>
    </font>
    <font>
      <b/>
      <sz val="12"/>
      <color rgb="FFFF0000"/>
      <name val="Tahoma"/>
      <family val="2"/>
    </font>
    <font>
      <b/>
      <sz val="11"/>
      <color theme="1"/>
      <name val="Tahoma"/>
      <family val="2"/>
    </font>
    <font>
      <b/>
      <sz val="11"/>
      <color rgb="FF1F497D"/>
      <name val="Tahoma"/>
      <family val="2"/>
    </font>
    <font>
      <sz val="11"/>
      <color rgb="FF1F497D"/>
      <name val="Tahoma"/>
      <family val="2"/>
    </font>
    <font>
      <sz val="10"/>
      <color indexed="8"/>
      <name val="Tahoma"/>
      <family val="2"/>
    </font>
    <font>
      <b/>
      <sz val="11"/>
      <color indexed="8"/>
      <name val="Tahoma"/>
      <family val="2"/>
    </font>
    <font>
      <b/>
      <sz val="14"/>
      <color rgb="FFFF0000"/>
      <name val="Tahoma"/>
      <family val="2"/>
    </font>
    <font>
      <i/>
      <sz val="8"/>
      <name val="Tahoma"/>
      <family val="2"/>
    </font>
    <font>
      <b/>
      <sz val="10"/>
      <color theme="0"/>
      <name val="Tahoma"/>
      <family val="2"/>
    </font>
    <font>
      <sz val="10"/>
      <name val="MS Sans Serif"/>
      <family val="2"/>
    </font>
    <font>
      <sz val="11"/>
      <color indexed="8"/>
      <name val="Calibri"/>
      <family val="2"/>
    </font>
    <font>
      <sz val="10"/>
      <name val="System"/>
      <family val="2"/>
    </font>
  </fonts>
  <fills count="28">
    <fill>
      <patternFill patternType="none"/>
    </fill>
    <fill>
      <patternFill patternType="gray125"/>
    </fill>
    <fill>
      <patternFill patternType="solid">
        <fgColor theme="0"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92D050"/>
        <bgColor indexed="64"/>
      </patternFill>
    </fill>
    <fill>
      <patternFill patternType="solid">
        <fgColor indexed="9"/>
        <bgColor indexed="64"/>
      </patternFill>
    </fill>
    <fill>
      <patternFill patternType="solid">
        <fgColor indexed="44"/>
        <bgColor indexed="64"/>
      </patternFill>
    </fill>
    <fill>
      <patternFill patternType="solid">
        <fgColor theme="0"/>
        <bgColor indexed="64"/>
      </patternFill>
    </fill>
    <fill>
      <patternFill patternType="solid">
        <fgColor indexed="41"/>
        <bgColor indexed="64"/>
      </patternFill>
    </fill>
    <fill>
      <patternFill patternType="solid">
        <fgColor rgb="FFCCFFCC"/>
        <bgColor indexed="64"/>
      </patternFill>
    </fill>
    <fill>
      <patternFill patternType="solid">
        <fgColor theme="3" tint="0.59999389629810485"/>
        <bgColor indexed="64"/>
      </patternFill>
    </fill>
    <fill>
      <patternFill patternType="solid">
        <fgColor rgb="FFF4FAA4"/>
        <bgColor indexed="64"/>
      </patternFill>
    </fill>
    <fill>
      <patternFill patternType="solid">
        <fgColor theme="9" tint="0.59999389629810485"/>
        <bgColor indexed="64"/>
      </patternFill>
    </fill>
    <fill>
      <patternFill patternType="solid">
        <fgColor rgb="FFE6E6E6"/>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FF5050"/>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rgb="FFFF7C80"/>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style="thick">
        <color indexed="64"/>
      </left>
      <right style="thin">
        <color indexed="64"/>
      </right>
      <top style="thin">
        <color indexed="64"/>
      </top>
      <bottom style="thin">
        <color indexed="64"/>
      </bottom>
      <diagonal/>
    </border>
    <border>
      <left style="thick">
        <color indexed="64"/>
      </left>
      <right/>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s>
  <cellStyleXfs count="70">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6" fillId="0" borderId="0"/>
    <xf numFmtId="0" fontId="8" fillId="0" borderId="0"/>
    <xf numFmtId="0" fontId="6" fillId="0" borderId="0"/>
    <xf numFmtId="43" fontId="13" fillId="0" borderId="0" applyFont="0" applyFill="0" applyBorder="0" applyAlignment="0" applyProtection="0"/>
    <xf numFmtId="43" fontId="8" fillId="0" borderId="0" applyFont="0" applyFill="0" applyBorder="0" applyAlignment="0" applyProtection="0"/>
    <xf numFmtId="0" fontId="8" fillId="0" borderId="0"/>
    <xf numFmtId="0" fontId="17" fillId="0" borderId="0" applyNumberFormat="0" applyFill="0" applyBorder="0" applyAlignment="0" applyProtection="0"/>
    <xf numFmtId="0" fontId="8" fillId="0" borderId="0">
      <alignment horizontal="left" wrapText="1"/>
    </xf>
    <xf numFmtId="37" fontId="6" fillId="0" borderId="0"/>
    <xf numFmtId="0" fontId="8" fillId="0" borderId="0">
      <alignment horizontal="left" wrapText="1"/>
    </xf>
    <xf numFmtId="0" fontId="15" fillId="0" borderId="0"/>
    <xf numFmtId="43" fontId="16" fillId="0" borderId="0" applyFont="0" applyFill="0" applyBorder="0" applyAlignment="0" applyProtection="0"/>
    <xf numFmtId="0" fontId="16" fillId="0" borderId="0"/>
    <xf numFmtId="0" fontId="8" fillId="0" borderId="0"/>
    <xf numFmtId="43" fontId="2" fillId="0" borderId="0" applyFont="0" applyFill="0" applyBorder="0" applyAlignment="0" applyProtection="0"/>
    <xf numFmtId="44" fontId="8"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5"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0" fontId="35" fillId="0" borderId="0"/>
    <xf numFmtId="0" fontId="6" fillId="0" borderId="0"/>
    <xf numFmtId="0" fontId="1" fillId="0" borderId="0"/>
    <xf numFmtId="0" fontId="1" fillId="0" borderId="0"/>
    <xf numFmtId="0" fontId="1" fillId="0" borderId="0"/>
    <xf numFmtId="0" fontId="8" fillId="0" borderId="0"/>
    <xf numFmtId="9" fontId="8"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0" fontId="6"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35" fillId="0" borderId="0" applyFont="0" applyFill="0" applyBorder="0" applyAlignment="0" applyProtection="0"/>
    <xf numFmtId="3" fontId="8" fillId="0" borderId="0"/>
    <xf numFmtId="3" fontId="8" fillId="0" borderId="0"/>
    <xf numFmtId="44" fontId="8" fillId="0" borderId="0" applyFont="0" applyFill="0" applyBorder="0" applyAlignment="0" applyProtection="0"/>
    <xf numFmtId="44" fontId="35" fillId="0" borderId="0" applyFont="0" applyFill="0" applyBorder="0" applyAlignment="0" applyProtection="0"/>
    <xf numFmtId="44" fontId="21" fillId="0" borderId="0" applyFont="0" applyFill="0" applyBorder="0" applyAlignment="0" applyProtection="0"/>
    <xf numFmtId="44" fontId="37" fillId="0" borderId="0" applyFont="0" applyFill="0" applyBorder="0" applyAlignment="0" applyProtection="0"/>
    <xf numFmtId="0" fontId="8" fillId="0" borderId="0"/>
    <xf numFmtId="0" fontId="8" fillId="0" borderId="0"/>
    <xf numFmtId="0" fontId="37"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1" fillId="0" borderId="0"/>
    <xf numFmtId="0" fontId="8" fillId="0" borderId="0"/>
    <xf numFmtId="0" fontId="35" fillId="0" borderId="0"/>
    <xf numFmtId="0" fontId="21" fillId="0" borderId="0"/>
    <xf numFmtId="9" fontId="35" fillId="0" borderId="0" applyFont="0" applyFill="0" applyBorder="0" applyAlignment="0" applyProtection="0"/>
    <xf numFmtId="9" fontId="37" fillId="0" borderId="0" applyFont="0" applyFill="0" applyBorder="0" applyAlignment="0" applyProtection="0"/>
  </cellStyleXfs>
  <cellXfs count="689">
    <xf numFmtId="0" fontId="0" fillId="0" borderId="0" xfId="0"/>
    <xf numFmtId="0" fontId="2" fillId="0" borderId="0" xfId="0" applyNumberFormat="1" applyFont="1" applyBorder="1"/>
    <xf numFmtId="0" fontId="4" fillId="2" borderId="0" xfId="0" applyNumberFormat="1" applyFont="1" applyFill="1" applyBorder="1" applyAlignment="1">
      <alignment horizontal="center"/>
    </xf>
    <xf numFmtId="0" fontId="4" fillId="2" borderId="0" xfId="1" applyNumberFormat="1" applyFont="1" applyFill="1" applyBorder="1" applyAlignment="1">
      <alignment horizontal="center"/>
    </xf>
    <xf numFmtId="0" fontId="2" fillId="0" borderId="0" xfId="0" applyFont="1" applyBorder="1"/>
    <xf numFmtId="0" fontId="2" fillId="0" borderId="1" xfId="0" applyFont="1" applyBorder="1" applyAlignment="1">
      <alignment horizontal="left"/>
    </xf>
    <xf numFmtId="0" fontId="4" fillId="3" borderId="1" xfId="0" applyFont="1" applyFill="1" applyBorder="1" applyAlignment="1">
      <alignment horizontal="left"/>
    </xf>
    <xf numFmtId="0" fontId="2" fillId="0" borderId="0" xfId="0" applyFont="1" applyFill="1" applyBorder="1"/>
    <xf numFmtId="0" fontId="2" fillId="0" borderId="0" xfId="0" applyFont="1" applyBorder="1" applyAlignment="1">
      <alignment horizontal="left"/>
    </xf>
    <xf numFmtId="164" fontId="2" fillId="0" borderId="0" xfId="1" applyNumberFormat="1" applyFont="1" applyBorder="1"/>
    <xf numFmtId="0" fontId="2" fillId="0" borderId="0" xfId="0" applyFont="1" applyBorder="1" applyAlignment="1">
      <alignment horizontal="right"/>
    </xf>
    <xf numFmtId="0" fontId="4" fillId="0" borderId="0" xfId="0" applyFont="1"/>
    <xf numFmtId="0" fontId="2" fillId="0" borderId="0" xfId="0" applyFont="1"/>
    <xf numFmtId="0" fontId="3" fillId="0" borderId="0" xfId="0" applyFont="1"/>
    <xf numFmtId="0" fontId="11" fillId="0" borderId="0" xfId="0" applyFont="1" applyAlignment="1">
      <alignment horizontal="right" vertical="top"/>
    </xf>
    <xf numFmtId="0" fontId="4" fillId="0" borderId="0" xfId="0" applyFont="1" applyAlignment="1">
      <alignment horizontal="right"/>
    </xf>
    <xf numFmtId="0" fontId="4" fillId="0" borderId="0" xfId="0" applyFont="1" applyAlignment="1">
      <alignment horizontal="left"/>
    </xf>
    <xf numFmtId="0" fontId="5" fillId="0" borderId="0" xfId="0" applyFont="1"/>
    <xf numFmtId="0" fontId="4" fillId="0" borderId="5" xfId="0" applyFont="1" applyBorder="1" applyAlignment="1">
      <alignment wrapText="1"/>
    </xf>
    <xf numFmtId="0" fontId="7" fillId="0" borderId="15" xfId="4" applyFont="1" applyBorder="1" applyAlignment="1">
      <alignment horizontal="left" wrapText="1" indent="1"/>
    </xf>
    <xf numFmtId="165" fontId="2" fillId="0" borderId="1" xfId="2" applyNumberFormat="1" applyFont="1" applyBorder="1" applyAlignment="1"/>
    <xf numFmtId="165" fontId="2" fillId="0" borderId="16" xfId="2" applyNumberFormat="1" applyFont="1" applyBorder="1" applyAlignment="1"/>
    <xf numFmtId="165" fontId="2" fillId="0" borderId="17" xfId="2" applyNumberFormat="1" applyFont="1" applyBorder="1" applyAlignment="1"/>
    <xf numFmtId="10" fontId="2" fillId="0" borderId="18" xfId="3" applyNumberFormat="1" applyFont="1" applyBorder="1" applyAlignment="1"/>
    <xf numFmtId="41" fontId="2" fillId="0" borderId="17" xfId="2" applyNumberFormat="1" applyFont="1" applyBorder="1" applyAlignment="1"/>
    <xf numFmtId="41" fontId="2" fillId="0" borderId="1" xfId="2" applyNumberFormat="1" applyFont="1" applyBorder="1" applyAlignment="1"/>
    <xf numFmtId="41" fontId="2" fillId="0" borderId="16" xfId="2" applyNumberFormat="1" applyFont="1" applyBorder="1" applyAlignment="1"/>
    <xf numFmtId="41" fontId="7" fillId="0" borderId="17" xfId="2" applyNumberFormat="1" applyFont="1" applyBorder="1" applyAlignment="1">
      <alignment horizontal="left"/>
    </xf>
    <xf numFmtId="41" fontId="7" fillId="0" borderId="1" xfId="2" applyNumberFormat="1" applyFont="1" applyBorder="1" applyAlignment="1">
      <alignment horizontal="left"/>
    </xf>
    <xf numFmtId="41" fontId="2" fillId="0" borderId="3" xfId="2" applyNumberFormat="1" applyFont="1" applyBorder="1" applyAlignment="1"/>
    <xf numFmtId="165" fontId="7" fillId="0" borderId="17" xfId="2" applyNumberFormat="1" applyFont="1" applyBorder="1" applyAlignment="1">
      <alignment horizontal="left"/>
    </xf>
    <xf numFmtId="165" fontId="7" fillId="0" borderId="1" xfId="2" applyNumberFormat="1" applyFont="1" applyBorder="1" applyAlignment="1">
      <alignment horizontal="left"/>
    </xf>
    <xf numFmtId="41" fontId="7" fillId="3" borderId="1" xfId="2" applyNumberFormat="1" applyFont="1" applyFill="1" applyBorder="1" applyAlignment="1">
      <alignment horizontal="left"/>
    </xf>
    <xf numFmtId="0" fontId="0" fillId="0" borderId="0" xfId="0" applyNumberFormat="1"/>
    <xf numFmtId="0" fontId="0" fillId="0" borderId="0" xfId="0" applyNumberFormat="1" applyFill="1"/>
    <xf numFmtId="0" fontId="2" fillId="0" borderId="0" xfId="0" applyFont="1" applyFill="1"/>
    <xf numFmtId="0" fontId="2" fillId="0" borderId="0" xfId="0" applyFont="1" applyAlignment="1">
      <alignment wrapText="1"/>
    </xf>
    <xf numFmtId="164" fontId="7" fillId="0" borderId="1" xfId="2" applyNumberFormat="1" applyFont="1" applyBorder="1" applyAlignment="1">
      <alignment horizontal="left"/>
    </xf>
    <xf numFmtId="0" fontId="0" fillId="0" borderId="0" xfId="0" applyFill="1"/>
    <xf numFmtId="0" fontId="0" fillId="0" borderId="0" xfId="0" applyAlignment="1">
      <alignment horizontal="center"/>
    </xf>
    <xf numFmtId="0" fontId="0" fillId="0" borderId="1" xfId="0" applyFont="1" applyBorder="1" applyAlignment="1">
      <alignment horizontal="left"/>
    </xf>
    <xf numFmtId="0" fontId="0" fillId="6" borderId="0" xfId="0" applyFill="1"/>
    <xf numFmtId="0" fontId="4" fillId="0" borderId="0" xfId="0" applyFont="1" applyFill="1"/>
    <xf numFmtId="0" fontId="4" fillId="0" borderId="0" xfId="0" applyFont="1" applyAlignment="1">
      <alignment horizontal="center"/>
    </xf>
    <xf numFmtId="0" fontId="0" fillId="0" borderId="1" xfId="0" applyFont="1" applyFill="1" applyBorder="1" applyAlignment="1">
      <alignment wrapText="1"/>
    </xf>
    <xf numFmtId="0" fontId="4" fillId="5" borderId="1" xfId="0" applyFont="1" applyFill="1" applyBorder="1" applyAlignment="1">
      <alignment horizontal="left" wrapText="1"/>
    </xf>
    <xf numFmtId="41" fontId="12" fillId="5" borderId="1" xfId="2" applyNumberFormat="1" applyFont="1" applyFill="1" applyBorder="1" applyAlignment="1">
      <alignment horizontal="left"/>
    </xf>
    <xf numFmtId="165" fontId="7" fillId="0" borderId="3" xfId="2" applyNumberFormat="1" applyFont="1" applyBorder="1" applyAlignment="1">
      <alignment horizontal="left"/>
    </xf>
    <xf numFmtId="41" fontId="7" fillId="0" borderId="3" xfId="2" applyNumberFormat="1" applyFont="1" applyBorder="1" applyAlignment="1">
      <alignment horizontal="left"/>
    </xf>
    <xf numFmtId="165" fontId="2" fillId="0" borderId="3" xfId="2" applyNumberFormat="1" applyFont="1" applyBorder="1" applyAlignment="1"/>
    <xf numFmtId="0" fontId="2" fillId="0" borderId="35" xfId="0" applyFont="1" applyBorder="1"/>
    <xf numFmtId="41" fontId="2" fillId="0" borderId="18" xfId="2" applyNumberFormat="1" applyFont="1" applyBorder="1" applyAlignment="1"/>
    <xf numFmtId="0" fontId="0" fillId="0" borderId="0" xfId="0" applyNumberFormat="1" applyFont="1" applyBorder="1"/>
    <xf numFmtId="0" fontId="0" fillId="0" borderId="25" xfId="0" applyBorder="1" applyAlignment="1">
      <alignment vertical="top" wrapText="1"/>
    </xf>
    <xf numFmtId="0" fontId="0" fillId="0" borderId="30" xfId="0" applyBorder="1" applyAlignment="1">
      <alignment vertical="top" wrapText="1"/>
    </xf>
    <xf numFmtId="0" fontId="17" fillId="0" borderId="0" xfId="10" applyAlignment="1">
      <alignment horizontal="center"/>
    </xf>
    <xf numFmtId="0" fontId="4" fillId="0" borderId="9" xfId="0" applyFont="1" applyFill="1" applyBorder="1" applyAlignment="1">
      <alignment horizontal="left" wrapText="1"/>
    </xf>
    <xf numFmtId="0" fontId="2" fillId="0" borderId="0" xfId="0" applyFont="1" applyFill="1" applyBorder="1" applyAlignment="1">
      <alignment horizontal="center" wrapText="1"/>
    </xf>
    <xf numFmtId="0" fontId="17" fillId="0" borderId="0" xfId="10" applyFill="1" applyBorder="1" applyAlignment="1">
      <alignment horizontal="center" wrapText="1"/>
    </xf>
    <xf numFmtId="0" fontId="4" fillId="0" borderId="0" xfId="0" applyNumberFormat="1" applyFont="1" applyBorder="1"/>
    <xf numFmtId="0" fontId="4" fillId="0" borderId="1" xfId="0" applyFont="1" applyBorder="1" applyAlignment="1">
      <alignment vertical="center" wrapText="1"/>
    </xf>
    <xf numFmtId="0" fontId="0" fillId="0" borderId="0" xfId="0" applyAlignment="1"/>
    <xf numFmtId="0" fontId="14" fillId="11" borderId="0" xfId="0" applyFont="1" applyFill="1" applyAlignment="1" applyProtection="1">
      <alignment vertical="center"/>
    </xf>
    <xf numFmtId="0" fontId="8" fillId="12" borderId="0" xfId="11" applyFont="1" applyFill="1" applyBorder="1">
      <alignment horizontal="left" wrapText="1"/>
    </xf>
    <xf numFmtId="0" fontId="14" fillId="12" borderId="0" xfId="0" applyFont="1" applyFill="1" applyAlignment="1" applyProtection="1"/>
    <xf numFmtId="0" fontId="0" fillId="12" borderId="0" xfId="0" applyFill="1" applyBorder="1" applyAlignment="1"/>
    <xf numFmtId="0" fontId="14" fillId="12" borderId="1" xfId="11" applyFont="1" applyFill="1" applyBorder="1">
      <alignment horizontal="left" wrapText="1"/>
    </xf>
    <xf numFmtId="0" fontId="14" fillId="12" borderId="0" xfId="11" applyFont="1" applyFill="1" applyBorder="1">
      <alignment horizontal="left" wrapText="1"/>
    </xf>
    <xf numFmtId="0" fontId="14" fillId="12" borderId="2" xfId="0" applyFont="1" applyFill="1" applyBorder="1" applyAlignment="1"/>
    <xf numFmtId="0" fontId="0" fillId="12" borderId="0" xfId="0" applyFill="1" applyAlignment="1"/>
    <xf numFmtId="37" fontId="8" fillId="0" borderId="0" xfId="12" applyFont="1" applyAlignment="1" applyProtection="1"/>
    <xf numFmtId="0" fontId="0" fillId="0" borderId="0" xfId="0" applyFill="1" applyAlignment="1"/>
    <xf numFmtId="0" fontId="14" fillId="13" borderId="28" xfId="0" applyFont="1" applyFill="1" applyBorder="1" applyAlignment="1">
      <alignment wrapText="1"/>
    </xf>
    <xf numFmtId="0" fontId="14" fillId="13" borderId="31" xfId="0" applyFont="1" applyFill="1" applyBorder="1" applyAlignment="1"/>
    <xf numFmtId="0" fontId="18" fillId="12" borderId="37" xfId="0" applyFont="1" applyFill="1" applyBorder="1" applyAlignment="1" applyProtection="1">
      <alignment vertical="center" wrapText="1"/>
    </xf>
    <xf numFmtId="0" fontId="8" fillId="12" borderId="38" xfId="11" applyFont="1" applyFill="1" applyBorder="1">
      <alignment horizontal="left" wrapText="1"/>
    </xf>
    <xf numFmtId="0" fontId="14" fillId="12" borderId="39" xfId="0" applyFont="1" applyFill="1" applyBorder="1" applyAlignment="1"/>
    <xf numFmtId="0" fontId="18" fillId="11" borderId="0" xfId="0" applyFont="1" applyFill="1" applyAlignment="1" applyProtection="1">
      <alignment vertical="center"/>
    </xf>
    <xf numFmtId="0" fontId="8" fillId="12" borderId="25" xfId="11" applyFont="1" applyFill="1" applyBorder="1">
      <alignment horizontal="left" wrapText="1"/>
    </xf>
    <xf numFmtId="0" fontId="8" fillId="12" borderId="30" xfId="11" applyFont="1" applyFill="1" applyBorder="1">
      <alignment horizontal="left" wrapText="1"/>
    </xf>
    <xf numFmtId="0" fontId="14" fillId="12" borderId="1" xfId="0" applyFont="1" applyFill="1" applyBorder="1" applyAlignment="1">
      <alignment wrapText="1"/>
    </xf>
    <xf numFmtId="0" fontId="14" fillId="12" borderId="1" xfId="0" applyFont="1" applyFill="1" applyBorder="1" applyAlignment="1"/>
    <xf numFmtId="0" fontId="14" fillId="12" borderId="0" xfId="0" applyFont="1" applyFill="1" applyBorder="1" applyAlignment="1"/>
    <xf numFmtId="0" fontId="14" fillId="12" borderId="37" xfId="0" applyFont="1" applyFill="1" applyBorder="1" applyAlignment="1"/>
    <xf numFmtId="0" fontId="8" fillId="12" borderId="38" xfId="0" applyFont="1" applyFill="1" applyBorder="1" applyAlignment="1"/>
    <xf numFmtId="0" fontId="8" fillId="12" borderId="39" xfId="0" applyFont="1" applyFill="1" applyBorder="1" applyAlignment="1"/>
    <xf numFmtId="0" fontId="0" fillId="0" borderId="0" xfId="0" applyBorder="1" applyAlignment="1"/>
    <xf numFmtId="0" fontId="8" fillId="12" borderId="0" xfId="0" applyFont="1" applyFill="1" applyAlignment="1"/>
    <xf numFmtId="0" fontId="18" fillId="12" borderId="37" xfId="0" applyFont="1" applyFill="1" applyBorder="1" applyAlignment="1" applyProtection="1">
      <alignment vertical="center"/>
    </xf>
    <xf numFmtId="0" fontId="18" fillId="12" borderId="40" xfId="0" applyFont="1" applyFill="1" applyBorder="1" applyAlignment="1">
      <alignment wrapText="1"/>
    </xf>
    <xf numFmtId="0" fontId="18" fillId="14" borderId="0" xfId="0" applyFont="1" applyFill="1" applyBorder="1" applyAlignment="1">
      <alignment wrapText="1"/>
    </xf>
    <xf numFmtId="0" fontId="0" fillId="12" borderId="38" xfId="0" applyFill="1" applyBorder="1" applyAlignment="1"/>
    <xf numFmtId="42" fontId="14" fillId="4" borderId="25" xfId="13" applyNumberFormat="1" applyFont="1" applyFill="1" applyBorder="1" applyAlignment="1"/>
    <xf numFmtId="41" fontId="14" fillId="4" borderId="30" xfId="13" applyNumberFormat="1" applyFont="1" applyFill="1" applyBorder="1" applyAlignment="1"/>
    <xf numFmtId="41" fontId="14" fillId="4" borderId="26" xfId="13" applyNumberFormat="1" applyFont="1" applyFill="1" applyBorder="1" applyAlignment="1"/>
    <xf numFmtId="10" fontId="14" fillId="4" borderId="26" xfId="13" applyNumberFormat="1" applyFont="1" applyFill="1" applyBorder="1" applyAlignment="1"/>
    <xf numFmtId="42" fontId="14" fillId="4" borderId="30" xfId="13" applyNumberFormat="1" applyFont="1" applyFill="1" applyBorder="1" applyAlignment="1"/>
    <xf numFmtId="165" fontId="14" fillId="4" borderId="30" xfId="13" applyNumberFormat="1" applyFont="1" applyFill="1" applyBorder="1" applyAlignment="1"/>
    <xf numFmtId="42" fontId="4" fillId="0" borderId="0" xfId="0" applyNumberFormat="1" applyFont="1" applyBorder="1" applyAlignment="1">
      <alignment horizontal="right"/>
    </xf>
    <xf numFmtId="42" fontId="4" fillId="0" borderId="4" xfId="0" applyNumberFormat="1" applyFont="1" applyBorder="1" applyAlignment="1">
      <alignment horizontal="right"/>
    </xf>
    <xf numFmtId="165" fontId="4" fillId="0" borderId="0" xfId="0" applyNumberFormat="1" applyFont="1" applyBorder="1" applyAlignment="1">
      <alignment horizontal="right"/>
    </xf>
    <xf numFmtId="42" fontId="14" fillId="4" borderId="1" xfId="13" applyNumberFormat="1" applyFont="1" applyFill="1" applyBorder="1" applyAlignment="1"/>
    <xf numFmtId="42" fontId="14" fillId="0" borderId="36" xfId="13" applyNumberFormat="1" applyFont="1" applyBorder="1" applyAlignment="1"/>
    <xf numFmtId="10" fontId="14" fillId="4" borderId="1" xfId="13" applyNumberFormat="1" applyFont="1" applyFill="1" applyBorder="1" applyAlignment="1"/>
    <xf numFmtId="42" fontId="14" fillId="4" borderId="27" xfId="0" applyNumberFormat="1" applyFont="1" applyFill="1" applyBorder="1" applyAlignment="1"/>
    <xf numFmtId="0" fontId="14" fillId="0" borderId="0" xfId="0" applyFont="1" applyBorder="1" applyAlignment="1"/>
    <xf numFmtId="165" fontId="14" fillId="0" borderId="0" xfId="0" applyNumberFormat="1" applyFont="1" applyAlignment="1"/>
    <xf numFmtId="164" fontId="2" fillId="0" borderId="27" xfId="1" applyNumberFormat="1" applyFont="1" applyBorder="1"/>
    <xf numFmtId="164" fontId="2" fillId="0" borderId="34" xfId="1" applyNumberFormat="1" applyFont="1" applyBorder="1"/>
    <xf numFmtId="37" fontId="19" fillId="0" borderId="0" xfId="0" applyNumberFormat="1" applyFont="1" applyFill="1" applyAlignment="1" applyProtection="1"/>
    <xf numFmtId="37" fontId="19" fillId="0" borderId="27" xfId="0" applyNumberFormat="1" applyFont="1" applyFill="1" applyBorder="1" applyAlignment="1" applyProtection="1"/>
    <xf numFmtId="37" fontId="19" fillId="0" borderId="34" xfId="0" applyNumberFormat="1" applyFont="1" applyFill="1" applyBorder="1" applyAlignment="1" applyProtection="1"/>
    <xf numFmtId="42" fontId="14" fillId="4" borderId="25" xfId="0" applyNumberFormat="1" applyFont="1" applyFill="1" applyBorder="1" applyAlignment="1" applyProtection="1"/>
    <xf numFmtId="10" fontId="14" fillId="4" borderId="26" xfId="0" applyNumberFormat="1" applyFont="1" applyFill="1" applyBorder="1" applyAlignment="1" applyProtection="1"/>
    <xf numFmtId="37" fontId="0" fillId="16" borderId="0" xfId="0" applyNumberFormat="1" applyFill="1" applyBorder="1" applyAlignment="1"/>
    <xf numFmtId="37" fontId="8" fillId="16" borderId="0" xfId="0" applyNumberFormat="1" applyFont="1" applyFill="1" applyBorder="1" applyAlignment="1">
      <alignment horizontal="center"/>
    </xf>
    <xf numFmtId="0" fontId="2" fillId="3" borderId="4" xfId="0" applyFont="1" applyFill="1" applyBorder="1" applyAlignment="1">
      <alignment horizontal="left"/>
    </xf>
    <xf numFmtId="0" fontId="2" fillId="0" borderId="0" xfId="0" applyFont="1" applyFill="1" applyBorder="1" applyAlignment="1">
      <alignment horizontal="left"/>
    </xf>
    <xf numFmtId="0" fontId="4" fillId="0" borderId="0" xfId="0" applyFont="1" applyFill="1" applyBorder="1"/>
    <xf numFmtId="164" fontId="2" fillId="0" borderId="0" xfId="1" applyNumberFormat="1" applyFont="1" applyFill="1" applyBorder="1"/>
    <xf numFmtId="0" fontId="2" fillId="0" borderId="0" xfId="0" applyFont="1" applyFill="1" applyBorder="1" applyAlignment="1">
      <alignment horizontal="right"/>
    </xf>
    <xf numFmtId="43" fontId="14" fillId="15" borderId="0" xfId="0" applyNumberFormat="1" applyFont="1" applyFill="1" applyAlignment="1"/>
    <xf numFmtId="0" fontId="2" fillId="0" borderId="27" xfId="0" applyFont="1" applyBorder="1" applyAlignment="1">
      <alignment horizontal="left"/>
    </xf>
    <xf numFmtId="164" fontId="2" fillId="0" borderId="0" xfId="0" applyNumberFormat="1" applyFont="1" applyBorder="1" applyAlignment="1">
      <alignment horizontal="left"/>
    </xf>
    <xf numFmtId="39" fontId="0" fillId="4" borderId="0" xfId="0" applyNumberFormat="1" applyFont="1" applyFill="1" applyBorder="1" applyAlignment="1"/>
    <xf numFmtId="4" fontId="14" fillId="4" borderId="25" xfId="0" applyNumberFormat="1" applyFont="1" applyFill="1" applyBorder="1" applyAlignment="1"/>
    <xf numFmtId="4" fontId="14" fillId="4" borderId="30" xfId="0" applyNumberFormat="1" applyFont="1" applyFill="1" applyBorder="1" applyAlignment="1"/>
    <xf numFmtId="10" fontId="14" fillId="4" borderId="26" xfId="0" applyNumberFormat="1" applyFont="1" applyFill="1" applyBorder="1" applyAlignment="1">
      <alignment wrapText="1"/>
    </xf>
    <xf numFmtId="0" fontId="20" fillId="12" borderId="0" xfId="0" applyFont="1" applyFill="1" applyAlignment="1"/>
    <xf numFmtId="37" fontId="0" fillId="4" borderId="0" xfId="0" applyNumberFormat="1" applyFont="1" applyFill="1" applyBorder="1" applyAlignment="1"/>
    <xf numFmtId="37" fontId="14" fillId="4" borderId="0" xfId="0" applyNumberFormat="1" applyFont="1" applyFill="1" applyBorder="1" applyAlignment="1"/>
    <xf numFmtId="10" fontId="14" fillId="4" borderId="0" xfId="0" applyNumberFormat="1" applyFont="1" applyFill="1" applyBorder="1" applyAlignment="1" applyProtection="1"/>
    <xf numFmtId="0" fontId="0" fillId="12" borderId="0" xfId="0" applyFont="1" applyFill="1" applyAlignment="1"/>
    <xf numFmtId="10" fontId="14" fillId="4" borderId="1" xfId="0" applyNumberFormat="1" applyFont="1" applyFill="1" applyBorder="1" applyAlignment="1">
      <alignment horizontal="center"/>
    </xf>
    <xf numFmtId="42" fontId="0" fillId="4" borderId="32" xfId="0" applyNumberFormat="1" applyFont="1" applyFill="1" applyBorder="1" applyAlignment="1"/>
    <xf numFmtId="41" fontId="0" fillId="4" borderId="0" xfId="0" applyNumberFormat="1" applyFont="1" applyFill="1" applyBorder="1" applyAlignment="1"/>
    <xf numFmtId="41" fontId="0" fillId="4" borderId="27" xfId="0" applyNumberFormat="1" applyFont="1" applyFill="1" applyBorder="1" applyAlignment="1"/>
    <xf numFmtId="10" fontId="14" fillId="9" borderId="1" xfId="0" applyNumberFormat="1" applyFont="1" applyFill="1" applyBorder="1" applyAlignment="1">
      <alignment horizontal="center"/>
    </xf>
    <xf numFmtId="42" fontId="14" fillId="4" borderId="0" xfId="13" applyNumberFormat="1" applyFont="1" applyFill="1" applyBorder="1" applyAlignment="1"/>
    <xf numFmtId="0" fontId="0" fillId="12" borderId="27" xfId="11" applyFont="1" applyFill="1" applyBorder="1">
      <alignment horizontal="left" wrapText="1"/>
    </xf>
    <xf numFmtId="0" fontId="14" fillId="0" borderId="37" xfId="0" applyFont="1" applyFill="1" applyBorder="1" applyAlignment="1"/>
    <xf numFmtId="42" fontId="14" fillId="0" borderId="32" xfId="13" applyNumberFormat="1" applyFont="1" applyFill="1" applyBorder="1" applyAlignment="1"/>
    <xf numFmtId="0" fontId="14" fillId="0" borderId="0" xfId="0" applyFont="1" applyFill="1" applyBorder="1" applyAlignment="1"/>
    <xf numFmtId="37" fontId="0" fillId="4" borderId="27" xfId="0" applyNumberFormat="1" applyFont="1" applyFill="1" applyBorder="1" applyAlignment="1"/>
    <xf numFmtId="37" fontId="0" fillId="16" borderId="0" xfId="0" applyNumberFormat="1" applyFont="1" applyFill="1" applyBorder="1" applyAlignment="1">
      <alignment horizontal="center"/>
    </xf>
    <xf numFmtId="42" fontId="14" fillId="4" borderId="0" xfId="13" applyNumberFormat="1" applyFont="1" applyFill="1" applyBorder="1" applyAlignment="1">
      <alignment horizontal="center"/>
    </xf>
    <xf numFmtId="165" fontId="14" fillId="4" borderId="27" xfId="0" applyNumberFormat="1" applyFont="1" applyFill="1" applyBorder="1" applyAlignment="1"/>
    <xf numFmtId="0" fontId="2" fillId="0" borderId="2" xfId="0" applyFont="1" applyBorder="1" applyAlignment="1">
      <alignment horizontal="left"/>
    </xf>
    <xf numFmtId="0" fontId="2" fillId="0" borderId="3" xfId="0" applyFont="1" applyBorder="1" applyAlignment="1">
      <alignment horizontal="left"/>
    </xf>
    <xf numFmtId="42" fontId="14" fillId="0" borderId="27" xfId="13" applyNumberFormat="1" applyFont="1" applyFill="1" applyBorder="1" applyAlignment="1"/>
    <xf numFmtId="0" fontId="0" fillId="2" borderId="9" xfId="0" applyFont="1" applyFill="1" applyBorder="1" applyAlignment="1">
      <alignment horizontal="center" wrapText="1"/>
    </xf>
    <xf numFmtId="0" fontId="8" fillId="0" borderId="0" xfId="11" applyFont="1" applyFill="1" applyBorder="1">
      <alignment horizontal="left" wrapText="1"/>
    </xf>
    <xf numFmtId="41" fontId="2" fillId="0" borderId="17" xfId="2" applyNumberFormat="1" applyFont="1" applyFill="1" applyBorder="1" applyAlignment="1"/>
    <xf numFmtId="41" fontId="2" fillId="0" borderId="3" xfId="2" applyNumberFormat="1" applyFont="1" applyFill="1" applyBorder="1" applyAlignment="1"/>
    <xf numFmtId="41" fontId="2" fillId="0" borderId="1" xfId="2" applyNumberFormat="1" applyFont="1" applyFill="1" applyBorder="1" applyAlignment="1"/>
    <xf numFmtId="41" fontId="2" fillId="0" borderId="16" xfId="2" applyNumberFormat="1" applyFont="1" applyFill="1" applyBorder="1" applyAlignment="1"/>
    <xf numFmtId="10" fontId="2" fillId="0" borderId="18" xfId="3" applyNumberFormat="1" applyFont="1" applyFill="1" applyBorder="1" applyAlignment="1"/>
    <xf numFmtId="42" fontId="0" fillId="0" borderId="17" xfId="2" applyNumberFormat="1" applyFont="1" applyBorder="1" applyAlignment="1"/>
    <xf numFmtId="42" fontId="0" fillId="0" borderId="3" xfId="2" applyNumberFormat="1" applyFont="1" applyBorder="1" applyAlignment="1"/>
    <xf numFmtId="42" fontId="2" fillId="0" borderId="17" xfId="2" applyNumberFormat="1" applyFont="1" applyBorder="1" applyAlignment="1"/>
    <xf numFmtId="42" fontId="2" fillId="0" borderId="3" xfId="2" applyNumberFormat="1" applyFont="1" applyBorder="1" applyAlignment="1"/>
    <xf numFmtId="42" fontId="2" fillId="0" borderId="16" xfId="2" applyNumberFormat="1" applyFont="1" applyBorder="1" applyAlignment="1"/>
    <xf numFmtId="42" fontId="7" fillId="0" borderId="17" xfId="2" applyNumberFormat="1" applyFont="1" applyBorder="1" applyAlignment="1">
      <alignment horizontal="left"/>
    </xf>
    <xf numFmtId="42" fontId="7" fillId="0" borderId="1" xfId="2" applyNumberFormat="1" applyFont="1" applyBorder="1" applyAlignment="1">
      <alignment horizontal="left"/>
    </xf>
    <xf numFmtId="167" fontId="2" fillId="0" borderId="1" xfId="3" applyNumberFormat="1" applyFont="1" applyBorder="1" applyAlignment="1"/>
    <xf numFmtId="167" fontId="2" fillId="0" borderId="16" xfId="3" applyNumberFormat="1" applyFont="1" applyBorder="1" applyAlignment="1"/>
    <xf numFmtId="167" fontId="2" fillId="0" borderId="1" xfId="3" applyNumberFormat="1" applyFont="1" applyFill="1" applyBorder="1" applyAlignment="1"/>
    <xf numFmtId="167" fontId="2" fillId="0" borderId="16" xfId="3" applyNumberFormat="1" applyFont="1" applyFill="1" applyBorder="1" applyAlignment="1"/>
    <xf numFmtId="0" fontId="21" fillId="0" borderId="0" xfId="0" applyFont="1"/>
    <xf numFmtId="164" fontId="21" fillId="0" borderId="0" xfId="0" applyNumberFormat="1" applyFont="1"/>
    <xf numFmtId="0" fontId="22" fillId="0" borderId="1" xfId="14" applyFont="1" applyFill="1" applyBorder="1" applyAlignment="1"/>
    <xf numFmtId="164" fontId="22" fillId="0" borderId="1" xfId="15" applyNumberFormat="1" applyFont="1" applyFill="1" applyBorder="1" applyAlignment="1">
      <alignment horizontal="right"/>
    </xf>
    <xf numFmtId="42" fontId="2" fillId="0" borderId="17" xfId="2" applyNumberFormat="1" applyFont="1" applyFill="1" applyBorder="1" applyAlignment="1"/>
    <xf numFmtId="42" fontId="2" fillId="0" borderId="3" xfId="2" applyNumberFormat="1" applyFont="1" applyFill="1" applyBorder="1" applyAlignment="1"/>
    <xf numFmtId="42" fontId="2" fillId="0" borderId="16" xfId="2" applyNumberFormat="1" applyFont="1" applyFill="1" applyBorder="1" applyAlignment="1"/>
    <xf numFmtId="42" fontId="2" fillId="0" borderId="1" xfId="2" applyNumberFormat="1" applyFont="1" applyFill="1" applyBorder="1" applyAlignment="1"/>
    <xf numFmtId="0" fontId="7" fillId="0" borderId="0" xfId="4" applyFont="1" applyFill="1" applyBorder="1" applyAlignment="1">
      <alignment horizontal="right" wrapText="1"/>
    </xf>
    <xf numFmtId="165" fontId="2" fillId="0" borderId="0" xfId="2" applyNumberFormat="1" applyFont="1" applyFill="1" applyBorder="1" applyAlignment="1"/>
    <xf numFmtId="165" fontId="7" fillId="0" borderId="0" xfId="2" applyNumberFormat="1" applyFont="1" applyFill="1" applyBorder="1" applyAlignment="1">
      <alignment horizontal="right"/>
    </xf>
    <xf numFmtId="167" fontId="2" fillId="0" borderId="0" xfId="3" applyNumberFormat="1" applyFont="1" applyFill="1" applyBorder="1" applyAlignment="1"/>
    <xf numFmtId="0" fontId="0" fillId="0" borderId="0" xfId="0" applyFont="1" applyFill="1"/>
    <xf numFmtId="0" fontId="12" fillId="0" borderId="39" xfId="4" applyFont="1" applyFill="1" applyBorder="1" applyAlignment="1">
      <alignment horizontal="right" wrapText="1"/>
    </xf>
    <xf numFmtId="165" fontId="4" fillId="0" borderId="36" xfId="2" applyNumberFormat="1" applyFont="1" applyFill="1" applyBorder="1" applyAlignment="1"/>
    <xf numFmtId="165" fontId="12" fillId="0" borderId="36" xfId="2" applyNumberFormat="1" applyFont="1" applyFill="1" applyBorder="1" applyAlignment="1">
      <alignment horizontal="right"/>
    </xf>
    <xf numFmtId="167" fontId="4" fillId="0" borderId="36" xfId="3" applyNumberFormat="1" applyFont="1" applyFill="1" applyBorder="1" applyAlignment="1"/>
    <xf numFmtId="167" fontId="4" fillId="0" borderId="45" xfId="3" applyNumberFormat="1" applyFont="1" applyFill="1" applyBorder="1" applyAlignment="1"/>
    <xf numFmtId="0" fontId="4" fillId="0" borderId="1" xfId="0" applyFont="1" applyFill="1" applyBorder="1" applyAlignment="1">
      <alignment horizontal="right" wrapText="1"/>
    </xf>
    <xf numFmtId="0" fontId="23" fillId="0" borderId="0" xfId="0" applyFont="1"/>
    <xf numFmtId="15" fontId="0" fillId="0" borderId="0" xfId="0" applyNumberFormat="1"/>
    <xf numFmtId="0" fontId="24" fillId="0" borderId="0" xfId="0" applyFont="1"/>
    <xf numFmtId="0" fontId="25" fillId="0" borderId="0" xfId="0" applyFont="1"/>
    <xf numFmtId="0" fontId="25" fillId="0" borderId="1" xfId="0" applyFont="1" applyBorder="1" applyAlignment="1">
      <alignment horizontal="center"/>
    </xf>
    <xf numFmtId="0" fontId="24" fillId="0" borderId="0" xfId="0" applyFont="1" applyBorder="1" applyAlignment="1">
      <alignment vertical="top" wrapText="1"/>
    </xf>
    <xf numFmtId="0" fontId="7" fillId="0" borderId="0" xfId="0" applyFont="1"/>
    <xf numFmtId="0" fontId="2" fillId="0" borderId="46" xfId="0" applyFont="1" applyBorder="1"/>
    <xf numFmtId="42" fontId="7" fillId="0" borderId="3" xfId="2" applyNumberFormat="1" applyFont="1" applyBorder="1" applyAlignment="1">
      <alignment horizontal="left"/>
    </xf>
    <xf numFmtId="42" fontId="2" fillId="0" borderId="1" xfId="2" applyNumberFormat="1" applyFont="1" applyBorder="1" applyAlignment="1"/>
    <xf numFmtId="42" fontId="2" fillId="0" borderId="11" xfId="2" applyNumberFormat="1" applyFont="1" applyBorder="1" applyAlignment="1"/>
    <xf numFmtId="165" fontId="2" fillId="0" borderId="2" xfId="2" applyNumberFormat="1" applyFont="1" applyBorder="1" applyAlignment="1"/>
    <xf numFmtId="0" fontId="0" fillId="7" borderId="0" xfId="0" applyNumberFormat="1" applyFill="1"/>
    <xf numFmtId="0" fontId="4" fillId="6" borderId="0" xfId="0" applyFont="1" applyFill="1" applyAlignment="1">
      <alignment wrapText="1"/>
    </xf>
    <xf numFmtId="0" fontId="2" fillId="6" borderId="0" xfId="0" applyFont="1" applyFill="1"/>
    <xf numFmtId="0" fontId="0" fillId="6" borderId="0" xfId="0" applyNumberFormat="1" applyFill="1"/>
    <xf numFmtId="0" fontId="2" fillId="6" borderId="0" xfId="0" applyFont="1" applyFill="1" applyAlignment="1">
      <alignment wrapText="1"/>
    </xf>
    <xf numFmtId="0" fontId="0" fillId="0" borderId="0" xfId="0" applyFont="1" applyAlignment="1">
      <alignment wrapText="1"/>
    </xf>
    <xf numFmtId="0" fontId="4" fillId="18" borderId="0" xfId="0" applyFont="1" applyFill="1" applyAlignment="1">
      <alignment wrapText="1"/>
    </xf>
    <xf numFmtId="0" fontId="2" fillId="18" borderId="0" xfId="0" applyFont="1" applyFill="1"/>
    <xf numFmtId="0" fontId="0" fillId="18" borderId="0" xfId="0" applyNumberFormat="1" applyFill="1"/>
    <xf numFmtId="0" fontId="0" fillId="18" borderId="0" xfId="0" applyFill="1"/>
    <xf numFmtId="0" fontId="2" fillId="18" borderId="0" xfId="0" applyFont="1" applyFill="1" applyAlignment="1">
      <alignment wrapText="1"/>
    </xf>
    <xf numFmtId="42" fontId="0" fillId="0" borderId="18" xfId="2" applyNumberFormat="1" applyFont="1" applyBorder="1" applyAlignment="1"/>
    <xf numFmtId="0" fontId="2" fillId="0" borderId="46" xfId="0" applyFont="1" applyFill="1" applyBorder="1"/>
    <xf numFmtId="165" fontId="2" fillId="0" borderId="18" xfId="2" applyNumberFormat="1" applyFont="1" applyBorder="1" applyAlignment="1"/>
    <xf numFmtId="165" fontId="4" fillId="0" borderId="45" xfId="2" applyNumberFormat="1" applyFont="1" applyFill="1" applyBorder="1" applyAlignment="1"/>
    <xf numFmtId="165" fontId="7" fillId="0" borderId="16" xfId="2" applyNumberFormat="1" applyFont="1" applyBorder="1" applyAlignment="1">
      <alignment horizontal="left"/>
    </xf>
    <xf numFmtId="41" fontId="7" fillId="0" borderId="16" xfId="2" applyNumberFormat="1" applyFont="1" applyBorder="1" applyAlignment="1">
      <alignment horizontal="left"/>
    </xf>
    <xf numFmtId="165" fontId="2" fillId="0" borderId="46" xfId="2" applyNumberFormat="1" applyFont="1" applyFill="1" applyBorder="1" applyAlignment="1"/>
    <xf numFmtId="42" fontId="7" fillId="0" borderId="16" xfId="2" applyNumberFormat="1" applyFont="1" applyBorder="1" applyAlignment="1">
      <alignment horizontal="left"/>
    </xf>
    <xf numFmtId="0" fontId="2" fillId="0" borderId="36" xfId="0" applyFont="1" applyBorder="1"/>
    <xf numFmtId="0" fontId="25" fillId="0" borderId="0" xfId="0" applyFont="1" applyAlignment="1">
      <alignment horizontal="left" wrapText="1"/>
    </xf>
    <xf numFmtId="0" fontId="24" fillId="0" borderId="29" xfId="0" applyFont="1" applyBorder="1"/>
    <xf numFmtId="0" fontId="24" fillId="0" borderId="35" xfId="0" applyFont="1" applyBorder="1"/>
    <xf numFmtId="0" fontId="24" fillId="0" borderId="31" xfId="0" applyFont="1" applyBorder="1"/>
    <xf numFmtId="0" fontId="24" fillId="0" borderId="34" xfId="0" applyFont="1" applyBorder="1"/>
    <xf numFmtId="0" fontId="25" fillId="17" borderId="6" xfId="0" applyFont="1" applyFill="1" applyBorder="1"/>
    <xf numFmtId="0" fontId="24" fillId="17" borderId="8" xfId="0" applyFont="1" applyFill="1" applyBorder="1"/>
    <xf numFmtId="0" fontId="25" fillId="8" borderId="6" xfId="0" applyFont="1" applyFill="1" applyBorder="1"/>
    <xf numFmtId="0" fontId="24" fillId="8" borderId="8" xfId="0" applyFont="1" applyFill="1" applyBorder="1"/>
    <xf numFmtId="0" fontId="25" fillId="19" borderId="6" xfId="0" applyFont="1" applyFill="1" applyBorder="1"/>
    <xf numFmtId="0" fontId="24" fillId="19" borderId="8" xfId="0" applyFont="1" applyFill="1" applyBorder="1"/>
    <xf numFmtId="0" fontId="27" fillId="0" borderId="2" xfId="0" applyFont="1" applyBorder="1"/>
    <xf numFmtId="0" fontId="27" fillId="0" borderId="4" xfId="0" applyFont="1" applyBorder="1"/>
    <xf numFmtId="0" fontId="0" fillId="0" borderId="4" xfId="0" applyBorder="1"/>
    <xf numFmtId="0" fontId="0" fillId="0" borderId="3" xfId="0" applyBorder="1"/>
    <xf numFmtId="0" fontId="0" fillId="0" borderId="0" xfId="0" applyBorder="1"/>
    <xf numFmtId="0" fontId="4" fillId="0" borderId="1" xfId="0" applyFont="1" applyBorder="1" applyAlignment="1">
      <alignment horizontal="center" wrapText="1"/>
    </xf>
    <xf numFmtId="0" fontId="21" fillId="0" borderId="4" xfId="0" applyFont="1" applyBorder="1"/>
    <xf numFmtId="0" fontId="27" fillId="0" borderId="0" xfId="0" applyFont="1"/>
    <xf numFmtId="0" fontId="17" fillId="0" borderId="1" xfId="10" applyBorder="1" applyAlignment="1">
      <alignment horizontal="center"/>
    </xf>
    <xf numFmtId="0" fontId="21" fillId="0" borderId="0" xfId="0" applyFont="1" applyAlignment="1">
      <alignment wrapText="1"/>
    </xf>
    <xf numFmtId="0" fontId="17" fillId="0" borderId="0" xfId="10" applyBorder="1" applyAlignment="1">
      <alignment horizontal="center"/>
    </xf>
    <xf numFmtId="0" fontId="28" fillId="0" borderId="0" xfId="0" applyFont="1" applyAlignment="1">
      <alignment vertical="center"/>
    </xf>
    <xf numFmtId="0" fontId="29" fillId="0" borderId="0" xfId="0" applyFont="1" applyAlignment="1">
      <alignment vertical="center"/>
    </xf>
    <xf numFmtId="0" fontId="17" fillId="0" borderId="0" xfId="10" applyAlignment="1">
      <alignment vertical="center"/>
    </xf>
    <xf numFmtId="0" fontId="25" fillId="0" borderId="2" xfId="0" applyFont="1" applyBorder="1"/>
    <xf numFmtId="0" fontId="25" fillId="0" borderId="4" xfId="0" applyFont="1" applyBorder="1"/>
    <xf numFmtId="0" fontId="24" fillId="0" borderId="4" xfId="0" applyFont="1" applyBorder="1"/>
    <xf numFmtId="0" fontId="24" fillId="0" borderId="3" xfId="0" applyFont="1" applyBorder="1"/>
    <xf numFmtId="0" fontId="17" fillId="0" borderId="5" xfId="10" applyBorder="1" applyAlignment="1">
      <alignment wrapText="1"/>
    </xf>
    <xf numFmtId="0" fontId="24" fillId="0" borderId="0" xfId="0" applyFont="1" applyBorder="1"/>
    <xf numFmtId="0" fontId="25" fillId="8" borderId="7" xfId="0" applyFont="1" applyFill="1" applyBorder="1"/>
    <xf numFmtId="0" fontId="24" fillId="0" borderId="27" xfId="0" applyFont="1" applyBorder="1"/>
    <xf numFmtId="0" fontId="25" fillId="17" borderId="7" xfId="0" applyFont="1" applyFill="1" applyBorder="1"/>
    <xf numFmtId="0" fontId="25" fillId="19" borderId="7" xfId="0" applyFont="1" applyFill="1" applyBorder="1"/>
    <xf numFmtId="0" fontId="21" fillId="0" borderId="0" xfId="0" applyFont="1" applyAlignment="1"/>
    <xf numFmtId="0" fontId="25" fillId="0" borderId="0" xfId="0" applyFont="1" applyFill="1" applyBorder="1"/>
    <xf numFmtId="0" fontId="24" fillId="0" borderId="49" xfId="0" applyFont="1" applyFill="1" applyBorder="1"/>
    <xf numFmtId="0" fontId="25" fillId="6" borderId="6" xfId="0" applyFont="1" applyFill="1" applyBorder="1"/>
    <xf numFmtId="0" fontId="25" fillId="6" borderId="7" xfId="0" applyFont="1" applyFill="1" applyBorder="1"/>
    <xf numFmtId="0" fontId="24" fillId="6" borderId="8" xfId="0" applyFont="1" applyFill="1" applyBorder="1"/>
    <xf numFmtId="0" fontId="27" fillId="0" borderId="28" xfId="0" applyFont="1" applyBorder="1"/>
    <xf numFmtId="0" fontId="27" fillId="0" borderId="32" xfId="0" applyFont="1" applyBorder="1"/>
    <xf numFmtId="0" fontId="0" fillId="0" borderId="32" xfId="0" applyBorder="1"/>
    <xf numFmtId="0" fontId="27" fillId="0" borderId="29" xfId="0" applyFont="1" applyBorder="1"/>
    <xf numFmtId="0" fontId="21" fillId="0" borderId="0" xfId="0" applyFont="1" applyBorder="1" applyAlignment="1"/>
    <xf numFmtId="0" fontId="21" fillId="0" borderId="0" xfId="0" applyFont="1" applyBorder="1" applyAlignment="1">
      <alignment wrapText="1"/>
    </xf>
    <xf numFmtId="0" fontId="21" fillId="0" borderId="35" xfId="0" applyFont="1" applyBorder="1" applyAlignment="1">
      <alignment wrapText="1"/>
    </xf>
    <xf numFmtId="0" fontId="21" fillId="0" borderId="29" xfId="0" applyFont="1" applyBorder="1"/>
    <xf numFmtId="0" fontId="21" fillId="0" borderId="0" xfId="0" applyFont="1" applyBorder="1"/>
    <xf numFmtId="0" fontId="0" fillId="0" borderId="35" xfId="0" applyBorder="1"/>
    <xf numFmtId="0" fontId="21" fillId="0" borderId="31" xfId="0" applyFont="1" applyBorder="1"/>
    <xf numFmtId="0" fontId="21" fillId="0" borderId="27" xfId="0" applyFont="1" applyBorder="1"/>
    <xf numFmtId="0" fontId="0" fillId="0" borderId="27" xfId="0" applyBorder="1"/>
    <xf numFmtId="0" fontId="0" fillId="0" borderId="34" xfId="0" applyBorder="1"/>
    <xf numFmtId="0" fontId="4" fillId="0" borderId="6" xfId="0" applyFont="1" applyBorder="1" applyAlignment="1"/>
    <xf numFmtId="0" fontId="4" fillId="0" borderId="7" xfId="0" applyFont="1" applyBorder="1" applyAlignment="1"/>
    <xf numFmtId="0" fontId="4" fillId="0" borderId="8" xfId="0" applyFont="1" applyBorder="1" applyAlignment="1"/>
    <xf numFmtId="0" fontId="27" fillId="0" borderId="0" xfId="0" applyFont="1" applyBorder="1"/>
    <xf numFmtId="0" fontId="17" fillId="0" borderId="29" xfId="10" applyBorder="1" applyAlignment="1">
      <alignment horizontal="center"/>
    </xf>
    <xf numFmtId="0" fontId="21" fillId="0" borderId="0" xfId="0" applyFont="1" applyBorder="1" applyAlignment="1">
      <alignment vertical="center" wrapText="1"/>
    </xf>
    <xf numFmtId="0" fontId="21" fillId="0" borderId="35" xfId="0" applyFont="1" applyBorder="1" applyAlignment="1">
      <alignment vertical="center" wrapText="1"/>
    </xf>
    <xf numFmtId="0" fontId="0" fillId="0" borderId="29" xfId="0" applyBorder="1"/>
    <xf numFmtId="0" fontId="0" fillId="0" borderId="31" xfId="0" applyBorder="1"/>
    <xf numFmtId="0" fontId="21" fillId="0" borderId="27" xfId="0" applyFont="1" applyBorder="1" applyAlignment="1">
      <alignment vertical="center"/>
    </xf>
    <xf numFmtId="0" fontId="21" fillId="0" borderId="27" xfId="0" applyFont="1" applyBorder="1" applyAlignment="1">
      <alignment vertical="center" wrapText="1"/>
    </xf>
    <xf numFmtId="0" fontId="21" fillId="0" borderId="34" xfId="0" applyFont="1" applyBorder="1" applyAlignment="1">
      <alignment vertical="center" wrapText="1"/>
    </xf>
    <xf numFmtId="0" fontId="17" fillId="0" borderId="2" xfId="10" applyBorder="1" applyAlignment="1">
      <alignment horizontal="center"/>
    </xf>
    <xf numFmtId="0" fontId="21" fillId="0" borderId="33" xfId="0" applyFont="1" applyBorder="1" applyAlignment="1">
      <alignment wrapText="1"/>
    </xf>
    <xf numFmtId="0" fontId="21" fillId="0" borderId="34" xfId="0" applyFont="1" applyBorder="1" applyAlignment="1">
      <alignment wrapText="1"/>
    </xf>
    <xf numFmtId="0" fontId="17" fillId="0" borderId="31" xfId="10" applyBorder="1" applyAlignment="1">
      <alignment horizontal="center"/>
    </xf>
    <xf numFmtId="0" fontId="17" fillId="0" borderId="27" xfId="10" applyBorder="1" applyAlignment="1">
      <alignment horizontal="center"/>
    </xf>
    <xf numFmtId="0" fontId="21" fillId="0" borderId="27" xfId="0" applyFont="1" applyBorder="1" applyAlignment="1"/>
    <xf numFmtId="0" fontId="21" fillId="0" borderId="27" xfId="0" applyFont="1" applyBorder="1" applyAlignment="1">
      <alignment wrapText="1"/>
    </xf>
    <xf numFmtId="0" fontId="21" fillId="0" borderId="32" xfId="0" applyFont="1" applyBorder="1" applyAlignment="1"/>
    <xf numFmtId="0" fontId="21" fillId="0" borderId="32" xfId="0" applyFont="1" applyBorder="1" applyAlignment="1">
      <alignment wrapText="1"/>
    </xf>
    <xf numFmtId="0" fontId="27" fillId="0" borderId="32" xfId="0" applyFont="1" applyBorder="1" applyAlignment="1"/>
    <xf numFmtId="0" fontId="27" fillId="0" borderId="0" xfId="0" applyFont="1" applyBorder="1" applyAlignment="1"/>
    <xf numFmtId="0" fontId="4" fillId="0" borderId="27" xfId="0" applyFont="1" applyBorder="1"/>
    <xf numFmtId="16" fontId="0" fillId="0" borderId="0" xfId="0" applyNumberFormat="1" applyAlignment="1">
      <alignment horizontal="center"/>
    </xf>
    <xf numFmtId="14" fontId="0" fillId="0" borderId="0" xfId="0" applyNumberFormat="1"/>
    <xf numFmtId="165" fontId="8" fillId="4" borderId="30" xfId="13" applyNumberFormat="1" applyFont="1" applyFill="1" applyBorder="1" applyAlignment="1"/>
    <xf numFmtId="41" fontId="8" fillId="4" borderId="26" xfId="13" applyNumberFormat="1" applyFont="1" applyFill="1" applyBorder="1" applyAlignment="1"/>
    <xf numFmtId="37" fontId="8" fillId="4" borderId="0" xfId="0" applyNumberFormat="1" applyFont="1" applyFill="1" applyBorder="1" applyAlignment="1"/>
    <xf numFmtId="0" fontId="0" fillId="0" borderId="0" xfId="0" applyFont="1" applyBorder="1" applyAlignment="1">
      <alignment horizontal="left"/>
    </xf>
    <xf numFmtId="164" fontId="2" fillId="0" borderId="0" xfId="0" applyNumberFormat="1" applyFont="1" applyBorder="1" applyAlignment="1">
      <alignment horizontal="right"/>
    </xf>
    <xf numFmtId="164" fontId="0" fillId="0" borderId="0" xfId="0" applyNumberFormat="1"/>
    <xf numFmtId="168" fontId="2" fillId="0" borderId="0" xfId="0" applyNumberFormat="1" applyFont="1" applyBorder="1" applyAlignment="1">
      <alignment horizontal="right"/>
    </xf>
    <xf numFmtId="164" fontId="22" fillId="0" borderId="4" xfId="15" applyNumberFormat="1" applyFont="1" applyFill="1" applyBorder="1" applyAlignment="1">
      <alignment horizontal="right"/>
    </xf>
    <xf numFmtId="0" fontId="0" fillId="0" borderId="26" xfId="0" applyBorder="1" applyAlignment="1">
      <alignment vertical="top" wrapText="1"/>
    </xf>
    <xf numFmtId="0" fontId="0" fillId="0" borderId="27" xfId="0" applyBorder="1" applyAlignment="1"/>
    <xf numFmtId="164" fontId="2" fillId="0" borderId="31" xfId="1" applyNumberFormat="1" applyFont="1" applyBorder="1"/>
    <xf numFmtId="42" fontId="4" fillId="0" borderId="50" xfId="0" applyNumberFormat="1" applyFont="1" applyBorder="1" applyAlignment="1">
      <alignment horizontal="right"/>
    </xf>
    <xf numFmtId="0" fontId="4" fillId="0" borderId="0" xfId="0" applyFont="1" applyBorder="1"/>
    <xf numFmtId="0" fontId="4" fillId="0" borderId="0" xfId="0" applyFont="1" applyAlignment="1"/>
    <xf numFmtId="0" fontId="14" fillId="12" borderId="26" xfId="11" applyFont="1" applyFill="1" applyBorder="1">
      <alignment horizontal="left" wrapText="1"/>
    </xf>
    <xf numFmtId="164" fontId="4" fillId="0" borderId="2" xfId="1" applyNumberFormat="1" applyFont="1" applyBorder="1"/>
    <xf numFmtId="164" fontId="4" fillId="0" borderId="4" xfId="1" applyNumberFormat="1" applyFont="1" applyBorder="1"/>
    <xf numFmtId="0" fontId="14" fillId="12" borderId="6" xfId="0" applyFont="1" applyFill="1" applyBorder="1" applyAlignment="1"/>
    <xf numFmtId="42" fontId="14" fillId="4" borderId="50" xfId="13" applyNumberFormat="1" applyFont="1" applyFill="1" applyBorder="1" applyAlignment="1"/>
    <xf numFmtId="0" fontId="4" fillId="0" borderId="0" xfId="0" applyFont="1" applyBorder="1" applyAlignment="1">
      <alignment horizontal="left"/>
    </xf>
    <xf numFmtId="164" fontId="2" fillId="0" borderId="1" xfId="18" applyNumberFormat="1" applyFont="1" applyBorder="1"/>
    <xf numFmtId="170" fontId="30" fillId="0" borderId="1" xfId="0" applyNumberFormat="1" applyFont="1" applyFill="1" applyBorder="1" applyAlignment="1" applyProtection="1">
      <alignment horizontal="left"/>
    </xf>
    <xf numFmtId="171" fontId="7" fillId="0" borderId="1" xfId="2" applyNumberFormat="1" applyFont="1" applyBorder="1" applyAlignment="1"/>
    <xf numFmtId="44" fontId="7" fillId="0" borderId="1" xfId="19" applyNumberFormat="1" applyFont="1" applyFill="1" applyBorder="1" applyAlignment="1"/>
    <xf numFmtId="9" fontId="7" fillId="0" borderId="1" xfId="3" applyNumberFormat="1" applyFont="1" applyBorder="1" applyAlignment="1"/>
    <xf numFmtId="0" fontId="12" fillId="0" borderId="1" xfId="17" applyFont="1" applyBorder="1" applyAlignment="1"/>
    <xf numFmtId="0" fontId="7" fillId="0" borderId="25" xfId="17" applyFont="1" applyBorder="1" applyAlignment="1">
      <alignment horizontal="left" indent="1"/>
    </xf>
    <xf numFmtId="0" fontId="7" fillId="0" borderId="1" xfId="17" applyFont="1" applyBorder="1" applyAlignment="1">
      <alignment horizontal="left" wrapText="1" indent="1"/>
    </xf>
    <xf numFmtId="0" fontId="7" fillId="0" borderId="1" xfId="17" applyFont="1" applyBorder="1" applyAlignment="1">
      <alignment horizontal="left" indent="1"/>
    </xf>
    <xf numFmtId="0" fontId="31" fillId="0" borderId="1" xfId="14" applyFont="1" applyFill="1" applyBorder="1" applyAlignment="1"/>
    <xf numFmtId="164" fontId="31" fillId="0" borderId="1" xfId="15" applyNumberFormat="1" applyFont="1" applyFill="1" applyBorder="1" applyAlignment="1">
      <alignment horizontal="right"/>
    </xf>
    <xf numFmtId="44" fontId="31" fillId="0" borderId="1" xfId="2" applyFont="1" applyFill="1" applyBorder="1" applyAlignment="1">
      <alignment horizontal="right"/>
    </xf>
    <xf numFmtId="164" fontId="27" fillId="0" borderId="0" xfId="0" applyNumberFormat="1" applyFont="1"/>
    <xf numFmtId="165" fontId="31" fillId="0" borderId="1" xfId="2" applyNumberFormat="1" applyFont="1" applyFill="1" applyBorder="1" applyAlignment="1">
      <alignment horizontal="right"/>
    </xf>
    <xf numFmtId="169" fontId="31" fillId="0" borderId="1" xfId="15" applyNumberFormat="1" applyFont="1" applyFill="1" applyBorder="1" applyAlignment="1">
      <alignment horizontal="right"/>
    </xf>
    <xf numFmtId="7" fontId="31" fillId="0" borderId="1" xfId="15" applyNumberFormat="1" applyFont="1" applyFill="1" applyBorder="1" applyAlignment="1">
      <alignment horizontal="right"/>
    </xf>
    <xf numFmtId="43" fontId="31" fillId="0" borderId="1" xfId="15" applyNumberFormat="1" applyFont="1" applyFill="1" applyBorder="1" applyAlignment="1">
      <alignment horizontal="right"/>
    </xf>
    <xf numFmtId="42" fontId="14" fillId="4" borderId="1" xfId="0" applyNumberFormat="1" applyFont="1" applyFill="1" applyBorder="1" applyAlignment="1">
      <alignment horizontal="left" wrapText="1"/>
    </xf>
    <xf numFmtId="0" fontId="4" fillId="0" borderId="0" xfId="0" applyFont="1" applyFill="1" applyBorder="1" applyAlignment="1">
      <alignment horizontal="left"/>
    </xf>
    <xf numFmtId="164" fontId="4" fillId="0" borderId="0" xfId="1" applyNumberFormat="1" applyFont="1" applyBorder="1"/>
    <xf numFmtId="0" fontId="4" fillId="0" borderId="0" xfId="0" applyFont="1" applyBorder="1" applyAlignment="1">
      <alignment horizontal="right"/>
    </xf>
    <xf numFmtId="10" fontId="4" fillId="4" borderId="1" xfId="0" applyNumberFormat="1" applyFont="1" applyFill="1" applyBorder="1" applyAlignment="1">
      <alignment horizontal="center"/>
    </xf>
    <xf numFmtId="0" fontId="4" fillId="12" borderId="0" xfId="0" applyFont="1" applyFill="1" applyAlignment="1"/>
    <xf numFmtId="3" fontId="4" fillId="4" borderId="1" xfId="0" applyNumberFormat="1" applyFont="1" applyFill="1" applyBorder="1" applyAlignment="1"/>
    <xf numFmtId="37" fontId="14" fillId="0" borderId="0" xfId="12" applyFont="1" applyAlignment="1" applyProtection="1"/>
    <xf numFmtId="44" fontId="18" fillId="4" borderId="25" xfId="12" applyNumberFormat="1" applyFont="1" applyFill="1" applyBorder="1" applyProtection="1"/>
    <xf numFmtId="44" fontId="18" fillId="4" borderId="26" xfId="0" applyNumberFormat="1" applyFont="1" applyFill="1" applyBorder="1" applyAlignment="1"/>
    <xf numFmtId="0" fontId="4" fillId="0" borderId="0" xfId="0" applyFont="1" applyFill="1" applyAlignment="1"/>
    <xf numFmtId="164" fontId="4" fillId="0" borderId="27" xfId="1" applyNumberFormat="1" applyFont="1" applyFill="1" applyBorder="1"/>
    <xf numFmtId="164" fontId="12" fillId="0" borderId="1" xfId="8" applyNumberFormat="1" applyFont="1" applyBorder="1" applyAlignment="1"/>
    <xf numFmtId="164" fontId="12" fillId="0" borderId="1" xfId="8" applyNumberFormat="1" applyFont="1" applyFill="1" applyBorder="1" applyAlignment="1"/>
    <xf numFmtId="44" fontId="12" fillId="0" borderId="1" xfId="2" applyNumberFormat="1" applyFont="1" applyBorder="1" applyAlignment="1"/>
    <xf numFmtId="44" fontId="12" fillId="0" borderId="21" xfId="2" applyNumberFormat="1" applyFont="1" applyBorder="1" applyAlignment="1"/>
    <xf numFmtId="169" fontId="2" fillId="0" borderId="0" xfId="0" applyNumberFormat="1" applyFont="1" applyBorder="1" applyAlignment="1">
      <alignment horizontal="right"/>
    </xf>
    <xf numFmtId="169" fontId="0" fillId="0" borderId="0" xfId="0" applyNumberFormat="1" applyFont="1" applyBorder="1" applyAlignment="1">
      <alignment horizontal="right"/>
    </xf>
    <xf numFmtId="169" fontId="0" fillId="0" borderId="0" xfId="0" applyNumberFormat="1"/>
    <xf numFmtId="0" fontId="21" fillId="0" borderId="35" xfId="0" applyFont="1" applyBorder="1" applyAlignment="1">
      <alignment wrapText="1"/>
    </xf>
    <xf numFmtId="164" fontId="22" fillId="0" borderId="1" xfId="15" applyNumberFormat="1" applyFont="1" applyFill="1" applyBorder="1" applyAlignment="1">
      <alignment horizontal="center"/>
    </xf>
    <xf numFmtId="41" fontId="7" fillId="0" borderId="2" xfId="2" applyNumberFormat="1" applyFont="1" applyBorder="1" applyAlignment="1">
      <alignment horizontal="left"/>
    </xf>
    <xf numFmtId="41" fontId="7" fillId="3" borderId="2" xfId="2" applyNumberFormat="1" applyFont="1" applyFill="1" applyBorder="1" applyAlignment="1">
      <alignment horizontal="left"/>
    </xf>
    <xf numFmtId="41" fontId="12" fillId="5" borderId="2" xfId="2" applyNumberFormat="1" applyFont="1" applyFill="1" applyBorder="1" applyAlignment="1">
      <alignment horizontal="left"/>
    </xf>
    <xf numFmtId="41" fontId="7" fillId="0" borderId="51" xfId="2" applyNumberFormat="1" applyFont="1" applyBorder="1" applyAlignment="1">
      <alignment horizontal="left"/>
    </xf>
    <xf numFmtId="41" fontId="7" fillId="3" borderId="51" xfId="2" applyNumberFormat="1" applyFont="1" applyFill="1" applyBorder="1" applyAlignment="1">
      <alignment horizontal="left"/>
    </xf>
    <xf numFmtId="164" fontId="7" fillId="0" borderId="51" xfId="2" applyNumberFormat="1" applyFont="1" applyBorder="1" applyAlignment="1">
      <alignment horizontal="left"/>
    </xf>
    <xf numFmtId="41" fontId="12" fillId="5" borderId="51" xfId="2" applyNumberFormat="1" applyFont="1" applyFill="1" applyBorder="1" applyAlignment="1">
      <alignment horizontal="left"/>
    </xf>
    <xf numFmtId="0" fontId="2" fillId="6" borderId="52" xfId="0" applyFont="1" applyFill="1" applyBorder="1"/>
    <xf numFmtId="0" fontId="2" fillId="0" borderId="52" xfId="0" applyFont="1" applyBorder="1"/>
    <xf numFmtId="0" fontId="4" fillId="0" borderId="52" xfId="0" applyFont="1" applyBorder="1" applyAlignment="1">
      <alignment horizontal="center"/>
    </xf>
    <xf numFmtId="0" fontId="2" fillId="18" borderId="52" xfId="0" applyFont="1" applyFill="1" applyBorder="1"/>
    <xf numFmtId="0" fontId="33" fillId="0" borderId="0" xfId="0" applyFont="1" applyAlignment="1">
      <alignment horizontal="right" vertical="top"/>
    </xf>
    <xf numFmtId="0" fontId="12" fillId="0" borderId="15" xfId="4" quotePrefix="1" applyFont="1" applyFill="1" applyBorder="1" applyAlignment="1">
      <alignment horizontal="left" wrapText="1"/>
    </xf>
    <xf numFmtId="165" fontId="2" fillId="0" borderId="16" xfId="2" applyNumberFormat="1" applyFont="1" applyFill="1" applyBorder="1" applyAlignment="1"/>
    <xf numFmtId="0" fontId="7" fillId="0" borderId="15" xfId="4" applyFont="1" applyFill="1" applyBorder="1" applyAlignment="1">
      <alignment horizontal="left" wrapText="1" indent="1"/>
    </xf>
    <xf numFmtId="42" fontId="0" fillId="0" borderId="17" xfId="2" applyNumberFormat="1" applyFont="1" applyFill="1" applyBorder="1" applyAlignment="1"/>
    <xf numFmtId="42" fontId="0" fillId="0" borderId="3" xfId="2" applyNumberFormat="1" applyFont="1" applyFill="1" applyBorder="1" applyAlignment="1"/>
    <xf numFmtId="165" fontId="2" fillId="0" borderId="17" xfId="2" applyNumberFormat="1" applyFont="1" applyFill="1" applyBorder="1" applyAlignment="1"/>
    <xf numFmtId="0" fontId="12" fillId="0" borderId="19" xfId="4" applyFont="1" applyFill="1" applyBorder="1" applyAlignment="1">
      <alignment horizontal="right" wrapText="1"/>
    </xf>
    <xf numFmtId="165" fontId="4" fillId="0" borderId="20" xfId="2" applyNumberFormat="1" applyFont="1" applyFill="1" applyBorder="1" applyAlignment="1"/>
    <xf numFmtId="165" fontId="4" fillId="0" borderId="23" xfId="2" applyNumberFormat="1" applyFont="1" applyFill="1" applyBorder="1" applyAlignment="1"/>
    <xf numFmtId="165" fontId="4" fillId="0" borderId="22" xfId="2" applyNumberFormat="1" applyFont="1" applyFill="1" applyBorder="1" applyAlignment="1"/>
    <xf numFmtId="165" fontId="12" fillId="0" borderId="20" xfId="2" applyNumberFormat="1" applyFont="1" applyFill="1" applyBorder="1" applyAlignment="1">
      <alignment horizontal="right"/>
    </xf>
    <xf numFmtId="165" fontId="12" fillId="0" borderId="21" xfId="2" applyNumberFormat="1" applyFont="1" applyFill="1" applyBorder="1" applyAlignment="1">
      <alignment horizontal="right"/>
    </xf>
    <xf numFmtId="167" fontId="4" fillId="0" borderId="21" xfId="3" applyNumberFormat="1" applyFont="1" applyFill="1" applyBorder="1" applyAlignment="1"/>
    <xf numFmtId="167" fontId="4" fillId="0" borderId="22" xfId="3" applyNumberFormat="1" applyFont="1" applyFill="1" applyBorder="1" applyAlignment="1"/>
    <xf numFmtId="0" fontId="7" fillId="0" borderId="15" xfId="4" quotePrefix="1" applyFont="1" applyFill="1" applyBorder="1" applyAlignment="1">
      <alignment horizontal="left" wrapText="1" indent="1"/>
    </xf>
    <xf numFmtId="166" fontId="2" fillId="0" borderId="17" xfId="2" applyNumberFormat="1" applyFont="1" applyFill="1" applyBorder="1" applyAlignment="1"/>
    <xf numFmtId="166" fontId="2" fillId="0" borderId="16" xfId="2" applyNumberFormat="1" applyFont="1" applyFill="1" applyBorder="1" applyAlignment="1"/>
    <xf numFmtId="37" fontId="2" fillId="0" borderId="16" xfId="2" applyNumberFormat="1" applyFont="1" applyFill="1" applyBorder="1" applyAlignment="1"/>
    <xf numFmtId="37" fontId="2" fillId="0" borderId="17" xfId="2" applyNumberFormat="1" applyFont="1" applyFill="1" applyBorder="1" applyAlignment="1"/>
    <xf numFmtId="37" fontId="2" fillId="0" borderId="1" xfId="2" applyNumberFormat="1" applyFont="1" applyFill="1" applyBorder="1" applyAlignment="1"/>
    <xf numFmtId="165" fontId="2" fillId="0" borderId="1" xfId="2" applyNumberFormat="1" applyFont="1" applyFill="1" applyBorder="1" applyAlignment="1"/>
    <xf numFmtId="165" fontId="7" fillId="0" borderId="17" xfId="2" applyNumberFormat="1" applyFont="1" applyFill="1" applyBorder="1" applyAlignment="1">
      <alignment horizontal="left"/>
    </xf>
    <xf numFmtId="165" fontId="7" fillId="0" borderId="1" xfId="2" applyNumberFormat="1" applyFont="1" applyFill="1" applyBorder="1" applyAlignment="1">
      <alignment horizontal="left"/>
    </xf>
    <xf numFmtId="41" fontId="7" fillId="0" borderId="17" xfId="2" applyNumberFormat="1" applyFont="1" applyFill="1" applyBorder="1" applyAlignment="1">
      <alignment horizontal="left"/>
    </xf>
    <xf numFmtId="41" fontId="7" fillId="0" borderId="1" xfId="2" applyNumberFormat="1" applyFont="1" applyFill="1" applyBorder="1" applyAlignment="1">
      <alignment horizontal="left"/>
    </xf>
    <xf numFmtId="44" fontId="2" fillId="0" borderId="17" xfId="2" applyNumberFormat="1" applyFont="1" applyFill="1" applyBorder="1" applyAlignment="1"/>
    <xf numFmtId="44" fontId="2" fillId="0" borderId="1" xfId="2" applyNumberFormat="1" applyFont="1" applyFill="1" applyBorder="1" applyAlignment="1"/>
    <xf numFmtId="44" fontId="2" fillId="0" borderId="16" xfId="2" applyNumberFormat="1" applyFont="1" applyFill="1" applyBorder="1" applyAlignment="1"/>
    <xf numFmtId="0" fontId="7" fillId="0" borderId="42" xfId="4" quotePrefix="1" applyFont="1" applyFill="1" applyBorder="1" applyAlignment="1">
      <alignment horizontal="left" wrapText="1" indent="1"/>
    </xf>
    <xf numFmtId="42" fontId="2" fillId="0" borderId="43" xfId="2" applyNumberFormat="1" applyFont="1" applyFill="1" applyBorder="1" applyAlignment="1"/>
    <xf numFmtId="42" fontId="2" fillId="0" borderId="25" xfId="2" applyNumberFormat="1" applyFont="1" applyFill="1" applyBorder="1" applyAlignment="1"/>
    <xf numFmtId="42" fontId="2" fillId="0" borderId="44" xfId="2" applyNumberFormat="1" applyFont="1" applyFill="1" applyBorder="1" applyAlignment="1"/>
    <xf numFmtId="167" fontId="2" fillId="0" borderId="25" xfId="3" applyNumberFormat="1" applyFont="1" applyFill="1" applyBorder="1" applyAlignment="1"/>
    <xf numFmtId="167" fontId="2" fillId="0" borderId="44" xfId="3" applyNumberFormat="1" applyFont="1" applyFill="1" applyBorder="1" applyAlignment="1"/>
    <xf numFmtId="165" fontId="4" fillId="0" borderId="21" xfId="2" applyNumberFormat="1" applyFont="1" applyFill="1" applyBorder="1" applyAlignment="1"/>
    <xf numFmtId="42" fontId="4" fillId="0" borderId="17" xfId="2" applyNumberFormat="1" applyFont="1" applyFill="1" applyBorder="1" applyAlignment="1"/>
    <xf numFmtId="42" fontId="4" fillId="0" borderId="1" xfId="2" applyNumberFormat="1" applyFont="1" applyFill="1" applyBorder="1" applyAlignment="1"/>
    <xf numFmtId="42" fontId="4" fillId="0" borderId="16" xfId="2" applyNumberFormat="1" applyFont="1" applyFill="1" applyBorder="1" applyAlignment="1"/>
    <xf numFmtId="167" fontId="4" fillId="0" borderId="1" xfId="3" applyNumberFormat="1" applyFont="1" applyFill="1" applyBorder="1" applyAlignment="1"/>
    <xf numFmtId="167" fontId="4" fillId="0" borderId="16" xfId="3" applyNumberFormat="1" applyFont="1" applyFill="1" applyBorder="1" applyAlignment="1"/>
    <xf numFmtId="0" fontId="7" fillId="0" borderId="0" xfId="4" quotePrefix="1" applyFont="1" applyFill="1" applyBorder="1" applyAlignment="1">
      <alignment horizontal="left" wrapText="1"/>
    </xf>
    <xf numFmtId="0" fontId="7" fillId="0" borderId="41" xfId="4" quotePrefix="1" applyFont="1" applyFill="1" applyBorder="1" applyAlignment="1">
      <alignment horizontal="left" wrapText="1"/>
    </xf>
    <xf numFmtId="10" fontId="2" fillId="0" borderId="16" xfId="3" applyNumberFormat="1" applyFont="1" applyFill="1" applyBorder="1" applyAlignment="1"/>
    <xf numFmtId="0" fontId="7" fillId="0" borderId="42" xfId="4" quotePrefix="1" applyFont="1" applyFill="1" applyBorder="1" applyAlignment="1">
      <alignment horizontal="left" wrapText="1"/>
    </xf>
    <xf numFmtId="41" fontId="2" fillId="0" borderId="43" xfId="2" applyNumberFormat="1" applyFont="1" applyFill="1" applyBorder="1" applyAlignment="1"/>
    <xf numFmtId="41" fontId="2" fillId="0" borderId="33" xfId="2" applyNumberFormat="1" applyFont="1" applyFill="1" applyBorder="1" applyAlignment="1"/>
    <xf numFmtId="167" fontId="2" fillId="0" borderId="33" xfId="3" applyNumberFormat="1" applyFont="1" applyFill="1" applyBorder="1" applyAlignment="1"/>
    <xf numFmtId="165" fontId="2" fillId="0" borderId="20" xfId="2" applyNumberFormat="1" applyFont="1" applyFill="1" applyBorder="1" applyAlignment="1"/>
    <xf numFmtId="165" fontId="2" fillId="0" borderId="21" xfId="2" applyNumberFormat="1" applyFont="1" applyFill="1" applyBorder="1" applyAlignment="1"/>
    <xf numFmtId="165" fontId="2" fillId="0" borderId="22" xfId="2" applyNumberFormat="1" applyFont="1" applyFill="1" applyBorder="1" applyAlignment="1"/>
    <xf numFmtId="165" fontId="7" fillId="0" borderId="20" xfId="2" applyNumberFormat="1" applyFont="1" applyFill="1" applyBorder="1" applyAlignment="1">
      <alignment horizontal="right"/>
    </xf>
    <xf numFmtId="165" fontId="7" fillId="0" borderId="21" xfId="2" applyNumberFormat="1" applyFont="1" applyFill="1" applyBorder="1" applyAlignment="1">
      <alignment horizontal="right"/>
    </xf>
    <xf numFmtId="167" fontId="2" fillId="0" borderId="21" xfId="3" applyNumberFormat="1" applyFont="1" applyFill="1" applyBorder="1" applyAlignment="1"/>
    <xf numFmtId="167" fontId="2" fillId="0" borderId="22" xfId="3" applyNumberFormat="1" applyFont="1" applyFill="1" applyBorder="1" applyAlignment="1"/>
    <xf numFmtId="0" fontId="2" fillId="0" borderId="1" xfId="0" applyFont="1" applyFill="1" applyBorder="1" applyAlignment="1">
      <alignment horizontal="left"/>
    </xf>
    <xf numFmtId="0" fontId="0" fillId="0" borderId="1" xfId="0" applyFont="1" applyFill="1" applyBorder="1" applyAlignment="1">
      <alignment horizontal="left"/>
    </xf>
    <xf numFmtId="0" fontId="7" fillId="0" borderId="4" xfId="4" quotePrefix="1" applyFont="1" applyFill="1" applyBorder="1" applyAlignment="1">
      <alignment horizontal="left" wrapText="1" indent="1"/>
    </xf>
    <xf numFmtId="172" fontId="2" fillId="0" borderId="16" xfId="2" applyNumberFormat="1" applyFont="1" applyFill="1" applyBorder="1" applyAlignment="1"/>
    <xf numFmtId="172" fontId="2" fillId="0" borderId="17" xfId="2" applyNumberFormat="1" applyFont="1" applyFill="1" applyBorder="1" applyAlignment="1"/>
    <xf numFmtId="41" fontId="2" fillId="0" borderId="25" xfId="2" applyNumberFormat="1" applyFont="1" applyFill="1" applyBorder="1" applyAlignment="1"/>
    <xf numFmtId="41" fontId="2" fillId="0" borderId="32" xfId="2" applyNumberFormat="1" applyFont="1" applyFill="1" applyBorder="1" applyAlignment="1"/>
    <xf numFmtId="44" fontId="2" fillId="0" borderId="32" xfId="2" applyNumberFormat="1" applyFont="1" applyFill="1" applyBorder="1" applyAlignment="1"/>
    <xf numFmtId="44" fontId="2" fillId="0" borderId="43" xfId="2" applyNumberFormat="1" applyFont="1" applyFill="1" applyBorder="1" applyAlignment="1"/>
    <xf numFmtId="165" fontId="2" fillId="0" borderId="23" xfId="2" applyNumberFormat="1" applyFont="1" applyFill="1" applyBorder="1" applyAlignment="1"/>
    <xf numFmtId="42" fontId="7" fillId="0" borderId="17" xfId="2" applyNumberFormat="1" applyFont="1" applyFill="1" applyBorder="1" applyAlignment="1">
      <alignment horizontal="left"/>
    </xf>
    <xf numFmtId="42" fontId="7" fillId="0" borderId="1" xfId="2" applyNumberFormat="1" applyFont="1" applyFill="1" applyBorder="1" applyAlignment="1">
      <alignment horizontal="left"/>
    </xf>
    <xf numFmtId="37" fontId="2" fillId="0" borderId="44" xfId="2" applyNumberFormat="1" applyFont="1" applyFill="1" applyBorder="1" applyAlignment="1"/>
    <xf numFmtId="37" fontId="2" fillId="0" borderId="43" xfId="2" applyNumberFormat="1" applyFont="1" applyFill="1" applyBorder="1" applyAlignment="1"/>
    <xf numFmtId="167" fontId="2" fillId="0" borderId="32" xfId="3" applyNumberFormat="1" applyFont="1" applyFill="1" applyBorder="1" applyAlignment="1"/>
    <xf numFmtId="44" fontId="2" fillId="0" borderId="44" xfId="2" applyNumberFormat="1" applyFont="1" applyFill="1" applyBorder="1" applyAlignment="1"/>
    <xf numFmtId="166" fontId="2" fillId="0" borderId="43" xfId="2" applyNumberFormat="1" applyFont="1" applyFill="1" applyBorder="1" applyAlignment="1"/>
    <xf numFmtId="167" fontId="2" fillId="0" borderId="23" xfId="3" applyNumberFormat="1" applyFont="1" applyFill="1" applyBorder="1" applyAlignment="1"/>
    <xf numFmtId="165" fontId="2" fillId="0" borderId="44" xfId="2" applyNumberFormat="1" applyFont="1" applyFill="1" applyBorder="1" applyAlignment="1"/>
    <xf numFmtId="9" fontId="2" fillId="0" borderId="44" xfId="3" applyNumberFormat="1" applyFont="1" applyFill="1" applyBorder="1" applyAlignment="1"/>
    <xf numFmtId="173" fontId="2" fillId="0" borderId="25" xfId="3" applyNumberFormat="1" applyFont="1" applyFill="1" applyBorder="1" applyAlignment="1"/>
    <xf numFmtId="42" fontId="4" fillId="0" borderId="25" xfId="2" applyNumberFormat="1" applyFont="1" applyFill="1" applyBorder="1" applyAlignment="1"/>
    <xf numFmtId="42" fontId="4" fillId="0" borderId="3" xfId="2" applyNumberFormat="1" applyFont="1" applyFill="1" applyBorder="1" applyAlignment="1"/>
    <xf numFmtId="165" fontId="4" fillId="0" borderId="16" xfId="2" applyNumberFormat="1" applyFont="1" applyFill="1" applyBorder="1" applyAlignment="1"/>
    <xf numFmtId="0" fontId="4" fillId="20" borderId="9" xfId="0" applyFont="1" applyFill="1" applyBorder="1" applyAlignment="1">
      <alignment horizontal="center" wrapText="1"/>
    </xf>
    <xf numFmtId="0" fontId="4" fillId="20" borderId="10" xfId="0" applyFont="1" applyFill="1" applyBorder="1" applyAlignment="1">
      <alignment horizontal="center" wrapText="1"/>
    </xf>
    <xf numFmtId="0" fontId="4" fillId="20" borderId="11" xfId="0" applyFont="1" applyFill="1" applyBorder="1" applyAlignment="1">
      <alignment horizontal="center" wrapText="1"/>
    </xf>
    <xf numFmtId="0" fontId="4" fillId="20" borderId="12" xfId="0" applyFont="1" applyFill="1" applyBorder="1" applyAlignment="1">
      <alignment horizontal="center" wrapText="1"/>
    </xf>
    <xf numFmtId="41" fontId="4" fillId="0" borderId="17" xfId="2" applyNumberFormat="1" applyFont="1" applyFill="1" applyBorder="1" applyAlignment="1"/>
    <xf numFmtId="41" fontId="4" fillId="0" borderId="1" xfId="2" applyNumberFormat="1" applyFont="1" applyFill="1" applyBorder="1" applyAlignment="1"/>
    <xf numFmtId="41" fontId="4" fillId="0" borderId="16" xfId="2" applyNumberFormat="1" applyFont="1" applyFill="1" applyBorder="1" applyAlignment="1"/>
    <xf numFmtId="167" fontId="2" fillId="0" borderId="47" xfId="3" applyNumberFormat="1" applyFont="1" applyFill="1" applyBorder="1" applyAlignment="1"/>
    <xf numFmtId="0" fontId="2" fillId="0" borderId="45" xfId="0" applyFont="1" applyBorder="1"/>
    <xf numFmtId="167" fontId="4" fillId="0" borderId="24" xfId="3" applyNumberFormat="1" applyFont="1" applyFill="1" applyBorder="1" applyAlignment="1"/>
    <xf numFmtId="0" fontId="4" fillId="10" borderId="0" xfId="0" applyFont="1" applyFill="1" applyAlignment="1">
      <alignment wrapText="1"/>
    </xf>
    <xf numFmtId="0" fontId="2" fillId="10" borderId="0" xfId="0" applyFont="1" applyFill="1"/>
    <xf numFmtId="0" fontId="2" fillId="10" borderId="52" xfId="0" applyFont="1" applyFill="1" applyBorder="1"/>
    <xf numFmtId="0" fontId="0" fillId="10" borderId="0" xfId="0" applyNumberFormat="1" applyFill="1"/>
    <xf numFmtId="0" fontId="0" fillId="10" borderId="0" xfId="0" applyFill="1"/>
    <xf numFmtId="0" fontId="2" fillId="10" borderId="0" xfId="0" applyFont="1" applyFill="1" applyAlignment="1">
      <alignment wrapText="1"/>
    </xf>
    <xf numFmtId="0" fontId="4" fillId="20" borderId="13" xfId="0" applyFont="1" applyFill="1" applyBorder="1" applyAlignment="1">
      <alignment horizontal="center" wrapText="1"/>
    </xf>
    <xf numFmtId="0" fontId="4" fillId="20" borderId="14" xfId="0" applyFont="1" applyFill="1" applyBorder="1" applyAlignment="1">
      <alignment horizontal="center" wrapText="1"/>
    </xf>
    <xf numFmtId="41" fontId="2" fillId="0" borderId="44" xfId="2" applyNumberFormat="1" applyFont="1" applyFill="1" applyBorder="1" applyAlignment="1"/>
    <xf numFmtId="10" fontId="2" fillId="0" borderId="47" xfId="3" applyNumberFormat="1" applyFont="1" applyFill="1" applyBorder="1" applyAlignment="1"/>
    <xf numFmtId="10" fontId="4" fillId="0" borderId="18" xfId="3" applyNumberFormat="1" applyFont="1" applyFill="1" applyBorder="1" applyAlignment="1"/>
    <xf numFmtId="10" fontId="2" fillId="0" borderId="17" xfId="3" applyNumberFormat="1" applyFont="1" applyFill="1" applyBorder="1" applyAlignment="1"/>
    <xf numFmtId="10" fontId="2" fillId="0" borderId="42" xfId="3" applyNumberFormat="1" applyFont="1" applyFill="1" applyBorder="1" applyAlignment="1"/>
    <xf numFmtId="10" fontId="2" fillId="0" borderId="15" xfId="3" applyNumberFormat="1" applyFont="1" applyFill="1" applyBorder="1" applyAlignment="1"/>
    <xf numFmtId="42" fontId="2" fillId="0" borderId="4" xfId="2" applyNumberFormat="1" applyFont="1" applyFill="1" applyBorder="1" applyAlignment="1"/>
    <xf numFmtId="42" fontId="2" fillId="0" borderId="2" xfId="2" applyNumberFormat="1" applyFont="1" applyFill="1" applyBorder="1" applyAlignment="1"/>
    <xf numFmtId="42" fontId="0" fillId="0" borderId="18" xfId="2" applyNumberFormat="1" applyFont="1" applyFill="1" applyBorder="1" applyAlignment="1"/>
    <xf numFmtId="41" fontId="2" fillId="0" borderId="18" xfId="2" applyNumberFormat="1" applyFont="1" applyFill="1" applyBorder="1" applyAlignment="1"/>
    <xf numFmtId="42" fontId="2" fillId="0" borderId="18" xfId="2" applyNumberFormat="1" applyFont="1" applyFill="1" applyBorder="1" applyAlignment="1"/>
    <xf numFmtId="42" fontId="0" fillId="0" borderId="15" xfId="2" applyNumberFormat="1" applyFont="1" applyFill="1" applyBorder="1" applyAlignment="1"/>
    <xf numFmtId="41" fontId="2" fillId="0" borderId="15" xfId="2" applyNumberFormat="1" applyFont="1" applyFill="1" applyBorder="1" applyAlignment="1"/>
    <xf numFmtId="165" fontId="12" fillId="0" borderId="23" xfId="2" applyNumberFormat="1" applyFont="1" applyFill="1" applyBorder="1" applyAlignment="1">
      <alignment horizontal="right"/>
    </xf>
    <xf numFmtId="166" fontId="2" fillId="0" borderId="1" xfId="2" applyNumberFormat="1" applyFont="1" applyFill="1" applyBorder="1" applyAlignment="1"/>
    <xf numFmtId="166" fontId="2" fillId="0" borderId="3" xfId="2" applyNumberFormat="1" applyFont="1" applyFill="1" applyBorder="1" applyAlignment="1"/>
    <xf numFmtId="165" fontId="7" fillId="0" borderId="3" xfId="2" applyNumberFormat="1" applyFont="1" applyFill="1" applyBorder="1" applyAlignment="1">
      <alignment horizontal="left"/>
    </xf>
    <xf numFmtId="41" fontId="7" fillId="0" borderId="3" xfId="2" applyNumberFormat="1" applyFont="1" applyFill="1" applyBorder="1" applyAlignment="1">
      <alignment horizontal="left"/>
    </xf>
    <xf numFmtId="165" fontId="2" fillId="0" borderId="3" xfId="2" applyNumberFormat="1" applyFont="1" applyFill="1" applyBorder="1" applyAlignment="1"/>
    <xf numFmtId="44" fontId="2" fillId="0" borderId="3" xfId="2" applyNumberFormat="1" applyFont="1" applyFill="1" applyBorder="1" applyAlignment="1"/>
    <xf numFmtId="10" fontId="2" fillId="0" borderId="1" xfId="3" applyNumberFormat="1" applyFont="1" applyFill="1" applyBorder="1" applyAlignment="1"/>
    <xf numFmtId="10" fontId="2" fillId="0" borderId="3" xfId="3" applyNumberFormat="1" applyFont="1" applyFill="1" applyBorder="1" applyAlignment="1"/>
    <xf numFmtId="165" fontId="4" fillId="0" borderId="24" xfId="2" applyNumberFormat="1" applyFont="1" applyFill="1" applyBorder="1" applyAlignment="1"/>
    <xf numFmtId="42" fontId="7" fillId="0" borderId="3" xfId="2" applyNumberFormat="1" applyFont="1" applyFill="1" applyBorder="1" applyAlignment="1">
      <alignment horizontal="left"/>
    </xf>
    <xf numFmtId="42" fontId="2" fillId="0" borderId="33" xfId="2" applyNumberFormat="1" applyFont="1" applyFill="1" applyBorder="1" applyAlignment="1"/>
    <xf numFmtId="9" fontId="2" fillId="0" borderId="1" xfId="3" applyFont="1" applyFill="1" applyBorder="1" applyAlignment="1"/>
    <xf numFmtId="9" fontId="2" fillId="0" borderId="3" xfId="3" applyFont="1" applyFill="1" applyBorder="1" applyAlignment="1"/>
    <xf numFmtId="9" fontId="2" fillId="0" borderId="16" xfId="3" applyFont="1" applyFill="1" applyBorder="1" applyAlignment="1"/>
    <xf numFmtId="0" fontId="4" fillId="20" borderId="48" xfId="0" applyFont="1" applyFill="1" applyBorder="1" applyAlignment="1">
      <alignment horizontal="center" wrapText="1"/>
    </xf>
    <xf numFmtId="41" fontId="4" fillId="0" borderId="3" xfId="2" applyNumberFormat="1" applyFont="1" applyFill="1" applyBorder="1" applyAlignment="1"/>
    <xf numFmtId="165" fontId="2" fillId="0" borderId="47" xfId="2" applyNumberFormat="1" applyFont="1" applyFill="1" applyBorder="1" applyAlignment="1"/>
    <xf numFmtId="41" fontId="2" fillId="0" borderId="27" xfId="2" applyNumberFormat="1" applyFont="1" applyFill="1" applyBorder="1" applyAlignment="1"/>
    <xf numFmtId="37" fontId="2" fillId="0" borderId="41" xfId="2" applyNumberFormat="1" applyFont="1" applyFill="1" applyBorder="1" applyAlignment="1"/>
    <xf numFmtId="44" fontId="2" fillId="0" borderId="47" xfId="2" applyNumberFormat="1" applyFont="1" applyFill="1" applyBorder="1" applyAlignment="1"/>
    <xf numFmtId="41" fontId="2" fillId="0" borderId="0" xfId="2" applyNumberFormat="1" applyFont="1" applyFill="1" applyBorder="1" applyAlignment="1"/>
    <xf numFmtId="44" fontId="2" fillId="0" borderId="46" xfId="2" applyNumberFormat="1" applyFont="1" applyFill="1" applyBorder="1" applyAlignment="1"/>
    <xf numFmtId="0" fontId="17" fillId="0" borderId="8" xfId="10" applyFill="1" applyBorder="1" applyAlignment="1">
      <alignment horizontal="center"/>
    </xf>
    <xf numFmtId="0" fontId="2" fillId="0" borderId="47" xfId="0" applyFont="1" applyBorder="1"/>
    <xf numFmtId="0" fontId="2" fillId="0" borderId="53" xfId="0" applyFont="1" applyBorder="1"/>
    <xf numFmtId="0" fontId="4" fillId="20" borderId="1" xfId="1" applyNumberFormat="1" applyFont="1" applyFill="1" applyBorder="1" applyAlignment="1">
      <alignment horizontal="center"/>
    </xf>
    <xf numFmtId="0" fontId="4" fillId="20" borderId="2" xfId="1" applyNumberFormat="1" applyFont="1" applyFill="1" applyBorder="1" applyAlignment="1">
      <alignment horizontal="center"/>
    </xf>
    <xf numFmtId="0" fontId="4" fillId="20" borderId="51" xfId="1" applyNumberFormat="1" applyFont="1" applyFill="1" applyBorder="1" applyAlignment="1">
      <alignment horizontal="center"/>
    </xf>
    <xf numFmtId="0" fontId="5" fillId="14" borderId="0" xfId="0" applyFont="1" applyFill="1"/>
    <xf numFmtId="0" fontId="5" fillId="14" borderId="0" xfId="0" applyFont="1" applyFill="1" applyAlignment="1" applyProtection="1">
      <alignment horizontal="center"/>
      <protection locked="0"/>
    </xf>
    <xf numFmtId="0" fontId="34" fillId="14" borderId="0" xfId="0" applyFont="1" applyFill="1" applyAlignment="1">
      <alignment horizontal="left"/>
    </xf>
    <xf numFmtId="0" fontId="5" fillId="0" borderId="0" xfId="0" applyFont="1" applyAlignment="1" applyProtection="1">
      <alignment horizontal="center"/>
      <protection locked="0"/>
    </xf>
    <xf numFmtId="0" fontId="34" fillId="0" borderId="0" xfId="0" applyFont="1" applyAlignment="1">
      <alignment horizontal="left"/>
    </xf>
    <xf numFmtId="0" fontId="34" fillId="0" borderId="0" xfId="0" applyFont="1" applyAlignment="1">
      <alignment horizontal="right"/>
    </xf>
    <xf numFmtId="0" fontId="17" fillId="22" borderId="0" xfId="10" applyFill="1" applyBorder="1" applyAlignment="1">
      <alignment horizontal="center"/>
    </xf>
    <xf numFmtId="0" fontId="21" fillId="22" borderId="0" xfId="0" applyFont="1" applyFill="1" applyAlignment="1"/>
    <xf numFmtId="0" fontId="21" fillId="22" borderId="0" xfId="0" applyFont="1" applyFill="1" applyAlignment="1">
      <alignment wrapText="1"/>
    </xf>
    <xf numFmtId="0" fontId="27" fillId="22" borderId="0" xfId="0" applyFont="1" applyFill="1"/>
    <xf numFmtId="0" fontId="21" fillId="22" borderId="0" xfId="0" applyFont="1" applyFill="1"/>
    <xf numFmtId="0" fontId="0" fillId="22" borderId="0" xfId="0" applyFill="1"/>
    <xf numFmtId="0" fontId="0" fillId="23" borderId="0" xfId="0" applyFill="1" applyBorder="1"/>
    <xf numFmtId="0" fontId="21" fillId="23" borderId="0" xfId="0" applyFont="1" applyFill="1" applyBorder="1" applyAlignment="1">
      <alignment vertical="center"/>
    </xf>
    <xf numFmtId="0" fontId="21" fillId="23" borderId="0" xfId="0" applyFont="1" applyFill="1" applyBorder="1" applyAlignment="1">
      <alignment vertical="center" wrapText="1"/>
    </xf>
    <xf numFmtId="0" fontId="27" fillId="23" borderId="0" xfId="0" applyFont="1" applyFill="1"/>
    <xf numFmtId="0" fontId="21" fillId="23" borderId="0" xfId="0" applyFont="1" applyFill="1"/>
    <xf numFmtId="0" fontId="0" fillId="23" borderId="0" xfId="0" applyFill="1"/>
    <xf numFmtId="0" fontId="21" fillId="23" borderId="0" xfId="0" applyFont="1" applyFill="1" applyAlignment="1">
      <alignment vertical="center"/>
    </xf>
    <xf numFmtId="0" fontId="21" fillId="24" borderId="0" xfId="0" applyFont="1" applyFill="1"/>
    <xf numFmtId="0" fontId="0" fillId="24" borderId="0" xfId="0" applyFill="1"/>
    <xf numFmtId="0" fontId="21" fillId="24" borderId="0" xfId="0" applyFont="1" applyFill="1" applyAlignment="1"/>
    <xf numFmtId="0" fontId="27" fillId="24" borderId="0" xfId="0" applyFont="1" applyFill="1"/>
    <xf numFmtId="0" fontId="21" fillId="24" borderId="0" xfId="0" applyFont="1" applyFill="1" applyAlignment="1">
      <alignment wrapText="1"/>
    </xf>
    <xf numFmtId="0" fontId="21" fillId="25" borderId="0" xfId="0" applyFont="1" applyFill="1" applyBorder="1"/>
    <xf numFmtId="0" fontId="0" fillId="25" borderId="0" xfId="0" applyFill="1" applyBorder="1"/>
    <xf numFmtId="0" fontId="21" fillId="25" borderId="0" xfId="0" applyFont="1" applyFill="1" applyBorder="1" applyAlignment="1"/>
    <xf numFmtId="0" fontId="27" fillId="25" borderId="0" xfId="0" applyFont="1" applyFill="1"/>
    <xf numFmtId="0" fontId="21" fillId="25" borderId="0" xfId="0" applyFont="1" applyFill="1"/>
    <xf numFmtId="0" fontId="0" fillId="25" borderId="0" xfId="0" applyFill="1"/>
    <xf numFmtId="0" fontId="17" fillId="19" borderId="0" xfId="10" applyFill="1" applyBorder="1" applyAlignment="1">
      <alignment horizontal="center"/>
    </xf>
    <xf numFmtId="0" fontId="0" fillId="19" borderId="0" xfId="0" applyFill="1"/>
    <xf numFmtId="0" fontId="21" fillId="19" borderId="0" xfId="0" applyFont="1" applyFill="1" applyAlignment="1">
      <alignment wrapText="1"/>
    </xf>
    <xf numFmtId="0" fontId="27" fillId="19" borderId="0" xfId="0" applyFont="1" applyFill="1"/>
    <xf numFmtId="0" fontId="21" fillId="19" borderId="0" xfId="0" applyFont="1" applyFill="1"/>
    <xf numFmtId="0" fontId="4" fillId="21" borderId="6" xfId="0" applyFont="1" applyFill="1" applyBorder="1" applyAlignment="1"/>
    <xf numFmtId="0" fontId="4" fillId="21" borderId="7" xfId="0" applyFont="1" applyFill="1" applyBorder="1" applyAlignment="1"/>
    <xf numFmtId="0" fontId="4" fillId="23" borderId="6" xfId="0" applyFont="1" applyFill="1" applyBorder="1" applyAlignment="1"/>
    <xf numFmtId="0" fontId="4" fillId="23" borderId="7" xfId="0" applyFont="1" applyFill="1" applyBorder="1" applyAlignment="1"/>
    <xf numFmtId="0" fontId="4" fillId="27" borderId="6" xfId="0" applyFont="1" applyFill="1" applyBorder="1" applyAlignment="1"/>
    <xf numFmtId="0" fontId="4" fillId="27" borderId="7" xfId="0" applyFont="1" applyFill="1" applyBorder="1" applyAlignment="1"/>
    <xf numFmtId="0" fontId="4" fillId="19" borderId="6" xfId="0" applyFont="1" applyFill="1" applyBorder="1" applyAlignment="1"/>
    <xf numFmtId="0" fontId="4" fillId="19" borderId="7" xfId="0" applyFont="1" applyFill="1" applyBorder="1" applyAlignment="1"/>
    <xf numFmtId="0" fontId="4" fillId="25" borderId="6" xfId="0" applyFont="1" applyFill="1" applyBorder="1" applyAlignment="1"/>
    <xf numFmtId="0" fontId="4" fillId="25" borderId="7" xfId="0" applyFont="1" applyFill="1" applyBorder="1" applyAlignment="1"/>
    <xf numFmtId="0" fontId="4" fillId="21" borderId="8" xfId="0" applyFont="1" applyFill="1" applyBorder="1" applyAlignment="1"/>
    <xf numFmtId="0" fontId="4" fillId="26" borderId="8" xfId="0" applyFont="1" applyFill="1" applyBorder="1" applyAlignment="1"/>
    <xf numFmtId="0" fontId="4" fillId="25" borderId="8" xfId="0" applyFont="1" applyFill="1" applyBorder="1" applyAlignment="1"/>
    <xf numFmtId="0" fontId="4" fillId="23" borderId="8" xfId="0" applyFont="1" applyFill="1" applyBorder="1" applyAlignment="1"/>
    <xf numFmtId="0" fontId="4" fillId="27" borderId="8" xfId="0" applyFont="1" applyFill="1" applyBorder="1" applyAlignment="1"/>
    <xf numFmtId="0" fontId="4" fillId="19" borderId="8" xfId="0" applyFont="1" applyFill="1" applyBorder="1" applyAlignment="1"/>
    <xf numFmtId="0" fontId="17" fillId="25" borderId="8" xfId="10" applyFill="1" applyBorder="1" applyAlignment="1">
      <alignment horizontal="center"/>
    </xf>
    <xf numFmtId="0" fontId="17" fillId="26" borderId="8" xfId="10" applyFill="1" applyBorder="1" applyAlignment="1">
      <alignment horizontal="center"/>
    </xf>
    <xf numFmtId="165" fontId="4" fillId="26" borderId="16" xfId="2" applyNumberFormat="1" applyFont="1" applyFill="1" applyBorder="1" applyAlignment="1"/>
    <xf numFmtId="0" fontId="17" fillId="23" borderId="8" xfId="10" applyFill="1" applyBorder="1" applyAlignment="1">
      <alignment horizontal="center"/>
    </xf>
    <xf numFmtId="0" fontId="17" fillId="27" borderId="8" xfId="10" applyFill="1" applyBorder="1" applyAlignment="1">
      <alignment horizontal="center"/>
    </xf>
    <xf numFmtId="0" fontId="17" fillId="19" borderId="8" xfId="10" applyFill="1" applyBorder="1" applyAlignment="1">
      <alignment horizontal="center"/>
    </xf>
    <xf numFmtId="0" fontId="2" fillId="0" borderId="4" xfId="0" applyFont="1" applyFill="1" applyBorder="1"/>
    <xf numFmtId="0" fontId="4" fillId="0" borderId="4" xfId="0" applyFont="1" applyFill="1" applyBorder="1"/>
    <xf numFmtId="0" fontId="2" fillId="0" borderId="4" xfId="0" applyFont="1" applyFill="1" applyBorder="1" applyAlignment="1">
      <alignment horizontal="left"/>
    </xf>
    <xf numFmtId="164" fontId="2" fillId="0" borderId="4" xfId="1" applyNumberFormat="1" applyFont="1" applyFill="1" applyBorder="1"/>
    <xf numFmtId="0" fontId="2" fillId="0" borderId="4" xfId="0" applyFont="1" applyFill="1" applyBorder="1" applyAlignment="1">
      <alignment horizontal="right"/>
    </xf>
    <xf numFmtId="0" fontId="0" fillId="0" borderId="4" xfId="0" applyFill="1" applyBorder="1"/>
    <xf numFmtId="0" fontId="4" fillId="26" borderId="1" xfId="0" applyFont="1" applyFill="1" applyBorder="1" applyAlignment="1">
      <alignment horizontal="left"/>
    </xf>
    <xf numFmtId="0" fontId="4" fillId="26" borderId="4" xfId="0" applyFont="1" applyFill="1" applyBorder="1" applyAlignment="1">
      <alignment horizontal="left"/>
    </xf>
    <xf numFmtId="0" fontId="2" fillId="26" borderId="4" xfId="0" applyFont="1" applyFill="1" applyBorder="1" applyAlignment="1">
      <alignment horizontal="left"/>
    </xf>
    <xf numFmtId="0" fontId="4" fillId="23" borderId="1" xfId="0" applyFont="1" applyFill="1" applyBorder="1" applyAlignment="1">
      <alignment horizontal="left"/>
    </xf>
    <xf numFmtId="0" fontId="4" fillId="23" borderId="2" xfId="0" applyFont="1" applyFill="1" applyBorder="1" applyAlignment="1">
      <alignment horizontal="left"/>
    </xf>
    <xf numFmtId="0" fontId="2" fillId="23" borderId="4" xfId="0" applyFont="1" applyFill="1" applyBorder="1" applyAlignment="1">
      <alignment horizontal="left"/>
    </xf>
    <xf numFmtId="0" fontId="0" fillId="23" borderId="4" xfId="0" applyFont="1" applyFill="1" applyBorder="1" applyAlignment="1">
      <alignment horizontal="center"/>
    </xf>
    <xf numFmtId="0" fontId="4" fillId="25" borderId="1" xfId="0" applyFont="1" applyFill="1" applyBorder="1" applyAlignment="1">
      <alignment horizontal="left"/>
    </xf>
    <xf numFmtId="0" fontId="4" fillId="25" borderId="4" xfId="0" applyFont="1" applyFill="1" applyBorder="1" applyAlignment="1">
      <alignment horizontal="left"/>
    </xf>
    <xf numFmtId="0" fontId="2" fillId="25" borderId="4" xfId="0" applyFont="1" applyFill="1" applyBorder="1" applyAlignment="1">
      <alignment horizontal="left"/>
    </xf>
    <xf numFmtId="0" fontId="4" fillId="19" borderId="1" xfId="0" applyFont="1" applyFill="1" applyBorder="1" applyAlignment="1">
      <alignment horizontal="left"/>
    </xf>
    <xf numFmtId="0" fontId="4" fillId="19" borderId="4" xfId="0" applyFont="1" applyFill="1" applyBorder="1" applyAlignment="1">
      <alignment horizontal="left"/>
    </xf>
    <xf numFmtId="0" fontId="2" fillId="19" borderId="4" xfId="0" applyFont="1" applyFill="1" applyBorder="1" applyAlignment="1">
      <alignment horizontal="left"/>
    </xf>
    <xf numFmtId="0" fontId="4" fillId="27" borderId="1" xfId="0" applyFont="1" applyFill="1" applyBorder="1" applyAlignment="1">
      <alignment horizontal="left"/>
    </xf>
    <xf numFmtId="0" fontId="4" fillId="27" borderId="4" xfId="0" applyFont="1" applyFill="1" applyBorder="1" applyAlignment="1">
      <alignment horizontal="left"/>
    </xf>
    <xf numFmtId="0" fontId="2" fillId="27" borderId="4" xfId="0" applyFont="1" applyFill="1" applyBorder="1" applyAlignment="1">
      <alignment horizontal="left"/>
    </xf>
    <xf numFmtId="0" fontId="4" fillId="3" borderId="0" xfId="0" applyNumberFormat="1" applyFont="1" applyFill="1" applyBorder="1" applyAlignment="1">
      <alignment horizontal="center"/>
    </xf>
    <xf numFmtId="0" fontId="4" fillId="3" borderId="0" xfId="0" applyNumberFormat="1" applyFont="1" applyFill="1" applyBorder="1" applyAlignment="1">
      <alignment horizontal="left"/>
    </xf>
    <xf numFmtId="0" fontId="4" fillId="3" borderId="2" xfId="0" applyNumberFormat="1" applyFont="1" applyFill="1" applyBorder="1" applyAlignment="1">
      <alignment horizontal="center"/>
    </xf>
    <xf numFmtId="0" fontId="4" fillId="3" borderId="3" xfId="0" applyNumberFormat="1" applyFont="1" applyFill="1" applyBorder="1" applyAlignment="1">
      <alignment horizontal="center"/>
    </xf>
    <xf numFmtId="0" fontId="4" fillId="3" borderId="2" xfId="1" applyNumberFormat="1" applyFont="1" applyFill="1" applyBorder="1" applyAlignment="1">
      <alignment horizontal="center"/>
    </xf>
    <xf numFmtId="0" fontId="4" fillId="3" borderId="3" xfId="1" applyNumberFormat="1" applyFont="1" applyFill="1" applyBorder="1" applyAlignment="1">
      <alignment horizontal="center"/>
    </xf>
    <xf numFmtId="0" fontId="12" fillId="0" borderId="17" xfId="17" applyFont="1" applyFill="1" applyBorder="1" applyAlignment="1"/>
    <xf numFmtId="0" fontId="12" fillId="0" borderId="17" xfId="17" applyFont="1" applyFill="1" applyBorder="1" applyAlignment="1">
      <alignment wrapText="1"/>
    </xf>
    <xf numFmtId="0" fontId="12" fillId="0" borderId="17" xfId="17" applyFont="1" applyFill="1" applyBorder="1" applyAlignment="1">
      <alignment horizontal="left"/>
    </xf>
    <xf numFmtId="0" fontId="12" fillId="0" borderId="20" xfId="17" applyFont="1" applyFill="1" applyBorder="1" applyAlignment="1">
      <alignment horizontal="left" wrapText="1"/>
    </xf>
    <xf numFmtId="0" fontId="4" fillId="0" borderId="41" xfId="0" applyFont="1" applyFill="1" applyBorder="1" applyAlignment="1">
      <alignment horizontal="center" wrapText="1"/>
    </xf>
    <xf numFmtId="0" fontId="4" fillId="0" borderId="4" xfId="0" applyFont="1" applyFill="1" applyBorder="1" applyAlignment="1">
      <alignment horizontal="center" wrapText="1"/>
    </xf>
    <xf numFmtId="0" fontId="4" fillId="0" borderId="18" xfId="0" applyFont="1" applyFill="1" applyBorder="1" applyAlignment="1">
      <alignment horizontal="center" wrapText="1"/>
    </xf>
    <xf numFmtId="0" fontId="4" fillId="0" borderId="55" xfId="0" applyFont="1" applyFill="1" applyBorder="1" applyAlignment="1"/>
    <xf numFmtId="0" fontId="12" fillId="0" borderId="15" xfId="4" quotePrefix="1" applyFont="1" applyFill="1" applyBorder="1" applyAlignment="1"/>
    <xf numFmtId="0" fontId="12" fillId="0" borderId="55" xfId="4" quotePrefix="1" applyFont="1" applyFill="1" applyBorder="1" applyAlignment="1"/>
    <xf numFmtId="0" fontId="2" fillId="0" borderId="38" xfId="0" applyFont="1" applyBorder="1"/>
    <xf numFmtId="10" fontId="2" fillId="0" borderId="46" xfId="3" applyNumberFormat="1" applyFont="1" applyBorder="1" applyAlignment="1">
      <alignment horizontal="right"/>
    </xf>
    <xf numFmtId="0" fontId="7" fillId="0" borderId="38" xfId="4" applyFont="1" applyFill="1" applyBorder="1" applyAlignment="1">
      <alignment horizontal="right" wrapText="1"/>
    </xf>
    <xf numFmtId="167" fontId="4" fillId="0" borderId="46" xfId="3" applyNumberFormat="1" applyFont="1" applyFill="1" applyBorder="1" applyAlignment="1"/>
    <xf numFmtId="0" fontId="7" fillId="0" borderId="38" xfId="4" quotePrefix="1" applyFont="1" applyFill="1" applyBorder="1" applyAlignment="1">
      <alignment horizontal="left" wrapText="1"/>
    </xf>
    <xf numFmtId="0" fontId="7" fillId="0" borderId="54" xfId="4" quotePrefix="1" applyFont="1" applyFill="1" applyBorder="1" applyAlignment="1">
      <alignment horizontal="left" wrapText="1"/>
    </xf>
    <xf numFmtId="0" fontId="8" fillId="0" borderId="38" xfId="11" applyFont="1" applyFill="1" applyBorder="1">
      <alignment horizontal="left" wrapText="1"/>
    </xf>
    <xf numFmtId="167" fontId="2" fillId="0" borderId="19" xfId="2" applyNumberFormat="1" applyFont="1" applyFill="1" applyBorder="1" applyAlignment="1"/>
    <xf numFmtId="0" fontId="2" fillId="0" borderId="17" xfId="0" applyFont="1" applyBorder="1" applyAlignment="1">
      <alignment horizontal="left"/>
    </xf>
    <xf numFmtId="0" fontId="0" fillId="0" borderId="17" xfId="0" applyFont="1" applyBorder="1" applyAlignment="1">
      <alignment horizontal="left"/>
    </xf>
    <xf numFmtId="0" fontId="2" fillId="0" borderId="17" xfId="0" applyFont="1" applyFill="1" applyBorder="1" applyAlignment="1">
      <alignment horizontal="left"/>
    </xf>
    <xf numFmtId="0" fontId="0" fillId="0" borderId="17" xfId="0" applyFont="1" applyFill="1" applyBorder="1" applyAlignment="1">
      <alignment horizontal="left"/>
    </xf>
    <xf numFmtId="0" fontId="7" fillId="0" borderId="55" xfId="4" quotePrefix="1" applyFont="1" applyFill="1" applyBorder="1" applyAlignment="1">
      <alignment horizontal="left" wrapText="1" indent="1"/>
    </xf>
    <xf numFmtId="170" fontId="30" fillId="0" borderId="17" xfId="0" applyNumberFormat="1" applyFont="1" applyFill="1" applyBorder="1" applyAlignment="1" applyProtection="1">
      <alignment horizontal="left"/>
    </xf>
    <xf numFmtId="42" fontId="2" fillId="0" borderId="20" xfId="2" applyNumberFormat="1" applyFont="1" applyFill="1" applyBorder="1" applyAlignment="1"/>
    <xf numFmtId="42" fontId="2" fillId="0" borderId="21" xfId="2" applyNumberFormat="1" applyFont="1" applyFill="1" applyBorder="1" applyAlignment="1"/>
    <xf numFmtId="42" fontId="2" fillId="0" borderId="22" xfId="2" applyNumberFormat="1" applyFont="1" applyFill="1" applyBorder="1" applyAlignment="1"/>
    <xf numFmtId="10" fontId="2" fillId="0" borderId="24" xfId="3" applyNumberFormat="1" applyFont="1" applyFill="1" applyBorder="1" applyAlignment="1"/>
    <xf numFmtId="167" fontId="2" fillId="0" borderId="46" xfId="3" applyNumberFormat="1" applyFont="1" applyFill="1" applyBorder="1" applyAlignment="1"/>
    <xf numFmtId="42" fontId="4" fillId="0" borderId="20" xfId="2" applyNumberFormat="1" applyFont="1" applyFill="1" applyBorder="1" applyAlignment="1"/>
    <xf numFmtId="42" fontId="4" fillId="0" borderId="21" xfId="2" applyNumberFormat="1" applyFont="1" applyFill="1" applyBorder="1" applyAlignment="1"/>
    <xf numFmtId="42" fontId="4" fillId="0" borderId="22" xfId="2" applyNumberFormat="1" applyFont="1" applyFill="1" applyBorder="1" applyAlignment="1"/>
    <xf numFmtId="42" fontId="0" fillId="0" borderId="0" xfId="0" applyNumberFormat="1"/>
    <xf numFmtId="0" fontId="8" fillId="12" borderId="28" xfId="11" applyFont="1" applyFill="1" applyBorder="1">
      <alignment horizontal="left" wrapText="1"/>
    </xf>
    <xf numFmtId="0" fontId="8" fillId="12" borderId="29" xfId="11" applyFont="1" applyFill="1" applyBorder="1">
      <alignment horizontal="left" wrapText="1"/>
    </xf>
    <xf numFmtId="37" fontId="19" fillId="0" borderId="0" xfId="0" applyNumberFormat="1" applyFont="1" applyFill="1" applyBorder="1" applyAlignment="1" applyProtection="1"/>
    <xf numFmtId="41" fontId="8" fillId="4" borderId="30" xfId="13" applyNumberFormat="1" applyFont="1" applyFill="1" applyBorder="1" applyAlignment="1"/>
    <xf numFmtId="41" fontId="0" fillId="0" borderId="17" xfId="2" applyNumberFormat="1" applyFont="1" applyFill="1" applyBorder="1" applyAlignment="1"/>
    <xf numFmtId="42" fontId="4" fillId="0" borderId="4" xfId="2" applyNumberFormat="1" applyFont="1" applyFill="1" applyBorder="1" applyAlignment="1"/>
    <xf numFmtId="42" fontId="4" fillId="0" borderId="41" xfId="2" applyNumberFormat="1" applyFont="1" applyFill="1" applyBorder="1" applyAlignment="1"/>
    <xf numFmtId="0" fontId="0" fillId="0" borderId="25" xfId="0" applyBorder="1" applyAlignment="1">
      <alignment horizontal="left" vertical="center" wrapText="1"/>
    </xf>
    <xf numFmtId="0" fontId="0" fillId="0" borderId="26" xfId="0" applyBorder="1" applyAlignment="1">
      <alignment wrapText="1"/>
    </xf>
    <xf numFmtId="0" fontId="0" fillId="0" borderId="1" xfId="0" applyFill="1" applyBorder="1" applyAlignment="1">
      <alignment vertical="center" wrapText="1"/>
    </xf>
    <xf numFmtId="0" fontId="0" fillId="0" borderId="1" xfId="0" applyBorder="1" applyAlignment="1">
      <alignment vertical="center"/>
    </xf>
    <xf numFmtId="0" fontId="0" fillId="0" borderId="0" xfId="0" applyAlignment="1">
      <alignment vertical="center"/>
    </xf>
    <xf numFmtId="41" fontId="2" fillId="0" borderId="1" xfId="2" applyNumberFormat="1" applyFont="1" applyFill="1" applyBorder="1" applyAlignment="1">
      <alignment horizontal="center"/>
    </xf>
    <xf numFmtId="44" fontId="2" fillId="0" borderId="1" xfId="2" applyNumberFormat="1" applyFont="1" applyFill="1" applyBorder="1" applyAlignment="1">
      <alignment horizontal="center"/>
    </xf>
    <xf numFmtId="0" fontId="21" fillId="0" borderId="0" xfId="0" applyFont="1" applyBorder="1" applyAlignment="1">
      <alignment vertical="top" wrapText="1"/>
    </xf>
    <xf numFmtId="0" fontId="21" fillId="0" borderId="35" xfId="0" applyFont="1" applyBorder="1" applyAlignment="1">
      <alignment vertical="top" wrapText="1"/>
    </xf>
    <xf numFmtId="0" fontId="21" fillId="0" borderId="0" xfId="0" applyFont="1" applyBorder="1" applyAlignment="1">
      <alignment wrapText="1"/>
    </xf>
    <xf numFmtId="0" fontId="21" fillId="0" borderId="35" xfId="0" applyFont="1" applyBorder="1" applyAlignment="1">
      <alignment wrapText="1"/>
    </xf>
    <xf numFmtId="0" fontId="21" fillId="0" borderId="32" xfId="0" applyFont="1" applyBorder="1" applyAlignment="1">
      <alignment vertical="top" wrapText="1"/>
    </xf>
    <xf numFmtId="0" fontId="21" fillId="0" borderId="33" xfId="0" applyFont="1" applyBorder="1" applyAlignment="1">
      <alignment vertical="top" wrapText="1"/>
    </xf>
    <xf numFmtId="0" fontId="21" fillId="0" borderId="32" xfId="0" applyFont="1" applyBorder="1" applyAlignment="1">
      <alignment wrapText="1"/>
    </xf>
    <xf numFmtId="0" fontId="21" fillId="0" borderId="33" xfId="0" applyFont="1" applyBorder="1" applyAlignment="1">
      <alignment wrapText="1"/>
    </xf>
    <xf numFmtId="0" fontId="21" fillId="0" borderId="28" xfId="0" applyFont="1" applyFill="1" applyBorder="1" applyAlignment="1">
      <alignment vertical="center" wrapText="1"/>
    </xf>
    <xf numFmtId="0" fontId="21" fillId="0" borderId="32" xfId="0" applyFont="1" applyFill="1" applyBorder="1" applyAlignment="1">
      <alignment vertical="center" wrapText="1"/>
    </xf>
    <xf numFmtId="0" fontId="21" fillId="0" borderId="33" xfId="0" applyFont="1" applyFill="1" applyBorder="1" applyAlignment="1">
      <alignment vertical="center" wrapText="1"/>
    </xf>
    <xf numFmtId="0" fontId="21" fillId="0" borderId="29" xfId="0" applyFont="1" applyFill="1" applyBorder="1" applyAlignment="1">
      <alignment vertical="center" wrapText="1"/>
    </xf>
    <xf numFmtId="0" fontId="21" fillId="0" borderId="0" xfId="0" applyFont="1" applyFill="1" applyBorder="1" applyAlignment="1">
      <alignment vertical="center" wrapText="1"/>
    </xf>
    <xf numFmtId="0" fontId="21" fillId="0" borderId="35" xfId="0" applyFont="1" applyFill="1" applyBorder="1" applyAlignment="1">
      <alignment vertical="center" wrapText="1"/>
    </xf>
    <xf numFmtId="0" fontId="21" fillId="0" borderId="31" xfId="0" applyFont="1" applyFill="1" applyBorder="1" applyAlignment="1">
      <alignment vertical="center" wrapText="1"/>
    </xf>
    <xf numFmtId="0" fontId="21" fillId="0" borderId="27" xfId="0" applyFont="1" applyFill="1" applyBorder="1" applyAlignment="1">
      <alignment vertical="center" wrapText="1"/>
    </xf>
    <xf numFmtId="0" fontId="21" fillId="0" borderId="34" xfId="0" applyFont="1" applyFill="1" applyBorder="1" applyAlignment="1">
      <alignment vertical="center" wrapText="1"/>
    </xf>
    <xf numFmtId="0" fontId="32" fillId="0" borderId="6" xfId="0" applyFont="1" applyBorder="1" applyAlignment="1">
      <alignment horizontal="center"/>
    </xf>
    <xf numFmtId="0" fontId="32" fillId="0" borderId="7" xfId="0" applyFont="1" applyBorder="1" applyAlignment="1">
      <alignment horizontal="center"/>
    </xf>
    <xf numFmtId="0" fontId="32" fillId="0" borderId="8" xfId="0" applyFont="1" applyBorder="1" applyAlignment="1">
      <alignment horizontal="center"/>
    </xf>
    <xf numFmtId="0" fontId="26" fillId="0" borderId="0" xfId="0" applyFont="1" applyAlignment="1">
      <alignment wrapText="1"/>
    </xf>
    <xf numFmtId="0" fontId="24" fillId="0" borderId="32" xfId="0" applyFont="1" applyBorder="1" applyAlignment="1">
      <alignment horizontal="left" vertical="top" wrapText="1"/>
    </xf>
    <xf numFmtId="0" fontId="24" fillId="0" borderId="33" xfId="0" applyFont="1" applyBorder="1" applyAlignment="1">
      <alignment horizontal="left" vertical="top" wrapText="1"/>
    </xf>
    <xf numFmtId="0" fontId="24" fillId="0" borderId="29" xfId="0" applyFont="1" applyBorder="1" applyAlignment="1">
      <alignment horizontal="left" vertical="top" wrapText="1"/>
    </xf>
    <xf numFmtId="0" fontId="24" fillId="0" borderId="0" xfId="0" applyFont="1" applyBorder="1" applyAlignment="1">
      <alignment horizontal="left" vertical="top" wrapText="1"/>
    </xf>
    <xf numFmtId="0" fontId="24" fillId="0" borderId="35" xfId="0" applyFont="1" applyBorder="1" applyAlignment="1">
      <alignment horizontal="left" vertical="top" wrapText="1"/>
    </xf>
    <xf numFmtId="0" fontId="24" fillId="0" borderId="31" xfId="0" applyFont="1" applyBorder="1" applyAlignment="1">
      <alignment horizontal="left" vertical="top" wrapText="1"/>
    </xf>
    <xf numFmtId="0" fontId="24" fillId="0" borderId="27" xfId="0" applyFont="1" applyBorder="1" applyAlignment="1">
      <alignment horizontal="left" vertical="top" wrapText="1"/>
    </xf>
    <xf numFmtId="0" fontId="24" fillId="0" borderId="34" xfId="0" applyFont="1" applyBorder="1" applyAlignment="1">
      <alignment horizontal="left" vertical="top" wrapText="1"/>
    </xf>
    <xf numFmtId="0" fontId="27" fillId="0" borderId="2" xfId="0" applyFont="1" applyBorder="1" applyAlignment="1">
      <alignment horizontal="center"/>
    </xf>
    <xf numFmtId="0" fontId="27" fillId="0" borderId="4" xfId="0" applyFont="1" applyBorder="1" applyAlignment="1">
      <alignment horizontal="center"/>
    </xf>
    <xf numFmtId="0" fontId="21" fillId="0" borderId="0" xfId="0" applyFont="1" applyBorder="1" applyAlignment="1">
      <alignment horizontal="left" wrapText="1"/>
    </xf>
    <xf numFmtId="0" fontId="21" fillId="0" borderId="35" xfId="0" applyFont="1" applyBorder="1" applyAlignment="1">
      <alignment horizontal="left" wrapText="1"/>
    </xf>
    <xf numFmtId="0" fontId="0" fillId="0" borderId="0" xfId="0" applyAlignment="1">
      <alignment horizontal="left" wrapText="1"/>
    </xf>
    <xf numFmtId="0" fontId="4" fillId="0" borderId="27" xfId="0" applyFont="1" applyBorder="1" applyAlignment="1">
      <alignment horizontal="center"/>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Fill="1" applyBorder="1" applyAlignment="1">
      <alignment horizontal="center" wrapText="1"/>
    </xf>
    <xf numFmtId="0" fontId="4" fillId="0" borderId="7" xfId="0" applyFont="1" applyFill="1" applyBorder="1" applyAlignment="1">
      <alignment horizontal="center" wrapText="1"/>
    </xf>
    <xf numFmtId="0" fontId="4" fillId="0" borderId="8" xfId="0" applyFont="1" applyFill="1" applyBorder="1" applyAlignment="1">
      <alignment horizontal="center" wrapText="1"/>
    </xf>
    <xf numFmtId="0" fontId="4" fillId="17" borderId="6" xfId="0" applyFont="1" applyFill="1" applyBorder="1" applyAlignment="1">
      <alignment horizontal="center" wrapText="1"/>
    </xf>
    <xf numFmtId="0" fontId="4" fillId="17" borderId="7" xfId="0" applyFont="1" applyFill="1" applyBorder="1" applyAlignment="1">
      <alignment horizontal="center" wrapText="1"/>
    </xf>
    <xf numFmtId="0" fontId="4" fillId="17" borderId="8" xfId="0" applyFont="1" applyFill="1" applyBorder="1" applyAlignment="1">
      <alignment horizontal="center" wrapText="1"/>
    </xf>
    <xf numFmtId="0" fontId="4" fillId="20" borderId="1" xfId="0" applyFont="1" applyFill="1" applyBorder="1" applyAlignment="1">
      <alignment horizontal="center"/>
    </xf>
    <xf numFmtId="0" fontId="4" fillId="10" borderId="1" xfId="0" applyFont="1" applyFill="1" applyBorder="1" applyAlignment="1">
      <alignment horizontal="center"/>
    </xf>
    <xf numFmtId="0" fontId="4" fillId="0" borderId="25"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6" xfId="0" applyFont="1" applyBorder="1" applyAlignment="1">
      <alignment horizontal="center" vertical="center" wrapText="1"/>
    </xf>
  </cellXfs>
  <cellStyles count="70">
    <cellStyle name="Comma" xfId="1" builtinId="3"/>
    <cellStyle name="Comma 2" xfId="27" xr:uid="{00000000-0005-0000-0000-000001000000}"/>
    <cellStyle name="Comma 2 2" xfId="15" xr:uid="{00000000-0005-0000-0000-000002000000}"/>
    <cellStyle name="Comma 2 2 2" xfId="44" xr:uid="{00000000-0005-0000-0000-000003000000}"/>
    <cellStyle name="Comma 3" xfId="8" xr:uid="{00000000-0005-0000-0000-000004000000}"/>
    <cellStyle name="Comma 3 2" xfId="7" xr:uid="{00000000-0005-0000-0000-000005000000}"/>
    <cellStyle name="Comma 3 2 2" xfId="41" xr:uid="{00000000-0005-0000-0000-000006000000}"/>
    <cellStyle name="Comma 3 3" xfId="28" xr:uid="{00000000-0005-0000-0000-000007000000}"/>
    <cellStyle name="Comma 4" xfId="29" xr:uid="{00000000-0005-0000-0000-000008000000}"/>
    <cellStyle name="Comma 5" xfId="30" xr:uid="{00000000-0005-0000-0000-000009000000}"/>
    <cellStyle name="Comma 6" xfId="26" xr:uid="{00000000-0005-0000-0000-00000A000000}"/>
    <cellStyle name="Comma 7" xfId="21" xr:uid="{00000000-0005-0000-0000-00000B000000}"/>
    <cellStyle name="Comma 8" xfId="18" xr:uid="{00000000-0005-0000-0000-00000C000000}"/>
    <cellStyle name="Comma0" xfId="45" xr:uid="{00000000-0005-0000-0000-00000D000000}"/>
    <cellStyle name="Comma0 2" xfId="46" xr:uid="{00000000-0005-0000-0000-00000E000000}"/>
    <cellStyle name="Currency" xfId="2" builtinId="4"/>
    <cellStyle name="Currency 2" xfId="19" xr:uid="{00000000-0005-0000-0000-000010000000}"/>
    <cellStyle name="Currency 2 2" xfId="47" xr:uid="{00000000-0005-0000-0000-000011000000}"/>
    <cellStyle name="Currency 3" xfId="48" xr:uid="{00000000-0005-0000-0000-000012000000}"/>
    <cellStyle name="Currency 3 2" xfId="49" xr:uid="{00000000-0005-0000-0000-000013000000}"/>
    <cellStyle name="Currency 4" xfId="50" xr:uid="{00000000-0005-0000-0000-000014000000}"/>
    <cellStyle name="Currency 5" xfId="24" xr:uid="{00000000-0005-0000-0000-000015000000}"/>
    <cellStyle name="Hyperlink" xfId="10" builtinId="8"/>
    <cellStyle name="Normal" xfId="0" builtinId="0"/>
    <cellStyle name="Normal 10" xfId="13" xr:uid="{00000000-0005-0000-0000-000018000000}"/>
    <cellStyle name="Normal 10 2" xfId="52" xr:uid="{00000000-0005-0000-0000-000019000000}"/>
    <cellStyle name="Normal 10 3" xfId="51" xr:uid="{00000000-0005-0000-0000-00001A000000}"/>
    <cellStyle name="Normal 11" xfId="53" xr:uid="{00000000-0005-0000-0000-00001B000000}"/>
    <cellStyle name="Normal 12" xfId="54" xr:uid="{00000000-0005-0000-0000-00001C000000}"/>
    <cellStyle name="Normal 13" xfId="20" xr:uid="{00000000-0005-0000-0000-00001D000000}"/>
    <cellStyle name="Normal 2" xfId="9" xr:uid="{00000000-0005-0000-0000-00001E000000}"/>
    <cellStyle name="Normal 2 10" xfId="17" xr:uid="{00000000-0005-0000-0000-00001F000000}"/>
    <cellStyle name="Normal 2 11" xfId="55" xr:uid="{00000000-0005-0000-0000-000020000000}"/>
    <cellStyle name="Normal 2 12" xfId="56" xr:uid="{00000000-0005-0000-0000-000021000000}"/>
    <cellStyle name="Normal 2 13" xfId="57" xr:uid="{00000000-0005-0000-0000-000022000000}"/>
    <cellStyle name="Normal 2 14" xfId="23" xr:uid="{00000000-0005-0000-0000-000023000000}"/>
    <cellStyle name="Normal 2 2" xfId="31" xr:uid="{00000000-0005-0000-0000-000024000000}"/>
    <cellStyle name="Normal 2 3" xfId="6" xr:uid="{00000000-0005-0000-0000-000025000000}"/>
    <cellStyle name="Normal 2 3 2" xfId="43" xr:uid="{00000000-0005-0000-0000-000026000000}"/>
    <cellStyle name="Normal 2 4" xfId="58" xr:uid="{00000000-0005-0000-0000-000027000000}"/>
    <cellStyle name="Normal 2 5" xfId="59" xr:uid="{00000000-0005-0000-0000-000028000000}"/>
    <cellStyle name="Normal 2 6" xfId="60" xr:uid="{00000000-0005-0000-0000-000029000000}"/>
    <cellStyle name="Normal 2 7" xfId="61" xr:uid="{00000000-0005-0000-0000-00002A000000}"/>
    <cellStyle name="Normal 2 8" xfId="62" xr:uid="{00000000-0005-0000-0000-00002B000000}"/>
    <cellStyle name="Normal 2 9" xfId="63" xr:uid="{00000000-0005-0000-0000-00002C000000}"/>
    <cellStyle name="Normal 3" xfId="32" xr:uid="{00000000-0005-0000-0000-00002D000000}"/>
    <cellStyle name="Normal 3 2" xfId="5" xr:uid="{00000000-0005-0000-0000-00002E000000}"/>
    <cellStyle name="Normal 3 2 2" xfId="64" xr:uid="{00000000-0005-0000-0000-00002F000000}"/>
    <cellStyle name="Normal 3 3" xfId="65" xr:uid="{00000000-0005-0000-0000-000030000000}"/>
    <cellStyle name="Normal 4" xfId="16" xr:uid="{00000000-0005-0000-0000-000031000000}"/>
    <cellStyle name="Normal 4 2" xfId="66" xr:uid="{00000000-0005-0000-0000-000032000000}"/>
    <cellStyle name="Normal 4 3" xfId="33" xr:uid="{00000000-0005-0000-0000-000033000000}"/>
    <cellStyle name="Normal 5" xfId="34" xr:uid="{00000000-0005-0000-0000-000034000000}"/>
    <cellStyle name="Normal 5 2" xfId="40" xr:uid="{00000000-0005-0000-0000-000035000000}"/>
    <cellStyle name="Normal 6" xfId="35" xr:uid="{00000000-0005-0000-0000-000036000000}"/>
    <cellStyle name="Normal 7" xfId="4" xr:uid="{00000000-0005-0000-0000-000037000000}"/>
    <cellStyle name="Normal 7 2" xfId="25" xr:uid="{00000000-0005-0000-0000-000038000000}"/>
    <cellStyle name="Normal 8" xfId="36" xr:uid="{00000000-0005-0000-0000-000039000000}"/>
    <cellStyle name="Normal 9" xfId="67" xr:uid="{00000000-0005-0000-0000-00003A000000}"/>
    <cellStyle name="Normal_Infrastructure BY 04-05 Spring to LBB w final rates" xfId="12" xr:uid="{00000000-0005-0000-0000-00003B000000}"/>
    <cellStyle name="Normal_Summaries 2" xfId="14" xr:uid="{00000000-0005-0000-0000-00003C000000}"/>
    <cellStyle name="Percent" xfId="3" builtinId="5"/>
    <cellStyle name="Percent 2" xfId="37" xr:uid="{00000000-0005-0000-0000-00003E000000}"/>
    <cellStyle name="Percent 2 2" xfId="68" xr:uid="{00000000-0005-0000-0000-00003F000000}"/>
    <cellStyle name="Percent 3" xfId="38" xr:uid="{00000000-0005-0000-0000-000040000000}"/>
    <cellStyle name="Percent 3 2" xfId="42" xr:uid="{00000000-0005-0000-0000-000041000000}"/>
    <cellStyle name="Percent 4" xfId="39" xr:uid="{00000000-0005-0000-0000-000042000000}"/>
    <cellStyle name="Percent 5" xfId="69" xr:uid="{00000000-0005-0000-0000-000043000000}"/>
    <cellStyle name="Percent 6" xfId="22" xr:uid="{00000000-0005-0000-0000-000044000000}"/>
    <cellStyle name="Style 1" xfId="11" xr:uid="{00000000-0005-0000-0000-000045000000}"/>
  </cellStyles>
  <dxfs count="0"/>
  <tableStyles count="0" defaultTableStyle="TableStyleMedium2" defaultPivotStyle="PivotStyleLight16"/>
  <colors>
    <mruColors>
      <color rgb="FFFF7C80"/>
      <color rgb="FFE6E6E6"/>
      <color rgb="FFC7C7C7"/>
      <color rgb="FF8C8C8C"/>
      <color rgb="FFF4FA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Formula Funding For All Sectors - All Funds</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4.2622037110226087E-2"/>
                  <c:y val="-0.1666666119860197"/>
                </c:manualLayout>
              </c:layout>
              <c:spPr/>
              <c:txPr>
                <a:bodyPr/>
                <a:lstStyle/>
                <a:p>
                  <a:pPr>
                    <a:defRPr sz="1000" b="1" baseline="0"/>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52D1-413A-8E95-DDAC3DD7514F}"/>
                </c:ext>
              </c:extLst>
            </c:dLbl>
            <c:dLbl>
              <c:idx val="1"/>
              <c:layout>
                <c:manualLayout>
                  <c:x val="-3.4058955220413141E-2"/>
                  <c:y val="5.724407570732420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2D1-413A-8E95-DDAC3DD7514F}"/>
                </c:ext>
              </c:extLst>
            </c:dLbl>
            <c:dLbl>
              <c:idx val="2"/>
              <c:layout>
                <c:manualLayout>
                  <c:x val="3.9098795083047054E-2"/>
                  <c:y val="2.80396889633566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52D1-413A-8E95-DDAC3DD7514F}"/>
                </c:ext>
              </c:extLst>
            </c:dLbl>
            <c:dLbl>
              <c:idx val="3"/>
              <c:layout>
                <c:manualLayout>
                  <c:x val="2.1773901768254965E-2"/>
                  <c:y val="-5.31361374225270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2D1-413A-8E95-DDAC3DD7514F}"/>
                </c:ext>
              </c:extLst>
            </c:dLbl>
            <c:dLbl>
              <c:idx val="4"/>
              <c:layout>
                <c:manualLayout>
                  <c:x val="4.1292886197990292E-2"/>
                  <c:y val="0.11436971313329614"/>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52D1-413A-8E95-DDAC3DD7514F}"/>
                </c:ext>
              </c:extLst>
            </c:dLbl>
            <c:spPr>
              <a:noFill/>
              <a:ln>
                <a:noFill/>
              </a:ln>
              <a:effectLst/>
            </c:spPr>
            <c:txPr>
              <a:bodyPr/>
              <a:lstStyle/>
              <a:p>
                <a:pPr>
                  <a:defRPr sz="1000" b="1" baseline="0">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All Funds'!$A$33,'Dollars - All Funds'!$A$40,'Dollars - All Funds'!$A$46,'Dollars - All Funds'!$A$51,'Dollars - All Funds'!$A$57)</c:f>
              <c:strCache>
                <c:ptCount val="5"/>
                <c:pt idx="0">
                  <c:v>Total General Academic Institutions Formula Funding</c:v>
                </c:pt>
                <c:pt idx="1">
                  <c:v>Total Health-Related Formula Funding</c:v>
                </c:pt>
                <c:pt idx="2">
                  <c:v>Total Community College Formula Funding</c:v>
                </c:pt>
                <c:pt idx="3">
                  <c:v>Total State College Formula Funding</c:v>
                </c:pt>
                <c:pt idx="4">
                  <c:v>Total Technical College Formula Funding</c:v>
                </c:pt>
              </c:strCache>
            </c:strRef>
          </c:cat>
          <c:val>
            <c:numRef>
              <c:f>('Dollars - All Funds'!$G$33,'Dollars - All Funds'!$G$40,'Dollars - All Funds'!$G$46,'Dollars - All Funds'!$G$51,'Dollars - All Funds'!$G$57)</c:f>
              <c:numCache>
                <c:formatCode>_("$"* #,##0_);_("$"* \(#,##0\);_("$"* "-"??_);_(@_)</c:formatCode>
                <c:ptCount val="5"/>
                <c:pt idx="0">
                  <c:v>4937150762</c:v>
                </c:pt>
                <c:pt idx="1">
                  <c:v>2518708720</c:v>
                </c:pt>
                <c:pt idx="2">
                  <c:v>1833307237</c:v>
                </c:pt>
                <c:pt idx="3">
                  <c:v>65366334</c:v>
                </c:pt>
                <c:pt idx="4">
                  <c:v>163759445.54941565</c:v>
                </c:pt>
              </c:numCache>
            </c:numRef>
          </c:val>
          <c:extLst>
            <c:ext xmlns:c16="http://schemas.microsoft.com/office/drawing/2014/chart" uri="{C3380CC4-5D6E-409C-BE32-E72D297353CC}">
              <c16:uniqueId val="{00000005-F865-4E7A-8DB4-A7474A95B5F3}"/>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Health-Related Formula Funding - General Revenue</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7.7927188817797338E-2"/>
                  <c:y val="-0.15833328138671879"/>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2E8E-45E2-8F4E-AF00650B35C9}"/>
                </c:ext>
              </c:extLst>
            </c:dLbl>
            <c:dLbl>
              <c:idx val="1"/>
              <c:layout>
                <c:manualLayout>
                  <c:x val="-9.1197413516898557E-2"/>
                  <c:y val="0.1617112330343723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52FA-435F-B6EB-52FD6711C706}"/>
                </c:ext>
              </c:extLst>
            </c:dLbl>
            <c:dLbl>
              <c:idx val="2"/>
              <c:layout>
                <c:manualLayout>
                  <c:x val="-7.7813010734940499E-2"/>
                  <c:y val="4.053968486230815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2E8E-45E2-8F4E-AF00650B35C9}"/>
                </c:ext>
              </c:extLst>
            </c:dLbl>
            <c:dLbl>
              <c:idx val="3"/>
              <c:layout>
                <c:manualLayout>
                  <c:x val="8.9054762112812352E-2"/>
                  <c:y val="6.153278821102749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2FA-435F-B6EB-52FD6711C706}"/>
                </c:ext>
              </c:extLst>
            </c:dLbl>
            <c:dLbl>
              <c:idx val="4"/>
              <c:layout>
                <c:manualLayout>
                  <c:x val="5.8149803149606299E-2"/>
                  <c:y val="2.2362525471612379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1260826771653543"/>
                      <c:h val="0.13456261989415358"/>
                    </c:manualLayout>
                  </c15:layout>
                </c:ext>
                <c:ext xmlns:c16="http://schemas.microsoft.com/office/drawing/2014/chart" uri="{C3380CC4-5D6E-409C-BE32-E72D297353CC}">
                  <c16:uniqueId val="{00000002-2E8E-45E2-8F4E-AF00650B35C9}"/>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GR'!$A$344,'Dollars - GR'!$A$360,'Dollars - GR'!$A$377,'Dollars - GR'!$A$387,'Dollars - GR'!$A$401)</c:f>
              <c:strCache>
                <c:ptCount val="5"/>
                <c:pt idx="0">
                  <c:v>Instruction &amp; Operations Formula</c:v>
                </c:pt>
                <c:pt idx="1">
                  <c:v>E &amp; G Space Support</c:v>
                </c:pt>
                <c:pt idx="2">
                  <c:v>Research Enhancement Formula</c:v>
                </c:pt>
                <c:pt idx="3">
                  <c:v>Mission Specific Formula</c:v>
                </c:pt>
                <c:pt idx="4">
                  <c:v>Graduate Medical Education Formula</c:v>
                </c:pt>
              </c:strCache>
            </c:strRef>
          </c:cat>
          <c:val>
            <c:numRef>
              <c:f>('Dollars - GR'!$G$344,'Dollars - GR'!$G$360,'Dollars - GR'!$G$377,'Dollars - GR'!$G$387,'Dollars - GR'!$G$401)</c:f>
              <c:numCache>
                <c:formatCode>_("$"* #,##0_);_("$"* \(#,##0\);_("$"* "-"??_);_(@_)</c:formatCode>
                <c:ptCount val="5"/>
                <c:pt idx="0">
                  <c:v>1171654494</c:v>
                </c:pt>
                <c:pt idx="1">
                  <c:v>258820060</c:v>
                </c:pt>
                <c:pt idx="2">
                  <c:v>84545434</c:v>
                </c:pt>
                <c:pt idx="3">
                  <c:v>813974754</c:v>
                </c:pt>
                <c:pt idx="4">
                  <c:v>81345544</c:v>
                </c:pt>
              </c:numCache>
            </c:numRef>
          </c:val>
          <c:extLst>
            <c:ext xmlns:c16="http://schemas.microsoft.com/office/drawing/2014/chart" uri="{C3380CC4-5D6E-409C-BE32-E72D297353CC}">
              <c16:uniqueId val="{00000003-2E8E-45E2-8F4E-AF00650B35C9}"/>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Community College Formula Funding - General Revenue</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9.5328860711153401E-2"/>
                  <c:y val="4.9804117518334072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16705839895013122"/>
                      <c:h val="9.3874969201125577E-2"/>
                    </c:manualLayout>
                  </c15:layout>
                </c:ext>
                <c:ext xmlns:c16="http://schemas.microsoft.com/office/drawing/2014/chart" uri="{C3380CC4-5D6E-409C-BE32-E72D297353CC}">
                  <c16:uniqueId val="{00000000-9877-4F5D-9523-3C1A90117C00}"/>
                </c:ext>
              </c:extLst>
            </c:dLbl>
            <c:dLbl>
              <c:idx val="1"/>
              <c:layout>
                <c:manualLayout>
                  <c:x val="8.6340767206811844E-2"/>
                  <c:y val="3.201606561152703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F8E2-4ABB-884B-C5CF96BD7A53}"/>
                </c:ext>
              </c:extLst>
            </c:dLbl>
            <c:dLbl>
              <c:idx val="2"/>
              <c:layout>
                <c:manualLayout>
                  <c:x val="0.22820433070866142"/>
                  <c:y val="-4.696028643035229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877-4F5D-9523-3C1A90117C00}"/>
                </c:ext>
              </c:extLst>
            </c:dLbl>
            <c:dLbl>
              <c:idx val="3"/>
              <c:layout>
                <c:manualLayout>
                  <c:x val="6.6693981378098274E-2"/>
                  <c:y val="-6.467287904433102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877-4F5D-9523-3C1A90117C00}"/>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GR'!$A$499,'Dollars - GR'!$A$551,'Dollars - GR'!$A$605,'Dollars - GR'!$A$659)</c:f>
              <c:strCache>
                <c:ptCount val="4"/>
                <c:pt idx="0">
                  <c:v>Core Operations</c:v>
                </c:pt>
                <c:pt idx="1">
                  <c:v>Student Success</c:v>
                </c:pt>
                <c:pt idx="2">
                  <c:v>Contact Hour Funding</c:v>
                </c:pt>
                <c:pt idx="3">
                  <c:v>Bachelor of Applied Technology</c:v>
                </c:pt>
              </c:strCache>
            </c:strRef>
          </c:cat>
          <c:val>
            <c:numRef>
              <c:f>('Dollars - GR'!$G$499,'Dollars - GR'!$G$551,'Dollars - GR'!$G$605,'Dollars - GR'!$G$659)</c:f>
              <c:numCache>
                <c:formatCode>_("$"* #,##0_);_("$"* \(#,##0\);_("$"* "-"_);_(@_)</c:formatCode>
                <c:ptCount val="4"/>
                <c:pt idx="0" formatCode="_(* #,##0_);_(* \(#,##0\);_(* &quot;-&quot;_);_(@_)">
                  <c:v>68040600</c:v>
                </c:pt>
                <c:pt idx="1">
                  <c:v>228296111</c:v>
                </c:pt>
                <c:pt idx="2">
                  <c:v>1533740830</c:v>
                </c:pt>
                <c:pt idx="3">
                  <c:v>3229696</c:v>
                </c:pt>
              </c:numCache>
            </c:numRef>
          </c:val>
          <c:extLst>
            <c:ext xmlns:c16="http://schemas.microsoft.com/office/drawing/2014/chart" uri="{C3380CC4-5D6E-409C-BE32-E72D297353CC}">
              <c16:uniqueId val="{00000003-9877-4F5D-9523-3C1A90117C00}"/>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Lamar State College Formula Funding - General Revenue</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0.15213439873653278"/>
                  <c:y val="-0.1668628061473732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C0F-402B-B023-DAE9B9FCCE10}"/>
                </c:ext>
              </c:extLst>
            </c:dLbl>
            <c:dLbl>
              <c:idx val="1"/>
              <c:layout>
                <c:manualLayout>
                  <c:x val="6.3510005145780951E-2"/>
                  <c:y val="6.2181081961587281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17170299364753316"/>
                      <c:h val="0.17604160891023329"/>
                    </c:manualLayout>
                  </c15:layout>
                </c:ext>
                <c:ext xmlns:c16="http://schemas.microsoft.com/office/drawing/2014/chart" uri="{C3380CC4-5D6E-409C-BE32-E72D297353CC}">
                  <c16:uniqueId val="{00000001-6C0F-402B-B023-DAE9B9FCCE10}"/>
                </c:ext>
              </c:extLst>
            </c:dLbl>
            <c:dLbl>
              <c:idx val="2"/>
              <c:layout>
                <c:manualLayout>
                  <c:x val="7.1153399289946961E-2"/>
                  <c:y val="6.553967666021098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C0F-402B-B023-DAE9B9FCCE10}"/>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GR'!$A$747,'Dollars - GR'!$A$752,'Dollars - GR'!$A$757)</c:f>
              <c:strCache>
                <c:ptCount val="3"/>
                <c:pt idx="0">
                  <c:v>Instruction and Administration</c:v>
                </c:pt>
                <c:pt idx="1">
                  <c:v>E &amp; G Space Support</c:v>
                </c:pt>
                <c:pt idx="2">
                  <c:v>Small Institution Supplement</c:v>
                </c:pt>
              </c:strCache>
            </c:strRef>
          </c:cat>
          <c:val>
            <c:numRef>
              <c:f>('Dollars - GR'!$G$747,'Dollars - GR'!$G$752,'Dollars - GR'!$G$757)</c:f>
              <c:numCache>
                <c:formatCode>_("$"* #,##0_);_("$"* \(#,##0\);_("$"* "-"_);_(@_)</c:formatCode>
                <c:ptCount val="3"/>
                <c:pt idx="0">
                  <c:v>41889689.020000011</c:v>
                </c:pt>
                <c:pt idx="1">
                  <c:v>5745163.5607514875</c:v>
                </c:pt>
                <c:pt idx="2">
                  <c:v>7899396</c:v>
                </c:pt>
              </c:numCache>
            </c:numRef>
          </c:val>
          <c:extLst>
            <c:ext xmlns:c16="http://schemas.microsoft.com/office/drawing/2014/chart" uri="{C3380CC4-5D6E-409C-BE32-E72D297353CC}">
              <c16:uniqueId val="{00000003-6C0F-402B-B023-DAE9B9FCCE10}"/>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Technical College Formula Funding - General Revenue</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0.20850717334809099"/>
                  <c:y val="-7.8218498747586202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DCA-4394-AE29-BBB41415A442}"/>
                </c:ext>
              </c:extLst>
            </c:dLbl>
            <c:dLbl>
              <c:idx val="1"/>
              <c:layout>
                <c:manualLayout>
                  <c:x val="-2.5929557818836148E-3"/>
                  <c:y val="-8.3211811613987829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7360162593732501"/>
                      <c:h val="0.1595321284497504"/>
                    </c:manualLayout>
                  </c15:layout>
                </c:ext>
                <c:ext xmlns:c16="http://schemas.microsoft.com/office/drawing/2014/chart" uri="{C3380CC4-5D6E-409C-BE32-E72D297353CC}">
                  <c16:uniqueId val="{00000001-9DCA-4394-AE29-BBB41415A442}"/>
                </c:ext>
              </c:extLst>
            </c:dLbl>
            <c:dLbl>
              <c:idx val="2"/>
              <c:layout>
                <c:manualLayout>
                  <c:x val="0.11876332967626889"/>
                  <c:y val="0.1077303660574238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DCA-4394-AE29-BBB41415A442}"/>
                </c:ext>
              </c:extLst>
            </c:dLbl>
            <c:dLbl>
              <c:idx val="3"/>
              <c:layout>
                <c:manualLayout>
                  <c:x val="8.0650504383622826E-2"/>
                  <c:y val="0.1499486125724714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B-7D01-4705-BD9C-A81FED3C3B13}"/>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GR'!$A$806,'Dollars - GR'!$A$814:$A$815,'Dollars - GR'!$A$830)</c:f>
              <c:strCache>
                <c:ptCount val="3"/>
                <c:pt idx="0">
                  <c:v>Instruction and Administration</c:v>
                </c:pt>
                <c:pt idx="1">
                  <c:v>Dual Credit Contact Hour Funding</c:v>
                </c:pt>
                <c:pt idx="2">
                  <c:v>Small Institution Supplement</c:v>
                </c:pt>
              </c:strCache>
            </c:strRef>
          </c:cat>
          <c:val>
            <c:numRef>
              <c:f>('Dollars - GR'!$G$806,'Dollars - GR'!$G$814:$G$815,'Dollars - GR'!$G$830)</c:f>
              <c:numCache>
                <c:formatCode>_("$"* #,##0_);_("$"* \(#,##0\);_("$"* "-"_);_(@_)</c:formatCode>
                <c:ptCount val="3"/>
                <c:pt idx="0">
                  <c:v>132248702</c:v>
                </c:pt>
                <c:pt idx="1">
                  <c:v>2200000</c:v>
                </c:pt>
                <c:pt idx="2">
                  <c:v>7899397.9896167023</c:v>
                </c:pt>
              </c:numCache>
            </c:numRef>
          </c:val>
          <c:extLst>
            <c:ext xmlns:c16="http://schemas.microsoft.com/office/drawing/2014/chart" uri="{C3380CC4-5D6E-409C-BE32-E72D297353CC}">
              <c16:uniqueId val="{00000003-9DCA-4394-AE29-BBB41415A442}"/>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Lamar State College Formula Funding - All Funds</a:t>
            </a:r>
            <a:endParaRPr lang="en-US" sz="1200">
              <a:effectLst/>
            </a:endParaRPr>
          </a:p>
        </c:rich>
      </c:tx>
      <c:layout>
        <c:manualLayout>
          <c:xMode val="edge"/>
          <c:yMode val="edge"/>
          <c:x val="0.3034365763904725"/>
          <c:y val="2.5104322472335149E-2"/>
        </c:manualLayout>
      </c:layout>
      <c:overlay val="0"/>
    </c:title>
    <c:autoTitleDeleted val="0"/>
    <c:plotArea>
      <c:layout>
        <c:manualLayout>
          <c:layoutTarget val="inner"/>
          <c:xMode val="edge"/>
          <c:yMode val="edge"/>
          <c:x val="0.1411504070465768"/>
          <c:y val="0.13840039933658602"/>
          <c:w val="0.66098258984989822"/>
          <c:h val="0.77447978530516792"/>
        </c:manualLayout>
      </c:layout>
      <c:barChart>
        <c:barDir val="col"/>
        <c:grouping val="stacked"/>
        <c:varyColors val="0"/>
        <c:ser>
          <c:idx val="5"/>
          <c:order val="0"/>
          <c:tx>
            <c:strRef>
              <c:f>'Biennia History - All Funds'!$A$748</c:f>
              <c:strCache>
                <c:ptCount val="1"/>
                <c:pt idx="0">
                  <c:v>Instruction and Administration</c:v>
                </c:pt>
              </c:strCache>
            </c:strRef>
          </c:tx>
          <c:invertIfNegative val="0"/>
          <c:cat>
            <c:strRef>
              <c:f>'Biennia History - All Funds'!$B$743:$K$743</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Funds'!$B$748:$K$748</c:f>
              <c:numCache>
                <c:formatCode>_("$"* #,##0_);_("$"* \(#,##0\);_("$"* "-"_);_(@_)</c:formatCode>
                <c:ptCount val="10"/>
                <c:pt idx="0">
                  <c:v>34424369</c:v>
                </c:pt>
                <c:pt idx="1">
                  <c:v>33902227</c:v>
                </c:pt>
                <c:pt idx="2">
                  <c:v>37727318</c:v>
                </c:pt>
                <c:pt idx="3">
                  <c:v>37324909</c:v>
                </c:pt>
                <c:pt idx="4">
                  <c:v>38014130</c:v>
                </c:pt>
                <c:pt idx="5">
                  <c:v>37812418</c:v>
                </c:pt>
                <c:pt idx="6">
                  <c:v>41447707</c:v>
                </c:pt>
                <c:pt idx="7">
                  <c:v>34244242</c:v>
                </c:pt>
                <c:pt idx="8">
                  <c:v>35550672</c:v>
                </c:pt>
                <c:pt idx="9">
                  <c:v>50738494</c:v>
                </c:pt>
              </c:numCache>
            </c:numRef>
          </c:val>
          <c:extLst>
            <c:ext xmlns:c16="http://schemas.microsoft.com/office/drawing/2014/chart" uri="{C3380CC4-5D6E-409C-BE32-E72D297353CC}">
              <c16:uniqueId val="{00000000-B822-4805-A8B2-7D34586A1250}"/>
            </c:ext>
          </c:extLst>
        </c:ser>
        <c:ser>
          <c:idx val="4"/>
          <c:order val="1"/>
          <c:tx>
            <c:strRef>
              <c:f>'Biennia History - All Funds'!$A$753</c:f>
              <c:strCache>
                <c:ptCount val="1"/>
                <c:pt idx="0">
                  <c:v>E &amp; G Space Support</c:v>
                </c:pt>
              </c:strCache>
            </c:strRef>
          </c:tx>
          <c:invertIfNegative val="0"/>
          <c:cat>
            <c:strRef>
              <c:f>'Biennia History - All Funds'!$B$743:$K$743</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Funds'!$B$753:$K$753</c:f>
              <c:numCache>
                <c:formatCode>_("$"* #,##0_);_("$"* \(#,##0\);_("$"* "-"_);_(@_)</c:formatCode>
                <c:ptCount val="10"/>
                <c:pt idx="0">
                  <c:v>8186000</c:v>
                </c:pt>
                <c:pt idx="1">
                  <c:v>5045909</c:v>
                </c:pt>
                <c:pt idx="2">
                  <c:v>5770438</c:v>
                </c:pt>
                <c:pt idx="3">
                  <c:v>5893108</c:v>
                </c:pt>
                <c:pt idx="4">
                  <c:v>5892405</c:v>
                </c:pt>
                <c:pt idx="5">
                  <c:v>6281770</c:v>
                </c:pt>
                <c:pt idx="6">
                  <c:v>6636858</c:v>
                </c:pt>
                <c:pt idx="7">
                  <c:v>6386446</c:v>
                </c:pt>
                <c:pt idx="8">
                  <c:v>6347605</c:v>
                </c:pt>
                <c:pt idx="9">
                  <c:v>6728444</c:v>
                </c:pt>
              </c:numCache>
            </c:numRef>
          </c:val>
          <c:extLst>
            <c:ext xmlns:c16="http://schemas.microsoft.com/office/drawing/2014/chart" uri="{C3380CC4-5D6E-409C-BE32-E72D297353CC}">
              <c16:uniqueId val="{00000001-B822-4805-A8B2-7D34586A1250}"/>
            </c:ext>
          </c:extLst>
        </c:ser>
        <c:ser>
          <c:idx val="7"/>
          <c:order val="2"/>
          <c:tx>
            <c:strRef>
              <c:f>'Biennia History - All Funds'!$A$758</c:f>
              <c:strCache>
                <c:ptCount val="1"/>
                <c:pt idx="0">
                  <c:v>Small Institution Supplement</c:v>
                </c:pt>
              </c:strCache>
            </c:strRef>
          </c:tx>
          <c:invertIfNegative val="0"/>
          <c:cat>
            <c:strRef>
              <c:f>'Biennia History - All Funds'!$B$743:$K$743</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Funds'!$B$758:$K$758</c:f>
              <c:numCache>
                <c:formatCode>_("$"* #,##0_);_("$"* \(#,##0\);_("$"* "-"_);_(@_)</c:formatCode>
                <c:ptCount val="10"/>
                <c:pt idx="0">
                  <c:v>450000</c:v>
                </c:pt>
                <c:pt idx="1">
                  <c:v>2250000</c:v>
                </c:pt>
                <c:pt idx="2">
                  <c:v>2250000</c:v>
                </c:pt>
                <c:pt idx="3">
                  <c:v>2250000</c:v>
                </c:pt>
                <c:pt idx="4">
                  <c:v>2250000</c:v>
                </c:pt>
                <c:pt idx="5">
                  <c:v>2250000</c:v>
                </c:pt>
                <c:pt idx="6">
                  <c:v>2250000</c:v>
                </c:pt>
                <c:pt idx="7">
                  <c:v>2250000</c:v>
                </c:pt>
                <c:pt idx="8">
                  <c:v>2250000</c:v>
                </c:pt>
                <c:pt idx="9">
                  <c:v>7899396</c:v>
                </c:pt>
              </c:numCache>
            </c:numRef>
          </c:val>
          <c:extLst>
            <c:ext xmlns:c16="http://schemas.microsoft.com/office/drawing/2014/chart" uri="{C3380CC4-5D6E-409C-BE32-E72D297353CC}">
              <c16:uniqueId val="{00000002-B822-4805-A8B2-7D34586A1250}"/>
            </c:ext>
          </c:extLst>
        </c:ser>
        <c:dLbls>
          <c:showLegendKey val="0"/>
          <c:showVal val="0"/>
          <c:showCatName val="0"/>
          <c:showSerName val="0"/>
          <c:showPercent val="0"/>
          <c:showBubbleSize val="0"/>
        </c:dLbls>
        <c:gapWidth val="150"/>
        <c:overlap val="100"/>
        <c:axId val="343275504"/>
        <c:axId val="347006432"/>
      </c:barChart>
      <c:catAx>
        <c:axId val="343275504"/>
        <c:scaling>
          <c:orientation val="minMax"/>
        </c:scaling>
        <c:delete val="0"/>
        <c:axPos val="b"/>
        <c:numFmt formatCode="General" sourceLinked="1"/>
        <c:majorTickMark val="out"/>
        <c:minorTickMark val="none"/>
        <c:tickLblPos val="nextTo"/>
        <c:crossAx val="347006432"/>
        <c:crosses val="autoZero"/>
        <c:auto val="1"/>
        <c:lblAlgn val="ctr"/>
        <c:lblOffset val="100"/>
        <c:noMultiLvlLbl val="0"/>
      </c:catAx>
      <c:valAx>
        <c:axId val="347006432"/>
        <c:scaling>
          <c:orientation val="minMax"/>
        </c:scaling>
        <c:delete val="0"/>
        <c:axPos val="l"/>
        <c:majorGridlines/>
        <c:numFmt formatCode="_(&quot;$&quot;* #,##0_);_(&quot;$&quot;* \(#,##0\);_(&quot;$&quot;* &quot;-&quot;_);_(@_)" sourceLinked="1"/>
        <c:majorTickMark val="out"/>
        <c:minorTickMark val="none"/>
        <c:tickLblPos val="nextTo"/>
        <c:spPr>
          <a:ln/>
        </c:spPr>
        <c:crossAx val="343275504"/>
        <c:crosses val="autoZero"/>
        <c:crossBetween val="between"/>
        <c:dispUnits>
          <c:builtInUnit val="millions"/>
          <c:dispUnitsLbl>
            <c:layout>
              <c:manualLayout>
                <c:xMode val="edge"/>
                <c:yMode val="edge"/>
                <c:x val="5.249549513295506E-2"/>
                <c:y val="0.42722722203831298"/>
              </c:manualLayout>
            </c:layout>
          </c:dispUnitsLbl>
        </c:dispUnits>
      </c:valAx>
    </c:plotArea>
    <c:legend>
      <c:legendPos val="r"/>
      <c:layout>
        <c:manualLayout>
          <c:xMode val="edge"/>
          <c:yMode val="edge"/>
          <c:x val="0.80340762489434581"/>
          <c:y val="0.18832165917910568"/>
          <c:w val="0.19659237510565417"/>
          <c:h val="0.60669371849991138"/>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General Academic Inst. Formula Funding - All Funds</a:t>
            </a:r>
            <a:endParaRPr lang="en-US" sz="1200">
              <a:effectLst/>
            </a:endParaRPr>
          </a:p>
        </c:rich>
      </c:tx>
      <c:layout>
        <c:manualLayout>
          <c:xMode val="edge"/>
          <c:yMode val="edge"/>
          <c:x val="0.29136561792436888"/>
          <c:y val="3.3437676118706017E-2"/>
        </c:manualLayout>
      </c:layout>
      <c:overlay val="0"/>
    </c:title>
    <c:autoTitleDeleted val="0"/>
    <c:plotArea>
      <c:layout>
        <c:manualLayout>
          <c:layoutTarget val="inner"/>
          <c:xMode val="edge"/>
          <c:yMode val="edge"/>
          <c:x val="0.12759117281392457"/>
          <c:y val="0.14249051169072915"/>
          <c:w val="0.66098258984989822"/>
          <c:h val="0.77447978530516792"/>
        </c:manualLayout>
      </c:layout>
      <c:barChart>
        <c:barDir val="col"/>
        <c:grouping val="stacked"/>
        <c:varyColors val="0"/>
        <c:ser>
          <c:idx val="7"/>
          <c:order val="0"/>
          <c:tx>
            <c:strRef>
              <c:f>'Biennia History - All Funds'!$A$257</c:f>
              <c:strCache>
                <c:ptCount val="1"/>
                <c:pt idx="0">
                  <c:v>Small Institution Supplement</c:v>
                </c:pt>
              </c:strCache>
            </c:strRef>
          </c:tx>
          <c:invertIfNegative val="0"/>
          <c:cat>
            <c:strRef>
              <c:f>'Biennia History - All Funds'!$B$85:$K$85</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Funds'!$G$257:$K$257</c:f>
              <c:numCache>
                <c:formatCode>_("$"* #,##0_);_("$"* \(#,##0\);_("$"* "-"_);_(@_)</c:formatCode>
                <c:ptCount val="5"/>
                <c:pt idx="0">
                  <c:v>21495000</c:v>
                </c:pt>
                <c:pt idx="1">
                  <c:v>20724900</c:v>
                </c:pt>
                <c:pt idx="2">
                  <c:v>18879900</c:v>
                </c:pt>
                <c:pt idx="3">
                  <c:v>16670100</c:v>
                </c:pt>
                <c:pt idx="4">
                  <c:v>27412450</c:v>
                </c:pt>
              </c:numCache>
            </c:numRef>
          </c:val>
          <c:extLst>
            <c:ext xmlns:c16="http://schemas.microsoft.com/office/drawing/2014/chart" uri="{C3380CC4-5D6E-409C-BE32-E72D297353CC}">
              <c16:uniqueId val="{00000000-B66A-4C62-A0F7-6AAF5022385E}"/>
            </c:ext>
          </c:extLst>
        </c:ser>
        <c:ser>
          <c:idx val="5"/>
          <c:order val="1"/>
          <c:tx>
            <c:strRef>
              <c:f>'Biennia History - All Funds'!$A$127</c:f>
              <c:strCache>
                <c:ptCount val="1"/>
                <c:pt idx="0">
                  <c:v>Instruction &amp; Operations Formula</c:v>
                </c:pt>
              </c:strCache>
            </c:strRef>
          </c:tx>
          <c:invertIfNegative val="0"/>
          <c:cat>
            <c:strRef>
              <c:f>'Biennia History - All Funds'!$B$85:$K$85</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Funds'!$B$127:$K$127</c:f>
              <c:numCache>
                <c:formatCode>_("$"* #,##0_);_("$"* \(#,##0\);_("$"* "-"_);_(@_)</c:formatCode>
                <c:ptCount val="10"/>
                <c:pt idx="0">
                  <c:v>2737920318</c:v>
                </c:pt>
                <c:pt idx="1">
                  <c:v>2875705403</c:v>
                </c:pt>
                <c:pt idx="2">
                  <c:v>3121650020</c:v>
                </c:pt>
                <c:pt idx="3">
                  <c:v>3230950374</c:v>
                </c:pt>
                <c:pt idx="4">
                  <c:v>3238919349</c:v>
                </c:pt>
                <c:pt idx="5">
                  <c:v>3271578678</c:v>
                </c:pt>
                <c:pt idx="6">
                  <c:v>3540886846</c:v>
                </c:pt>
                <c:pt idx="7">
                  <c:v>3843383072</c:v>
                </c:pt>
                <c:pt idx="8">
                  <c:v>3907898891</c:v>
                </c:pt>
                <c:pt idx="9">
                  <c:v>4050086094</c:v>
                </c:pt>
              </c:numCache>
            </c:numRef>
          </c:val>
          <c:extLst>
            <c:ext xmlns:c16="http://schemas.microsoft.com/office/drawing/2014/chart" uri="{C3380CC4-5D6E-409C-BE32-E72D297353CC}">
              <c16:uniqueId val="{00000001-B66A-4C62-A0F7-6AAF5022385E}"/>
            </c:ext>
          </c:extLst>
        </c:ser>
        <c:ser>
          <c:idx val="6"/>
          <c:order val="2"/>
          <c:tx>
            <c:strRef>
              <c:f>'Biennia History - All Funds'!$A$213</c:f>
              <c:strCache>
                <c:ptCount val="1"/>
                <c:pt idx="0">
                  <c:v>E &amp; G Space Support</c:v>
                </c:pt>
              </c:strCache>
            </c:strRef>
          </c:tx>
          <c:invertIfNegative val="0"/>
          <c:cat>
            <c:strRef>
              <c:f>'Biennia History - All Funds'!$B$85:$K$85</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Funds'!$B$213:$K$213</c:f>
              <c:numCache>
                <c:formatCode>_("$"* #,##0_);_("$"* \(#,##0\);_("$"* "-"_);_(@_)</c:formatCode>
                <c:ptCount val="10"/>
                <c:pt idx="0">
                  <c:v>604647254</c:v>
                </c:pt>
                <c:pt idx="1">
                  <c:v>565919363</c:v>
                </c:pt>
                <c:pt idx="2">
                  <c:v>623727778</c:v>
                </c:pt>
                <c:pt idx="3">
                  <c:v>644713110</c:v>
                </c:pt>
                <c:pt idx="4">
                  <c:v>624047212</c:v>
                </c:pt>
                <c:pt idx="5">
                  <c:v>628336878</c:v>
                </c:pt>
                <c:pt idx="6">
                  <c:v>676108232</c:v>
                </c:pt>
                <c:pt idx="7">
                  <c:v>715307292</c:v>
                </c:pt>
                <c:pt idx="8">
                  <c:v>731674796</c:v>
                </c:pt>
                <c:pt idx="9">
                  <c:v>763919892</c:v>
                </c:pt>
              </c:numCache>
            </c:numRef>
          </c:val>
          <c:extLst>
            <c:ext xmlns:c16="http://schemas.microsoft.com/office/drawing/2014/chart" uri="{C3380CC4-5D6E-409C-BE32-E72D297353CC}">
              <c16:uniqueId val="{00000002-B66A-4C62-A0F7-6AAF5022385E}"/>
            </c:ext>
          </c:extLst>
        </c:ser>
        <c:ser>
          <c:idx val="4"/>
          <c:order val="3"/>
          <c:tx>
            <c:strRef>
              <c:f>'Biennia History - All Funds'!$A$171</c:f>
              <c:strCache>
                <c:ptCount val="1"/>
                <c:pt idx="0">
                  <c:v>Teaching Experience Supplement</c:v>
                </c:pt>
              </c:strCache>
            </c:strRef>
          </c:tx>
          <c:invertIfNegative val="0"/>
          <c:cat>
            <c:strRef>
              <c:f>'Biennia History - All Funds'!$B$85:$K$85</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Funds'!$B$171:$K$171</c:f>
              <c:numCache>
                <c:formatCode>_("$"* #,##0_);_("$"* \(#,##0\);_("$"* "-"_);_(@_)</c:formatCode>
                <c:ptCount val="10"/>
                <c:pt idx="0">
                  <c:v>94384219</c:v>
                </c:pt>
                <c:pt idx="1">
                  <c:v>92083096</c:v>
                </c:pt>
                <c:pt idx="2">
                  <c:v>96730830</c:v>
                </c:pt>
                <c:pt idx="3">
                  <c:v>100283620</c:v>
                </c:pt>
                <c:pt idx="4">
                  <c:v>96895867</c:v>
                </c:pt>
                <c:pt idx="5">
                  <c:v>95711944</c:v>
                </c:pt>
                <c:pt idx="6">
                  <c:v>97380528</c:v>
                </c:pt>
                <c:pt idx="7">
                  <c:v>98733198</c:v>
                </c:pt>
                <c:pt idx="8">
                  <c:v>95407626</c:v>
                </c:pt>
                <c:pt idx="9">
                  <c:v>95732326</c:v>
                </c:pt>
              </c:numCache>
            </c:numRef>
          </c:val>
          <c:extLst>
            <c:ext xmlns:c16="http://schemas.microsoft.com/office/drawing/2014/chart" uri="{C3380CC4-5D6E-409C-BE32-E72D297353CC}">
              <c16:uniqueId val="{00000003-B66A-4C62-A0F7-6AAF5022385E}"/>
            </c:ext>
          </c:extLst>
        </c:ser>
        <c:dLbls>
          <c:showLegendKey val="0"/>
          <c:showVal val="0"/>
          <c:showCatName val="0"/>
          <c:showSerName val="0"/>
          <c:showPercent val="0"/>
          <c:showBubbleSize val="0"/>
        </c:dLbls>
        <c:gapWidth val="150"/>
        <c:overlap val="100"/>
        <c:axId val="344783424"/>
        <c:axId val="344786400"/>
      </c:barChart>
      <c:catAx>
        <c:axId val="344783424"/>
        <c:scaling>
          <c:orientation val="minMax"/>
        </c:scaling>
        <c:delete val="0"/>
        <c:axPos val="b"/>
        <c:numFmt formatCode="General" sourceLinked="1"/>
        <c:majorTickMark val="out"/>
        <c:minorTickMark val="none"/>
        <c:tickLblPos val="nextTo"/>
        <c:crossAx val="344786400"/>
        <c:crosses val="autoZero"/>
        <c:auto val="1"/>
        <c:lblAlgn val="ctr"/>
        <c:lblOffset val="100"/>
        <c:noMultiLvlLbl val="0"/>
      </c:catAx>
      <c:valAx>
        <c:axId val="344786400"/>
        <c:scaling>
          <c:orientation val="minMax"/>
        </c:scaling>
        <c:delete val="0"/>
        <c:axPos val="l"/>
        <c:majorGridlines/>
        <c:numFmt formatCode="_(&quot;$&quot;* #,##0_);_(&quot;$&quot;* \(#,##0\);_(&quot;$&quot;* &quot;-&quot;_);_(@_)" sourceLinked="1"/>
        <c:majorTickMark val="out"/>
        <c:minorTickMark val="none"/>
        <c:tickLblPos val="nextTo"/>
        <c:spPr>
          <a:ln/>
        </c:spPr>
        <c:crossAx val="344783424"/>
        <c:crosses val="autoZero"/>
        <c:crossBetween val="between"/>
        <c:dispUnits>
          <c:builtInUnit val="millions"/>
          <c:dispUnitsLbl>
            <c:layout>
              <c:manualLayout>
                <c:xMode val="edge"/>
                <c:yMode val="edge"/>
                <c:x val="3.4664774199362418E-2"/>
                <c:y val="0.42715037920873394"/>
              </c:manualLayout>
            </c:layout>
          </c:dispUnitsLbl>
        </c:dispUnits>
      </c:valAx>
    </c:plotArea>
    <c:legend>
      <c:legendPos val="r"/>
      <c:layout>
        <c:manualLayout>
          <c:xMode val="edge"/>
          <c:yMode val="edge"/>
          <c:x val="0.80340762489434581"/>
          <c:y val="0.25376133198074169"/>
          <c:w val="0.18981271408870501"/>
          <c:h val="0.64077419770381461"/>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Health-Related Inst. Formula Funding - All Funds</a:t>
            </a:r>
            <a:endParaRPr lang="en-US" sz="1200">
              <a:effectLst/>
            </a:endParaRPr>
          </a:p>
        </c:rich>
      </c:tx>
      <c:layout>
        <c:manualLayout>
          <c:xMode val="edge"/>
          <c:yMode val="edge"/>
          <c:x val="0.3047483846010251"/>
          <c:y val="4.1617635218910522E-2"/>
        </c:manualLayout>
      </c:layout>
      <c:overlay val="0"/>
    </c:title>
    <c:autoTitleDeleted val="0"/>
    <c:plotArea>
      <c:layout>
        <c:manualLayout>
          <c:layoutTarget val="inner"/>
          <c:xMode val="edge"/>
          <c:yMode val="edge"/>
          <c:x val="0.12759117281392457"/>
          <c:y val="0.14249051169072915"/>
          <c:w val="0.66098258984989822"/>
          <c:h val="0.77447978530516792"/>
        </c:manualLayout>
      </c:layout>
      <c:barChart>
        <c:barDir val="col"/>
        <c:grouping val="stacked"/>
        <c:varyColors val="0"/>
        <c:ser>
          <c:idx val="7"/>
          <c:order val="0"/>
          <c:tx>
            <c:strRef>
              <c:f>'Biennia History - All Funds'!$A$345</c:f>
              <c:strCache>
                <c:ptCount val="1"/>
                <c:pt idx="0">
                  <c:v>Instruction &amp; Operations Formula</c:v>
                </c:pt>
              </c:strCache>
            </c:strRef>
          </c:tx>
          <c:invertIfNegative val="0"/>
          <c:cat>
            <c:strRef>
              <c:f>'Biennia History - All Funds'!$B$331:$K$331</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Funds'!$B$345:$K$345</c:f>
              <c:numCache>
                <c:formatCode>_("$"* #,##0_);_("$"* \(#,##0\);_("$"* "-"_);_(@_)</c:formatCode>
                <c:ptCount val="10"/>
                <c:pt idx="0">
                  <c:v>852418092</c:v>
                </c:pt>
                <c:pt idx="1">
                  <c:v>763355440</c:v>
                </c:pt>
                <c:pt idx="2">
                  <c:v>880874732</c:v>
                </c:pt>
                <c:pt idx="3">
                  <c:v>928934516</c:v>
                </c:pt>
                <c:pt idx="4">
                  <c:v>972693965</c:v>
                </c:pt>
                <c:pt idx="5">
                  <c:v>928224628</c:v>
                </c:pt>
                <c:pt idx="6">
                  <c:v>1083983392</c:v>
                </c:pt>
                <c:pt idx="7">
                  <c:v>1170698696</c:v>
                </c:pt>
                <c:pt idx="8">
                  <c:v>1181856760</c:v>
                </c:pt>
                <c:pt idx="9" formatCode="_(&quot;$&quot;* #,##0_);_(&quot;$&quot;* \(#,##0\);_(&quot;$&quot;* &quot;-&quot;??_);_(@_)">
                  <c:v>1259300650</c:v>
                </c:pt>
              </c:numCache>
            </c:numRef>
          </c:val>
          <c:extLst>
            <c:ext xmlns:c16="http://schemas.microsoft.com/office/drawing/2014/chart" uri="{C3380CC4-5D6E-409C-BE32-E72D297353CC}">
              <c16:uniqueId val="{00000000-2393-4B84-B362-9A477C8D6CA3}"/>
            </c:ext>
          </c:extLst>
        </c:ser>
        <c:ser>
          <c:idx val="4"/>
          <c:order val="1"/>
          <c:tx>
            <c:strRef>
              <c:f>'Biennia History - All Funds'!$A$388</c:f>
              <c:strCache>
                <c:ptCount val="1"/>
                <c:pt idx="0">
                  <c:v>Mission Specific Formula</c:v>
                </c:pt>
              </c:strCache>
            </c:strRef>
          </c:tx>
          <c:invertIfNegative val="0"/>
          <c:cat>
            <c:strRef>
              <c:f>'Biennia History - All Funds'!$B$331:$K$331</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Funds'!$B$388:$K$388</c:f>
              <c:numCache>
                <c:formatCode>_("$"* #,##0_);_("$"* \(#,##0\);_("$"* "-"_);_(@_)</c:formatCode>
                <c:ptCount val="10"/>
                <c:pt idx="0">
                  <c:v>63456047.539999999</c:v>
                </c:pt>
                <c:pt idx="1">
                  <c:v>55987841.359999999</c:v>
                </c:pt>
                <c:pt idx="2">
                  <c:v>55056730</c:v>
                </c:pt>
                <c:pt idx="3">
                  <c:v>223032529</c:v>
                </c:pt>
                <c:pt idx="4">
                  <c:v>269693081.46118569</c:v>
                </c:pt>
                <c:pt idx="5">
                  <c:v>259624573</c:v>
                </c:pt>
                <c:pt idx="6">
                  <c:v>302091028</c:v>
                </c:pt>
                <c:pt idx="7">
                  <c:v>323162046</c:v>
                </c:pt>
                <c:pt idx="8">
                  <c:v>323162046</c:v>
                </c:pt>
                <c:pt idx="9" formatCode="_(&quot;$&quot;* #,##0_);_(&quot;$&quot;* \(#,##0\);_(&quot;$&quot;* &quot;-&quot;??_);_(@_)">
                  <c:v>814853640</c:v>
                </c:pt>
              </c:numCache>
            </c:numRef>
          </c:val>
          <c:extLst>
            <c:ext xmlns:c16="http://schemas.microsoft.com/office/drawing/2014/chart" uri="{C3380CC4-5D6E-409C-BE32-E72D297353CC}">
              <c16:uniqueId val="{00000001-2393-4B84-B362-9A477C8D6CA3}"/>
            </c:ext>
          </c:extLst>
        </c:ser>
        <c:ser>
          <c:idx val="5"/>
          <c:order val="2"/>
          <c:tx>
            <c:strRef>
              <c:f>'Biennia History - All Funds'!$A$361</c:f>
              <c:strCache>
                <c:ptCount val="1"/>
                <c:pt idx="0">
                  <c:v>E &amp; G Space Support</c:v>
                </c:pt>
              </c:strCache>
            </c:strRef>
          </c:tx>
          <c:invertIfNegative val="0"/>
          <c:cat>
            <c:strRef>
              <c:f>'Biennia History - All Funds'!$B$331:$K$331</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Funds'!$B$361:$K$361</c:f>
              <c:numCache>
                <c:formatCode>_("$"* #,##0_);_("$"* \(#,##0\);_("$"* "-"_);_(@_)</c:formatCode>
                <c:ptCount val="10"/>
                <c:pt idx="0">
                  <c:v>241188800.09602904</c:v>
                </c:pt>
                <c:pt idx="1">
                  <c:v>214979766</c:v>
                </c:pt>
                <c:pt idx="2">
                  <c:v>236267230</c:v>
                </c:pt>
                <c:pt idx="3">
                  <c:v>243205320</c:v>
                </c:pt>
                <c:pt idx="4">
                  <c:v>248536112</c:v>
                </c:pt>
                <c:pt idx="5">
                  <c:v>238261172</c:v>
                </c:pt>
                <c:pt idx="6">
                  <c:v>248358584</c:v>
                </c:pt>
                <c:pt idx="7">
                  <c:v>265414098</c:v>
                </c:pt>
                <c:pt idx="8">
                  <c:v>267576446</c:v>
                </c:pt>
                <c:pt idx="9" formatCode="_(&quot;$&quot;* #,##0_);_(&quot;$&quot;* \(#,##0\);_(&quot;$&quot;* &quot;-&quot;??_);_(@_)">
                  <c:v>278663452</c:v>
                </c:pt>
              </c:numCache>
            </c:numRef>
          </c:val>
          <c:extLst>
            <c:ext xmlns:c16="http://schemas.microsoft.com/office/drawing/2014/chart" uri="{C3380CC4-5D6E-409C-BE32-E72D297353CC}">
              <c16:uniqueId val="{00000002-2393-4B84-B362-9A477C8D6CA3}"/>
            </c:ext>
          </c:extLst>
        </c:ser>
        <c:ser>
          <c:idx val="6"/>
          <c:order val="3"/>
          <c:tx>
            <c:strRef>
              <c:f>'Biennia History - All Funds'!$A$378</c:f>
              <c:strCache>
                <c:ptCount val="1"/>
                <c:pt idx="0">
                  <c:v>Research Enhancement Formula</c:v>
                </c:pt>
              </c:strCache>
            </c:strRef>
          </c:tx>
          <c:invertIfNegative val="0"/>
          <c:cat>
            <c:strRef>
              <c:f>'Biennia History - All Funds'!$B$331:$K$331</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Funds'!$B$378:$K$378</c:f>
              <c:numCache>
                <c:formatCode>_("$"* #,##0_);_("$"* \(#,##0\);_("$"* "-"_);_(@_)</c:formatCode>
                <c:ptCount val="10"/>
                <c:pt idx="0">
                  <c:v>63082746</c:v>
                </c:pt>
                <c:pt idx="1">
                  <c:v>60805400</c:v>
                </c:pt>
                <c:pt idx="2">
                  <c:v>64942492</c:v>
                </c:pt>
                <c:pt idx="3">
                  <c:v>66567266</c:v>
                </c:pt>
                <c:pt idx="4">
                  <c:v>66783221</c:v>
                </c:pt>
                <c:pt idx="5">
                  <c:v>62911178</c:v>
                </c:pt>
                <c:pt idx="6">
                  <c:v>68683342</c:v>
                </c:pt>
                <c:pt idx="7">
                  <c:v>74562294</c:v>
                </c:pt>
                <c:pt idx="8">
                  <c:v>80628378</c:v>
                </c:pt>
                <c:pt idx="9" formatCode="_(&quot;$&quot;* #,##0_);_(&quot;$&quot;* \(#,##0\);_(&quot;$&quot;* &quot;-&quot;??_);_(@_)">
                  <c:v>84545434</c:v>
                </c:pt>
              </c:numCache>
            </c:numRef>
          </c:val>
          <c:extLst>
            <c:ext xmlns:c16="http://schemas.microsoft.com/office/drawing/2014/chart" uri="{C3380CC4-5D6E-409C-BE32-E72D297353CC}">
              <c16:uniqueId val="{00000003-2393-4B84-B362-9A477C8D6CA3}"/>
            </c:ext>
          </c:extLst>
        </c:ser>
        <c:ser>
          <c:idx val="8"/>
          <c:order val="4"/>
          <c:tx>
            <c:strRef>
              <c:f>'Biennia History - All Funds'!$A$402</c:f>
              <c:strCache>
                <c:ptCount val="1"/>
                <c:pt idx="0">
                  <c:v>Graduate Medical Education Formula</c:v>
                </c:pt>
              </c:strCache>
            </c:strRef>
          </c:tx>
          <c:invertIfNegative val="0"/>
          <c:cat>
            <c:strRef>
              <c:f>'Biennia History - All Funds'!$B$331:$K$331</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Funds'!$B$402:$K$402</c:f>
              <c:numCache>
                <c:formatCode>_("$"* #,##0_);_("$"* \(#,##0\);_("$"* "-"_);_(@_)</c:formatCode>
                <c:ptCount val="10"/>
                <c:pt idx="0">
                  <c:v>0</c:v>
                </c:pt>
                <c:pt idx="1">
                  <c:v>0</c:v>
                </c:pt>
                <c:pt idx="2">
                  <c:v>19730438</c:v>
                </c:pt>
                <c:pt idx="3">
                  <c:v>49951276</c:v>
                </c:pt>
                <c:pt idx="4">
                  <c:v>59829382</c:v>
                </c:pt>
                <c:pt idx="5">
                  <c:v>45988260</c:v>
                </c:pt>
                <c:pt idx="6">
                  <c:v>53738760</c:v>
                </c:pt>
                <c:pt idx="7">
                  <c:v>70249148</c:v>
                </c:pt>
                <c:pt idx="8">
                  <c:v>74717294</c:v>
                </c:pt>
                <c:pt idx="9" formatCode="_(&quot;$&quot;* #,##0_);_(&quot;$&quot;* \(#,##0\);_(&quot;$&quot;* &quot;-&quot;??_);_(@_)">
                  <c:v>81345544</c:v>
                </c:pt>
              </c:numCache>
            </c:numRef>
          </c:val>
          <c:extLst>
            <c:ext xmlns:c16="http://schemas.microsoft.com/office/drawing/2014/chart" uri="{C3380CC4-5D6E-409C-BE32-E72D297353CC}">
              <c16:uniqueId val="{00000004-2393-4B84-B362-9A477C8D6CA3}"/>
            </c:ext>
          </c:extLst>
        </c:ser>
        <c:dLbls>
          <c:showLegendKey val="0"/>
          <c:showVal val="0"/>
          <c:showCatName val="0"/>
          <c:showSerName val="0"/>
          <c:showPercent val="0"/>
          <c:showBubbleSize val="0"/>
        </c:dLbls>
        <c:gapWidth val="150"/>
        <c:overlap val="100"/>
        <c:axId val="355091248"/>
        <c:axId val="355091808"/>
      </c:barChart>
      <c:catAx>
        <c:axId val="355091248"/>
        <c:scaling>
          <c:orientation val="minMax"/>
        </c:scaling>
        <c:delete val="0"/>
        <c:axPos val="b"/>
        <c:numFmt formatCode="General" sourceLinked="1"/>
        <c:majorTickMark val="out"/>
        <c:minorTickMark val="none"/>
        <c:tickLblPos val="nextTo"/>
        <c:crossAx val="355091808"/>
        <c:crosses val="autoZero"/>
        <c:auto val="1"/>
        <c:lblAlgn val="ctr"/>
        <c:lblOffset val="100"/>
        <c:noMultiLvlLbl val="0"/>
      </c:catAx>
      <c:valAx>
        <c:axId val="355091808"/>
        <c:scaling>
          <c:orientation val="minMax"/>
        </c:scaling>
        <c:delete val="0"/>
        <c:axPos val="l"/>
        <c:majorGridlines/>
        <c:numFmt formatCode="_(&quot;$&quot;* #,##0_);_(&quot;$&quot;* \(#,##0\);_(&quot;$&quot;* &quot;-&quot;_);_(@_)" sourceLinked="1"/>
        <c:majorTickMark val="out"/>
        <c:minorTickMark val="none"/>
        <c:tickLblPos val="nextTo"/>
        <c:spPr>
          <a:ln/>
        </c:spPr>
        <c:crossAx val="355091248"/>
        <c:crosses val="autoZero"/>
        <c:crossBetween val="between"/>
        <c:dispUnits>
          <c:builtInUnit val="millions"/>
          <c:dispUnitsLbl>
            <c:layout>
              <c:manualLayout>
                <c:xMode val="edge"/>
                <c:yMode val="edge"/>
                <c:x val="3.9181966007462432E-2"/>
                <c:y val="0.42306039965863163"/>
              </c:manualLayout>
            </c:layout>
          </c:dispUnitsLbl>
        </c:dispUnits>
      </c:valAx>
    </c:plotArea>
    <c:legend>
      <c:legendPos val="r"/>
      <c:layout>
        <c:manualLayout>
          <c:xMode val="edge"/>
          <c:yMode val="edge"/>
          <c:x val="0.80340762489434581"/>
          <c:y val="0.18832165917910568"/>
          <c:w val="0.19659237510565417"/>
          <c:h val="0.60669371849991138"/>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Community College Formula Funding - All Funds</a:t>
            </a:r>
            <a:endParaRPr lang="en-US" sz="1200">
              <a:effectLst/>
            </a:endParaRPr>
          </a:p>
        </c:rich>
      </c:tx>
      <c:layout>
        <c:manualLayout>
          <c:xMode val="edge"/>
          <c:yMode val="edge"/>
          <c:x val="0.31996503456912578"/>
          <c:y val="3.3437676118706017E-2"/>
        </c:manualLayout>
      </c:layout>
      <c:overlay val="0"/>
    </c:title>
    <c:autoTitleDeleted val="0"/>
    <c:plotArea>
      <c:layout>
        <c:manualLayout>
          <c:layoutTarget val="inner"/>
          <c:xMode val="edge"/>
          <c:yMode val="edge"/>
          <c:x val="0.1411504070465768"/>
          <c:y val="0.13840039933658602"/>
          <c:w val="0.66098258984989822"/>
          <c:h val="0.77447978530516792"/>
        </c:manualLayout>
      </c:layout>
      <c:barChart>
        <c:barDir val="col"/>
        <c:grouping val="stacked"/>
        <c:varyColors val="0"/>
        <c:ser>
          <c:idx val="5"/>
          <c:order val="0"/>
          <c:tx>
            <c:strRef>
              <c:f>'Biennia History - All Funds'!$A$606</c:f>
              <c:strCache>
                <c:ptCount val="1"/>
                <c:pt idx="0">
                  <c:v>Contact Hour Funding</c:v>
                </c:pt>
              </c:strCache>
            </c:strRef>
          </c:tx>
          <c:invertIfNegative val="0"/>
          <c:cat>
            <c:strRef>
              <c:f>'Biennia History - All Funds'!$B$448:$K$448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Funds'!$B$606:$K$606</c:f>
              <c:numCache>
                <c:formatCode>_("$"* #,##0_);_("$"* \(#,##0\);_("$"* "-"_);_(@_)</c:formatCode>
                <c:ptCount val="10"/>
                <c:pt idx="0">
                  <c:v>1569157590</c:v>
                </c:pt>
                <c:pt idx="1">
                  <c:v>1501275020</c:v>
                </c:pt>
                <c:pt idx="2">
                  <c:v>1616585935</c:v>
                </c:pt>
                <c:pt idx="3">
                  <c:v>1693177165</c:v>
                </c:pt>
                <c:pt idx="4">
                  <c:v>1709894423</c:v>
                </c:pt>
                <c:pt idx="5">
                  <c:v>1732177990</c:v>
                </c:pt>
                <c:pt idx="6">
                  <c:v>1544339333</c:v>
                </c:pt>
                <c:pt idx="7">
                  <c:v>1522515612</c:v>
                </c:pt>
                <c:pt idx="8">
                  <c:v>1516635798</c:v>
                </c:pt>
                <c:pt idx="9">
                  <c:v>1533740830</c:v>
                </c:pt>
              </c:numCache>
            </c:numRef>
          </c:val>
          <c:extLst>
            <c:ext xmlns:c16="http://schemas.microsoft.com/office/drawing/2014/chart" uri="{C3380CC4-5D6E-409C-BE32-E72D297353CC}">
              <c16:uniqueId val="{00000000-D684-4D79-B01E-5B4AFBC5C3C2}"/>
            </c:ext>
          </c:extLst>
        </c:ser>
        <c:ser>
          <c:idx val="4"/>
          <c:order val="1"/>
          <c:tx>
            <c:strRef>
              <c:f>'Biennia History - All Funds'!$A$552</c:f>
              <c:strCache>
                <c:ptCount val="1"/>
                <c:pt idx="0">
                  <c:v>Student Success</c:v>
                </c:pt>
              </c:strCache>
            </c:strRef>
          </c:tx>
          <c:invertIfNegative val="0"/>
          <c:cat>
            <c:strRef>
              <c:f>'Biennia History - All Funds'!$B$448:$K$448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Funds'!$B$552:$K$552</c:f>
              <c:numCache>
                <c:formatCode>_("$"* #,##0_);_("$"* \(#,##0\);_("$"* "-"_);_(@_)</c:formatCode>
                <c:ptCount val="10"/>
                <c:pt idx="0">
                  <c:v>0</c:v>
                </c:pt>
                <c:pt idx="1">
                  <c:v>0</c:v>
                </c:pt>
                <c:pt idx="2">
                  <c:v>0</c:v>
                </c:pt>
                <c:pt idx="3">
                  <c:v>0</c:v>
                </c:pt>
                <c:pt idx="4">
                  <c:v>0</c:v>
                </c:pt>
                <c:pt idx="5">
                  <c:v>0</c:v>
                </c:pt>
                <c:pt idx="6">
                  <c:v>172015292</c:v>
                </c:pt>
                <c:pt idx="7">
                  <c:v>169168401</c:v>
                </c:pt>
                <c:pt idx="8">
                  <c:v>179955686</c:v>
                </c:pt>
                <c:pt idx="9">
                  <c:v>228296111</c:v>
                </c:pt>
              </c:numCache>
            </c:numRef>
          </c:val>
          <c:extLst>
            <c:ext xmlns:c16="http://schemas.microsoft.com/office/drawing/2014/chart" uri="{C3380CC4-5D6E-409C-BE32-E72D297353CC}">
              <c16:uniqueId val="{00000001-D684-4D79-B01E-5B4AFBC5C3C2}"/>
            </c:ext>
          </c:extLst>
        </c:ser>
        <c:ser>
          <c:idx val="7"/>
          <c:order val="2"/>
          <c:tx>
            <c:strRef>
              <c:f>'Biennia History - All Funds'!$A$500</c:f>
              <c:strCache>
                <c:ptCount val="1"/>
                <c:pt idx="0">
                  <c:v>Core Operations</c:v>
                </c:pt>
              </c:strCache>
            </c:strRef>
          </c:tx>
          <c:invertIfNegative val="0"/>
          <c:cat>
            <c:strRef>
              <c:f>'Biennia History - All Funds'!$B$448:$K$448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Funds'!$B$500:$K$500</c:f>
              <c:numCache>
                <c:formatCode>_("$"* #,##0_);_("$"* \(#,##0\);_("$"* "-"_);_(@_)</c:formatCode>
                <c:ptCount val="10"/>
                <c:pt idx="0">
                  <c:v>0</c:v>
                </c:pt>
                <c:pt idx="1">
                  <c:v>0</c:v>
                </c:pt>
                <c:pt idx="2">
                  <c:v>0</c:v>
                </c:pt>
                <c:pt idx="3">
                  <c:v>1201560</c:v>
                </c:pt>
                <c:pt idx="4">
                  <c:v>5762202</c:v>
                </c:pt>
                <c:pt idx="5">
                  <c:v>4500000</c:v>
                </c:pt>
                <c:pt idx="6">
                  <c:v>50000000</c:v>
                </c:pt>
                <c:pt idx="7">
                  <c:v>50000000</c:v>
                </c:pt>
                <c:pt idx="8">
                  <c:v>68040600</c:v>
                </c:pt>
                <c:pt idx="9">
                  <c:v>68040600</c:v>
                </c:pt>
              </c:numCache>
            </c:numRef>
          </c:val>
          <c:extLst>
            <c:ext xmlns:c16="http://schemas.microsoft.com/office/drawing/2014/chart" uri="{C3380CC4-5D6E-409C-BE32-E72D297353CC}">
              <c16:uniqueId val="{00000002-D684-4D79-B01E-5B4AFBC5C3C2}"/>
            </c:ext>
          </c:extLst>
        </c:ser>
        <c:ser>
          <c:idx val="6"/>
          <c:order val="3"/>
          <c:tx>
            <c:strRef>
              <c:f>'Biennia History - All Funds'!$A$660</c:f>
              <c:strCache>
                <c:ptCount val="1"/>
                <c:pt idx="0">
                  <c:v>Bachelor of Applied Technology</c:v>
                </c:pt>
              </c:strCache>
            </c:strRef>
          </c:tx>
          <c:invertIfNegative val="0"/>
          <c:cat>
            <c:strRef>
              <c:f>'Biennia History - All Funds'!$B$448:$K$448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Funds'!$B$660:$K$660</c:f>
              <c:numCache>
                <c:formatCode>_("$"* #,##0_);_("$"* \(#,##0\);_("$"* "-"_);_(@_)</c:formatCode>
                <c:ptCount val="10"/>
                <c:pt idx="0">
                  <c:v>0</c:v>
                </c:pt>
                <c:pt idx="1">
                  <c:v>0</c:v>
                </c:pt>
                <c:pt idx="2">
                  <c:v>0</c:v>
                </c:pt>
                <c:pt idx="3">
                  <c:v>978902</c:v>
                </c:pt>
                <c:pt idx="4">
                  <c:v>917624</c:v>
                </c:pt>
                <c:pt idx="5">
                  <c:v>929958</c:v>
                </c:pt>
                <c:pt idx="6">
                  <c:v>1510266</c:v>
                </c:pt>
                <c:pt idx="7">
                  <c:v>2142624</c:v>
                </c:pt>
                <c:pt idx="8">
                  <c:v>2769152</c:v>
                </c:pt>
                <c:pt idx="9">
                  <c:v>3229696</c:v>
                </c:pt>
              </c:numCache>
            </c:numRef>
          </c:val>
          <c:extLst>
            <c:ext xmlns:c16="http://schemas.microsoft.com/office/drawing/2014/chart" uri="{C3380CC4-5D6E-409C-BE32-E72D297353CC}">
              <c16:uniqueId val="{00000003-D684-4D79-B01E-5B4AFBC5C3C2}"/>
            </c:ext>
          </c:extLst>
        </c:ser>
        <c:dLbls>
          <c:showLegendKey val="0"/>
          <c:showVal val="0"/>
          <c:showCatName val="0"/>
          <c:showSerName val="0"/>
          <c:showPercent val="0"/>
          <c:showBubbleSize val="0"/>
        </c:dLbls>
        <c:gapWidth val="150"/>
        <c:overlap val="100"/>
        <c:axId val="343258880"/>
        <c:axId val="343259440"/>
      </c:barChart>
      <c:catAx>
        <c:axId val="343258880"/>
        <c:scaling>
          <c:orientation val="minMax"/>
        </c:scaling>
        <c:delete val="0"/>
        <c:axPos val="b"/>
        <c:numFmt formatCode="General" sourceLinked="1"/>
        <c:majorTickMark val="out"/>
        <c:minorTickMark val="none"/>
        <c:tickLblPos val="nextTo"/>
        <c:crossAx val="343259440"/>
        <c:crosses val="autoZero"/>
        <c:auto val="1"/>
        <c:lblAlgn val="ctr"/>
        <c:lblOffset val="100"/>
        <c:noMultiLvlLbl val="0"/>
      </c:catAx>
      <c:valAx>
        <c:axId val="343259440"/>
        <c:scaling>
          <c:orientation val="minMax"/>
          <c:min val="0"/>
        </c:scaling>
        <c:delete val="0"/>
        <c:axPos val="l"/>
        <c:majorGridlines/>
        <c:numFmt formatCode="_(&quot;$&quot;* #,##0_);_(&quot;$&quot;* \(#,##0\);_(&quot;$&quot;* &quot;-&quot;_);_(@_)" sourceLinked="1"/>
        <c:majorTickMark val="out"/>
        <c:minorTickMark val="none"/>
        <c:tickLblPos val="nextTo"/>
        <c:spPr>
          <a:ln/>
        </c:spPr>
        <c:crossAx val="343258880"/>
        <c:crosses val="autoZero"/>
        <c:crossBetween val="between"/>
        <c:dispUnits>
          <c:builtInUnit val="millions"/>
          <c:dispUnitsLbl>
            <c:layout>
              <c:manualLayout>
                <c:xMode val="edge"/>
                <c:yMode val="edge"/>
                <c:x val="4.1727256051578537E-2"/>
                <c:y val="0.42306039965863163"/>
              </c:manualLayout>
            </c:layout>
          </c:dispUnitsLbl>
        </c:dispUnits>
      </c:valAx>
    </c:plotArea>
    <c:legend>
      <c:legendPos val="r"/>
      <c:layout>
        <c:manualLayout>
          <c:xMode val="edge"/>
          <c:yMode val="edge"/>
          <c:x val="0.80340762489434581"/>
          <c:y val="0.18832165917910568"/>
          <c:w val="0.19659237510565417"/>
          <c:h val="0.60669371849991138"/>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Technical  State College Formula Funding - All Funds</a:t>
            </a:r>
            <a:endParaRPr lang="en-US" sz="1200">
              <a:effectLst/>
            </a:endParaRPr>
          </a:p>
        </c:rich>
      </c:tx>
      <c:layout>
        <c:manualLayout>
          <c:xMode val="edge"/>
          <c:yMode val="edge"/>
          <c:x val="0.30420092066804905"/>
          <c:y val="3.7604318371286631E-2"/>
        </c:manualLayout>
      </c:layout>
      <c:overlay val="0"/>
    </c:title>
    <c:autoTitleDeleted val="0"/>
    <c:plotArea>
      <c:layout>
        <c:manualLayout>
          <c:layoutTarget val="inner"/>
          <c:xMode val="edge"/>
          <c:yMode val="edge"/>
          <c:x val="0.1411504070465768"/>
          <c:y val="0.13840039933658602"/>
          <c:w val="0.66098258984989822"/>
          <c:h val="0.77447978530516792"/>
        </c:manualLayout>
      </c:layout>
      <c:barChart>
        <c:barDir val="col"/>
        <c:grouping val="stacked"/>
        <c:varyColors val="0"/>
        <c:ser>
          <c:idx val="5"/>
          <c:order val="0"/>
          <c:tx>
            <c:strRef>
              <c:f>'Biennia History - All Funds'!$A$807</c:f>
              <c:strCache>
                <c:ptCount val="1"/>
                <c:pt idx="0">
                  <c:v>Instruction and Administration</c:v>
                </c:pt>
              </c:strCache>
            </c:strRef>
          </c:tx>
          <c:invertIfNegative val="0"/>
          <c:cat>
            <c:strRef>
              <c:f>'Biennia History - All Funds'!$B$799:$K$799</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Funds'!$B$807:$K$807</c:f>
              <c:numCache>
                <c:formatCode>_("$"* #,##0_);_("$"* \(#,##0\);_("$"* "-"_);_(@_)</c:formatCode>
                <c:ptCount val="10"/>
                <c:pt idx="0">
                  <c:v>93701549</c:v>
                </c:pt>
                <c:pt idx="1">
                  <c:v>87736940</c:v>
                </c:pt>
                <c:pt idx="2">
                  <c:v>108837969</c:v>
                </c:pt>
                <c:pt idx="3">
                  <c:v>114790130</c:v>
                </c:pt>
                <c:pt idx="4">
                  <c:v>110760767</c:v>
                </c:pt>
                <c:pt idx="5">
                  <c:v>109585231</c:v>
                </c:pt>
                <c:pt idx="6">
                  <c:v>119013445</c:v>
                </c:pt>
                <c:pt idx="7">
                  <c:v>124786594</c:v>
                </c:pt>
                <c:pt idx="8">
                  <c:v>126005388</c:v>
                </c:pt>
                <c:pt idx="9">
                  <c:v>140948569.55979896</c:v>
                </c:pt>
              </c:numCache>
            </c:numRef>
          </c:val>
          <c:extLst>
            <c:ext xmlns:c16="http://schemas.microsoft.com/office/drawing/2014/chart" uri="{C3380CC4-5D6E-409C-BE32-E72D297353CC}">
              <c16:uniqueId val="{00000000-5216-456F-914E-686C6E84C94B}"/>
            </c:ext>
          </c:extLst>
        </c:ser>
        <c:ser>
          <c:idx val="4"/>
          <c:order val="1"/>
          <c:tx>
            <c:strRef>
              <c:f>'Biennia History - All Funds'!$A$823</c:f>
              <c:strCache>
                <c:ptCount val="1"/>
                <c:pt idx="0">
                  <c:v>E &amp; G Space Support</c:v>
                </c:pt>
              </c:strCache>
            </c:strRef>
          </c:tx>
          <c:invertIfNegative val="0"/>
          <c:cat>
            <c:strRef>
              <c:f>'Biennia History - All Funds'!$B$799:$K$799</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Funds'!$B$823:$K$823</c:f>
              <c:numCache>
                <c:formatCode>_("$"* #,##0_);_("$"* \(#,##0\);_("$"* "-"_);_(@_)</c:formatCode>
                <c:ptCount val="10"/>
                <c:pt idx="0">
                  <c:v>16577506</c:v>
                </c:pt>
                <c:pt idx="1">
                  <c:v>16046346</c:v>
                </c:pt>
                <c:pt idx="2">
                  <c:v>15742962</c:v>
                </c:pt>
                <c:pt idx="3">
                  <c:v>14801908</c:v>
                </c:pt>
                <c:pt idx="4">
                  <c:v>13686502</c:v>
                </c:pt>
                <c:pt idx="5">
                  <c:v>15593110</c:v>
                </c:pt>
                <c:pt idx="6">
                  <c:v>12983528</c:v>
                </c:pt>
                <c:pt idx="7">
                  <c:v>12957500</c:v>
                </c:pt>
                <c:pt idx="8">
                  <c:v>13140496</c:v>
                </c:pt>
                <c:pt idx="9">
                  <c:v>12711478</c:v>
                </c:pt>
              </c:numCache>
            </c:numRef>
          </c:val>
          <c:extLst>
            <c:ext xmlns:c16="http://schemas.microsoft.com/office/drawing/2014/chart" uri="{C3380CC4-5D6E-409C-BE32-E72D297353CC}">
              <c16:uniqueId val="{00000001-5216-456F-914E-686C6E84C94B}"/>
            </c:ext>
          </c:extLst>
        </c:ser>
        <c:ser>
          <c:idx val="7"/>
          <c:order val="2"/>
          <c:tx>
            <c:strRef>
              <c:f>'Biennia History - All Funds'!$A$831</c:f>
              <c:strCache>
                <c:ptCount val="1"/>
                <c:pt idx="0">
                  <c:v>Small Institution Supplement</c:v>
                </c:pt>
              </c:strCache>
            </c:strRef>
          </c:tx>
          <c:invertIfNegative val="0"/>
          <c:cat>
            <c:strRef>
              <c:f>'Biennia History - All Funds'!$B$799:$K$799</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Funds'!$B$831:$K$831</c:f>
              <c:numCache>
                <c:formatCode>_("$"* #,##0_);_("$"* \(#,##0\);_("$"* "-"_);_(@_)</c:formatCode>
                <c:ptCount val="10"/>
                <c:pt idx="0">
                  <c:v>600000</c:v>
                </c:pt>
                <c:pt idx="1">
                  <c:v>3000000</c:v>
                </c:pt>
                <c:pt idx="2">
                  <c:v>3000000</c:v>
                </c:pt>
                <c:pt idx="3">
                  <c:v>3000000</c:v>
                </c:pt>
                <c:pt idx="4">
                  <c:v>2883150</c:v>
                </c:pt>
                <c:pt idx="5">
                  <c:v>2883150</c:v>
                </c:pt>
                <c:pt idx="6">
                  <c:v>2923650</c:v>
                </c:pt>
                <c:pt idx="7">
                  <c:v>2966250</c:v>
                </c:pt>
                <c:pt idx="8">
                  <c:v>4385250</c:v>
                </c:pt>
                <c:pt idx="9">
                  <c:v>7899397.9896167023</c:v>
                </c:pt>
              </c:numCache>
            </c:numRef>
          </c:val>
          <c:extLst>
            <c:ext xmlns:c16="http://schemas.microsoft.com/office/drawing/2014/chart" uri="{C3380CC4-5D6E-409C-BE32-E72D297353CC}">
              <c16:uniqueId val="{00000002-5216-456F-914E-686C6E84C94B}"/>
            </c:ext>
          </c:extLst>
        </c:ser>
        <c:ser>
          <c:idx val="0"/>
          <c:order val="3"/>
          <c:tx>
            <c:strRef>
              <c:f>'Biennia History - All Funds'!$A$815</c:f>
              <c:strCache>
                <c:ptCount val="1"/>
                <c:pt idx="0">
                  <c:v>Dual Credit Contact Hour Funding</c:v>
                </c:pt>
              </c:strCache>
            </c:strRef>
          </c:tx>
          <c:invertIfNegative val="0"/>
          <c:val>
            <c:numRef>
              <c:f>'Biennia History - All Funds'!$B$815:$K$815</c:f>
              <c:numCache>
                <c:formatCode>_("$"* #,##0_);_("$"* \(#,##0\);_("$"* "-"_);_(@_)</c:formatCode>
                <c:ptCount val="10"/>
                <c:pt idx="0">
                  <c:v>0</c:v>
                </c:pt>
                <c:pt idx="1">
                  <c:v>0</c:v>
                </c:pt>
                <c:pt idx="2">
                  <c:v>0</c:v>
                </c:pt>
                <c:pt idx="3">
                  <c:v>0</c:v>
                </c:pt>
                <c:pt idx="4">
                  <c:v>0</c:v>
                </c:pt>
                <c:pt idx="5">
                  <c:v>0</c:v>
                </c:pt>
                <c:pt idx="6">
                  <c:v>0</c:v>
                </c:pt>
                <c:pt idx="7">
                  <c:v>0</c:v>
                </c:pt>
                <c:pt idx="8">
                  <c:v>0</c:v>
                </c:pt>
                <c:pt idx="9">
                  <c:v>2200000</c:v>
                </c:pt>
              </c:numCache>
            </c:numRef>
          </c:val>
          <c:extLst>
            <c:ext xmlns:c16="http://schemas.microsoft.com/office/drawing/2014/chart" uri="{C3380CC4-5D6E-409C-BE32-E72D297353CC}">
              <c16:uniqueId val="{00000000-AB7B-468C-9E7E-CEFB28152B87}"/>
            </c:ext>
          </c:extLst>
        </c:ser>
        <c:dLbls>
          <c:showLegendKey val="0"/>
          <c:showVal val="0"/>
          <c:showCatName val="0"/>
          <c:showSerName val="0"/>
          <c:showPercent val="0"/>
          <c:showBubbleSize val="0"/>
        </c:dLbls>
        <c:gapWidth val="150"/>
        <c:overlap val="100"/>
        <c:axId val="353128112"/>
        <c:axId val="353092176"/>
      </c:barChart>
      <c:catAx>
        <c:axId val="353128112"/>
        <c:scaling>
          <c:orientation val="minMax"/>
        </c:scaling>
        <c:delete val="0"/>
        <c:axPos val="b"/>
        <c:numFmt formatCode="General" sourceLinked="1"/>
        <c:majorTickMark val="out"/>
        <c:minorTickMark val="none"/>
        <c:tickLblPos val="nextTo"/>
        <c:crossAx val="353092176"/>
        <c:crosses val="autoZero"/>
        <c:auto val="1"/>
        <c:lblAlgn val="ctr"/>
        <c:lblOffset val="100"/>
        <c:noMultiLvlLbl val="0"/>
      </c:catAx>
      <c:valAx>
        <c:axId val="353092176"/>
        <c:scaling>
          <c:orientation val="minMax"/>
        </c:scaling>
        <c:delete val="0"/>
        <c:axPos val="l"/>
        <c:majorGridlines/>
        <c:numFmt formatCode="_(&quot;$&quot;* #,##0_);_(&quot;$&quot;* \(#,##0\);_(&quot;$&quot;* &quot;-&quot;_);_(@_)" sourceLinked="1"/>
        <c:majorTickMark val="out"/>
        <c:minorTickMark val="none"/>
        <c:tickLblPos val="nextTo"/>
        <c:spPr>
          <a:ln/>
        </c:spPr>
        <c:crossAx val="353128112"/>
        <c:crosses val="autoZero"/>
        <c:crossBetween val="between"/>
        <c:dispUnits>
          <c:builtInUnit val="millions"/>
          <c:dispUnitsLbl>
            <c:layout>
              <c:manualLayout>
                <c:xMode val="edge"/>
                <c:yMode val="edge"/>
                <c:x val="4.9346361825253773E-2"/>
                <c:y val="0.4230605567386625"/>
              </c:manualLayout>
            </c:layout>
          </c:dispUnitsLbl>
        </c:dispUnits>
      </c:valAx>
    </c:plotArea>
    <c:legend>
      <c:legendPos val="r"/>
      <c:layout>
        <c:manualLayout>
          <c:xMode val="edge"/>
          <c:yMode val="edge"/>
          <c:x val="0.80684998712510336"/>
          <c:y val="0.37582172709260925"/>
          <c:w val="0.17922027818811806"/>
          <c:h val="0.3013817908852392"/>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Formula Funding by Sector - All Funds</a:t>
            </a:r>
            <a:endParaRPr lang="en-US" sz="1200">
              <a:effectLst/>
            </a:endParaRPr>
          </a:p>
        </c:rich>
      </c:tx>
      <c:layout>
        <c:manualLayout>
          <c:xMode val="edge"/>
          <c:yMode val="edge"/>
          <c:x val="0.31670722164840126"/>
          <c:y val="3.3437676118706017E-2"/>
        </c:manualLayout>
      </c:layout>
      <c:overlay val="0"/>
    </c:title>
    <c:autoTitleDeleted val="0"/>
    <c:plotArea>
      <c:layout>
        <c:manualLayout>
          <c:layoutTarget val="inner"/>
          <c:xMode val="edge"/>
          <c:yMode val="edge"/>
          <c:x val="0.12759117281392457"/>
          <c:y val="0.14249051169072915"/>
          <c:w val="0.66098258984989822"/>
          <c:h val="0.77447978530516792"/>
        </c:manualLayout>
      </c:layout>
      <c:barChart>
        <c:barDir val="col"/>
        <c:grouping val="stacked"/>
        <c:varyColors val="0"/>
        <c:ser>
          <c:idx val="5"/>
          <c:order val="0"/>
          <c:tx>
            <c:strRef>
              <c:f>'Biennia History - All Funds'!$A$34</c:f>
              <c:strCache>
                <c:ptCount val="1"/>
                <c:pt idx="0">
                  <c:v>Total General Academic Institutions Formula Funding</c:v>
                </c:pt>
              </c:strCache>
            </c:strRef>
          </c:tx>
          <c:invertIfNegative val="0"/>
          <c:cat>
            <c:strRef>
              <c:f>'Biennia History - All Funds'!$B$28:$K$28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Funds'!$B$34:$K$34</c:f>
              <c:numCache>
                <c:formatCode>_("$"* #,##0_);_("$"* \(#,##0\);_("$"* "-"_);_(@_)</c:formatCode>
                <c:ptCount val="10"/>
                <c:pt idx="0">
                  <c:v>3450451791</c:v>
                </c:pt>
                <c:pt idx="1">
                  <c:v>3545707862</c:v>
                </c:pt>
                <c:pt idx="2">
                  <c:v>3854108628</c:v>
                </c:pt>
                <c:pt idx="3">
                  <c:v>3987947104</c:v>
                </c:pt>
                <c:pt idx="4">
                  <c:v>3980692928</c:v>
                </c:pt>
                <c:pt idx="5">
                  <c:v>4017122500</c:v>
                </c:pt>
                <c:pt idx="6">
                  <c:v>4335100506</c:v>
                </c:pt>
                <c:pt idx="7">
                  <c:v>4676303462</c:v>
                </c:pt>
                <c:pt idx="8">
                  <c:v>4751651413</c:v>
                </c:pt>
                <c:pt idx="9" formatCode="_(&quot;$&quot;* #,##0_);_(&quot;$&quot;* \(#,##0\);_(&quot;$&quot;* &quot;-&quot;??_);_(@_)">
                  <c:v>4937150762</c:v>
                </c:pt>
              </c:numCache>
            </c:numRef>
          </c:val>
          <c:extLst>
            <c:ext xmlns:c16="http://schemas.microsoft.com/office/drawing/2014/chart" uri="{C3380CC4-5D6E-409C-BE32-E72D297353CC}">
              <c16:uniqueId val="{00000000-B6DF-4E8C-A21C-BB5D335F4DCE}"/>
            </c:ext>
          </c:extLst>
        </c:ser>
        <c:ser>
          <c:idx val="9"/>
          <c:order val="1"/>
          <c:tx>
            <c:strRef>
              <c:f>'Biennia History - All Funds'!$A$47</c:f>
              <c:strCache>
                <c:ptCount val="1"/>
                <c:pt idx="0">
                  <c:v>Total Community College Formula Funding</c:v>
                </c:pt>
              </c:strCache>
            </c:strRef>
          </c:tx>
          <c:invertIfNegative val="0"/>
          <c:cat>
            <c:strRef>
              <c:f>'Biennia History - All Funds'!$B$28:$K$28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Funds'!$B$47:$K$47</c:f>
              <c:numCache>
                <c:formatCode>_("$"* #,##0_);_("$"* \(#,##0\);_("$"* "-"_);_(@_)</c:formatCode>
                <c:ptCount val="10"/>
                <c:pt idx="0">
                  <c:v>1569157590</c:v>
                </c:pt>
                <c:pt idx="1">
                  <c:v>1501275020</c:v>
                </c:pt>
                <c:pt idx="2">
                  <c:v>1616585935</c:v>
                </c:pt>
                <c:pt idx="3">
                  <c:v>1695357627</c:v>
                </c:pt>
                <c:pt idx="4">
                  <c:v>1716574249</c:v>
                </c:pt>
                <c:pt idx="5">
                  <c:v>1737607948</c:v>
                </c:pt>
                <c:pt idx="6">
                  <c:v>1767864891</c:v>
                </c:pt>
                <c:pt idx="7">
                  <c:v>1743826637</c:v>
                </c:pt>
                <c:pt idx="8">
                  <c:v>1767401236</c:v>
                </c:pt>
                <c:pt idx="9" formatCode="_(&quot;$&quot;* #,##0_);_(&quot;$&quot;* \(#,##0\);_(&quot;$&quot;* &quot;-&quot;??_);_(@_)">
                  <c:v>1833307237</c:v>
                </c:pt>
              </c:numCache>
            </c:numRef>
          </c:val>
          <c:extLst>
            <c:ext xmlns:c16="http://schemas.microsoft.com/office/drawing/2014/chart" uri="{C3380CC4-5D6E-409C-BE32-E72D297353CC}">
              <c16:uniqueId val="{00000001-B6DF-4E8C-A21C-BB5D335F4DCE}"/>
            </c:ext>
          </c:extLst>
        </c:ser>
        <c:ser>
          <c:idx val="6"/>
          <c:order val="2"/>
          <c:tx>
            <c:strRef>
              <c:f>'Biennia History - All Funds'!$A$41</c:f>
              <c:strCache>
                <c:ptCount val="1"/>
                <c:pt idx="0">
                  <c:v>Total Health-Related Formula Funding</c:v>
                </c:pt>
              </c:strCache>
            </c:strRef>
          </c:tx>
          <c:invertIfNegative val="0"/>
          <c:cat>
            <c:strRef>
              <c:f>'Biennia History - All Funds'!$B$28:$K$28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Funds'!$B$41:$K$41</c:f>
              <c:numCache>
                <c:formatCode>_("$"* #,##0_);_("$"* \(#,##0\);_("$"* "-"_);_(@_)</c:formatCode>
                <c:ptCount val="10"/>
                <c:pt idx="0">
                  <c:v>1220145685.636029</c:v>
                </c:pt>
                <c:pt idx="1">
                  <c:v>1095128447.3599999</c:v>
                </c:pt>
                <c:pt idx="2">
                  <c:v>1256871622</c:v>
                </c:pt>
                <c:pt idx="3">
                  <c:v>1511690907</c:v>
                </c:pt>
                <c:pt idx="4">
                  <c:v>1617535761.4611857</c:v>
                </c:pt>
                <c:pt idx="5">
                  <c:v>1535009811</c:v>
                </c:pt>
                <c:pt idx="6">
                  <c:v>1756855106</c:v>
                </c:pt>
                <c:pt idx="7">
                  <c:v>1904086282</c:v>
                </c:pt>
                <c:pt idx="8">
                  <c:v>1927940924</c:v>
                </c:pt>
                <c:pt idx="9">
                  <c:v>2518708720</c:v>
                </c:pt>
              </c:numCache>
            </c:numRef>
          </c:val>
          <c:extLst>
            <c:ext xmlns:c16="http://schemas.microsoft.com/office/drawing/2014/chart" uri="{C3380CC4-5D6E-409C-BE32-E72D297353CC}">
              <c16:uniqueId val="{00000002-B6DF-4E8C-A21C-BB5D335F4DCE}"/>
            </c:ext>
          </c:extLst>
        </c:ser>
        <c:ser>
          <c:idx val="0"/>
          <c:order val="3"/>
          <c:tx>
            <c:strRef>
              <c:f>'Biennia History - All Funds'!$A$58</c:f>
              <c:strCache>
                <c:ptCount val="1"/>
                <c:pt idx="0">
                  <c:v>Total Technical College Formula Funding</c:v>
                </c:pt>
              </c:strCache>
            </c:strRef>
          </c:tx>
          <c:invertIfNegative val="0"/>
          <c:cat>
            <c:strRef>
              <c:f>'Biennia History - All Funds'!$B$28:$K$28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Funds'!$B$58:$K$58</c:f>
              <c:numCache>
                <c:formatCode>_("$"* #,##0_);_("$"* \(#,##0\);_("$"* "-"_);_(@_)</c:formatCode>
                <c:ptCount val="10"/>
                <c:pt idx="0">
                  <c:v>110879055</c:v>
                </c:pt>
                <c:pt idx="1">
                  <c:v>106783286</c:v>
                </c:pt>
                <c:pt idx="2">
                  <c:v>127580931</c:v>
                </c:pt>
                <c:pt idx="3">
                  <c:v>132592038</c:v>
                </c:pt>
                <c:pt idx="4">
                  <c:v>127330419</c:v>
                </c:pt>
                <c:pt idx="5">
                  <c:v>128061491</c:v>
                </c:pt>
                <c:pt idx="6">
                  <c:v>134920623</c:v>
                </c:pt>
                <c:pt idx="7">
                  <c:v>140710344</c:v>
                </c:pt>
                <c:pt idx="8">
                  <c:v>143531134</c:v>
                </c:pt>
                <c:pt idx="9" formatCode="_(&quot;$&quot;* #,##0_);_(&quot;$&quot;* \(#,##0\);_(&quot;$&quot;* &quot;-&quot;??_);_(@_)">
                  <c:v>163759445.54941565</c:v>
                </c:pt>
              </c:numCache>
            </c:numRef>
          </c:val>
          <c:extLst>
            <c:ext xmlns:c16="http://schemas.microsoft.com/office/drawing/2014/chart" uri="{C3380CC4-5D6E-409C-BE32-E72D297353CC}">
              <c16:uniqueId val="{00000003-B6DF-4E8C-A21C-BB5D335F4DCE}"/>
            </c:ext>
          </c:extLst>
        </c:ser>
        <c:ser>
          <c:idx val="8"/>
          <c:order val="4"/>
          <c:tx>
            <c:strRef>
              <c:f>'Biennia History - All Funds'!$A$52</c:f>
              <c:strCache>
                <c:ptCount val="1"/>
                <c:pt idx="0">
                  <c:v>Total State College Formula Funding</c:v>
                </c:pt>
              </c:strCache>
            </c:strRef>
          </c:tx>
          <c:invertIfNegative val="0"/>
          <c:cat>
            <c:strRef>
              <c:f>'Biennia History - All Funds'!$B$28:$K$28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All Funds'!$B$52:$K$52</c:f>
              <c:numCache>
                <c:formatCode>_("$"* #,##0_);_("$"* \(#,##0\);_("$"* "-"_);_(@_)</c:formatCode>
                <c:ptCount val="10"/>
                <c:pt idx="0">
                  <c:v>43060369</c:v>
                </c:pt>
                <c:pt idx="1">
                  <c:v>41198136</c:v>
                </c:pt>
                <c:pt idx="2">
                  <c:v>45747756</c:v>
                </c:pt>
                <c:pt idx="3">
                  <c:v>45468017</c:v>
                </c:pt>
                <c:pt idx="4">
                  <c:v>46156535</c:v>
                </c:pt>
                <c:pt idx="5">
                  <c:v>46344188</c:v>
                </c:pt>
                <c:pt idx="6">
                  <c:v>50334565</c:v>
                </c:pt>
                <c:pt idx="7">
                  <c:v>42880688</c:v>
                </c:pt>
                <c:pt idx="8">
                  <c:v>44148277</c:v>
                </c:pt>
                <c:pt idx="9" formatCode="_(&quot;$&quot;* #,##0_);_(&quot;$&quot;* \(#,##0\);_(&quot;$&quot;* &quot;-&quot;??_);_(@_)">
                  <c:v>65366334</c:v>
                </c:pt>
              </c:numCache>
            </c:numRef>
          </c:val>
          <c:extLst>
            <c:ext xmlns:c16="http://schemas.microsoft.com/office/drawing/2014/chart" uri="{C3380CC4-5D6E-409C-BE32-E72D297353CC}">
              <c16:uniqueId val="{00000004-B6DF-4E8C-A21C-BB5D335F4DCE}"/>
            </c:ext>
          </c:extLst>
        </c:ser>
        <c:dLbls>
          <c:showLegendKey val="0"/>
          <c:showVal val="0"/>
          <c:showCatName val="0"/>
          <c:showSerName val="0"/>
          <c:showPercent val="0"/>
          <c:showBubbleSize val="0"/>
        </c:dLbls>
        <c:gapWidth val="150"/>
        <c:overlap val="100"/>
        <c:axId val="355131184"/>
        <c:axId val="355131744"/>
      </c:barChart>
      <c:catAx>
        <c:axId val="355131184"/>
        <c:scaling>
          <c:orientation val="minMax"/>
        </c:scaling>
        <c:delete val="0"/>
        <c:axPos val="b"/>
        <c:numFmt formatCode="General" sourceLinked="1"/>
        <c:majorTickMark val="out"/>
        <c:minorTickMark val="none"/>
        <c:tickLblPos val="nextTo"/>
        <c:crossAx val="355131744"/>
        <c:crosses val="autoZero"/>
        <c:auto val="1"/>
        <c:lblAlgn val="ctr"/>
        <c:lblOffset val="100"/>
        <c:noMultiLvlLbl val="0"/>
      </c:catAx>
      <c:valAx>
        <c:axId val="355131744"/>
        <c:scaling>
          <c:orientation val="minMax"/>
        </c:scaling>
        <c:delete val="0"/>
        <c:axPos val="l"/>
        <c:majorGridlines/>
        <c:numFmt formatCode="_(&quot;$&quot;* #,##0_);_(&quot;$&quot;* \(#,##0\);_(&quot;$&quot;* &quot;-&quot;_);_(@_)" sourceLinked="1"/>
        <c:majorTickMark val="out"/>
        <c:minorTickMark val="none"/>
        <c:tickLblPos val="nextTo"/>
        <c:crossAx val="355131184"/>
        <c:crosses val="autoZero"/>
        <c:crossBetween val="between"/>
        <c:dispUnits>
          <c:builtInUnit val="billions"/>
          <c:dispUnitsLbl>
            <c:layout>
              <c:manualLayout>
                <c:xMode val="edge"/>
                <c:yMode val="edge"/>
                <c:x val="4.7964157802250856E-2"/>
                <c:y val="0.42715037920873394"/>
              </c:manualLayout>
            </c:layout>
          </c:dispUnitsLbl>
        </c:dispUnits>
      </c:valAx>
    </c:plotArea>
    <c:legend>
      <c:legendPos val="r"/>
      <c:layout>
        <c:manualLayout>
          <c:xMode val="edge"/>
          <c:yMode val="edge"/>
          <c:x val="0.80566751189999553"/>
          <c:y val="0.13924190457787869"/>
          <c:w val="0.18981271408870501"/>
          <c:h val="0.78802956378918909"/>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General Academic Formula Funding - All Funds</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0.17605569574073512"/>
                  <c:y val="-0.1918634541130400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39E0-4BA1-BB76-ED3066530B52}"/>
                </c:ext>
              </c:extLst>
            </c:dLbl>
            <c:dLbl>
              <c:idx val="1"/>
              <c:layout>
                <c:manualLayout>
                  <c:x val="5.5087371810482455E-2"/>
                  <c:y val="4.101114140054416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9E0-4BA1-BB76-ED3066530B52}"/>
                </c:ext>
              </c:extLst>
            </c:dLbl>
            <c:dLbl>
              <c:idx val="2"/>
              <c:layout>
                <c:manualLayout>
                  <c:x val="4.6641838689082782E-2"/>
                  <c:y val="9.887299905741496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39E0-4BA1-BB76-ED3066530B52}"/>
                </c:ext>
              </c:extLst>
            </c:dLbl>
            <c:dLbl>
              <c:idx val="3"/>
              <c:layout>
                <c:manualLayout>
                  <c:x val="4.0767133837999979E-2"/>
                  <c:y val="7.08900686056205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9E0-4BA1-BB76-ED3066530B52}"/>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All Funds'!$A$126,'Dollars - All Funds'!$A$170,'Dollars - All Funds'!$A$212,'Dollars - All Funds'!$A$256)</c:f>
              <c:strCache>
                <c:ptCount val="4"/>
                <c:pt idx="0">
                  <c:v>Instruction &amp; Operations Formula</c:v>
                </c:pt>
                <c:pt idx="1">
                  <c:v>Teaching Experience Supplement</c:v>
                </c:pt>
                <c:pt idx="2">
                  <c:v>E &amp; G Space Support</c:v>
                </c:pt>
                <c:pt idx="3">
                  <c:v>Small Institution Supplement</c:v>
                </c:pt>
              </c:strCache>
            </c:strRef>
          </c:cat>
          <c:val>
            <c:numRef>
              <c:f>('Dollars - All Funds'!$G$126,'Dollars - All Funds'!$G$170,'Dollars - All Funds'!$G$212,'Dollars - All Funds'!$G$256)</c:f>
              <c:numCache>
                <c:formatCode>_("$"* #,##0_);_("$"* \(#,##0\);_("$"* "-"_);_(@_)</c:formatCode>
                <c:ptCount val="4"/>
                <c:pt idx="0">
                  <c:v>4050086094</c:v>
                </c:pt>
                <c:pt idx="1">
                  <c:v>95732326</c:v>
                </c:pt>
                <c:pt idx="2">
                  <c:v>763919892</c:v>
                </c:pt>
                <c:pt idx="3">
                  <c:v>27412450</c:v>
                </c:pt>
              </c:numCache>
            </c:numRef>
          </c:val>
          <c:extLst>
            <c:ext xmlns:c16="http://schemas.microsoft.com/office/drawing/2014/chart" uri="{C3380CC4-5D6E-409C-BE32-E72D297353CC}">
              <c16:uniqueId val="{00000004-39E0-4BA1-BB76-ED3066530B52}"/>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Formula Funding by Sector - General Revenue</a:t>
            </a:r>
            <a:endParaRPr lang="en-US" sz="1200">
              <a:effectLst/>
            </a:endParaRPr>
          </a:p>
        </c:rich>
      </c:tx>
      <c:layout>
        <c:manualLayout>
          <c:xMode val="edge"/>
          <c:yMode val="edge"/>
          <c:x val="0.27997408720856459"/>
          <c:y val="3.3437676118706017E-2"/>
        </c:manualLayout>
      </c:layout>
      <c:overlay val="0"/>
    </c:title>
    <c:autoTitleDeleted val="0"/>
    <c:plotArea>
      <c:layout>
        <c:manualLayout>
          <c:layoutTarget val="inner"/>
          <c:xMode val="edge"/>
          <c:yMode val="edge"/>
          <c:x val="0.12759117281392457"/>
          <c:y val="0.14249051169072915"/>
          <c:w val="0.66098258984989822"/>
          <c:h val="0.77447978530516792"/>
        </c:manualLayout>
      </c:layout>
      <c:barChart>
        <c:barDir val="col"/>
        <c:grouping val="stacked"/>
        <c:varyColors val="0"/>
        <c:ser>
          <c:idx val="5"/>
          <c:order val="0"/>
          <c:tx>
            <c:strRef>
              <c:f>'Biennia History - GR'!$A$34</c:f>
              <c:strCache>
                <c:ptCount val="1"/>
                <c:pt idx="0">
                  <c:v>Total General Academic Institutions Formula Funding</c:v>
                </c:pt>
              </c:strCache>
            </c:strRef>
          </c:tx>
          <c:invertIfNegative val="0"/>
          <c:cat>
            <c:strRef>
              <c:f>'Biennia History - GR'!$B$28:$K$28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GR'!$B$34:$K$34</c:f>
              <c:numCache>
                <c:formatCode>_("$"* #,##0_);_("$"* \(#,##0\);_("$"* "-"_);_(@_)</c:formatCode>
                <c:ptCount val="10"/>
                <c:pt idx="0">
                  <c:v>2682999116</c:v>
                </c:pt>
                <c:pt idx="1">
                  <c:v>2657286027</c:v>
                </c:pt>
                <c:pt idx="2">
                  <c:v>2899531042</c:v>
                </c:pt>
                <c:pt idx="3">
                  <c:v>2991289362</c:v>
                </c:pt>
                <c:pt idx="4">
                  <c:v>2905906655</c:v>
                </c:pt>
                <c:pt idx="5">
                  <c:v>2919851238</c:v>
                </c:pt>
                <c:pt idx="6">
                  <c:v>3153975389</c:v>
                </c:pt>
                <c:pt idx="7">
                  <c:v>3448028404</c:v>
                </c:pt>
                <c:pt idx="8">
                  <c:v>3400308823</c:v>
                </c:pt>
                <c:pt idx="9" formatCode="_(&quot;$&quot;* #,##0_);_(&quot;$&quot;* \(#,##0\);_(&quot;$&quot;* &quot;-&quot;??_);_(@_)">
                  <c:v>3601749261.2995901</c:v>
                </c:pt>
              </c:numCache>
            </c:numRef>
          </c:val>
          <c:extLst>
            <c:ext xmlns:c16="http://schemas.microsoft.com/office/drawing/2014/chart" uri="{C3380CC4-5D6E-409C-BE32-E72D297353CC}">
              <c16:uniqueId val="{00000000-597F-4B55-9E9D-7363142EC6FF}"/>
            </c:ext>
          </c:extLst>
        </c:ser>
        <c:ser>
          <c:idx val="9"/>
          <c:order val="1"/>
          <c:tx>
            <c:strRef>
              <c:f>'Biennia History - GR'!$A$47</c:f>
              <c:strCache>
                <c:ptCount val="1"/>
                <c:pt idx="0">
                  <c:v>Total Community College Formula Funding</c:v>
                </c:pt>
              </c:strCache>
            </c:strRef>
          </c:tx>
          <c:invertIfNegative val="0"/>
          <c:cat>
            <c:strRef>
              <c:f>'Biennia History - GR'!$B$28:$K$28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GR'!$B$47:$K$47</c:f>
              <c:numCache>
                <c:formatCode>_("$"* #,##0_);_("$"* \(#,##0\);_("$"* "-"_);_(@_)</c:formatCode>
                <c:ptCount val="10"/>
                <c:pt idx="0">
                  <c:v>1569157590</c:v>
                </c:pt>
                <c:pt idx="1">
                  <c:v>1501275020</c:v>
                </c:pt>
                <c:pt idx="2">
                  <c:v>1616585935</c:v>
                </c:pt>
                <c:pt idx="3">
                  <c:v>1695357627</c:v>
                </c:pt>
                <c:pt idx="4">
                  <c:v>1716574249</c:v>
                </c:pt>
                <c:pt idx="5">
                  <c:v>1737607948</c:v>
                </c:pt>
                <c:pt idx="6">
                  <c:v>1767864891</c:v>
                </c:pt>
                <c:pt idx="7">
                  <c:v>1743826637</c:v>
                </c:pt>
                <c:pt idx="8">
                  <c:v>1733380936</c:v>
                </c:pt>
                <c:pt idx="9" formatCode="_(&quot;$&quot;* #,##0_);_(&quot;$&quot;* \(#,##0\);_(&quot;$&quot;* &quot;-&quot;??_);_(@_)">
                  <c:v>1833307237</c:v>
                </c:pt>
              </c:numCache>
            </c:numRef>
          </c:val>
          <c:extLst>
            <c:ext xmlns:c16="http://schemas.microsoft.com/office/drawing/2014/chart" uri="{C3380CC4-5D6E-409C-BE32-E72D297353CC}">
              <c16:uniqueId val="{00000001-597F-4B55-9E9D-7363142EC6FF}"/>
            </c:ext>
          </c:extLst>
        </c:ser>
        <c:ser>
          <c:idx val="6"/>
          <c:order val="2"/>
          <c:tx>
            <c:strRef>
              <c:f>'Biennia History - GR'!$A$41</c:f>
              <c:strCache>
                <c:ptCount val="1"/>
                <c:pt idx="0">
                  <c:v>Total Health-Related Formula Funding</c:v>
                </c:pt>
              </c:strCache>
            </c:strRef>
          </c:tx>
          <c:invertIfNegative val="0"/>
          <c:cat>
            <c:strRef>
              <c:f>'Biennia History - GR'!$B$28:$K$28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GR'!$B$41:$K$41</c:f>
              <c:numCache>
                <c:formatCode>_("$"* #,##0_);_("$"* \(#,##0\);_("$"* "-"_);_(@_)</c:formatCode>
                <c:ptCount val="10"/>
                <c:pt idx="0">
                  <c:v>1156998807.54</c:v>
                </c:pt>
                <c:pt idx="1">
                  <c:v>1031082811.36</c:v>
                </c:pt>
                <c:pt idx="2">
                  <c:v>1185950610</c:v>
                </c:pt>
                <c:pt idx="3">
                  <c:v>1440226048</c:v>
                </c:pt>
                <c:pt idx="4">
                  <c:v>1489662033.4611857</c:v>
                </c:pt>
                <c:pt idx="5">
                  <c:v>1441860438</c:v>
                </c:pt>
                <c:pt idx="6">
                  <c:v>1679956188</c:v>
                </c:pt>
                <c:pt idx="7">
                  <c:v>1805958202</c:v>
                </c:pt>
                <c:pt idx="8">
                  <c:v>1828259598</c:v>
                </c:pt>
                <c:pt idx="9" formatCode="_(&quot;$&quot;* #,##0_);_(&quot;$&quot;* \(#,##0\);_(&quot;$&quot;* &quot;-&quot;??_);_(@_)">
                  <c:v>2410340286</c:v>
                </c:pt>
              </c:numCache>
            </c:numRef>
          </c:val>
          <c:extLst>
            <c:ext xmlns:c16="http://schemas.microsoft.com/office/drawing/2014/chart" uri="{C3380CC4-5D6E-409C-BE32-E72D297353CC}">
              <c16:uniqueId val="{00000002-597F-4B55-9E9D-7363142EC6FF}"/>
            </c:ext>
          </c:extLst>
        </c:ser>
        <c:ser>
          <c:idx val="0"/>
          <c:order val="3"/>
          <c:tx>
            <c:strRef>
              <c:f>'Biennia History - GR'!$A$58</c:f>
              <c:strCache>
                <c:ptCount val="1"/>
                <c:pt idx="0">
                  <c:v>Total Technical College Formula Funding</c:v>
                </c:pt>
              </c:strCache>
            </c:strRef>
          </c:tx>
          <c:invertIfNegative val="0"/>
          <c:cat>
            <c:strRef>
              <c:f>'Biennia History - GR'!$B$28:$K$28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GR'!$B$58:$K$58</c:f>
              <c:numCache>
                <c:formatCode>_("$"* #,##0_);_("$"* \(#,##0\);_("$"* "-"_);_(@_)</c:formatCode>
                <c:ptCount val="10"/>
                <c:pt idx="0">
                  <c:v>104502852</c:v>
                </c:pt>
                <c:pt idx="1">
                  <c:v>90073146</c:v>
                </c:pt>
                <c:pt idx="2">
                  <c:v>100725779</c:v>
                </c:pt>
                <c:pt idx="3">
                  <c:v>105313750</c:v>
                </c:pt>
                <c:pt idx="4">
                  <c:v>98690438</c:v>
                </c:pt>
                <c:pt idx="5">
                  <c:v>100696052</c:v>
                </c:pt>
                <c:pt idx="6">
                  <c:v>102469880</c:v>
                </c:pt>
                <c:pt idx="7">
                  <c:v>106454787</c:v>
                </c:pt>
                <c:pt idx="8">
                  <c:v>107173430</c:v>
                </c:pt>
                <c:pt idx="9" formatCode="_(&quot;$&quot;* #,##0_);_(&quot;$&quot;* \(#,##0\);_(&quot;$&quot;* &quot;-&quot;??_);_(@_)">
                  <c:v>154092926.03852791</c:v>
                </c:pt>
              </c:numCache>
            </c:numRef>
          </c:val>
          <c:extLst>
            <c:ext xmlns:c16="http://schemas.microsoft.com/office/drawing/2014/chart" uri="{C3380CC4-5D6E-409C-BE32-E72D297353CC}">
              <c16:uniqueId val="{00000003-597F-4B55-9E9D-7363142EC6FF}"/>
            </c:ext>
          </c:extLst>
        </c:ser>
        <c:ser>
          <c:idx val="8"/>
          <c:order val="4"/>
          <c:tx>
            <c:strRef>
              <c:f>'Biennia History - GR'!$A$52</c:f>
              <c:strCache>
                <c:ptCount val="1"/>
                <c:pt idx="0">
                  <c:v>Total State College Formula Funding</c:v>
                </c:pt>
              </c:strCache>
            </c:strRef>
          </c:tx>
          <c:invertIfNegative val="0"/>
          <c:cat>
            <c:strRef>
              <c:f>'Biennia History - GR'!$B$28:$K$28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GR'!$B$52:$K$52</c:f>
              <c:numCache>
                <c:formatCode>_("$"* #,##0_);_("$"* \(#,##0\);_("$"* "-"_);_(@_)</c:formatCode>
                <c:ptCount val="10"/>
                <c:pt idx="0">
                  <c:v>35412306</c:v>
                </c:pt>
                <c:pt idx="1">
                  <c:v>30697013</c:v>
                </c:pt>
                <c:pt idx="2">
                  <c:v>35563789</c:v>
                </c:pt>
                <c:pt idx="3">
                  <c:v>37029816</c:v>
                </c:pt>
                <c:pt idx="4">
                  <c:v>34617284</c:v>
                </c:pt>
                <c:pt idx="5">
                  <c:v>36070127</c:v>
                </c:pt>
                <c:pt idx="6">
                  <c:v>38041693</c:v>
                </c:pt>
                <c:pt idx="7">
                  <c:v>33830513</c:v>
                </c:pt>
                <c:pt idx="8">
                  <c:v>34821960</c:v>
                </c:pt>
                <c:pt idx="9" formatCode="_(&quot;$&quot;* #,##0_);_(&quot;$&quot;* \(#,##0\);_(&quot;$&quot;* &quot;-&quot;??_);_(@_)">
                  <c:v>55534248.580751501</c:v>
                </c:pt>
              </c:numCache>
            </c:numRef>
          </c:val>
          <c:extLst>
            <c:ext xmlns:c16="http://schemas.microsoft.com/office/drawing/2014/chart" uri="{C3380CC4-5D6E-409C-BE32-E72D297353CC}">
              <c16:uniqueId val="{00000004-597F-4B55-9E9D-7363142EC6FF}"/>
            </c:ext>
          </c:extLst>
        </c:ser>
        <c:dLbls>
          <c:showLegendKey val="0"/>
          <c:showVal val="0"/>
          <c:showCatName val="0"/>
          <c:showSerName val="0"/>
          <c:showPercent val="0"/>
          <c:showBubbleSize val="0"/>
        </c:dLbls>
        <c:gapWidth val="150"/>
        <c:overlap val="100"/>
        <c:axId val="357321376"/>
        <c:axId val="357321936"/>
      </c:barChart>
      <c:catAx>
        <c:axId val="357321376"/>
        <c:scaling>
          <c:orientation val="minMax"/>
        </c:scaling>
        <c:delete val="0"/>
        <c:axPos val="b"/>
        <c:numFmt formatCode="General" sourceLinked="1"/>
        <c:majorTickMark val="out"/>
        <c:minorTickMark val="none"/>
        <c:tickLblPos val="nextTo"/>
        <c:crossAx val="357321936"/>
        <c:crosses val="autoZero"/>
        <c:auto val="1"/>
        <c:lblAlgn val="ctr"/>
        <c:lblOffset val="100"/>
        <c:noMultiLvlLbl val="0"/>
      </c:catAx>
      <c:valAx>
        <c:axId val="357321936"/>
        <c:scaling>
          <c:orientation val="minMax"/>
        </c:scaling>
        <c:delete val="0"/>
        <c:axPos val="l"/>
        <c:majorGridlines/>
        <c:numFmt formatCode="_(&quot;$&quot;* #,##0_);_(&quot;$&quot;* \(#,##0\);_(&quot;$&quot;* &quot;-&quot;_);_(@_)" sourceLinked="1"/>
        <c:majorTickMark val="out"/>
        <c:minorTickMark val="none"/>
        <c:tickLblPos val="nextTo"/>
        <c:crossAx val="357321376"/>
        <c:crosses val="autoZero"/>
        <c:crossBetween val="between"/>
        <c:dispUnits>
          <c:builtInUnit val="billions"/>
          <c:dispUnitsLbl>
            <c:layout>
              <c:manualLayout>
                <c:xMode val="edge"/>
                <c:yMode val="edge"/>
                <c:x val="6.0293277589665156E-2"/>
                <c:y val="0.44351029740914288"/>
              </c:manualLayout>
            </c:layout>
          </c:dispUnitsLbl>
        </c:dispUnits>
      </c:valAx>
    </c:plotArea>
    <c:legend>
      <c:legendPos val="r"/>
      <c:layout>
        <c:manualLayout>
          <c:xMode val="edge"/>
          <c:yMode val="edge"/>
          <c:x val="0.80566751189999553"/>
          <c:y val="0.13924190457787869"/>
          <c:w val="0.18981271408870501"/>
          <c:h val="0.78802956378918909"/>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General Academic Inst. Formula Funding - General Revenue</a:t>
            </a:r>
            <a:endParaRPr lang="en-US" sz="1200">
              <a:effectLst/>
            </a:endParaRPr>
          </a:p>
        </c:rich>
      </c:tx>
      <c:layout>
        <c:manualLayout>
          <c:xMode val="edge"/>
          <c:yMode val="edge"/>
          <c:x val="0.23662329191099632"/>
          <c:y val="3.3437676118706017E-2"/>
        </c:manualLayout>
      </c:layout>
      <c:overlay val="0"/>
    </c:title>
    <c:autoTitleDeleted val="0"/>
    <c:plotArea>
      <c:layout>
        <c:manualLayout>
          <c:layoutTarget val="inner"/>
          <c:xMode val="edge"/>
          <c:yMode val="edge"/>
          <c:x val="0.12759117281392457"/>
          <c:y val="0.14249051169072915"/>
          <c:w val="0.66098258984989822"/>
          <c:h val="0.77447978530516792"/>
        </c:manualLayout>
      </c:layout>
      <c:barChart>
        <c:barDir val="col"/>
        <c:grouping val="stacked"/>
        <c:varyColors val="0"/>
        <c:ser>
          <c:idx val="7"/>
          <c:order val="0"/>
          <c:tx>
            <c:strRef>
              <c:f>'Biennia History - GR'!$A$257</c:f>
              <c:strCache>
                <c:ptCount val="1"/>
                <c:pt idx="0">
                  <c:v>Small Institution Supplement</c:v>
                </c:pt>
              </c:strCache>
            </c:strRef>
          </c:tx>
          <c:invertIfNegative val="0"/>
          <c:cat>
            <c:strRef>
              <c:f>'Biennia History - GR'!$B$85:$K$85</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GR'!$B$257:$K$257</c:f>
              <c:numCache>
                <c:formatCode>_(* #,##0_);_(* \(#,##0\);_(* "-"_);_(@_)</c:formatCode>
                <c:ptCount val="10"/>
                <c:pt idx="0">
                  <c:v>13500000</c:v>
                </c:pt>
                <c:pt idx="1">
                  <c:v>12000000</c:v>
                </c:pt>
                <c:pt idx="2">
                  <c:v>12000000</c:v>
                </c:pt>
                <c:pt idx="3">
                  <c:v>12000000</c:v>
                </c:pt>
                <c:pt idx="4">
                  <c:v>20830500</c:v>
                </c:pt>
                <c:pt idx="5">
                  <c:v>21495000</c:v>
                </c:pt>
                <c:pt idx="6">
                  <c:v>20724900</c:v>
                </c:pt>
                <c:pt idx="7">
                  <c:v>18879900</c:v>
                </c:pt>
                <c:pt idx="8">
                  <c:v>16670100</c:v>
                </c:pt>
                <c:pt idx="9">
                  <c:v>27412450</c:v>
                </c:pt>
              </c:numCache>
            </c:numRef>
          </c:val>
          <c:extLst>
            <c:ext xmlns:c16="http://schemas.microsoft.com/office/drawing/2014/chart" uri="{C3380CC4-5D6E-409C-BE32-E72D297353CC}">
              <c16:uniqueId val="{00000000-DED2-40E2-BBE9-27854208975D}"/>
            </c:ext>
          </c:extLst>
        </c:ser>
        <c:ser>
          <c:idx val="5"/>
          <c:order val="1"/>
          <c:tx>
            <c:strRef>
              <c:f>'Biennia History - GR'!$A$127</c:f>
              <c:strCache>
                <c:ptCount val="1"/>
                <c:pt idx="0">
                  <c:v>Instruction &amp; Operations Formula</c:v>
                </c:pt>
              </c:strCache>
            </c:strRef>
          </c:tx>
          <c:invertIfNegative val="0"/>
          <c:cat>
            <c:strRef>
              <c:f>'Biennia History - GR'!$B$85:$K$85</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GR'!$B$127:$K$127</c:f>
              <c:numCache>
                <c:formatCode>_("$"* #,##0_);_("$"* \(#,##0\);_("$"* "-"_);_(@_)</c:formatCode>
                <c:ptCount val="10"/>
                <c:pt idx="0">
                  <c:v>2134444237</c:v>
                </c:pt>
                <c:pt idx="1">
                  <c:v>2225931221</c:v>
                </c:pt>
                <c:pt idx="2">
                  <c:v>2346674649</c:v>
                </c:pt>
                <c:pt idx="3">
                  <c:v>2425924810</c:v>
                </c:pt>
                <c:pt idx="4">
                  <c:v>2366882290</c:v>
                </c:pt>
                <c:pt idx="5">
                  <c:v>2381544861</c:v>
                </c:pt>
                <c:pt idx="6">
                  <c:v>2574961203</c:v>
                </c:pt>
                <c:pt idx="7">
                  <c:v>2845839917</c:v>
                </c:pt>
                <c:pt idx="8">
                  <c:v>2803053571</c:v>
                </c:pt>
                <c:pt idx="9">
                  <c:v>2952307835.5341253</c:v>
                </c:pt>
              </c:numCache>
            </c:numRef>
          </c:val>
          <c:extLst>
            <c:ext xmlns:c16="http://schemas.microsoft.com/office/drawing/2014/chart" uri="{C3380CC4-5D6E-409C-BE32-E72D297353CC}">
              <c16:uniqueId val="{00000001-DED2-40E2-BBE9-27854208975D}"/>
            </c:ext>
          </c:extLst>
        </c:ser>
        <c:ser>
          <c:idx val="6"/>
          <c:order val="2"/>
          <c:tx>
            <c:strRef>
              <c:f>'Biennia History - GR'!$A$213</c:f>
              <c:strCache>
                <c:ptCount val="1"/>
                <c:pt idx="0">
                  <c:v>E &amp; G Space Support</c:v>
                </c:pt>
              </c:strCache>
            </c:strRef>
          </c:tx>
          <c:invertIfNegative val="0"/>
          <c:cat>
            <c:strRef>
              <c:f>'Biennia History - GR'!$B$85:$K$85</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GR'!$B$213:$K$213</c:f>
              <c:numCache>
                <c:formatCode>_(* #,##0_);_(* \(#,##0\);_(* "-"_);_(@_)</c:formatCode>
                <c:ptCount val="10"/>
                <c:pt idx="0">
                  <c:v>461719566</c:v>
                </c:pt>
                <c:pt idx="1">
                  <c:v>348868533</c:v>
                </c:pt>
                <c:pt idx="2">
                  <c:v>468786288</c:v>
                </c:pt>
                <c:pt idx="3">
                  <c:v>478704165</c:v>
                </c:pt>
                <c:pt idx="4">
                  <c:v>448058466</c:v>
                </c:pt>
                <c:pt idx="5">
                  <c:v>447765746</c:v>
                </c:pt>
                <c:pt idx="6">
                  <c:v>480621534</c:v>
                </c:pt>
                <c:pt idx="7">
                  <c:v>512003496</c:v>
                </c:pt>
                <c:pt idx="8">
                  <c:v>513560069</c:v>
                </c:pt>
                <c:pt idx="9">
                  <c:v>553097833.83061969</c:v>
                </c:pt>
              </c:numCache>
            </c:numRef>
          </c:val>
          <c:extLst>
            <c:ext xmlns:c16="http://schemas.microsoft.com/office/drawing/2014/chart" uri="{C3380CC4-5D6E-409C-BE32-E72D297353CC}">
              <c16:uniqueId val="{00000002-DED2-40E2-BBE9-27854208975D}"/>
            </c:ext>
          </c:extLst>
        </c:ser>
        <c:ser>
          <c:idx val="4"/>
          <c:order val="3"/>
          <c:tx>
            <c:strRef>
              <c:f>'Biennia History - GR'!$A$171</c:f>
              <c:strCache>
                <c:ptCount val="1"/>
                <c:pt idx="0">
                  <c:v>Teaching Experience Supplement</c:v>
                </c:pt>
              </c:strCache>
            </c:strRef>
          </c:tx>
          <c:invertIfNegative val="0"/>
          <c:cat>
            <c:strRef>
              <c:f>'Biennia History - GR'!$B$85:$K$85</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GR'!$B$171:$K$171</c:f>
              <c:numCache>
                <c:formatCode>_(* #,##0_);_(* \(#,##0\);_(* "-"_);_(@_)</c:formatCode>
                <c:ptCount val="10"/>
                <c:pt idx="0">
                  <c:v>73335313</c:v>
                </c:pt>
                <c:pt idx="1">
                  <c:v>70486273</c:v>
                </c:pt>
                <c:pt idx="2">
                  <c:v>72070105</c:v>
                </c:pt>
                <c:pt idx="3">
                  <c:v>74660387</c:v>
                </c:pt>
                <c:pt idx="4">
                  <c:v>70135399</c:v>
                </c:pt>
                <c:pt idx="5">
                  <c:v>69045631</c:v>
                </c:pt>
                <c:pt idx="6">
                  <c:v>77667752</c:v>
                </c:pt>
                <c:pt idx="7">
                  <c:v>71305091</c:v>
                </c:pt>
                <c:pt idx="8">
                  <c:v>67025083</c:v>
                </c:pt>
                <c:pt idx="9">
                  <c:v>68931141.934844986</c:v>
                </c:pt>
              </c:numCache>
            </c:numRef>
          </c:val>
          <c:extLst>
            <c:ext xmlns:c16="http://schemas.microsoft.com/office/drawing/2014/chart" uri="{C3380CC4-5D6E-409C-BE32-E72D297353CC}">
              <c16:uniqueId val="{00000003-DED2-40E2-BBE9-27854208975D}"/>
            </c:ext>
          </c:extLst>
        </c:ser>
        <c:dLbls>
          <c:showLegendKey val="0"/>
          <c:showVal val="0"/>
          <c:showCatName val="0"/>
          <c:showSerName val="0"/>
          <c:showPercent val="0"/>
          <c:showBubbleSize val="0"/>
        </c:dLbls>
        <c:gapWidth val="150"/>
        <c:overlap val="100"/>
        <c:axId val="355334496"/>
        <c:axId val="355335056"/>
      </c:barChart>
      <c:catAx>
        <c:axId val="355334496"/>
        <c:scaling>
          <c:orientation val="minMax"/>
        </c:scaling>
        <c:delete val="0"/>
        <c:axPos val="b"/>
        <c:numFmt formatCode="General" sourceLinked="1"/>
        <c:majorTickMark val="out"/>
        <c:minorTickMark val="none"/>
        <c:tickLblPos val="nextTo"/>
        <c:crossAx val="355335056"/>
        <c:crosses val="autoZero"/>
        <c:auto val="1"/>
        <c:lblAlgn val="ctr"/>
        <c:lblOffset val="100"/>
        <c:noMultiLvlLbl val="0"/>
      </c:catAx>
      <c:valAx>
        <c:axId val="355335056"/>
        <c:scaling>
          <c:orientation val="minMax"/>
        </c:scaling>
        <c:delete val="0"/>
        <c:axPos val="l"/>
        <c:majorGridlines/>
        <c:numFmt formatCode="_(* #,##0_);_(* \(#,##0\);_(* &quot;-&quot;_);_(@_)" sourceLinked="1"/>
        <c:majorTickMark val="out"/>
        <c:minorTickMark val="none"/>
        <c:tickLblPos val="nextTo"/>
        <c:spPr>
          <a:ln/>
        </c:spPr>
        <c:crossAx val="355334496"/>
        <c:crosses val="autoZero"/>
        <c:crossBetween val="between"/>
        <c:dispUnits>
          <c:builtInUnit val="millions"/>
          <c:dispUnitsLbl>
            <c:layout>
              <c:manualLayout>
                <c:xMode val="edge"/>
                <c:yMode val="edge"/>
                <c:x val="4.3216964743312415E-2"/>
                <c:y val="0.42306039965863163"/>
              </c:manualLayout>
            </c:layout>
          </c:dispUnitsLbl>
        </c:dispUnits>
      </c:valAx>
    </c:plotArea>
    <c:legend>
      <c:legendPos val="r"/>
      <c:layout>
        <c:manualLayout>
          <c:xMode val="edge"/>
          <c:yMode val="edge"/>
          <c:x val="0.80340762489434581"/>
          <c:y val="0.22922145468012817"/>
          <c:w val="0.18981271408870501"/>
          <c:h val="0.64077419770381461"/>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Health-Related Inst. Formula Funding - General Revenue</a:t>
            </a:r>
            <a:endParaRPr lang="en-US" sz="1200">
              <a:effectLst/>
            </a:endParaRPr>
          </a:p>
        </c:rich>
      </c:tx>
      <c:layout>
        <c:manualLayout>
          <c:xMode val="edge"/>
          <c:yMode val="edge"/>
          <c:x val="0.25150624165205426"/>
          <c:y val="3.7527655668808273E-2"/>
        </c:manualLayout>
      </c:layout>
      <c:overlay val="0"/>
    </c:title>
    <c:autoTitleDeleted val="0"/>
    <c:plotArea>
      <c:layout>
        <c:manualLayout>
          <c:layoutTarget val="inner"/>
          <c:xMode val="edge"/>
          <c:yMode val="edge"/>
          <c:x val="0.12759117281392457"/>
          <c:y val="0.14249051169072915"/>
          <c:w val="0.66098258984989822"/>
          <c:h val="0.77447978530516792"/>
        </c:manualLayout>
      </c:layout>
      <c:barChart>
        <c:barDir val="col"/>
        <c:grouping val="stacked"/>
        <c:varyColors val="0"/>
        <c:ser>
          <c:idx val="7"/>
          <c:order val="0"/>
          <c:tx>
            <c:strRef>
              <c:f>'Biennia History - GR'!$A$345</c:f>
              <c:strCache>
                <c:ptCount val="1"/>
                <c:pt idx="0">
                  <c:v>Instruction &amp; Operations Formula</c:v>
                </c:pt>
              </c:strCache>
            </c:strRef>
          </c:tx>
          <c:invertIfNegative val="0"/>
          <c:cat>
            <c:strRef>
              <c:f>'Biennia History - GR'!$B$331:$K$331</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GR'!$B$345:$K$345</c:f>
              <c:numCache>
                <c:formatCode>_("$"* #,##0_);_("$"* \(#,##0\);_("$"* "-"_);_(@_)</c:formatCode>
                <c:ptCount val="10"/>
                <c:pt idx="0">
                  <c:v>801329543</c:v>
                </c:pt>
                <c:pt idx="1">
                  <c:v>711997172</c:v>
                </c:pt>
                <c:pt idx="2">
                  <c:v>823202956</c:v>
                </c:pt>
                <c:pt idx="3">
                  <c:v>870502390</c:v>
                </c:pt>
                <c:pt idx="4">
                  <c:v>875190272</c:v>
                </c:pt>
                <c:pt idx="5">
                  <c:v>851608184</c:v>
                </c:pt>
                <c:pt idx="6">
                  <c:v>1019464107</c:v>
                </c:pt>
                <c:pt idx="7">
                  <c:v>1091188775</c:v>
                </c:pt>
                <c:pt idx="8">
                  <c:v>1099648778</c:v>
                </c:pt>
                <c:pt idx="9" formatCode="_(&quot;$&quot;* #,##0_);_(&quot;$&quot;* \(#,##0\);_(&quot;$&quot;* &quot;-&quot;??_);_(@_)">
                  <c:v>1171654494</c:v>
                </c:pt>
              </c:numCache>
            </c:numRef>
          </c:val>
          <c:extLst>
            <c:ext xmlns:c16="http://schemas.microsoft.com/office/drawing/2014/chart" uri="{C3380CC4-5D6E-409C-BE32-E72D297353CC}">
              <c16:uniqueId val="{00000000-1962-454D-A0A8-A0D7E7423991}"/>
            </c:ext>
          </c:extLst>
        </c:ser>
        <c:ser>
          <c:idx val="4"/>
          <c:order val="1"/>
          <c:tx>
            <c:strRef>
              <c:f>'Biennia History - GR'!$A$388</c:f>
              <c:strCache>
                <c:ptCount val="1"/>
                <c:pt idx="0">
                  <c:v>Mission Specific Formula</c:v>
                </c:pt>
              </c:strCache>
            </c:strRef>
          </c:tx>
          <c:invertIfNegative val="0"/>
          <c:cat>
            <c:strRef>
              <c:f>'Biennia History - GR'!$B$331:$K$331</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GR'!$B$388:$K$388</c:f>
              <c:numCache>
                <c:formatCode>_("$"* #,##0_);_("$"* \(#,##0\);_("$"* "-"_);_(@_)</c:formatCode>
                <c:ptCount val="10"/>
                <c:pt idx="0">
                  <c:v>63456047.539999999</c:v>
                </c:pt>
                <c:pt idx="1">
                  <c:v>55987841.359999999</c:v>
                </c:pt>
                <c:pt idx="2">
                  <c:v>55056731</c:v>
                </c:pt>
                <c:pt idx="3">
                  <c:v>223032529</c:v>
                </c:pt>
                <c:pt idx="4">
                  <c:v>269693081.46118569</c:v>
                </c:pt>
                <c:pt idx="5">
                  <c:v>259624573</c:v>
                </c:pt>
                <c:pt idx="6">
                  <c:v>302091028</c:v>
                </c:pt>
                <c:pt idx="7">
                  <c:v>323162046</c:v>
                </c:pt>
                <c:pt idx="8">
                  <c:v>323162046</c:v>
                </c:pt>
                <c:pt idx="9" formatCode="_(&quot;$&quot;* #,##0_);_(&quot;$&quot;* \(#,##0\);_(&quot;$&quot;* &quot;-&quot;??_);_(@_)">
                  <c:v>813974754</c:v>
                </c:pt>
              </c:numCache>
            </c:numRef>
          </c:val>
          <c:extLst>
            <c:ext xmlns:c16="http://schemas.microsoft.com/office/drawing/2014/chart" uri="{C3380CC4-5D6E-409C-BE32-E72D297353CC}">
              <c16:uniqueId val="{00000001-1962-454D-A0A8-A0D7E7423991}"/>
            </c:ext>
          </c:extLst>
        </c:ser>
        <c:ser>
          <c:idx val="5"/>
          <c:order val="2"/>
          <c:tx>
            <c:strRef>
              <c:f>'Biennia History - GR'!$A$361</c:f>
              <c:strCache>
                <c:ptCount val="1"/>
                <c:pt idx="0">
                  <c:v>E &amp; G Space Support</c:v>
                </c:pt>
              </c:strCache>
            </c:strRef>
          </c:tx>
          <c:invertIfNegative val="0"/>
          <c:cat>
            <c:strRef>
              <c:f>'Biennia History - GR'!$B$331:$K$331</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GR'!$B$361:$K$361</c:f>
              <c:numCache>
                <c:formatCode>_("$"* #,##0_);_("$"* \(#,##0\);_("$"* "-"_);_(@_)</c:formatCode>
                <c:ptCount val="10"/>
                <c:pt idx="0">
                  <c:v>229130471</c:v>
                </c:pt>
                <c:pt idx="1">
                  <c:v>202292398</c:v>
                </c:pt>
                <c:pt idx="2">
                  <c:v>223017993</c:v>
                </c:pt>
                <c:pt idx="3">
                  <c:v>230172587</c:v>
                </c:pt>
                <c:pt idx="4">
                  <c:v>234194648</c:v>
                </c:pt>
                <c:pt idx="5">
                  <c:v>221728243</c:v>
                </c:pt>
                <c:pt idx="6">
                  <c:v>235978951</c:v>
                </c:pt>
                <c:pt idx="7">
                  <c:v>246795939</c:v>
                </c:pt>
                <c:pt idx="8">
                  <c:v>250103102</c:v>
                </c:pt>
                <c:pt idx="9" formatCode="_(&quot;$&quot;* #,##0_);_(&quot;$&quot;* \(#,##0\);_(&quot;$&quot;* &quot;-&quot;??_);_(@_)">
                  <c:v>258820060</c:v>
                </c:pt>
              </c:numCache>
            </c:numRef>
          </c:val>
          <c:extLst>
            <c:ext xmlns:c16="http://schemas.microsoft.com/office/drawing/2014/chart" uri="{C3380CC4-5D6E-409C-BE32-E72D297353CC}">
              <c16:uniqueId val="{00000002-1962-454D-A0A8-A0D7E7423991}"/>
            </c:ext>
          </c:extLst>
        </c:ser>
        <c:ser>
          <c:idx val="6"/>
          <c:order val="3"/>
          <c:tx>
            <c:strRef>
              <c:f>'Biennia History - GR'!$A$378</c:f>
              <c:strCache>
                <c:ptCount val="1"/>
                <c:pt idx="0">
                  <c:v>Research Enhancement Formula</c:v>
                </c:pt>
              </c:strCache>
            </c:strRef>
          </c:tx>
          <c:invertIfNegative val="0"/>
          <c:cat>
            <c:strRef>
              <c:f>'Biennia History - GR'!$B$331:$K$331</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GR'!$B$378:$K$378</c:f>
              <c:numCache>
                <c:formatCode>_("$"* #,##0_);_("$"* \(#,##0\);_("$"* "-"_);_(@_)</c:formatCode>
                <c:ptCount val="10"/>
                <c:pt idx="0">
                  <c:v>63082746</c:v>
                </c:pt>
                <c:pt idx="1">
                  <c:v>60805400</c:v>
                </c:pt>
                <c:pt idx="2">
                  <c:v>64942492</c:v>
                </c:pt>
                <c:pt idx="3">
                  <c:v>66567266</c:v>
                </c:pt>
                <c:pt idx="4">
                  <c:v>66783221</c:v>
                </c:pt>
                <c:pt idx="5">
                  <c:v>62911178</c:v>
                </c:pt>
                <c:pt idx="6">
                  <c:v>68683342</c:v>
                </c:pt>
                <c:pt idx="7">
                  <c:v>74562294</c:v>
                </c:pt>
                <c:pt idx="8">
                  <c:v>80628378</c:v>
                </c:pt>
                <c:pt idx="9" formatCode="_(&quot;$&quot;* #,##0_);_(&quot;$&quot;* \(#,##0\);_(&quot;$&quot;* &quot;-&quot;??_);_(@_)">
                  <c:v>84545434</c:v>
                </c:pt>
              </c:numCache>
            </c:numRef>
          </c:val>
          <c:extLst>
            <c:ext xmlns:c16="http://schemas.microsoft.com/office/drawing/2014/chart" uri="{C3380CC4-5D6E-409C-BE32-E72D297353CC}">
              <c16:uniqueId val="{00000003-1962-454D-A0A8-A0D7E7423991}"/>
            </c:ext>
          </c:extLst>
        </c:ser>
        <c:ser>
          <c:idx val="8"/>
          <c:order val="4"/>
          <c:tx>
            <c:strRef>
              <c:f>'Biennia History - GR'!$A$402</c:f>
              <c:strCache>
                <c:ptCount val="1"/>
                <c:pt idx="0">
                  <c:v>Graduate Medical Education Formula</c:v>
                </c:pt>
              </c:strCache>
            </c:strRef>
          </c:tx>
          <c:invertIfNegative val="0"/>
          <c:cat>
            <c:strRef>
              <c:f>'Biennia History - GR'!$B$331:$K$331</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GR'!$B$402:$K$402</c:f>
              <c:numCache>
                <c:formatCode>_("$"* #,##0_);_("$"* \(#,##0\);_("$"* "-"_);_(@_)</c:formatCode>
                <c:ptCount val="10"/>
                <c:pt idx="0">
                  <c:v>0</c:v>
                </c:pt>
                <c:pt idx="1">
                  <c:v>0</c:v>
                </c:pt>
                <c:pt idx="2">
                  <c:v>19730438</c:v>
                </c:pt>
                <c:pt idx="3">
                  <c:v>49951276</c:v>
                </c:pt>
                <c:pt idx="4">
                  <c:v>43800811</c:v>
                </c:pt>
                <c:pt idx="5">
                  <c:v>45988260</c:v>
                </c:pt>
                <c:pt idx="6">
                  <c:v>53738760</c:v>
                </c:pt>
                <c:pt idx="7">
                  <c:v>70249148</c:v>
                </c:pt>
                <c:pt idx="8">
                  <c:v>74717294</c:v>
                </c:pt>
                <c:pt idx="9" formatCode="_(&quot;$&quot;* #,##0_);_(&quot;$&quot;* \(#,##0\);_(&quot;$&quot;* &quot;-&quot;??_);_(@_)">
                  <c:v>81345544</c:v>
                </c:pt>
              </c:numCache>
            </c:numRef>
          </c:val>
          <c:extLst>
            <c:ext xmlns:c16="http://schemas.microsoft.com/office/drawing/2014/chart" uri="{C3380CC4-5D6E-409C-BE32-E72D297353CC}">
              <c16:uniqueId val="{00000004-1962-454D-A0A8-A0D7E7423991}"/>
            </c:ext>
          </c:extLst>
        </c:ser>
        <c:dLbls>
          <c:showLegendKey val="0"/>
          <c:showVal val="0"/>
          <c:showCatName val="0"/>
          <c:showSerName val="0"/>
          <c:showPercent val="0"/>
          <c:showBubbleSize val="0"/>
        </c:dLbls>
        <c:gapWidth val="150"/>
        <c:overlap val="100"/>
        <c:axId val="358204992"/>
        <c:axId val="374743648"/>
      </c:barChart>
      <c:catAx>
        <c:axId val="358204992"/>
        <c:scaling>
          <c:orientation val="minMax"/>
        </c:scaling>
        <c:delete val="0"/>
        <c:axPos val="b"/>
        <c:numFmt formatCode="General" sourceLinked="1"/>
        <c:majorTickMark val="out"/>
        <c:minorTickMark val="none"/>
        <c:tickLblPos val="nextTo"/>
        <c:crossAx val="374743648"/>
        <c:crosses val="autoZero"/>
        <c:auto val="1"/>
        <c:lblAlgn val="ctr"/>
        <c:lblOffset val="100"/>
        <c:noMultiLvlLbl val="0"/>
      </c:catAx>
      <c:valAx>
        <c:axId val="374743648"/>
        <c:scaling>
          <c:orientation val="minMax"/>
        </c:scaling>
        <c:delete val="0"/>
        <c:axPos val="l"/>
        <c:majorGridlines/>
        <c:numFmt formatCode="_(&quot;$&quot;* #,##0_);_(&quot;$&quot;* \(#,##0\);_(&quot;$&quot;* &quot;-&quot;_);_(@_)" sourceLinked="1"/>
        <c:majorTickMark val="out"/>
        <c:minorTickMark val="none"/>
        <c:tickLblPos val="nextTo"/>
        <c:spPr>
          <a:ln/>
        </c:spPr>
        <c:crossAx val="358204992"/>
        <c:crosses val="autoZero"/>
        <c:crossBetween val="between"/>
        <c:dispUnits>
          <c:builtInUnit val="millions"/>
          <c:dispUnitsLbl>
            <c:layout>
              <c:manualLayout>
                <c:xMode val="edge"/>
                <c:yMode val="edge"/>
                <c:x val="3.9892968501714594E-2"/>
                <c:y val="0.42306039965863163"/>
              </c:manualLayout>
            </c:layout>
          </c:dispUnitsLbl>
        </c:dispUnits>
      </c:valAx>
    </c:plotArea>
    <c:legend>
      <c:legendPos val="r"/>
      <c:layout>
        <c:manualLayout>
          <c:xMode val="edge"/>
          <c:yMode val="edge"/>
          <c:x val="0.80340762489434581"/>
          <c:y val="0.18832165917910568"/>
          <c:w val="0.19659237510565417"/>
          <c:h val="0.60669371849991138"/>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Community College Formula Funding - General Revenue</a:t>
            </a:r>
            <a:endParaRPr lang="en-US" sz="1200">
              <a:effectLst/>
            </a:endParaRPr>
          </a:p>
        </c:rich>
      </c:tx>
      <c:layout>
        <c:manualLayout>
          <c:xMode val="edge"/>
          <c:yMode val="edge"/>
          <c:x val="0.26704295099207276"/>
          <c:y val="4.1617635218910522E-2"/>
        </c:manualLayout>
      </c:layout>
      <c:overlay val="0"/>
    </c:title>
    <c:autoTitleDeleted val="0"/>
    <c:plotArea>
      <c:layout>
        <c:manualLayout>
          <c:layoutTarget val="inner"/>
          <c:xMode val="edge"/>
          <c:yMode val="edge"/>
          <c:x val="0.13437074602962765"/>
          <c:y val="0.13840039933658602"/>
          <c:w val="0.66098258984989822"/>
          <c:h val="0.77447978530516792"/>
        </c:manualLayout>
      </c:layout>
      <c:barChart>
        <c:barDir val="col"/>
        <c:grouping val="stacked"/>
        <c:varyColors val="0"/>
        <c:ser>
          <c:idx val="5"/>
          <c:order val="0"/>
          <c:tx>
            <c:strRef>
              <c:f>'Biennia History - GR'!$A$606</c:f>
              <c:strCache>
                <c:ptCount val="1"/>
                <c:pt idx="0">
                  <c:v>Contact Hour Funding</c:v>
                </c:pt>
              </c:strCache>
            </c:strRef>
          </c:tx>
          <c:invertIfNegative val="0"/>
          <c:cat>
            <c:strRef>
              <c:f>'Biennia History - GR'!$B$448:$K$448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GR'!$B$606:$K$606</c:f>
              <c:numCache>
                <c:formatCode>_("$"* #,##0_);_("$"* \(#,##0\);_("$"* "-"_);_(@_)</c:formatCode>
                <c:ptCount val="10"/>
                <c:pt idx="0">
                  <c:v>1569157590</c:v>
                </c:pt>
                <c:pt idx="1">
                  <c:v>1501275020</c:v>
                </c:pt>
                <c:pt idx="2">
                  <c:v>1616585935</c:v>
                </c:pt>
                <c:pt idx="3">
                  <c:v>1693177165</c:v>
                </c:pt>
                <c:pt idx="4">
                  <c:v>1709894423</c:v>
                </c:pt>
                <c:pt idx="5">
                  <c:v>1732177990</c:v>
                </c:pt>
                <c:pt idx="6">
                  <c:v>1544339333</c:v>
                </c:pt>
                <c:pt idx="7">
                  <c:v>1522515612</c:v>
                </c:pt>
                <c:pt idx="8">
                  <c:v>1516635798</c:v>
                </c:pt>
                <c:pt idx="9">
                  <c:v>1533740830</c:v>
                </c:pt>
              </c:numCache>
            </c:numRef>
          </c:val>
          <c:extLst>
            <c:ext xmlns:c16="http://schemas.microsoft.com/office/drawing/2014/chart" uri="{C3380CC4-5D6E-409C-BE32-E72D297353CC}">
              <c16:uniqueId val="{00000000-640F-4851-8436-1EBFC3B6F40A}"/>
            </c:ext>
          </c:extLst>
        </c:ser>
        <c:ser>
          <c:idx val="4"/>
          <c:order val="1"/>
          <c:tx>
            <c:strRef>
              <c:f>'Biennia History - GR'!$A$552</c:f>
              <c:strCache>
                <c:ptCount val="1"/>
                <c:pt idx="0">
                  <c:v>Student Success</c:v>
                </c:pt>
              </c:strCache>
            </c:strRef>
          </c:tx>
          <c:invertIfNegative val="0"/>
          <c:cat>
            <c:strRef>
              <c:f>'Biennia History - GR'!$B$448:$K$448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GR'!$B$552:$K$552</c:f>
              <c:numCache>
                <c:formatCode>_("$"* #,##0_);_("$"* \(#,##0\);_("$"* "-"_);_(@_)</c:formatCode>
                <c:ptCount val="10"/>
                <c:pt idx="0">
                  <c:v>0</c:v>
                </c:pt>
                <c:pt idx="1">
                  <c:v>0</c:v>
                </c:pt>
                <c:pt idx="2">
                  <c:v>0</c:v>
                </c:pt>
                <c:pt idx="3">
                  <c:v>0</c:v>
                </c:pt>
                <c:pt idx="4">
                  <c:v>0</c:v>
                </c:pt>
                <c:pt idx="5">
                  <c:v>0</c:v>
                </c:pt>
                <c:pt idx="6">
                  <c:v>172015292</c:v>
                </c:pt>
                <c:pt idx="7">
                  <c:v>169168401</c:v>
                </c:pt>
                <c:pt idx="8">
                  <c:v>179955686</c:v>
                </c:pt>
                <c:pt idx="9">
                  <c:v>228296111</c:v>
                </c:pt>
              </c:numCache>
            </c:numRef>
          </c:val>
          <c:extLst>
            <c:ext xmlns:c16="http://schemas.microsoft.com/office/drawing/2014/chart" uri="{C3380CC4-5D6E-409C-BE32-E72D297353CC}">
              <c16:uniqueId val="{00000001-640F-4851-8436-1EBFC3B6F40A}"/>
            </c:ext>
          </c:extLst>
        </c:ser>
        <c:ser>
          <c:idx val="7"/>
          <c:order val="2"/>
          <c:tx>
            <c:strRef>
              <c:f>'Biennia History - GR'!$A$500</c:f>
              <c:strCache>
                <c:ptCount val="1"/>
                <c:pt idx="0">
                  <c:v>Core Operations</c:v>
                </c:pt>
              </c:strCache>
            </c:strRef>
          </c:tx>
          <c:invertIfNegative val="0"/>
          <c:cat>
            <c:strRef>
              <c:f>'Biennia History - GR'!$B$448:$K$448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GR'!$B$500:$K$500</c:f>
              <c:numCache>
                <c:formatCode>_("$"* #,##0_);_("$"* \(#,##0\);_("$"* "-"_);_(@_)</c:formatCode>
                <c:ptCount val="10"/>
                <c:pt idx="0">
                  <c:v>0</c:v>
                </c:pt>
                <c:pt idx="1">
                  <c:v>0</c:v>
                </c:pt>
                <c:pt idx="2">
                  <c:v>0</c:v>
                </c:pt>
                <c:pt idx="3">
                  <c:v>1201560</c:v>
                </c:pt>
                <c:pt idx="4">
                  <c:v>5762202</c:v>
                </c:pt>
                <c:pt idx="5">
                  <c:v>4500000</c:v>
                </c:pt>
                <c:pt idx="6">
                  <c:v>50000000</c:v>
                </c:pt>
                <c:pt idx="7">
                  <c:v>50000000</c:v>
                </c:pt>
                <c:pt idx="8">
                  <c:v>34020300</c:v>
                </c:pt>
                <c:pt idx="9">
                  <c:v>68040600</c:v>
                </c:pt>
              </c:numCache>
            </c:numRef>
          </c:val>
          <c:extLst>
            <c:ext xmlns:c16="http://schemas.microsoft.com/office/drawing/2014/chart" uri="{C3380CC4-5D6E-409C-BE32-E72D297353CC}">
              <c16:uniqueId val="{00000002-640F-4851-8436-1EBFC3B6F40A}"/>
            </c:ext>
          </c:extLst>
        </c:ser>
        <c:ser>
          <c:idx val="6"/>
          <c:order val="3"/>
          <c:tx>
            <c:strRef>
              <c:f>'Biennia History - GR'!$A$660</c:f>
              <c:strCache>
                <c:ptCount val="1"/>
                <c:pt idx="0">
                  <c:v>Bachelor of Applied Technology</c:v>
                </c:pt>
              </c:strCache>
            </c:strRef>
          </c:tx>
          <c:invertIfNegative val="0"/>
          <c:cat>
            <c:strRef>
              <c:f>'Biennia History - GR'!$B$448:$K$448</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GR'!$B$660:$K$660</c:f>
              <c:numCache>
                <c:formatCode>_("$"* #,##0_);_("$"* \(#,##0\);_("$"* "-"_);_(@_)</c:formatCode>
                <c:ptCount val="10"/>
                <c:pt idx="0">
                  <c:v>0</c:v>
                </c:pt>
                <c:pt idx="1">
                  <c:v>0</c:v>
                </c:pt>
                <c:pt idx="2">
                  <c:v>0</c:v>
                </c:pt>
                <c:pt idx="3">
                  <c:v>978902</c:v>
                </c:pt>
                <c:pt idx="4">
                  <c:v>917624</c:v>
                </c:pt>
                <c:pt idx="5">
                  <c:v>929958</c:v>
                </c:pt>
                <c:pt idx="6">
                  <c:v>1510266</c:v>
                </c:pt>
                <c:pt idx="7">
                  <c:v>2142624</c:v>
                </c:pt>
                <c:pt idx="8">
                  <c:v>2769152</c:v>
                </c:pt>
                <c:pt idx="9">
                  <c:v>3229696</c:v>
                </c:pt>
              </c:numCache>
            </c:numRef>
          </c:val>
          <c:extLst>
            <c:ext xmlns:c16="http://schemas.microsoft.com/office/drawing/2014/chart" uri="{C3380CC4-5D6E-409C-BE32-E72D297353CC}">
              <c16:uniqueId val="{00000003-640F-4851-8436-1EBFC3B6F40A}"/>
            </c:ext>
          </c:extLst>
        </c:ser>
        <c:dLbls>
          <c:showLegendKey val="0"/>
          <c:showVal val="0"/>
          <c:showCatName val="0"/>
          <c:showSerName val="0"/>
          <c:showPercent val="0"/>
          <c:showBubbleSize val="0"/>
        </c:dLbls>
        <c:gapWidth val="150"/>
        <c:overlap val="100"/>
        <c:axId val="374748128"/>
        <c:axId val="374748688"/>
      </c:barChart>
      <c:catAx>
        <c:axId val="374748128"/>
        <c:scaling>
          <c:orientation val="minMax"/>
        </c:scaling>
        <c:delete val="0"/>
        <c:axPos val="b"/>
        <c:numFmt formatCode="General" sourceLinked="1"/>
        <c:majorTickMark val="out"/>
        <c:minorTickMark val="none"/>
        <c:tickLblPos val="nextTo"/>
        <c:crossAx val="374748688"/>
        <c:crosses val="autoZero"/>
        <c:auto val="1"/>
        <c:lblAlgn val="ctr"/>
        <c:lblOffset val="100"/>
        <c:noMultiLvlLbl val="0"/>
      </c:catAx>
      <c:valAx>
        <c:axId val="374748688"/>
        <c:scaling>
          <c:orientation val="minMax"/>
          <c:min val="0"/>
        </c:scaling>
        <c:delete val="0"/>
        <c:axPos val="l"/>
        <c:majorGridlines/>
        <c:numFmt formatCode="_(&quot;$&quot;* #,##0_);_(&quot;$&quot;* \(#,##0\);_(&quot;$&quot;* &quot;-&quot;_);_(@_)" sourceLinked="1"/>
        <c:majorTickMark val="out"/>
        <c:minorTickMark val="none"/>
        <c:tickLblPos val="nextTo"/>
        <c:spPr>
          <a:ln/>
        </c:spPr>
        <c:crossAx val="374748128"/>
        <c:crosses val="autoZero"/>
        <c:crossBetween val="between"/>
        <c:dispUnits>
          <c:builtInUnit val="millions"/>
          <c:dispUnitsLbl>
            <c:layout>
              <c:manualLayout>
                <c:xMode val="edge"/>
                <c:yMode val="edge"/>
                <c:x val="4.5465441080220007E-2"/>
                <c:y val="0.43124035875883615"/>
              </c:manualLayout>
            </c:layout>
          </c:dispUnitsLbl>
        </c:dispUnits>
      </c:valAx>
    </c:plotArea>
    <c:legend>
      <c:legendPos val="r"/>
      <c:layout>
        <c:manualLayout>
          <c:xMode val="edge"/>
          <c:yMode val="edge"/>
          <c:x val="0.80340762489434581"/>
          <c:y val="0.18832165917910568"/>
          <c:w val="0.19659237510565417"/>
          <c:h val="0.60669371849991138"/>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Lamar State College Formula Funding - General Revenue</a:t>
            </a:r>
            <a:endParaRPr lang="en-US" sz="1200">
              <a:effectLst/>
            </a:endParaRPr>
          </a:p>
        </c:rich>
      </c:tx>
      <c:layout>
        <c:manualLayout>
          <c:xMode val="edge"/>
          <c:yMode val="edge"/>
          <c:x val="0.26905496201250118"/>
          <c:y val="3.3437653071636132E-2"/>
        </c:manualLayout>
      </c:layout>
      <c:overlay val="0"/>
    </c:title>
    <c:autoTitleDeleted val="0"/>
    <c:plotArea>
      <c:layout>
        <c:manualLayout>
          <c:layoutTarget val="inner"/>
          <c:xMode val="edge"/>
          <c:yMode val="edge"/>
          <c:x val="0.1411504070465768"/>
          <c:y val="0.13840039933658602"/>
          <c:w val="0.66098258984989822"/>
          <c:h val="0.77447978530516792"/>
        </c:manualLayout>
      </c:layout>
      <c:barChart>
        <c:barDir val="col"/>
        <c:grouping val="stacked"/>
        <c:varyColors val="0"/>
        <c:ser>
          <c:idx val="5"/>
          <c:order val="0"/>
          <c:tx>
            <c:strRef>
              <c:f>'Biennia History - GR'!$A$748</c:f>
              <c:strCache>
                <c:ptCount val="1"/>
                <c:pt idx="0">
                  <c:v>Instruction and Administration</c:v>
                </c:pt>
              </c:strCache>
            </c:strRef>
          </c:tx>
          <c:invertIfNegative val="0"/>
          <c:cat>
            <c:strRef>
              <c:f>'Biennia History - GR'!$B$743:$K$743</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GR'!$B$748:$K$748</c:f>
              <c:numCache>
                <c:formatCode>_("$"* #,##0_);_("$"* \(#,##0\);_("$"* "-"_);_(@_)</c:formatCode>
                <c:ptCount val="10"/>
                <c:pt idx="0">
                  <c:v>27543674</c:v>
                </c:pt>
                <c:pt idx="1">
                  <c:v>24338906</c:v>
                </c:pt>
                <c:pt idx="2">
                  <c:v>28565294</c:v>
                </c:pt>
                <c:pt idx="3">
                  <c:v>29730528</c:v>
                </c:pt>
                <c:pt idx="4">
                  <c:v>27719379</c:v>
                </c:pt>
                <c:pt idx="5">
                  <c:v>28964252</c:v>
                </c:pt>
                <c:pt idx="6">
                  <c:v>30384122</c:v>
                </c:pt>
                <c:pt idx="7">
                  <c:v>26100200</c:v>
                </c:pt>
                <c:pt idx="8">
                  <c:v>27156986</c:v>
                </c:pt>
                <c:pt idx="9">
                  <c:v>41889689.020000011</c:v>
                </c:pt>
              </c:numCache>
            </c:numRef>
          </c:val>
          <c:extLst>
            <c:ext xmlns:c16="http://schemas.microsoft.com/office/drawing/2014/chart" uri="{C3380CC4-5D6E-409C-BE32-E72D297353CC}">
              <c16:uniqueId val="{00000000-0DEE-4C6D-A446-4EEC9BE50356}"/>
            </c:ext>
          </c:extLst>
        </c:ser>
        <c:ser>
          <c:idx val="4"/>
          <c:order val="1"/>
          <c:tx>
            <c:strRef>
              <c:f>'Biennia History - GR'!$A$753</c:f>
              <c:strCache>
                <c:ptCount val="1"/>
                <c:pt idx="0">
                  <c:v>E &amp; G Space Support</c:v>
                </c:pt>
              </c:strCache>
            </c:strRef>
          </c:tx>
          <c:invertIfNegative val="0"/>
          <c:cat>
            <c:strRef>
              <c:f>'Biennia History - GR'!$B$743:$K$743</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GR'!$B$753:$K$753</c:f>
              <c:numCache>
                <c:formatCode>_("$"* #,##0_);_("$"* \(#,##0\);_("$"* "-"_);_(@_)</c:formatCode>
                <c:ptCount val="10"/>
                <c:pt idx="0">
                  <c:v>7418632</c:v>
                </c:pt>
                <c:pt idx="1">
                  <c:v>4108107</c:v>
                </c:pt>
                <c:pt idx="2">
                  <c:v>4748495</c:v>
                </c:pt>
                <c:pt idx="3">
                  <c:v>5049288</c:v>
                </c:pt>
                <c:pt idx="4">
                  <c:v>4647905</c:v>
                </c:pt>
                <c:pt idx="5">
                  <c:v>4855875</c:v>
                </c:pt>
                <c:pt idx="6">
                  <c:v>5407571</c:v>
                </c:pt>
                <c:pt idx="7">
                  <c:v>5480313</c:v>
                </c:pt>
                <c:pt idx="8">
                  <c:v>5414974</c:v>
                </c:pt>
                <c:pt idx="9">
                  <c:v>5745163.5607514875</c:v>
                </c:pt>
              </c:numCache>
            </c:numRef>
          </c:val>
          <c:extLst>
            <c:ext xmlns:c16="http://schemas.microsoft.com/office/drawing/2014/chart" uri="{C3380CC4-5D6E-409C-BE32-E72D297353CC}">
              <c16:uniqueId val="{00000001-0DEE-4C6D-A446-4EEC9BE50356}"/>
            </c:ext>
          </c:extLst>
        </c:ser>
        <c:ser>
          <c:idx val="7"/>
          <c:order val="2"/>
          <c:tx>
            <c:strRef>
              <c:f>'Biennia History - GR'!$A$758</c:f>
              <c:strCache>
                <c:ptCount val="1"/>
                <c:pt idx="0">
                  <c:v>Small Institution Supplement</c:v>
                </c:pt>
              </c:strCache>
            </c:strRef>
          </c:tx>
          <c:invertIfNegative val="0"/>
          <c:cat>
            <c:strRef>
              <c:f>'Biennia History - GR'!$B$743:$K$743</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GR'!$B$758:$K$758</c:f>
              <c:numCache>
                <c:formatCode>_("$"* #,##0_);_("$"* \(#,##0\);_("$"* "-"_);_(@_)</c:formatCode>
                <c:ptCount val="10"/>
                <c:pt idx="0">
                  <c:v>450000</c:v>
                </c:pt>
                <c:pt idx="1">
                  <c:v>2250000</c:v>
                </c:pt>
                <c:pt idx="2">
                  <c:v>2250000</c:v>
                </c:pt>
                <c:pt idx="3">
                  <c:v>2250000</c:v>
                </c:pt>
                <c:pt idx="4">
                  <c:v>2250000</c:v>
                </c:pt>
                <c:pt idx="5">
                  <c:v>2250000</c:v>
                </c:pt>
                <c:pt idx="6">
                  <c:v>2250000</c:v>
                </c:pt>
                <c:pt idx="7">
                  <c:v>2250000</c:v>
                </c:pt>
                <c:pt idx="8">
                  <c:v>2250000</c:v>
                </c:pt>
                <c:pt idx="9">
                  <c:v>7899396</c:v>
                </c:pt>
              </c:numCache>
            </c:numRef>
          </c:val>
          <c:extLst>
            <c:ext xmlns:c16="http://schemas.microsoft.com/office/drawing/2014/chart" uri="{C3380CC4-5D6E-409C-BE32-E72D297353CC}">
              <c16:uniqueId val="{00000002-0DEE-4C6D-A446-4EEC9BE50356}"/>
            </c:ext>
          </c:extLst>
        </c:ser>
        <c:dLbls>
          <c:showLegendKey val="0"/>
          <c:showVal val="0"/>
          <c:showCatName val="0"/>
          <c:showSerName val="0"/>
          <c:showPercent val="0"/>
          <c:showBubbleSize val="0"/>
        </c:dLbls>
        <c:gapWidth val="150"/>
        <c:overlap val="100"/>
        <c:axId val="379991248"/>
        <c:axId val="379991808"/>
      </c:barChart>
      <c:catAx>
        <c:axId val="379991248"/>
        <c:scaling>
          <c:orientation val="minMax"/>
        </c:scaling>
        <c:delete val="0"/>
        <c:axPos val="b"/>
        <c:numFmt formatCode="General" sourceLinked="1"/>
        <c:majorTickMark val="out"/>
        <c:minorTickMark val="none"/>
        <c:tickLblPos val="nextTo"/>
        <c:crossAx val="379991808"/>
        <c:crosses val="autoZero"/>
        <c:auto val="1"/>
        <c:lblAlgn val="ctr"/>
        <c:lblOffset val="100"/>
        <c:noMultiLvlLbl val="0"/>
      </c:catAx>
      <c:valAx>
        <c:axId val="379991808"/>
        <c:scaling>
          <c:orientation val="minMax"/>
        </c:scaling>
        <c:delete val="0"/>
        <c:axPos val="l"/>
        <c:majorGridlines/>
        <c:numFmt formatCode="_(&quot;$&quot;* #,##0_);_(&quot;$&quot;* \(#,##0\);_(&quot;$&quot;* &quot;-&quot;_);_(@_)" sourceLinked="1"/>
        <c:majorTickMark val="out"/>
        <c:minorTickMark val="none"/>
        <c:tickLblPos val="nextTo"/>
        <c:spPr>
          <a:ln/>
        </c:spPr>
        <c:crossAx val="379991248"/>
        <c:crosses val="autoZero"/>
        <c:crossBetween val="between"/>
        <c:dispUnits>
          <c:builtInUnit val="millions"/>
          <c:dispUnitsLbl>
            <c:layout>
              <c:manualLayout>
                <c:xMode val="edge"/>
                <c:yMode val="edge"/>
                <c:x val="5.2423060541391543E-2"/>
                <c:y val="0.42722722203831298"/>
              </c:manualLayout>
            </c:layout>
          </c:dispUnitsLbl>
        </c:dispUnits>
      </c:valAx>
    </c:plotArea>
    <c:legend>
      <c:legendPos val="r"/>
      <c:layout>
        <c:manualLayout>
          <c:xMode val="edge"/>
          <c:yMode val="edge"/>
          <c:x val="0.80340762489434581"/>
          <c:y val="0.18832165917910568"/>
          <c:w val="0.19659237510565417"/>
          <c:h val="0.60669371849991138"/>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Tahoma" pitchFamily="34" charset="0"/>
                <a:ea typeface="Tahoma" pitchFamily="34" charset="0"/>
                <a:cs typeface="Tahoma" pitchFamily="34" charset="0"/>
              </a:defRPr>
            </a:pPr>
            <a:r>
              <a:rPr lang="en-US" sz="1200" b="1" i="0" baseline="0">
                <a:effectLst/>
              </a:rPr>
              <a:t>Technical  State College Formula Funding - General Revenue</a:t>
            </a:r>
            <a:endParaRPr lang="en-US" sz="1200">
              <a:effectLst/>
            </a:endParaRPr>
          </a:p>
        </c:rich>
      </c:tx>
      <c:layout>
        <c:manualLayout>
          <c:xMode val="edge"/>
          <c:yMode val="edge"/>
          <c:x val="0.28230007053667577"/>
          <c:y val="2.927098777198564E-2"/>
        </c:manualLayout>
      </c:layout>
      <c:overlay val="0"/>
    </c:title>
    <c:autoTitleDeleted val="0"/>
    <c:plotArea>
      <c:layout>
        <c:manualLayout>
          <c:layoutTarget val="inner"/>
          <c:xMode val="edge"/>
          <c:yMode val="edge"/>
          <c:x val="0.1411504070465768"/>
          <c:y val="0.13840039933658602"/>
          <c:w val="0.66098258984989822"/>
          <c:h val="0.77447978530516792"/>
        </c:manualLayout>
      </c:layout>
      <c:barChart>
        <c:barDir val="col"/>
        <c:grouping val="stacked"/>
        <c:varyColors val="0"/>
        <c:ser>
          <c:idx val="5"/>
          <c:order val="0"/>
          <c:tx>
            <c:strRef>
              <c:f>'Biennia History - GR'!$A$807</c:f>
              <c:strCache>
                <c:ptCount val="1"/>
                <c:pt idx="0">
                  <c:v>Instruction and Administration</c:v>
                </c:pt>
              </c:strCache>
            </c:strRef>
          </c:tx>
          <c:invertIfNegative val="0"/>
          <c:cat>
            <c:strRef>
              <c:f>'Biennia History - GR'!$B$799:$K$799</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GR'!$B$807:$K$807</c:f>
              <c:numCache>
                <c:formatCode>_("$"* #,##0_);_("$"* \(#,##0\);_("$"* "-"_);_(@_)</c:formatCode>
                <c:ptCount val="10"/>
                <c:pt idx="0">
                  <c:v>89888158</c:v>
                </c:pt>
                <c:pt idx="1">
                  <c:v>73965720</c:v>
                </c:pt>
                <c:pt idx="2">
                  <c:v>86845020</c:v>
                </c:pt>
                <c:pt idx="3">
                  <c:v>90239670</c:v>
                </c:pt>
                <c:pt idx="4">
                  <c:v>85082607</c:v>
                </c:pt>
                <c:pt idx="5">
                  <c:v>84987262</c:v>
                </c:pt>
                <c:pt idx="6">
                  <c:v>89807776</c:v>
                </c:pt>
                <c:pt idx="7">
                  <c:v>93956592</c:v>
                </c:pt>
                <c:pt idx="8">
                  <c:v>93956590</c:v>
                </c:pt>
                <c:pt idx="9">
                  <c:v>132248702</c:v>
                </c:pt>
              </c:numCache>
            </c:numRef>
          </c:val>
          <c:extLst>
            <c:ext xmlns:c16="http://schemas.microsoft.com/office/drawing/2014/chart" uri="{C3380CC4-5D6E-409C-BE32-E72D297353CC}">
              <c16:uniqueId val="{00000000-9007-465F-9CC0-6830DCF5A84E}"/>
            </c:ext>
          </c:extLst>
        </c:ser>
        <c:ser>
          <c:idx val="4"/>
          <c:order val="1"/>
          <c:tx>
            <c:strRef>
              <c:f>'Biennia History - GR'!$A$823</c:f>
              <c:strCache>
                <c:ptCount val="1"/>
                <c:pt idx="0">
                  <c:v>E &amp; G Space Support</c:v>
                </c:pt>
              </c:strCache>
            </c:strRef>
          </c:tx>
          <c:invertIfNegative val="0"/>
          <c:cat>
            <c:strRef>
              <c:f>'Biennia History - GR'!$B$799:$K$799</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GR'!$B$823:$K$823</c:f>
              <c:numCache>
                <c:formatCode>_("$"* #,##0_);_("$"* \(#,##0\);_("$"* "-"_);_(@_)</c:formatCode>
                <c:ptCount val="10"/>
                <c:pt idx="0">
                  <c:v>14014694</c:v>
                </c:pt>
                <c:pt idx="1">
                  <c:v>13107426</c:v>
                </c:pt>
                <c:pt idx="2">
                  <c:v>10880759</c:v>
                </c:pt>
                <c:pt idx="3">
                  <c:v>12074080</c:v>
                </c:pt>
                <c:pt idx="4">
                  <c:v>10724681</c:v>
                </c:pt>
                <c:pt idx="5">
                  <c:v>12825640</c:v>
                </c:pt>
                <c:pt idx="6">
                  <c:v>9738454</c:v>
                </c:pt>
                <c:pt idx="7">
                  <c:v>9531945</c:v>
                </c:pt>
                <c:pt idx="8">
                  <c:v>8831590</c:v>
                </c:pt>
                <c:pt idx="9">
                  <c:v>11744826.048911227</c:v>
                </c:pt>
              </c:numCache>
            </c:numRef>
          </c:val>
          <c:extLst>
            <c:ext xmlns:c16="http://schemas.microsoft.com/office/drawing/2014/chart" uri="{C3380CC4-5D6E-409C-BE32-E72D297353CC}">
              <c16:uniqueId val="{00000001-9007-465F-9CC0-6830DCF5A84E}"/>
            </c:ext>
          </c:extLst>
        </c:ser>
        <c:ser>
          <c:idx val="7"/>
          <c:order val="2"/>
          <c:tx>
            <c:strRef>
              <c:f>'Biennia History - GR'!$A$831</c:f>
              <c:strCache>
                <c:ptCount val="1"/>
                <c:pt idx="0">
                  <c:v>Small Institution Supplement</c:v>
                </c:pt>
              </c:strCache>
            </c:strRef>
          </c:tx>
          <c:invertIfNegative val="0"/>
          <c:cat>
            <c:strRef>
              <c:f>'Biennia History - GR'!$B$799:$K$799</c:f>
              <c:strCache>
                <c:ptCount val="10"/>
                <c:pt idx="0">
                  <c:v>2002 - 2003</c:v>
                </c:pt>
                <c:pt idx="1">
                  <c:v>2004 - 2005</c:v>
                </c:pt>
                <c:pt idx="2">
                  <c:v>2006 - 2007</c:v>
                </c:pt>
                <c:pt idx="3">
                  <c:v>2008 - 2009</c:v>
                </c:pt>
                <c:pt idx="4">
                  <c:v>2010 - 2011</c:v>
                </c:pt>
                <c:pt idx="5">
                  <c:v>2012 - 2013</c:v>
                </c:pt>
                <c:pt idx="6">
                  <c:v>2014 - 2015</c:v>
                </c:pt>
                <c:pt idx="7">
                  <c:v>2016 - 2017</c:v>
                </c:pt>
                <c:pt idx="8">
                  <c:v>2018 - 2019</c:v>
                </c:pt>
                <c:pt idx="9">
                  <c:v>2020 - 2021</c:v>
                </c:pt>
              </c:strCache>
            </c:strRef>
          </c:cat>
          <c:val>
            <c:numRef>
              <c:f>'Biennia History - GR'!$B$831:$K$831</c:f>
              <c:numCache>
                <c:formatCode>_("$"* #,##0_);_("$"* \(#,##0\);_("$"* "-"_);_(@_)</c:formatCode>
                <c:ptCount val="10"/>
                <c:pt idx="0">
                  <c:v>600000</c:v>
                </c:pt>
                <c:pt idx="1">
                  <c:v>3000000</c:v>
                </c:pt>
                <c:pt idx="2">
                  <c:v>3000000</c:v>
                </c:pt>
                <c:pt idx="3">
                  <c:v>3000000</c:v>
                </c:pt>
                <c:pt idx="4">
                  <c:v>2883150</c:v>
                </c:pt>
                <c:pt idx="5">
                  <c:v>2883150</c:v>
                </c:pt>
                <c:pt idx="6">
                  <c:v>2923650</c:v>
                </c:pt>
                <c:pt idx="7">
                  <c:v>2966250</c:v>
                </c:pt>
                <c:pt idx="8">
                  <c:v>4385250</c:v>
                </c:pt>
                <c:pt idx="9">
                  <c:v>7899397.9896167023</c:v>
                </c:pt>
              </c:numCache>
            </c:numRef>
          </c:val>
          <c:extLst>
            <c:ext xmlns:c16="http://schemas.microsoft.com/office/drawing/2014/chart" uri="{C3380CC4-5D6E-409C-BE32-E72D297353CC}">
              <c16:uniqueId val="{00000002-9007-465F-9CC0-6830DCF5A84E}"/>
            </c:ext>
          </c:extLst>
        </c:ser>
        <c:ser>
          <c:idx val="0"/>
          <c:order val="3"/>
          <c:tx>
            <c:strRef>
              <c:f>'Biennia History - GR'!$A$815</c:f>
              <c:strCache>
                <c:ptCount val="1"/>
                <c:pt idx="0">
                  <c:v>Dual Credit Contact Hour Funding</c:v>
                </c:pt>
              </c:strCache>
            </c:strRef>
          </c:tx>
          <c:invertIfNegative val="0"/>
          <c:val>
            <c:numRef>
              <c:f>'Biennia History - GR'!$B$815:$K$815</c:f>
              <c:numCache>
                <c:formatCode>_("$"* #,##0_);_("$"* \(#,##0\);_("$"* "-"_);_(@_)</c:formatCode>
                <c:ptCount val="10"/>
                <c:pt idx="0">
                  <c:v>0</c:v>
                </c:pt>
                <c:pt idx="1">
                  <c:v>0</c:v>
                </c:pt>
                <c:pt idx="2">
                  <c:v>0</c:v>
                </c:pt>
                <c:pt idx="3">
                  <c:v>0</c:v>
                </c:pt>
                <c:pt idx="4">
                  <c:v>0</c:v>
                </c:pt>
                <c:pt idx="5">
                  <c:v>0</c:v>
                </c:pt>
                <c:pt idx="6">
                  <c:v>0</c:v>
                </c:pt>
                <c:pt idx="7">
                  <c:v>0</c:v>
                </c:pt>
                <c:pt idx="8">
                  <c:v>0</c:v>
                </c:pt>
                <c:pt idx="9">
                  <c:v>2200000</c:v>
                </c:pt>
              </c:numCache>
            </c:numRef>
          </c:val>
          <c:extLst>
            <c:ext xmlns:c16="http://schemas.microsoft.com/office/drawing/2014/chart" uri="{C3380CC4-5D6E-409C-BE32-E72D297353CC}">
              <c16:uniqueId val="{00000000-2AD5-4317-BBA9-7F71C5C0200D}"/>
            </c:ext>
          </c:extLst>
        </c:ser>
        <c:dLbls>
          <c:showLegendKey val="0"/>
          <c:showVal val="0"/>
          <c:showCatName val="0"/>
          <c:showSerName val="0"/>
          <c:showPercent val="0"/>
          <c:showBubbleSize val="0"/>
        </c:dLbls>
        <c:gapWidth val="150"/>
        <c:overlap val="100"/>
        <c:axId val="379995728"/>
        <c:axId val="379996288"/>
      </c:barChart>
      <c:catAx>
        <c:axId val="379995728"/>
        <c:scaling>
          <c:orientation val="minMax"/>
        </c:scaling>
        <c:delete val="0"/>
        <c:axPos val="b"/>
        <c:numFmt formatCode="General" sourceLinked="1"/>
        <c:majorTickMark val="out"/>
        <c:minorTickMark val="none"/>
        <c:tickLblPos val="nextTo"/>
        <c:crossAx val="379996288"/>
        <c:crosses val="autoZero"/>
        <c:auto val="1"/>
        <c:lblAlgn val="ctr"/>
        <c:lblOffset val="100"/>
        <c:noMultiLvlLbl val="0"/>
      </c:catAx>
      <c:valAx>
        <c:axId val="379996288"/>
        <c:scaling>
          <c:orientation val="minMax"/>
        </c:scaling>
        <c:delete val="0"/>
        <c:axPos val="l"/>
        <c:majorGridlines/>
        <c:numFmt formatCode="_(&quot;$&quot;* #,##0_);_(&quot;$&quot;* \(#,##0\);_(&quot;$&quot;* &quot;-&quot;_);_(@_)" sourceLinked="1"/>
        <c:majorTickMark val="out"/>
        <c:minorTickMark val="none"/>
        <c:tickLblPos val="nextTo"/>
        <c:spPr>
          <a:ln/>
        </c:spPr>
        <c:crossAx val="379995728"/>
        <c:crosses val="autoZero"/>
        <c:crossBetween val="between"/>
        <c:dispUnits>
          <c:builtInUnit val="millions"/>
          <c:dispUnitsLbl>
            <c:layout>
              <c:manualLayout>
                <c:xMode val="edge"/>
                <c:yMode val="edge"/>
                <c:x val="4.8814652170163647E-2"/>
                <c:y val="0.42722722203831298"/>
              </c:manualLayout>
            </c:layout>
          </c:dispUnitsLbl>
        </c:dispUnits>
      </c:valAx>
    </c:plotArea>
    <c:legend>
      <c:legendPos val="r"/>
      <c:layout>
        <c:manualLayout>
          <c:xMode val="edge"/>
          <c:yMode val="edge"/>
          <c:x val="0.80902400679274822"/>
          <c:y val="0.40498838419016259"/>
          <c:w val="0.17544563037455196"/>
          <c:h val="0.3013817908852392"/>
        </c:manualLayout>
      </c:layout>
      <c:overlay val="0"/>
      <c:txPr>
        <a:bodyPr/>
        <a:lstStyle/>
        <a:p>
          <a:pPr>
            <a:defRPr sz="1000" b="1"/>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Health-Related Formula Funding - All Funds</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6.4291202010344731E-2"/>
                  <c:y val="-0.1791666078849711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A30-4E15-AFEE-C6A5854E9B18}"/>
                </c:ext>
              </c:extLst>
            </c:dLbl>
            <c:dLbl>
              <c:idx val="1"/>
              <c:layout>
                <c:manualLayout>
                  <c:x val="-3.5620448106238378E-2"/>
                  <c:y val="1.519061181410373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DD8-4997-84E7-D3262F609A43}"/>
                </c:ext>
              </c:extLst>
            </c:dLbl>
            <c:dLbl>
              <c:idx val="2"/>
              <c:layout>
                <c:manualLayout>
                  <c:x val="-2.0033472637112484E-2"/>
                  <c:y val="-1.1269681341968445E-3"/>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4427622841965471"/>
                      <c:h val="0.1752499425032997"/>
                    </c:manualLayout>
                  </c15:layout>
                </c:ext>
                <c:ext xmlns:c16="http://schemas.microsoft.com/office/drawing/2014/chart" uri="{C3380CC4-5D6E-409C-BE32-E72D297353CC}">
                  <c16:uniqueId val="{00000001-6A30-4E15-AFEE-C6A5854E9B18}"/>
                </c:ext>
              </c:extLst>
            </c:dLbl>
            <c:dLbl>
              <c:idx val="3"/>
              <c:layout>
                <c:manualLayout>
                  <c:x val="9.0888340944136947E-2"/>
                  <c:y val="0.1084169591807876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D16F-4FE0-BCBD-465E6A3BBCCD}"/>
                </c:ext>
              </c:extLst>
            </c:dLbl>
            <c:dLbl>
              <c:idx val="4"/>
              <c:layout>
                <c:manualLayout>
                  <c:x val="1.8257217847768927E-2"/>
                  <c:y val="2.478640919081063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A30-4E15-AFEE-C6A5854E9B18}"/>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All Funds'!$A$344,'Dollars - All Funds'!$A$360,'Dollars - All Funds'!$A$377,'Dollars - All Funds'!$A$387,'Dollars - All Funds'!$A$401)</c:f>
              <c:strCache>
                <c:ptCount val="5"/>
                <c:pt idx="0">
                  <c:v>Instruction &amp; Operations Formula</c:v>
                </c:pt>
                <c:pt idx="1">
                  <c:v>E &amp; G Space Support</c:v>
                </c:pt>
                <c:pt idx="2">
                  <c:v>Research Enhancement Formula</c:v>
                </c:pt>
                <c:pt idx="3">
                  <c:v>Mission Specific Formula</c:v>
                </c:pt>
                <c:pt idx="4">
                  <c:v>Graduate Medical Education Formula</c:v>
                </c:pt>
              </c:strCache>
            </c:strRef>
          </c:cat>
          <c:val>
            <c:numRef>
              <c:f>('Dollars - All Funds'!$G$344,'Dollars - All Funds'!$G$360,'Dollars - All Funds'!$G$377,'Dollars - All Funds'!$G$387,'Dollars - All Funds'!$G$401)</c:f>
              <c:numCache>
                <c:formatCode>_("$"* #,##0_);_("$"* \(#,##0\);_("$"* "-"??_);_(@_)</c:formatCode>
                <c:ptCount val="5"/>
                <c:pt idx="0">
                  <c:v>1259300650</c:v>
                </c:pt>
                <c:pt idx="1">
                  <c:v>278663452</c:v>
                </c:pt>
                <c:pt idx="2">
                  <c:v>84545434</c:v>
                </c:pt>
                <c:pt idx="3">
                  <c:v>814853640</c:v>
                </c:pt>
                <c:pt idx="4">
                  <c:v>81345544</c:v>
                </c:pt>
              </c:numCache>
            </c:numRef>
          </c:val>
          <c:extLst>
            <c:ext xmlns:c16="http://schemas.microsoft.com/office/drawing/2014/chart" uri="{C3380CC4-5D6E-409C-BE32-E72D297353CC}">
              <c16:uniqueId val="{00000003-6A30-4E15-AFEE-C6A5854E9B18}"/>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Community College Formula Funding - All Funds</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8.3030634684178081E-2"/>
                  <c:y val="4.147045883515130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57A-4879-851A-B7110B3AE4EB}"/>
                </c:ext>
              </c:extLst>
            </c:dLbl>
            <c:dLbl>
              <c:idx val="1"/>
              <c:layout>
                <c:manualLayout>
                  <c:x val="9.6939774420089289E-2"/>
                  <c:y val="1.534940441292506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50B0-41D9-A295-F277BDF63D58}"/>
                </c:ext>
              </c:extLst>
            </c:dLbl>
            <c:dLbl>
              <c:idx val="2"/>
              <c:layout>
                <c:manualLayout>
                  <c:x val="-2.7683701699449777E-2"/>
                  <c:y val="-2.61269599320997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57A-4879-851A-B7110B3AE4EB}"/>
                </c:ext>
              </c:extLst>
            </c:dLbl>
            <c:dLbl>
              <c:idx val="3"/>
              <c:layout>
                <c:manualLayout>
                  <c:x val="3.9950749399568296E-2"/>
                  <c:y val="-4.383955254607856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57A-4879-851A-B7110B3AE4EB}"/>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All Funds'!$A$499,'Dollars - All Funds'!$A$551,'Dollars - All Funds'!$A$605,'Dollars - All Funds'!$A$659)</c:f>
              <c:strCache>
                <c:ptCount val="4"/>
                <c:pt idx="0">
                  <c:v>Core Operations</c:v>
                </c:pt>
                <c:pt idx="1">
                  <c:v>Student Success</c:v>
                </c:pt>
                <c:pt idx="2">
                  <c:v>Contact Hour Funding</c:v>
                </c:pt>
                <c:pt idx="3">
                  <c:v>Bachelor of Applied Technology</c:v>
                </c:pt>
              </c:strCache>
            </c:strRef>
          </c:cat>
          <c:val>
            <c:numRef>
              <c:f>('Dollars - All Funds'!$G$499,'Dollars - All Funds'!$G$551,'Dollars - All Funds'!$G$605,'Dollars - All Funds'!$G$659)</c:f>
              <c:numCache>
                <c:formatCode>_("$"* #,##0_);_("$"* \(#,##0\);_("$"* "-"_);_(@_)</c:formatCode>
                <c:ptCount val="4"/>
                <c:pt idx="0">
                  <c:v>68040600</c:v>
                </c:pt>
                <c:pt idx="1">
                  <c:v>228296111</c:v>
                </c:pt>
                <c:pt idx="2">
                  <c:v>1533740830</c:v>
                </c:pt>
                <c:pt idx="3">
                  <c:v>3229696</c:v>
                </c:pt>
              </c:numCache>
            </c:numRef>
          </c:val>
          <c:extLst>
            <c:ext xmlns:c16="http://schemas.microsoft.com/office/drawing/2014/chart" uri="{C3380CC4-5D6E-409C-BE32-E72D297353CC}">
              <c16:uniqueId val="{00000003-657A-4879-851A-B7110B3AE4EB}"/>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Lamar State College Formula Funding - All Funds</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0.16350935862746888"/>
                  <c:y val="-0.23034900579100859"/>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C12-4472-8C49-AEB1A6356B11}"/>
                </c:ext>
              </c:extLst>
            </c:dLbl>
            <c:dLbl>
              <c:idx val="1"/>
              <c:layout>
                <c:manualLayout>
                  <c:x val="4.7808348280789226E-2"/>
                  <c:y val="3.364664250438238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28E8-430E-B773-4496C95C2F8A}"/>
                </c:ext>
              </c:extLst>
            </c:dLbl>
            <c:dLbl>
              <c:idx val="2"/>
              <c:layout>
                <c:manualLayout>
                  <c:x val="2.7946640690532241E-2"/>
                  <c:y val="1.553969306440516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C12-4472-8C49-AEB1A6356B11}"/>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All Funds'!$A$747,'Dollars - All Funds'!$A$752,'Dollars - All Funds'!$A$757)</c:f>
              <c:strCache>
                <c:ptCount val="3"/>
                <c:pt idx="0">
                  <c:v>Instruction and Administration</c:v>
                </c:pt>
                <c:pt idx="1">
                  <c:v>E &amp; G Space Support</c:v>
                </c:pt>
                <c:pt idx="2">
                  <c:v>Small Institution Supplement</c:v>
                </c:pt>
              </c:strCache>
            </c:strRef>
          </c:cat>
          <c:val>
            <c:numRef>
              <c:f>('Dollars - All Funds'!$G$747,'Dollars - All Funds'!$G$752,'Dollars - All Funds'!$G$757)</c:f>
              <c:numCache>
                <c:formatCode>_("$"* #,##0_);_("$"* \(#,##0\);_("$"* "-"_);_(@_)</c:formatCode>
                <c:ptCount val="3"/>
                <c:pt idx="0">
                  <c:v>50738494</c:v>
                </c:pt>
                <c:pt idx="1">
                  <c:v>6728444</c:v>
                </c:pt>
                <c:pt idx="2">
                  <c:v>7899396</c:v>
                </c:pt>
              </c:numCache>
            </c:numRef>
          </c:val>
          <c:extLst>
            <c:ext xmlns:c16="http://schemas.microsoft.com/office/drawing/2014/chart" uri="{C3380CC4-5D6E-409C-BE32-E72D297353CC}">
              <c16:uniqueId val="{00000002-BC12-4472-8C49-AEB1A6356B11}"/>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Technical College Formula Funding - All Funds</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0.1860013782061026"/>
                  <c:y val="-0.1501961449487714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C5AB-4EFC-B25D-47C2A2EFAFEC}"/>
                </c:ext>
              </c:extLst>
            </c:dLbl>
            <c:dLbl>
              <c:idx val="1"/>
              <c:layout>
                <c:manualLayout>
                  <c:x val="7.4660667416572929E-2"/>
                  <c:y val="6.910069911394385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5AB-4EFC-B25D-47C2A2EFAFEC}"/>
                </c:ext>
              </c:extLst>
            </c:dLbl>
            <c:dLbl>
              <c:idx val="2"/>
              <c:layout>
                <c:manualLayout>
                  <c:x val="0.10472886835091549"/>
                  <c:y val="0.1738729744511238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5AB-4EFC-B25D-47C2A2EFAFEC}"/>
                </c:ext>
              </c:extLst>
            </c:dLbl>
            <c:dLbl>
              <c:idx val="3"/>
              <c:layout>
                <c:manualLayout>
                  <c:x val="7.5038356691899899E-2"/>
                  <c:y val="0.205585890555810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9C2-4CB9-A2A7-1D85BD5F8C5E}"/>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All Funds'!$A$806,'Dollars - All Funds'!$A$814,'Dollars - All Funds'!$A$822,'Dollars - All Funds'!$A$830)</c:f>
              <c:strCache>
                <c:ptCount val="4"/>
                <c:pt idx="0">
                  <c:v>Instruction and Administration</c:v>
                </c:pt>
                <c:pt idx="1">
                  <c:v>Dual Credit Contact Hour Funding</c:v>
                </c:pt>
                <c:pt idx="2">
                  <c:v>E &amp; G Space Support</c:v>
                </c:pt>
                <c:pt idx="3">
                  <c:v>Small Institution Supplement</c:v>
                </c:pt>
              </c:strCache>
            </c:strRef>
          </c:cat>
          <c:val>
            <c:numRef>
              <c:f>('Dollars - All Funds'!$G$806,'Dollars - All Funds'!$G$814,'Dollars - All Funds'!$G$822,'Dollars - All Funds'!$G$830)</c:f>
              <c:numCache>
                <c:formatCode>_("$"* #,##0_);_("$"* \(#,##0\);_("$"* "-"_);_(@_)</c:formatCode>
                <c:ptCount val="4"/>
                <c:pt idx="0">
                  <c:v>140948569.55979896</c:v>
                </c:pt>
                <c:pt idx="1">
                  <c:v>2200000</c:v>
                </c:pt>
                <c:pt idx="2">
                  <c:v>12711478</c:v>
                </c:pt>
                <c:pt idx="3">
                  <c:v>7899397.9896167023</c:v>
                </c:pt>
              </c:numCache>
            </c:numRef>
          </c:val>
          <c:extLst>
            <c:ext xmlns:c16="http://schemas.microsoft.com/office/drawing/2014/chart" uri="{C3380CC4-5D6E-409C-BE32-E72D297353CC}">
              <c16:uniqueId val="{00000003-C5AB-4EFC-B25D-47C2A2EFAFEC}"/>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Formula Funding For All Sectors - General Revenue</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9.3893738005314129E-2"/>
                  <c:y val="-0.12083362177374614"/>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471-4496-9CAD-6A50F8CF38EB}"/>
                </c:ext>
              </c:extLst>
            </c:dLbl>
            <c:dLbl>
              <c:idx val="1"/>
              <c:layout>
                <c:manualLayout>
                  <c:x val="-3.4058987471926837E-2"/>
                  <c:y val="2.8077418609770758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16598630841247936"/>
                      <c:h val="0.15637494869588298"/>
                    </c:manualLayout>
                  </c15:layout>
                </c:ext>
                <c:ext xmlns:c16="http://schemas.microsoft.com/office/drawing/2014/chart" uri="{C3380CC4-5D6E-409C-BE32-E72D297353CC}">
                  <c16:uniqueId val="{00000001-1471-4496-9CAD-6A50F8CF38EB}"/>
                </c:ext>
              </c:extLst>
            </c:dLbl>
            <c:dLbl>
              <c:idx val="2"/>
              <c:layout>
                <c:manualLayout>
                  <c:x val="4.7419763035169309E-2"/>
                  <c:y val="7.803967255916256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471-4496-9CAD-6A50F8CF38EB}"/>
                </c:ext>
              </c:extLst>
            </c:dLbl>
            <c:dLbl>
              <c:idx val="3"/>
              <c:layout>
                <c:manualLayout>
                  <c:x val="5.6679191303306571E-2"/>
                  <c:y val="-1.980281502532307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471-4496-9CAD-6A50F8CF38EB}"/>
                </c:ext>
              </c:extLst>
            </c:dLbl>
            <c:dLbl>
              <c:idx val="4"/>
              <c:layout>
                <c:manualLayout>
                  <c:x val="6.1905880753808366E-2"/>
                  <c:y val="0.15186970083015064"/>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1471-4496-9CAD-6A50F8CF38EB}"/>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GR'!$A$33,'Dollars - GR'!$A$40,'Dollars - GR'!$A$46,'Dollars - GR'!$A$51,'Dollars - GR'!$A$57)</c:f>
              <c:strCache>
                <c:ptCount val="5"/>
                <c:pt idx="0">
                  <c:v>Total General Academic Institutions Formula Funding</c:v>
                </c:pt>
                <c:pt idx="1">
                  <c:v>Total Health-Related Formula Funding</c:v>
                </c:pt>
                <c:pt idx="2">
                  <c:v>Total Community College Formula Funding</c:v>
                </c:pt>
                <c:pt idx="3">
                  <c:v>Total State College Formula Funding</c:v>
                </c:pt>
                <c:pt idx="4">
                  <c:v>Total Technical College Formula Funding</c:v>
                </c:pt>
              </c:strCache>
            </c:strRef>
          </c:cat>
          <c:val>
            <c:numRef>
              <c:f>('Dollars - GR'!$G$33,'Dollars - GR'!$G$40,'Dollars - GR'!$G$46,'Dollars - GR'!$G$51,'Dollars - GR'!$G$57)</c:f>
              <c:numCache>
                <c:formatCode>_("$"* #,##0_);_("$"* \(#,##0\);_("$"* "-"??_);_(@_)</c:formatCode>
                <c:ptCount val="5"/>
                <c:pt idx="0">
                  <c:v>3601749261.2995911</c:v>
                </c:pt>
                <c:pt idx="1">
                  <c:v>2410340286</c:v>
                </c:pt>
                <c:pt idx="2">
                  <c:v>1833307237</c:v>
                </c:pt>
                <c:pt idx="3">
                  <c:v>55534248.580751501</c:v>
                </c:pt>
                <c:pt idx="4">
                  <c:v>154092926.03852791</c:v>
                </c:pt>
              </c:numCache>
            </c:numRef>
          </c:val>
          <c:extLst>
            <c:ext xmlns:c16="http://schemas.microsoft.com/office/drawing/2014/chart" uri="{C3380CC4-5D6E-409C-BE32-E72D297353CC}">
              <c16:uniqueId val="{00000005-1471-4496-9CAD-6A50F8CF38EB}"/>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General Academic Formula Funding - General Revenue</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0.19561167979002625"/>
                  <c:y val="-0.1751961367466743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57B5-40AC-8000-9E8E2DA8B1C3}"/>
                </c:ext>
              </c:extLst>
            </c:dLbl>
            <c:dLbl>
              <c:idx val="1"/>
              <c:layout>
                <c:manualLayout>
                  <c:x val="9.4544889656980297E-2"/>
                  <c:y val="6.601113319844711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7B5-40AC-8000-9E8E2DA8B1C3}"/>
                </c:ext>
              </c:extLst>
            </c:dLbl>
            <c:dLbl>
              <c:idx val="2"/>
              <c:layout>
                <c:manualLayout>
                  <c:x val="9.4005715376823271E-2"/>
                  <c:y val="9.4706005673882654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375749343832021"/>
                      <c:h val="0.13456261989415358"/>
                    </c:manualLayout>
                  </c15:layout>
                </c:ext>
                <c:ext xmlns:c16="http://schemas.microsoft.com/office/drawing/2014/chart" uri="{C3380CC4-5D6E-409C-BE32-E72D297353CC}">
                  <c16:uniqueId val="{00000002-57B5-40AC-8000-9E8E2DA8B1C3}"/>
                </c:ext>
              </c:extLst>
            </c:dLbl>
            <c:dLbl>
              <c:idx val="3"/>
              <c:layout>
                <c:manualLayout>
                  <c:x val="9.5876449475874828E-2"/>
                  <c:y val="0.12089005220142644"/>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7B5-40AC-8000-9E8E2DA8B1C3}"/>
                </c:ext>
              </c:extLst>
            </c:dLbl>
            <c:spPr>
              <a:noFill/>
              <a:ln>
                <a:noFill/>
              </a:ln>
              <a:effectLst/>
            </c:spPr>
            <c:txPr>
              <a:bodyPr/>
              <a:lstStyle/>
              <a:p>
                <a:pPr>
                  <a:defRPr sz="1000" b="1">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GR'!$A$126,'Dollars - GR'!$A$170,'Dollars - GR'!$A$212,'Dollars - GR'!$A$256)</c:f>
              <c:strCache>
                <c:ptCount val="4"/>
                <c:pt idx="0">
                  <c:v>Instruction &amp; Operations Formula</c:v>
                </c:pt>
                <c:pt idx="1">
                  <c:v>Teaching Experience Supplement</c:v>
                </c:pt>
                <c:pt idx="2">
                  <c:v>E &amp; G Space Support</c:v>
                </c:pt>
                <c:pt idx="3">
                  <c:v>Small Institution Supplement</c:v>
                </c:pt>
              </c:strCache>
            </c:strRef>
          </c:cat>
          <c:val>
            <c:numRef>
              <c:f>('Dollars - GR'!$G$126,'Dollars - GR'!$G$170,'Dollars - GR'!$G$212,'Dollars - GR'!$G$256)</c:f>
              <c:numCache>
                <c:formatCode>_("$"* #,##0_);_("$"* \(#,##0\);_("$"* "-"_);_(@_)</c:formatCode>
                <c:ptCount val="4"/>
                <c:pt idx="0">
                  <c:v>2952307835.5341253</c:v>
                </c:pt>
                <c:pt idx="1">
                  <c:v>68931141.934844986</c:v>
                </c:pt>
                <c:pt idx="2">
                  <c:v>553097833.83061969</c:v>
                </c:pt>
                <c:pt idx="3" formatCode="_(* #,##0_);_(* \(#,##0\);_(* &quot;-&quot;_);_(@_)">
                  <c:v>27412450</c:v>
                </c:pt>
              </c:numCache>
            </c:numRef>
          </c:val>
          <c:extLst>
            <c:ext xmlns:c16="http://schemas.microsoft.com/office/drawing/2014/chart" uri="{C3380CC4-5D6E-409C-BE32-E72D297353CC}">
              <c16:uniqueId val="{00000004-57B5-40AC-8000-9E8E2DA8B1C3}"/>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200">
                <a:latin typeface="Tahoma" pitchFamily="34" charset="0"/>
                <a:ea typeface="Tahoma" pitchFamily="34" charset="0"/>
                <a:cs typeface="Tahoma" pitchFamily="34" charset="0"/>
              </a:defRPr>
            </a:pPr>
            <a:r>
              <a:rPr lang="en-US" sz="1200">
                <a:latin typeface="Tahoma" pitchFamily="34" charset="0"/>
                <a:ea typeface="Tahoma" pitchFamily="34" charset="0"/>
                <a:cs typeface="Tahoma" pitchFamily="34" charset="0"/>
              </a:rPr>
              <a:t>Health-Related Formula Funding - All Funds</a:t>
            </a:r>
          </a:p>
        </c:rich>
      </c:tx>
      <c:overlay val="0"/>
    </c:title>
    <c:autoTitleDeleted val="0"/>
    <c:plotArea>
      <c:layout>
        <c:manualLayout>
          <c:layoutTarget val="inner"/>
          <c:xMode val="edge"/>
          <c:yMode val="edge"/>
          <c:x val="0.24612643237121351"/>
          <c:y val="0.21835552372532521"/>
          <c:w val="0.58717825517523503"/>
          <c:h val="0.75407509107241688"/>
        </c:manualLayout>
      </c:layout>
      <c:pieChart>
        <c:varyColors val="1"/>
        <c:ser>
          <c:idx val="0"/>
          <c:order val="0"/>
          <c:dLbls>
            <c:dLbl>
              <c:idx val="0"/>
              <c:layout>
                <c:manualLayout>
                  <c:x val="7.9511973374462114E-2"/>
                  <c:y val="-0.2249999261811265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A30-4E15-AFEE-C6A5854E9B18}"/>
                </c:ext>
              </c:extLst>
            </c:dLbl>
            <c:dLbl>
              <c:idx val="2"/>
              <c:layout>
                <c:manualLayout>
                  <c:x val="0.23099141491775679"/>
                  <c:y val="6.9706341959861556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4427622841965471"/>
                      <c:h val="0.1752499425032997"/>
                    </c:manualLayout>
                  </c15:layout>
                </c:ext>
                <c:ext xmlns:c16="http://schemas.microsoft.com/office/drawing/2014/chart" uri="{C3380CC4-5D6E-409C-BE32-E72D297353CC}">
                  <c16:uniqueId val="{00000001-6A30-4E15-AFEE-C6A5854E9B18}"/>
                </c:ext>
              </c:extLst>
            </c:dLbl>
            <c:dLbl>
              <c:idx val="4"/>
              <c:layout>
                <c:manualLayout>
                  <c:x val="1.8257217847768927E-2"/>
                  <c:y val="2.478640919081063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A30-4E15-AFEE-C6A5854E9B18}"/>
                </c:ext>
              </c:extLst>
            </c:dLbl>
            <c:spPr>
              <a:noFill/>
              <a:ln>
                <a:noFill/>
              </a:ln>
              <a:effectLst/>
            </c:spPr>
            <c:txPr>
              <a:bodyPr/>
              <a:lstStyle/>
              <a:p>
                <a:pPr>
                  <a:defRPr sz="800">
                    <a:latin typeface="+mn-lt"/>
                    <a:ea typeface="Tahoma" pitchFamily="34" charset="0"/>
                    <a:cs typeface="Tahoma" pitchFamily="34" charset="0"/>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('Dollars - GR'!$A$344,'Dollars - GR'!$A$360,'Dollars - GR'!$A$377,'Dollars - GR'!$A$387,'Dollars - GR'!$A$401)</c:f>
              <c:strCache>
                <c:ptCount val="5"/>
                <c:pt idx="0">
                  <c:v>Instruction &amp; Operations Formula</c:v>
                </c:pt>
                <c:pt idx="1">
                  <c:v>E &amp; G Space Support</c:v>
                </c:pt>
                <c:pt idx="2">
                  <c:v>Research Enhancement Formula</c:v>
                </c:pt>
                <c:pt idx="3">
                  <c:v>Mission Specific Formula</c:v>
                </c:pt>
                <c:pt idx="4">
                  <c:v>Graduate Medical Education Formula</c:v>
                </c:pt>
              </c:strCache>
            </c:strRef>
          </c:cat>
          <c:val>
            <c:numRef>
              <c:f>('Dollars - GR'!#REF!,'Dollars - GR'!#REF!,'Dollars - GR'!#REF!,'Dollars - GR'!#REF!,'Dollars - GR'!#REF!)</c:f>
              <c:numCache>
                <c:formatCode>General</c:formatCode>
                <c:ptCount val="1"/>
                <c:pt idx="0">
                  <c:v>1</c:v>
                </c:pt>
              </c:numCache>
            </c:numRef>
          </c:val>
          <c:extLst>
            <c:ext xmlns:c16="http://schemas.microsoft.com/office/drawing/2014/chart" uri="{C3380CC4-5D6E-409C-BE32-E72D297353CC}">
              <c16:uniqueId val="{00000003-6A30-4E15-AFEE-C6A5854E9B18}"/>
            </c:ext>
          </c:extLst>
        </c:ser>
        <c:dLbls>
          <c:showLegendKey val="0"/>
          <c:showVal val="0"/>
          <c:showCatName val="0"/>
          <c:showSerName val="0"/>
          <c:showPercent val="0"/>
          <c:showBubbleSize val="0"/>
          <c:showLeaderLines val="1"/>
        </c:dLbls>
        <c:firstSliceAng val="80"/>
      </c:pieChart>
    </c:plotArea>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9.xml"/><Relationship Id="rId7" Type="http://schemas.openxmlformats.org/officeDocument/2006/relationships/chart" Target="../charts/chart13.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4.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chart" Target="../charts/chart20.xml"/><Relationship Id="rId6" Type="http://schemas.openxmlformats.org/officeDocument/2006/relationships/chart" Target="../charts/chart25.xml"/><Relationship Id="rId5" Type="http://schemas.openxmlformats.org/officeDocument/2006/relationships/chart" Target="../charts/chart24.xml"/><Relationship Id="rId4" Type="http://schemas.openxmlformats.org/officeDocument/2006/relationships/chart" Target="../charts/chart23.xml"/></Relationships>
</file>

<file path=xl/drawings/drawing1.xml><?xml version="1.0" encoding="utf-8"?>
<xdr:wsDr xmlns:xdr="http://schemas.openxmlformats.org/drawingml/2006/spreadsheetDrawing" xmlns:a="http://schemas.openxmlformats.org/drawingml/2006/main">
  <xdr:twoCellAnchor>
    <xdr:from>
      <xdr:col>1</xdr:col>
      <xdr:colOff>200025</xdr:colOff>
      <xdr:row>4</xdr:row>
      <xdr:rowOff>66674</xdr:rowOff>
    </xdr:from>
    <xdr:to>
      <xdr:col>9</xdr:col>
      <xdr:colOff>609600</xdr:colOff>
      <xdr:row>23</xdr:row>
      <xdr:rowOff>38100</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142875</xdr:colOff>
      <xdr:row>60</xdr:row>
      <xdr:rowOff>28574</xdr:rowOff>
    </xdr:from>
    <xdr:to>
      <xdr:col>9</xdr:col>
      <xdr:colOff>552450</xdr:colOff>
      <xdr:row>79</xdr:row>
      <xdr:rowOff>0</xdr:rowOff>
    </xdr:to>
    <xdr:graphicFrame macro="">
      <xdr:nvGraphicFramePr>
        <xdr:cNvPr id="4" name="Chart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2190750</xdr:colOff>
      <xdr:row>307</xdr:row>
      <xdr:rowOff>57149</xdr:rowOff>
    </xdr:from>
    <xdr:to>
      <xdr:col>9</xdr:col>
      <xdr:colOff>600075</xdr:colOff>
      <xdr:row>326</xdr:row>
      <xdr:rowOff>28575</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200025</xdr:colOff>
      <xdr:row>424</xdr:row>
      <xdr:rowOff>66674</xdr:rowOff>
    </xdr:from>
    <xdr:to>
      <xdr:col>9</xdr:col>
      <xdr:colOff>609600</xdr:colOff>
      <xdr:row>443</xdr:row>
      <xdr:rowOff>38100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171450</xdr:colOff>
      <xdr:row>718</xdr:row>
      <xdr:rowOff>161924</xdr:rowOff>
    </xdr:from>
    <xdr:to>
      <xdr:col>9</xdr:col>
      <xdr:colOff>581025</xdr:colOff>
      <xdr:row>737</xdr:row>
      <xdr:rowOff>133350</xdr:rowOff>
    </xdr:to>
    <xdr:graphicFrame macro="">
      <xdr:nvGraphicFramePr>
        <xdr:cNvPr id="10" name="Chart 9">
          <a:extLst>
            <a:ext uri="{FF2B5EF4-FFF2-40B4-BE49-F238E27FC236}">
              <a16:creationId xmlns:a16="http://schemas.microsoft.com/office/drawing/2014/main"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190500</xdr:colOff>
      <xdr:row>775</xdr:row>
      <xdr:rowOff>95249</xdr:rowOff>
    </xdr:from>
    <xdr:to>
      <xdr:col>9</xdr:col>
      <xdr:colOff>600075</xdr:colOff>
      <xdr:row>794</xdr:row>
      <xdr:rowOff>66675</xdr:rowOff>
    </xdr:to>
    <xdr:graphicFrame macro="">
      <xdr:nvGraphicFramePr>
        <xdr:cNvPr id="12" name="Chart 11">
          <a:extLst>
            <a:ext uri="{FF2B5EF4-FFF2-40B4-BE49-F238E27FC236}">
              <a16:creationId xmlns:a16="http://schemas.microsoft.com/office/drawing/2014/main"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28575</xdr:colOff>
      <xdr:row>4</xdr:row>
      <xdr:rowOff>0</xdr:rowOff>
    </xdr:from>
    <xdr:to>
      <xdr:col>9</xdr:col>
      <xdr:colOff>66675</xdr:colOff>
      <xdr:row>22</xdr:row>
      <xdr:rowOff>133351</xdr:rowOff>
    </xdr:to>
    <xdr:graphicFrame macro="">
      <xdr:nvGraphicFramePr>
        <xdr:cNvPr id="22" name="Chart 21">
          <a:extLst>
            <a:ext uri="{FF2B5EF4-FFF2-40B4-BE49-F238E27FC236}">
              <a16:creationId xmlns:a16="http://schemas.microsoft.com/office/drawing/2014/main" id="{00000000-0008-0000-02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1123950</xdr:colOff>
      <xdr:row>60</xdr:row>
      <xdr:rowOff>76200</xdr:rowOff>
    </xdr:from>
    <xdr:to>
      <xdr:col>9</xdr:col>
      <xdr:colOff>9525</xdr:colOff>
      <xdr:row>79</xdr:row>
      <xdr:rowOff>47626</xdr:rowOff>
    </xdr:to>
    <xdr:graphicFrame macro="">
      <xdr:nvGraphicFramePr>
        <xdr:cNvPr id="24" name="Chart 23">
          <a:extLst>
            <a:ext uri="{FF2B5EF4-FFF2-40B4-BE49-F238E27FC236}">
              <a16:creationId xmlns:a16="http://schemas.microsoft.com/office/drawing/2014/main" id="{00000000-0008-0000-02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2190750</xdr:colOff>
      <xdr:row>307</xdr:row>
      <xdr:rowOff>57149</xdr:rowOff>
    </xdr:from>
    <xdr:to>
      <xdr:col>1</xdr:col>
      <xdr:colOff>0</xdr:colOff>
      <xdr:row>326</xdr:row>
      <xdr:rowOff>28575</xdr:rowOff>
    </xdr:to>
    <xdr:graphicFrame macro="">
      <xdr:nvGraphicFramePr>
        <xdr:cNvPr id="25" name="Chart 24">
          <a:extLst>
            <a:ext uri="{FF2B5EF4-FFF2-40B4-BE49-F238E27FC236}">
              <a16:creationId xmlns:a16="http://schemas.microsoft.com/office/drawing/2014/main" id="{00000000-0008-0000-02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114300</xdr:colOff>
      <xdr:row>306</xdr:row>
      <xdr:rowOff>38100</xdr:rowOff>
    </xdr:from>
    <xdr:to>
      <xdr:col>9</xdr:col>
      <xdr:colOff>152400</xdr:colOff>
      <xdr:row>325</xdr:row>
      <xdr:rowOff>9526</xdr:rowOff>
    </xdr:to>
    <xdr:graphicFrame macro="">
      <xdr:nvGraphicFramePr>
        <xdr:cNvPr id="26" name="Chart 25">
          <a:extLst>
            <a:ext uri="{FF2B5EF4-FFF2-40B4-BE49-F238E27FC236}">
              <a16:creationId xmlns:a16="http://schemas.microsoft.com/office/drawing/2014/main" id="{00000000-0008-0000-0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28575</xdr:colOff>
      <xdr:row>423</xdr:row>
      <xdr:rowOff>85725</xdr:rowOff>
    </xdr:from>
    <xdr:to>
      <xdr:col>9</xdr:col>
      <xdr:colOff>66675</xdr:colOff>
      <xdr:row>442</xdr:row>
      <xdr:rowOff>57151</xdr:rowOff>
    </xdr:to>
    <xdr:graphicFrame macro="">
      <xdr:nvGraphicFramePr>
        <xdr:cNvPr id="28" name="Chart 27">
          <a:extLst>
            <a:ext uri="{FF2B5EF4-FFF2-40B4-BE49-F238E27FC236}">
              <a16:creationId xmlns:a16="http://schemas.microsoft.com/office/drawing/2014/main" id="{00000000-0008-0000-0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28575</xdr:colOff>
      <xdr:row>719</xdr:row>
      <xdr:rowOff>19050</xdr:rowOff>
    </xdr:from>
    <xdr:to>
      <xdr:col>9</xdr:col>
      <xdr:colOff>66675</xdr:colOff>
      <xdr:row>737</xdr:row>
      <xdr:rowOff>152401</xdr:rowOff>
    </xdr:to>
    <xdr:graphicFrame macro="">
      <xdr:nvGraphicFramePr>
        <xdr:cNvPr id="30" name="Chart 29">
          <a:extLst>
            <a:ext uri="{FF2B5EF4-FFF2-40B4-BE49-F238E27FC236}">
              <a16:creationId xmlns:a16="http://schemas.microsoft.com/office/drawing/2014/main" id="{00000000-0008-0000-02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9525</xdr:colOff>
      <xdr:row>775</xdr:row>
      <xdr:rowOff>95250</xdr:rowOff>
    </xdr:from>
    <xdr:to>
      <xdr:col>9</xdr:col>
      <xdr:colOff>47625</xdr:colOff>
      <xdr:row>794</xdr:row>
      <xdr:rowOff>47626</xdr:rowOff>
    </xdr:to>
    <xdr:graphicFrame macro="">
      <xdr:nvGraphicFramePr>
        <xdr:cNvPr id="32" name="Chart 31">
          <a:extLst>
            <a:ext uri="{FF2B5EF4-FFF2-40B4-BE49-F238E27FC236}">
              <a16:creationId xmlns:a16="http://schemas.microsoft.com/office/drawing/2014/main" id="{00000000-0008-0000-02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104775</xdr:colOff>
      <xdr:row>719</xdr:row>
      <xdr:rowOff>38099</xdr:rowOff>
    </xdr:from>
    <xdr:to>
      <xdr:col>10</xdr:col>
      <xdr:colOff>914400</xdr:colOff>
      <xdr:row>738</xdr:row>
      <xdr:rowOff>9525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133349</xdr:colOff>
      <xdr:row>60</xdr:row>
      <xdr:rowOff>104775</xdr:rowOff>
    </xdr:from>
    <xdr:to>
      <xdr:col>10</xdr:col>
      <xdr:colOff>857249</xdr:colOff>
      <xdr:row>79</xdr:row>
      <xdr:rowOff>133350</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114299</xdr:colOff>
      <xdr:row>306</xdr:row>
      <xdr:rowOff>104775</xdr:rowOff>
    </xdr:from>
    <xdr:to>
      <xdr:col>10</xdr:col>
      <xdr:colOff>857249</xdr:colOff>
      <xdr:row>325</xdr:row>
      <xdr:rowOff>133350</xdr:rowOff>
    </xdr:to>
    <xdr:graphicFrame macro="">
      <xdr:nvGraphicFramePr>
        <xdr:cNvPr id="6" name="Chart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161924</xdr:colOff>
      <xdr:row>423</xdr:row>
      <xdr:rowOff>133350</xdr:rowOff>
    </xdr:from>
    <xdr:to>
      <xdr:col>10</xdr:col>
      <xdr:colOff>828674</xdr:colOff>
      <xdr:row>443</xdr:row>
      <xdr:rowOff>0</xdr:rowOff>
    </xdr:to>
    <xdr:graphicFrame macro="">
      <xdr:nvGraphicFramePr>
        <xdr:cNvPr id="8" name="Chart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142875</xdr:colOff>
      <xdr:row>775</xdr:row>
      <xdr:rowOff>152400</xdr:rowOff>
    </xdr:from>
    <xdr:to>
      <xdr:col>10</xdr:col>
      <xdr:colOff>838200</xdr:colOff>
      <xdr:row>794</xdr:row>
      <xdr:rowOff>123826</xdr:rowOff>
    </xdr:to>
    <xdr:graphicFrame macro="">
      <xdr:nvGraphicFramePr>
        <xdr:cNvPr id="11" name="Chart 10">
          <a:extLst>
            <a:ext uri="{FF2B5EF4-FFF2-40B4-BE49-F238E27FC236}">
              <a16:creationId xmlns:a16="http://schemas.microsoft.com/office/drawing/2014/main" id="{00000000-0008-0000-03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133350</xdr:colOff>
      <xdr:row>5</xdr:row>
      <xdr:rowOff>47625</xdr:rowOff>
    </xdr:from>
    <xdr:to>
      <xdr:col>10</xdr:col>
      <xdr:colOff>942975</xdr:colOff>
      <xdr:row>24</xdr:row>
      <xdr:rowOff>76200</xdr:rowOff>
    </xdr:to>
    <xdr:graphicFrame macro="">
      <xdr:nvGraphicFramePr>
        <xdr:cNvPr id="13" name="Chart 12">
          <a:extLst>
            <a:ext uri="{FF2B5EF4-FFF2-40B4-BE49-F238E27FC236}">
              <a16:creationId xmlns:a16="http://schemas.microsoft.com/office/drawing/2014/main" id="{00000000-0008-0000-03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133350</xdr:colOff>
      <xdr:row>4</xdr:row>
      <xdr:rowOff>152400</xdr:rowOff>
    </xdr:from>
    <xdr:to>
      <xdr:col>10</xdr:col>
      <xdr:colOff>952500</xdr:colOff>
      <xdr:row>24</xdr:row>
      <xdr:rowOff>19050</xdr:rowOff>
    </xdr:to>
    <xdr:graphicFrame macro="">
      <xdr:nvGraphicFramePr>
        <xdr:cNvPr id="45" name="Chart 44">
          <a:extLst>
            <a:ext uri="{FF2B5EF4-FFF2-40B4-BE49-F238E27FC236}">
              <a16:creationId xmlns:a16="http://schemas.microsoft.com/office/drawing/2014/main" id="{00000000-0008-0000-0400-00002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95250</xdr:colOff>
      <xdr:row>61</xdr:row>
      <xdr:rowOff>19050</xdr:rowOff>
    </xdr:from>
    <xdr:to>
      <xdr:col>10</xdr:col>
      <xdr:colOff>952500</xdr:colOff>
      <xdr:row>80</xdr:row>
      <xdr:rowOff>47625</xdr:rowOff>
    </xdr:to>
    <xdr:graphicFrame macro="">
      <xdr:nvGraphicFramePr>
        <xdr:cNvPr id="47" name="Chart 46">
          <a:extLst>
            <a:ext uri="{FF2B5EF4-FFF2-40B4-BE49-F238E27FC236}">
              <a16:creationId xmlns:a16="http://schemas.microsoft.com/office/drawing/2014/main" id="{00000000-0008-0000-04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85725</xdr:colOff>
      <xdr:row>306</xdr:row>
      <xdr:rowOff>57150</xdr:rowOff>
    </xdr:from>
    <xdr:to>
      <xdr:col>10</xdr:col>
      <xdr:colOff>923925</xdr:colOff>
      <xdr:row>325</xdr:row>
      <xdr:rowOff>85725</xdr:rowOff>
    </xdr:to>
    <xdr:graphicFrame macro="">
      <xdr:nvGraphicFramePr>
        <xdr:cNvPr id="49" name="Chart 48">
          <a:extLst>
            <a:ext uri="{FF2B5EF4-FFF2-40B4-BE49-F238E27FC236}">
              <a16:creationId xmlns:a16="http://schemas.microsoft.com/office/drawing/2014/main" id="{00000000-0008-0000-04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104775</xdr:colOff>
      <xdr:row>424</xdr:row>
      <xdr:rowOff>28575</xdr:rowOff>
    </xdr:from>
    <xdr:to>
      <xdr:col>10</xdr:col>
      <xdr:colOff>962025</xdr:colOff>
      <xdr:row>443</xdr:row>
      <xdr:rowOff>57150</xdr:rowOff>
    </xdr:to>
    <xdr:graphicFrame macro="">
      <xdr:nvGraphicFramePr>
        <xdr:cNvPr id="51" name="Chart 50">
          <a:extLst>
            <a:ext uri="{FF2B5EF4-FFF2-40B4-BE49-F238E27FC236}">
              <a16:creationId xmlns:a16="http://schemas.microsoft.com/office/drawing/2014/main" id="{00000000-0008-0000-04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123825</xdr:colOff>
      <xdr:row>719</xdr:row>
      <xdr:rowOff>76200</xdr:rowOff>
    </xdr:from>
    <xdr:to>
      <xdr:col>10</xdr:col>
      <xdr:colOff>923925</xdr:colOff>
      <xdr:row>738</xdr:row>
      <xdr:rowOff>47626</xdr:rowOff>
    </xdr:to>
    <xdr:graphicFrame macro="">
      <xdr:nvGraphicFramePr>
        <xdr:cNvPr id="52" name="Chart 51">
          <a:extLst>
            <a:ext uri="{FF2B5EF4-FFF2-40B4-BE49-F238E27FC236}">
              <a16:creationId xmlns:a16="http://schemas.microsoft.com/office/drawing/2014/main" id="{00000000-0008-0000-04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114300</xdr:colOff>
      <xdr:row>776</xdr:row>
      <xdr:rowOff>57150</xdr:rowOff>
    </xdr:from>
    <xdr:to>
      <xdr:col>10</xdr:col>
      <xdr:colOff>1009650</xdr:colOff>
      <xdr:row>795</xdr:row>
      <xdr:rowOff>28576</xdr:rowOff>
    </xdr:to>
    <xdr:graphicFrame macro="">
      <xdr:nvGraphicFramePr>
        <xdr:cNvPr id="54" name="Chart 53">
          <a:extLst>
            <a:ext uri="{FF2B5EF4-FFF2-40B4-BE49-F238E27FC236}">
              <a16:creationId xmlns:a16="http://schemas.microsoft.com/office/drawing/2014/main" id="{00000000-0008-0000-04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mily.cormier@highered.state.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R163"/>
  <sheetViews>
    <sheetView showGridLines="0" tabSelected="1" zoomScale="95" zoomScaleNormal="95" workbookViewId="0">
      <pane ySplit="7" topLeftCell="A110" activePane="bottomLeft" state="frozen"/>
      <selection activeCell="E49" sqref="E49:R50"/>
      <selection pane="bottomLeft" activeCell="G7" sqref="G7"/>
    </sheetView>
  </sheetViews>
  <sheetFormatPr defaultRowHeight="15" customHeight="1"/>
  <cols>
    <col min="1" max="1" width="10.85546875" customWidth="1"/>
    <col min="2" max="2" width="11" customWidth="1"/>
    <col min="3" max="4" width="12" customWidth="1"/>
    <col min="6" max="6" width="15.140625" customWidth="1"/>
    <col min="7" max="7" width="15.28515625" customWidth="1"/>
    <col min="8" max="8" width="6.42578125" customWidth="1"/>
    <col min="9" max="9" width="8" customWidth="1"/>
    <col min="10" max="10" width="5.7109375" customWidth="1"/>
    <col min="11" max="11" width="7" customWidth="1"/>
    <col min="12" max="12" width="10" customWidth="1"/>
  </cols>
  <sheetData>
    <row r="1" spans="1:18" ht="15" customHeight="1">
      <c r="A1" s="187" t="s">
        <v>329</v>
      </c>
      <c r="B1" s="187"/>
    </row>
    <row r="2" spans="1:18" ht="15" customHeight="1" thickBot="1">
      <c r="A2" t="s">
        <v>511</v>
      </c>
    </row>
    <row r="3" spans="1:18" ht="20.25" customHeight="1" thickBot="1">
      <c r="A3" s="188" t="s">
        <v>528</v>
      </c>
      <c r="B3" s="188"/>
      <c r="E3" s="657" t="s">
        <v>314</v>
      </c>
      <c r="F3" s="658"/>
      <c r="G3" s="658"/>
      <c r="H3" s="658"/>
      <c r="I3" s="658"/>
      <c r="J3" s="658"/>
      <c r="K3" s="658"/>
      <c r="L3" s="658"/>
      <c r="M3" s="658"/>
      <c r="N3" s="658"/>
      <c r="O3" s="659"/>
    </row>
    <row r="4" spans="1:18" s="189" customFormat="1" ht="15" customHeight="1">
      <c r="E4" s="190" t="s">
        <v>317</v>
      </c>
    </row>
    <row r="5" spans="1:18" s="189" customFormat="1" ht="15" customHeight="1">
      <c r="E5" s="660" t="s">
        <v>313</v>
      </c>
      <c r="F5" s="660"/>
      <c r="G5" s="660"/>
      <c r="H5" s="660"/>
      <c r="I5" s="660"/>
      <c r="J5" s="660"/>
      <c r="K5" s="660"/>
      <c r="L5" s="660"/>
      <c r="M5" s="660"/>
      <c r="N5" s="660"/>
      <c r="O5" s="660"/>
      <c r="P5" s="660"/>
      <c r="Q5" s="660"/>
      <c r="R5" s="660"/>
    </row>
    <row r="6" spans="1:18" s="189" customFormat="1" ht="15" customHeight="1">
      <c r="E6" s="190" t="s">
        <v>514</v>
      </c>
    </row>
    <row r="7" spans="1:18" s="189" customFormat="1" ht="15" customHeight="1">
      <c r="A7" s="55" t="s">
        <v>336</v>
      </c>
      <c r="B7" s="55"/>
      <c r="G7" s="191" t="s">
        <v>508</v>
      </c>
    </row>
    <row r="8" spans="1:18" s="189" customFormat="1" ht="15" customHeight="1">
      <c r="E8" s="219"/>
      <c r="F8" s="219"/>
      <c r="G8" s="219"/>
      <c r="H8" s="219"/>
      <c r="I8" s="219"/>
      <c r="J8" s="219"/>
      <c r="K8" s="219"/>
      <c r="L8" s="219"/>
      <c r="M8" s="219"/>
      <c r="N8" s="219"/>
      <c r="O8" s="219"/>
      <c r="P8" s="219"/>
      <c r="Q8" s="219"/>
    </row>
    <row r="9" spans="1:18" s="189" customFormat="1" ht="15" customHeight="1">
      <c r="A9" s="244" t="s">
        <v>293</v>
      </c>
      <c r="B9" s="245"/>
      <c r="C9" s="245"/>
      <c r="D9" s="245"/>
      <c r="E9" s="246"/>
      <c r="F9" s="247"/>
    </row>
    <row r="10" spans="1:18" s="189" customFormat="1" ht="15" customHeight="1"/>
    <row r="11" spans="1:18" s="189" customFormat="1" ht="15" customHeight="1" thickBot="1">
      <c r="A11" s="190" t="s">
        <v>315</v>
      </c>
      <c r="B11" s="190"/>
      <c r="E11" s="190" t="s">
        <v>316</v>
      </c>
    </row>
    <row r="12" spans="1:18" s="189" customFormat="1" ht="15" customHeight="1" thickBot="1">
      <c r="A12" s="226" t="s">
        <v>451</v>
      </c>
      <c r="B12" s="250"/>
      <c r="C12" s="227"/>
      <c r="D12" s="661" t="s">
        <v>455</v>
      </c>
      <c r="E12" s="661"/>
      <c r="F12" s="661"/>
      <c r="G12" s="661"/>
      <c r="H12" s="661"/>
      <c r="I12" s="661"/>
      <c r="J12" s="661"/>
      <c r="K12" s="661"/>
      <c r="L12" s="661"/>
      <c r="M12" s="661"/>
      <c r="N12" s="661"/>
      <c r="O12" s="661"/>
      <c r="P12" s="661"/>
      <c r="Q12" s="662"/>
    </row>
    <row r="13" spans="1:18" s="189" customFormat="1" ht="15" customHeight="1" thickBot="1">
      <c r="D13" s="663"/>
      <c r="E13" s="664"/>
      <c r="F13" s="664"/>
      <c r="G13" s="664"/>
      <c r="H13" s="664"/>
      <c r="I13" s="664"/>
      <c r="J13" s="664"/>
      <c r="K13" s="664"/>
      <c r="L13" s="664"/>
      <c r="M13" s="664"/>
      <c r="N13" s="664"/>
      <c r="O13" s="664"/>
      <c r="P13" s="664"/>
      <c r="Q13" s="665"/>
    </row>
    <row r="14" spans="1:18" s="189" customFormat="1" ht="15" customHeight="1" thickBot="1">
      <c r="A14" s="226" t="s">
        <v>452</v>
      </c>
      <c r="B14" s="250"/>
      <c r="C14" s="227"/>
      <c r="D14" s="664"/>
      <c r="E14" s="664"/>
      <c r="F14" s="664"/>
      <c r="G14" s="664"/>
      <c r="H14" s="664"/>
      <c r="I14" s="664"/>
      <c r="J14" s="664"/>
      <c r="K14" s="664"/>
      <c r="L14" s="664"/>
      <c r="M14" s="664"/>
      <c r="N14" s="664"/>
      <c r="O14" s="664"/>
      <c r="P14" s="664"/>
      <c r="Q14" s="665"/>
    </row>
    <row r="15" spans="1:18" s="189" customFormat="1" ht="15" customHeight="1" thickBot="1">
      <c r="A15" s="255"/>
      <c r="B15" s="255"/>
      <c r="C15" s="256"/>
      <c r="D15" s="664"/>
      <c r="E15" s="664"/>
      <c r="F15" s="664"/>
      <c r="G15" s="664"/>
      <c r="H15" s="664"/>
      <c r="I15" s="664"/>
      <c r="J15" s="664"/>
      <c r="K15" s="664"/>
      <c r="L15" s="664"/>
      <c r="M15" s="664"/>
      <c r="N15" s="664"/>
      <c r="O15" s="664"/>
      <c r="P15" s="664"/>
      <c r="Q15" s="665"/>
    </row>
    <row r="16" spans="1:18" s="189" customFormat="1" ht="15" customHeight="1" thickBot="1">
      <c r="A16" s="257" t="s">
        <v>453</v>
      </c>
      <c r="B16" s="258"/>
      <c r="C16" s="259"/>
      <c r="D16" s="664"/>
      <c r="E16" s="664"/>
      <c r="F16" s="664"/>
      <c r="G16" s="664"/>
      <c r="H16" s="664"/>
      <c r="I16" s="664"/>
      <c r="J16" s="664"/>
      <c r="K16" s="664"/>
      <c r="L16" s="664"/>
      <c r="M16" s="664"/>
      <c r="N16" s="664"/>
      <c r="O16" s="664"/>
      <c r="P16" s="664"/>
      <c r="Q16" s="665"/>
    </row>
    <row r="17" spans="1:18" s="189" customFormat="1" ht="15" customHeight="1" thickBot="1">
      <c r="A17" s="220"/>
      <c r="B17" s="249"/>
      <c r="C17" s="221"/>
      <c r="D17" s="664"/>
      <c r="E17" s="664"/>
      <c r="F17" s="664"/>
      <c r="G17" s="664"/>
      <c r="H17" s="664"/>
      <c r="I17" s="664"/>
      <c r="J17" s="664"/>
      <c r="K17" s="664"/>
      <c r="L17" s="664"/>
      <c r="M17" s="664"/>
      <c r="N17" s="664"/>
      <c r="O17" s="664"/>
      <c r="P17" s="664"/>
      <c r="Q17" s="665"/>
    </row>
    <row r="18" spans="1:18" s="189" customFormat="1" ht="15" customHeight="1" thickBot="1">
      <c r="A18" s="257" t="s">
        <v>454</v>
      </c>
      <c r="B18" s="258"/>
      <c r="C18" s="259"/>
      <c r="D18" s="664"/>
      <c r="E18" s="664"/>
      <c r="F18" s="664"/>
      <c r="G18" s="664"/>
      <c r="H18" s="664"/>
      <c r="I18" s="664"/>
      <c r="J18" s="664"/>
      <c r="K18" s="664"/>
      <c r="L18" s="664"/>
      <c r="M18" s="664"/>
      <c r="N18" s="664"/>
      <c r="O18" s="664"/>
      <c r="P18" s="664"/>
      <c r="Q18" s="665"/>
    </row>
    <row r="19" spans="1:18" s="189" customFormat="1" ht="15" customHeight="1">
      <c r="A19" s="220"/>
      <c r="B19" s="249"/>
      <c r="C19" s="221"/>
      <c r="D19" s="664"/>
      <c r="E19" s="664"/>
      <c r="F19" s="664"/>
      <c r="G19" s="664"/>
      <c r="H19" s="664"/>
      <c r="I19" s="664"/>
      <c r="J19" s="664"/>
      <c r="K19" s="664"/>
      <c r="L19" s="664"/>
      <c r="M19" s="664"/>
      <c r="N19" s="664"/>
      <c r="O19" s="664"/>
      <c r="P19" s="664"/>
      <c r="Q19" s="665"/>
    </row>
    <row r="20" spans="1:18" s="189" customFormat="1" ht="15" customHeight="1">
      <c r="A20" s="220"/>
      <c r="B20" s="249"/>
      <c r="C20" s="221"/>
      <c r="D20" s="664"/>
      <c r="E20" s="664"/>
      <c r="F20" s="664"/>
      <c r="G20" s="664"/>
      <c r="H20" s="664"/>
      <c r="I20" s="664"/>
      <c r="J20" s="664"/>
      <c r="K20" s="664"/>
      <c r="L20" s="664"/>
      <c r="M20" s="664"/>
      <c r="N20" s="664"/>
      <c r="O20" s="664"/>
      <c r="P20" s="664"/>
      <c r="Q20" s="665"/>
    </row>
    <row r="21" spans="1:18" s="189" customFormat="1" ht="15" customHeight="1">
      <c r="A21" s="222"/>
      <c r="B21" s="251"/>
      <c r="C21" s="223"/>
      <c r="D21" s="666"/>
      <c r="E21" s="667"/>
      <c r="F21" s="667"/>
      <c r="G21" s="667"/>
      <c r="H21" s="667"/>
      <c r="I21" s="667"/>
      <c r="J21" s="667"/>
      <c r="K21" s="667"/>
      <c r="L21" s="667"/>
      <c r="M21" s="667"/>
      <c r="N21" s="667"/>
      <c r="O21" s="667"/>
      <c r="P21" s="667"/>
      <c r="Q21" s="668"/>
    </row>
    <row r="22" spans="1:18" s="189" customFormat="1" ht="15" customHeight="1" thickBot="1">
      <c r="D22" s="192"/>
      <c r="E22" s="192"/>
      <c r="F22" s="192"/>
      <c r="G22" s="192"/>
      <c r="H22" s="192"/>
      <c r="I22" s="192"/>
      <c r="J22" s="192"/>
      <c r="K22" s="192"/>
      <c r="L22" s="192"/>
      <c r="M22" s="192"/>
    </row>
    <row r="23" spans="1:18" s="189" customFormat="1" ht="15" customHeight="1" thickBot="1">
      <c r="A23" s="224" t="s">
        <v>294</v>
      </c>
      <c r="B23" s="252"/>
      <c r="C23" s="225"/>
      <c r="D23" s="189" t="s">
        <v>295</v>
      </c>
    </row>
    <row r="24" spans="1:18" s="189" customFormat="1" ht="15" customHeight="1" thickBot="1"/>
    <row r="25" spans="1:18" s="189" customFormat="1" ht="15" customHeight="1" thickBot="1">
      <c r="A25" s="228" t="s">
        <v>108</v>
      </c>
      <c r="B25" s="253"/>
      <c r="C25" s="229"/>
      <c r="D25" s="189" t="s">
        <v>456</v>
      </c>
    </row>
    <row r="28" spans="1:18" ht="15" customHeight="1">
      <c r="A28" s="230" t="s">
        <v>330</v>
      </c>
      <c r="B28" s="231"/>
      <c r="C28" s="231"/>
      <c r="D28" s="231"/>
      <c r="E28" s="232"/>
      <c r="F28" s="233"/>
    </row>
    <row r="29" spans="1:18" ht="15" customHeight="1">
      <c r="A29" s="669" t="s">
        <v>331</v>
      </c>
      <c r="B29" s="670"/>
      <c r="C29" s="670"/>
      <c r="D29" s="670"/>
      <c r="E29" s="234"/>
      <c r="F29" s="234"/>
    </row>
    <row r="30" spans="1:18" ht="43.5" customHeight="1">
      <c r="A30" s="235" t="s">
        <v>457</v>
      </c>
      <c r="B30" s="235" t="s">
        <v>458</v>
      </c>
      <c r="C30" s="235" t="s">
        <v>459</v>
      </c>
      <c r="D30" s="235" t="s">
        <v>460</v>
      </c>
      <c r="E30" s="230" t="s">
        <v>332</v>
      </c>
      <c r="F30" s="236"/>
      <c r="G30" s="236"/>
      <c r="H30" s="232"/>
      <c r="I30" s="232"/>
      <c r="J30" s="232"/>
      <c r="K30" s="232"/>
      <c r="L30" s="232"/>
      <c r="M30" s="232"/>
      <c r="N30" s="232"/>
      <c r="O30" s="232"/>
      <c r="P30" s="232"/>
      <c r="Q30" s="232"/>
      <c r="R30" s="233"/>
    </row>
    <row r="32" spans="1:18" ht="15" customHeight="1">
      <c r="A32" s="237" t="s">
        <v>338</v>
      </c>
      <c r="B32" s="237"/>
      <c r="E32" s="254"/>
      <c r="F32" s="239"/>
      <c r="G32" s="239"/>
      <c r="H32" s="239"/>
      <c r="I32" s="239"/>
      <c r="J32" s="239"/>
      <c r="K32" s="239"/>
      <c r="L32" s="239"/>
      <c r="M32" s="239"/>
      <c r="N32" s="239"/>
      <c r="O32" s="239"/>
      <c r="P32" s="239"/>
      <c r="Q32" s="239"/>
      <c r="R32" s="239"/>
    </row>
    <row r="33" spans="1:18" ht="15" customHeight="1">
      <c r="A33" s="238" t="s">
        <v>337</v>
      </c>
      <c r="B33" s="238" t="s">
        <v>337</v>
      </c>
      <c r="C33" s="238" t="s">
        <v>337</v>
      </c>
      <c r="D33" s="238" t="s">
        <v>337</v>
      </c>
      <c r="E33" s="644" t="s">
        <v>524</v>
      </c>
      <c r="F33" s="644"/>
      <c r="G33" s="644"/>
      <c r="H33" s="644"/>
      <c r="I33" s="644"/>
      <c r="J33" s="644"/>
      <c r="K33" s="644"/>
      <c r="L33" s="644"/>
      <c r="M33" s="644"/>
      <c r="N33" s="644"/>
      <c r="O33" s="644"/>
      <c r="P33" s="644"/>
      <c r="Q33" s="644"/>
      <c r="R33" s="645"/>
    </row>
    <row r="34" spans="1:18" ht="15" customHeight="1">
      <c r="B34" s="240"/>
      <c r="C34" s="240"/>
      <c r="D34" s="240"/>
      <c r="E34" s="640"/>
      <c r="F34" s="640"/>
      <c r="G34" s="640"/>
      <c r="H34" s="640"/>
      <c r="I34" s="640"/>
      <c r="J34" s="640"/>
      <c r="K34" s="640"/>
      <c r="L34" s="640"/>
      <c r="M34" s="640"/>
      <c r="N34" s="640"/>
      <c r="O34" s="640"/>
      <c r="P34" s="640"/>
      <c r="Q34" s="640"/>
      <c r="R34" s="641"/>
    </row>
    <row r="35" spans="1:18" ht="15" customHeight="1">
      <c r="A35" s="278"/>
      <c r="B35" s="240"/>
      <c r="C35" s="240"/>
      <c r="D35" s="240"/>
      <c r="E35" s="640"/>
      <c r="F35" s="640"/>
      <c r="G35" s="640"/>
      <c r="H35" s="640"/>
      <c r="I35" s="640"/>
      <c r="J35" s="640"/>
      <c r="K35" s="640"/>
      <c r="L35" s="640"/>
      <c r="M35" s="640"/>
      <c r="N35" s="640"/>
      <c r="O35" s="640"/>
      <c r="P35" s="640"/>
      <c r="Q35" s="640"/>
      <c r="R35" s="641"/>
    </row>
    <row r="36" spans="1:18" ht="15" customHeight="1">
      <c r="A36" s="289"/>
      <c r="B36" s="290"/>
      <c r="C36" s="290"/>
      <c r="D36" s="290"/>
      <c r="E36" s="291"/>
      <c r="F36" s="292"/>
      <c r="G36" s="292"/>
      <c r="H36" s="292"/>
      <c r="I36" s="292"/>
      <c r="J36" s="292"/>
      <c r="K36" s="292"/>
      <c r="L36" s="292"/>
      <c r="M36" s="292"/>
      <c r="N36" s="292"/>
      <c r="O36" s="292"/>
      <c r="P36" s="292"/>
      <c r="Q36" s="292"/>
      <c r="R36" s="288"/>
    </row>
    <row r="37" spans="1:18" ht="15" customHeight="1">
      <c r="A37" s="514"/>
      <c r="B37" s="514"/>
      <c r="C37" s="514"/>
      <c r="D37" s="514"/>
      <c r="E37" s="515"/>
      <c r="F37" s="516"/>
      <c r="G37" s="516"/>
      <c r="H37" s="516"/>
      <c r="I37" s="516"/>
      <c r="J37" s="516"/>
      <c r="K37" s="516"/>
      <c r="L37" s="516"/>
      <c r="M37" s="516"/>
      <c r="N37" s="516"/>
      <c r="O37" s="516"/>
      <c r="P37" s="516"/>
      <c r="Q37" s="516"/>
      <c r="R37" s="516"/>
    </row>
    <row r="38" spans="1:18" ht="15" customHeight="1">
      <c r="A38" s="517" t="s">
        <v>346</v>
      </c>
      <c r="B38" s="518"/>
      <c r="C38" s="519"/>
      <c r="D38" s="519"/>
      <c r="E38" s="515"/>
      <c r="F38" s="516"/>
      <c r="G38" s="516"/>
      <c r="H38" s="516"/>
      <c r="I38" s="516"/>
      <c r="J38" s="516"/>
      <c r="K38" s="516"/>
      <c r="L38" s="516"/>
      <c r="M38" s="516"/>
      <c r="N38" s="516"/>
      <c r="O38" s="516"/>
      <c r="P38" s="516"/>
      <c r="Q38" s="516"/>
      <c r="R38" s="516"/>
    </row>
    <row r="39" spans="1:18" ht="15" customHeight="1">
      <c r="A39" s="260" t="s">
        <v>347</v>
      </c>
      <c r="B39" s="261"/>
      <c r="C39" s="262"/>
      <c r="D39" s="262"/>
      <c r="E39" s="646" t="s">
        <v>515</v>
      </c>
      <c r="F39" s="646"/>
      <c r="G39" s="646"/>
      <c r="H39" s="646"/>
      <c r="I39" s="646"/>
      <c r="J39" s="646"/>
      <c r="K39" s="646"/>
      <c r="L39" s="646"/>
      <c r="M39" s="646"/>
      <c r="N39" s="646"/>
      <c r="O39" s="646"/>
      <c r="P39" s="646"/>
      <c r="Q39" s="646"/>
      <c r="R39" s="647"/>
    </row>
    <row r="40" spans="1:18" ht="15" customHeight="1">
      <c r="A40" s="238" t="s">
        <v>339</v>
      </c>
      <c r="B40" s="238" t="s">
        <v>339</v>
      </c>
      <c r="C40" s="238" t="s">
        <v>339</v>
      </c>
      <c r="D40" s="238" t="s">
        <v>339</v>
      </c>
      <c r="E40" s="642"/>
      <c r="F40" s="642"/>
      <c r="G40" s="642"/>
      <c r="H40" s="642"/>
      <c r="I40" s="642"/>
      <c r="J40" s="642"/>
      <c r="K40" s="642"/>
      <c r="L40" s="642"/>
      <c r="M40" s="642"/>
      <c r="N40" s="642"/>
      <c r="O40" s="642"/>
      <c r="P40" s="642"/>
      <c r="Q40" s="642"/>
      <c r="R40" s="643"/>
    </row>
    <row r="41" spans="1:18" ht="15" customHeight="1">
      <c r="A41" s="263" t="s">
        <v>348</v>
      </c>
      <c r="B41" s="277"/>
      <c r="C41" s="234"/>
      <c r="D41" s="234"/>
      <c r="E41" s="642"/>
      <c r="F41" s="642"/>
      <c r="G41" s="642"/>
      <c r="H41" s="642"/>
      <c r="I41" s="642"/>
      <c r="J41" s="642"/>
      <c r="K41" s="642"/>
      <c r="L41" s="642"/>
      <c r="M41" s="642"/>
      <c r="N41" s="642"/>
      <c r="O41" s="642"/>
      <c r="P41" s="642"/>
      <c r="Q41" s="642"/>
      <c r="R41" s="643"/>
    </row>
    <row r="42" spans="1:18" ht="15" customHeight="1">
      <c r="A42" s="238" t="s">
        <v>340</v>
      </c>
      <c r="B42" s="238" t="s">
        <v>340</v>
      </c>
      <c r="C42" s="238" t="s">
        <v>340</v>
      </c>
      <c r="D42" s="238" t="s">
        <v>340</v>
      </c>
      <c r="E42" s="642"/>
      <c r="F42" s="642"/>
      <c r="G42" s="642"/>
      <c r="H42" s="642"/>
      <c r="I42" s="642"/>
      <c r="J42" s="642"/>
      <c r="K42" s="642"/>
      <c r="L42" s="642"/>
      <c r="M42" s="642"/>
      <c r="N42" s="642"/>
      <c r="O42" s="642"/>
      <c r="P42" s="642"/>
      <c r="Q42" s="642"/>
      <c r="R42" s="643"/>
    </row>
    <row r="43" spans="1:18" ht="15" customHeight="1">
      <c r="E43" s="642"/>
      <c r="F43" s="642"/>
      <c r="G43" s="642"/>
      <c r="H43" s="642"/>
      <c r="I43" s="642"/>
      <c r="J43" s="642"/>
      <c r="K43" s="642"/>
      <c r="L43" s="642"/>
      <c r="M43" s="642"/>
      <c r="N43" s="642"/>
      <c r="O43" s="642"/>
      <c r="P43" s="642"/>
      <c r="Q43" s="642"/>
      <c r="R43" s="643"/>
    </row>
    <row r="44" spans="1:18" ht="15" customHeight="1">
      <c r="A44" s="278"/>
      <c r="B44" s="240"/>
      <c r="C44" s="240"/>
      <c r="D44" s="240"/>
      <c r="E44" s="265"/>
      <c r="F44" s="265"/>
      <c r="G44" s="265"/>
      <c r="H44" s="265"/>
      <c r="I44" s="265"/>
      <c r="J44" s="265"/>
      <c r="K44" s="265"/>
      <c r="L44" s="265"/>
      <c r="M44" s="265"/>
      <c r="N44" s="265"/>
      <c r="O44" s="265"/>
      <c r="P44" s="265"/>
      <c r="Q44" s="265"/>
      <c r="R44" s="266"/>
    </row>
    <row r="45" spans="1:18" ht="15" customHeight="1">
      <c r="A45" s="278"/>
      <c r="B45" s="240"/>
      <c r="C45" s="240"/>
      <c r="D45" s="240"/>
      <c r="E45" s="640" t="s">
        <v>411</v>
      </c>
      <c r="F45" s="640"/>
      <c r="G45" s="640"/>
      <c r="H45" s="640"/>
      <c r="I45" s="640"/>
      <c r="J45" s="640"/>
      <c r="K45" s="640"/>
      <c r="L45" s="640"/>
      <c r="M45" s="640"/>
      <c r="N45" s="640"/>
      <c r="O45" s="640"/>
      <c r="P45" s="640"/>
      <c r="Q45" s="640"/>
      <c r="R45" s="641"/>
    </row>
    <row r="46" spans="1:18" ht="15" customHeight="1">
      <c r="A46" s="278"/>
      <c r="B46" s="240"/>
      <c r="C46" s="240"/>
      <c r="D46" s="240"/>
      <c r="E46" s="640"/>
      <c r="F46" s="640"/>
      <c r="G46" s="640"/>
      <c r="H46" s="640"/>
      <c r="I46" s="640"/>
      <c r="J46" s="640"/>
      <c r="K46" s="640"/>
      <c r="L46" s="640"/>
      <c r="M46" s="640"/>
      <c r="N46" s="640"/>
      <c r="O46" s="640"/>
      <c r="P46" s="640"/>
      <c r="Q46" s="640"/>
      <c r="R46" s="641"/>
    </row>
    <row r="47" spans="1:18" ht="15" customHeight="1">
      <c r="A47" s="278"/>
      <c r="B47" s="240"/>
      <c r="C47" s="240"/>
      <c r="D47" s="240"/>
      <c r="E47" s="640"/>
      <c r="F47" s="640"/>
      <c r="G47" s="640"/>
      <c r="H47" s="640"/>
      <c r="I47" s="640"/>
      <c r="J47" s="640"/>
      <c r="K47" s="640"/>
      <c r="L47" s="640"/>
      <c r="M47" s="640"/>
      <c r="N47" s="640"/>
      <c r="O47" s="640"/>
      <c r="P47" s="640"/>
      <c r="Q47" s="640"/>
      <c r="R47" s="641"/>
    </row>
    <row r="48" spans="1:18" ht="15" customHeight="1">
      <c r="A48" s="278"/>
      <c r="B48" s="240"/>
      <c r="C48" s="240"/>
      <c r="D48" s="240"/>
      <c r="E48" s="234"/>
      <c r="F48" s="279"/>
      <c r="G48" s="279"/>
      <c r="H48" s="279"/>
      <c r="I48" s="279"/>
      <c r="J48" s="279"/>
      <c r="K48" s="279"/>
      <c r="L48" s="279"/>
      <c r="M48" s="279"/>
      <c r="N48" s="279"/>
      <c r="O48" s="279"/>
      <c r="P48" s="279"/>
      <c r="Q48" s="279"/>
      <c r="R48" s="280"/>
    </row>
    <row r="49" spans="1:18" ht="15" customHeight="1">
      <c r="A49" s="278"/>
      <c r="B49" s="240"/>
      <c r="C49" s="240"/>
      <c r="D49" s="240"/>
      <c r="E49" s="640" t="s">
        <v>476</v>
      </c>
      <c r="F49" s="640"/>
      <c r="G49" s="640"/>
      <c r="H49" s="640"/>
      <c r="I49" s="640"/>
      <c r="J49" s="640"/>
      <c r="K49" s="640"/>
      <c r="L49" s="640"/>
      <c r="M49" s="640"/>
      <c r="N49" s="640"/>
      <c r="O49" s="640"/>
      <c r="P49" s="640"/>
      <c r="Q49" s="640"/>
      <c r="R49" s="641"/>
    </row>
    <row r="50" spans="1:18" ht="15" customHeight="1">
      <c r="A50" s="278"/>
      <c r="B50" s="240"/>
      <c r="C50" s="240"/>
      <c r="D50" s="240"/>
      <c r="E50" s="640"/>
      <c r="F50" s="640"/>
      <c r="G50" s="640"/>
      <c r="H50" s="640"/>
      <c r="I50" s="640"/>
      <c r="J50" s="640"/>
      <c r="K50" s="640"/>
      <c r="L50" s="640"/>
      <c r="M50" s="640"/>
      <c r="N50" s="640"/>
      <c r="O50" s="640"/>
      <c r="P50" s="640"/>
      <c r="Q50" s="640"/>
      <c r="R50" s="641"/>
    </row>
    <row r="51" spans="1:18" ht="15" customHeight="1">
      <c r="A51" s="278"/>
      <c r="B51" s="240"/>
      <c r="C51" s="240"/>
      <c r="D51" s="240"/>
      <c r="E51" s="279"/>
      <c r="F51" s="279"/>
      <c r="G51" s="279"/>
      <c r="H51" s="279"/>
      <c r="I51" s="279"/>
      <c r="J51" s="279"/>
      <c r="K51" s="279"/>
      <c r="L51" s="279"/>
      <c r="M51" s="279"/>
      <c r="N51" s="279"/>
      <c r="O51" s="279"/>
      <c r="P51" s="279"/>
      <c r="Q51" s="279"/>
      <c r="R51" s="280"/>
    </row>
    <row r="52" spans="1:18" ht="15" customHeight="1">
      <c r="A52" s="278"/>
      <c r="B52" s="240"/>
      <c r="C52" s="240"/>
      <c r="D52" s="240"/>
      <c r="E52" s="642" t="s">
        <v>517</v>
      </c>
      <c r="F52" s="642"/>
      <c r="G52" s="642"/>
      <c r="H52" s="642"/>
      <c r="I52" s="642"/>
      <c r="J52" s="642"/>
      <c r="K52" s="642"/>
      <c r="L52" s="642"/>
      <c r="M52" s="642"/>
      <c r="N52" s="642"/>
      <c r="O52" s="642"/>
      <c r="P52" s="642"/>
      <c r="Q52" s="642"/>
      <c r="R52" s="643"/>
    </row>
    <row r="53" spans="1:18" ht="15" customHeight="1">
      <c r="A53" s="278"/>
      <c r="B53" s="240"/>
      <c r="C53" s="240"/>
      <c r="D53" s="240"/>
      <c r="E53" s="642"/>
      <c r="F53" s="642"/>
      <c r="G53" s="642"/>
      <c r="H53" s="642"/>
      <c r="I53" s="642"/>
      <c r="J53" s="642"/>
      <c r="K53" s="642"/>
      <c r="L53" s="642"/>
      <c r="M53" s="642"/>
      <c r="N53" s="642"/>
      <c r="O53" s="642"/>
      <c r="P53" s="642"/>
      <c r="Q53" s="642"/>
      <c r="R53" s="643"/>
    </row>
    <row r="54" spans="1:18" ht="15" customHeight="1">
      <c r="A54" s="278"/>
      <c r="B54" s="240"/>
      <c r="C54" s="240"/>
      <c r="D54" s="240"/>
      <c r="E54" s="642"/>
      <c r="F54" s="642"/>
      <c r="G54" s="642"/>
      <c r="H54" s="642"/>
      <c r="I54" s="642"/>
      <c r="J54" s="642"/>
      <c r="K54" s="642"/>
      <c r="L54" s="642"/>
      <c r="M54" s="642"/>
      <c r="N54" s="642"/>
      <c r="O54" s="642"/>
      <c r="P54" s="642"/>
      <c r="Q54" s="642"/>
      <c r="R54" s="643"/>
    </row>
    <row r="55" spans="1:18" ht="15" customHeight="1">
      <c r="A55" s="278"/>
      <c r="B55" s="240"/>
      <c r="C55" s="240"/>
      <c r="D55" s="240"/>
      <c r="E55" s="642"/>
      <c r="F55" s="642"/>
      <c r="G55" s="642"/>
      <c r="H55" s="642"/>
      <c r="I55" s="642"/>
      <c r="J55" s="642"/>
      <c r="K55" s="642"/>
      <c r="L55" s="642"/>
      <c r="M55" s="642"/>
      <c r="N55" s="642"/>
      <c r="O55" s="642"/>
      <c r="P55" s="642"/>
      <c r="Q55" s="642"/>
      <c r="R55" s="643"/>
    </row>
    <row r="56" spans="1:18" ht="15" customHeight="1">
      <c r="A56" s="278"/>
      <c r="B56" s="240"/>
      <c r="C56" s="240"/>
      <c r="D56" s="240"/>
      <c r="E56" s="642"/>
      <c r="F56" s="642"/>
      <c r="G56" s="642"/>
      <c r="H56" s="642"/>
      <c r="I56" s="642"/>
      <c r="J56" s="642"/>
      <c r="K56" s="642"/>
      <c r="L56" s="642"/>
      <c r="M56" s="642"/>
      <c r="N56" s="642"/>
      <c r="O56" s="642"/>
      <c r="P56" s="642"/>
      <c r="Q56" s="642"/>
      <c r="R56" s="643"/>
    </row>
    <row r="57" spans="1:18" ht="15" customHeight="1">
      <c r="A57" s="282"/>
      <c r="B57" s="272"/>
      <c r="C57" s="272"/>
      <c r="D57" s="272"/>
      <c r="E57" s="283"/>
      <c r="F57" s="284"/>
      <c r="G57" s="284"/>
      <c r="H57" s="284"/>
      <c r="I57" s="284"/>
      <c r="J57" s="284"/>
      <c r="K57" s="284"/>
      <c r="L57" s="284"/>
      <c r="M57" s="284"/>
      <c r="N57" s="284"/>
      <c r="O57" s="284"/>
      <c r="P57" s="284"/>
      <c r="Q57" s="284"/>
      <c r="R57" s="285"/>
    </row>
    <row r="58" spans="1:18" ht="15" customHeight="1">
      <c r="A58" s="520"/>
      <c r="B58" s="520"/>
      <c r="C58" s="520"/>
      <c r="D58" s="520"/>
      <c r="E58" s="521"/>
      <c r="F58" s="522"/>
      <c r="G58" s="522"/>
      <c r="H58" s="522"/>
      <c r="I58" s="522"/>
      <c r="J58" s="522"/>
      <c r="K58" s="522"/>
      <c r="L58" s="522"/>
      <c r="M58" s="522"/>
      <c r="N58" s="522"/>
      <c r="O58" s="522"/>
      <c r="P58" s="522"/>
      <c r="Q58" s="522"/>
      <c r="R58" s="522"/>
    </row>
    <row r="59" spans="1:18" ht="15" customHeight="1">
      <c r="A59" s="523" t="s">
        <v>356</v>
      </c>
      <c r="B59" s="524"/>
      <c r="C59" s="525"/>
      <c r="D59" s="525"/>
      <c r="E59" s="526"/>
      <c r="F59" s="524"/>
      <c r="G59" s="524"/>
      <c r="H59" s="524"/>
      <c r="I59" s="524"/>
      <c r="J59" s="524"/>
      <c r="K59" s="524"/>
      <c r="L59" s="524"/>
      <c r="M59" s="524"/>
      <c r="N59" s="524"/>
      <c r="O59" s="524"/>
      <c r="P59" s="524"/>
      <c r="Q59" s="524"/>
      <c r="R59" s="525"/>
    </row>
    <row r="60" spans="1:18" ht="15" customHeight="1">
      <c r="A60" s="260" t="s">
        <v>347</v>
      </c>
      <c r="B60" s="230"/>
      <c r="C60" s="261"/>
      <c r="D60" s="261"/>
      <c r="E60" s="646" t="s">
        <v>516</v>
      </c>
      <c r="F60" s="646"/>
      <c r="G60" s="646"/>
      <c r="H60" s="646"/>
      <c r="I60" s="646"/>
      <c r="J60" s="646"/>
      <c r="K60" s="646"/>
      <c r="L60" s="646"/>
      <c r="M60" s="646"/>
      <c r="N60" s="646"/>
      <c r="O60" s="646"/>
      <c r="P60" s="646"/>
      <c r="Q60" s="646"/>
      <c r="R60" s="647"/>
    </row>
    <row r="61" spans="1:18" ht="15" customHeight="1">
      <c r="A61" s="238" t="s">
        <v>341</v>
      </c>
      <c r="B61" s="238" t="s">
        <v>341</v>
      </c>
      <c r="C61" s="238" t="s">
        <v>341</v>
      </c>
      <c r="D61" s="238" t="s">
        <v>341</v>
      </c>
      <c r="E61" s="642"/>
      <c r="F61" s="642"/>
      <c r="G61" s="642"/>
      <c r="H61" s="642"/>
      <c r="I61" s="642"/>
      <c r="J61" s="642"/>
      <c r="K61" s="642"/>
      <c r="L61" s="642"/>
      <c r="M61" s="642"/>
      <c r="N61" s="642"/>
      <c r="O61" s="642"/>
      <c r="P61" s="642"/>
      <c r="Q61" s="642"/>
      <c r="R61" s="643"/>
    </row>
    <row r="62" spans="1:18" ht="15" customHeight="1">
      <c r="A62" s="263" t="s">
        <v>348</v>
      </c>
      <c r="B62" s="234"/>
      <c r="C62" s="234"/>
      <c r="D62" s="234"/>
      <c r="E62" s="642"/>
      <c r="F62" s="642"/>
      <c r="G62" s="642"/>
      <c r="H62" s="642"/>
      <c r="I62" s="642"/>
      <c r="J62" s="642"/>
      <c r="K62" s="642"/>
      <c r="L62" s="642"/>
      <c r="M62" s="642"/>
      <c r="N62" s="642"/>
      <c r="O62" s="642"/>
      <c r="P62" s="642"/>
      <c r="Q62" s="642"/>
      <c r="R62" s="643"/>
    </row>
    <row r="63" spans="1:18" ht="15" customHeight="1">
      <c r="A63" s="238" t="s">
        <v>342</v>
      </c>
      <c r="B63" s="238" t="s">
        <v>342</v>
      </c>
      <c r="C63" s="238" t="s">
        <v>342</v>
      </c>
      <c r="D63" s="238" t="s">
        <v>342</v>
      </c>
      <c r="E63" s="642"/>
      <c r="F63" s="642"/>
      <c r="G63" s="642"/>
      <c r="H63" s="642"/>
      <c r="I63" s="642"/>
      <c r="J63" s="642"/>
      <c r="K63" s="642"/>
      <c r="L63" s="642"/>
      <c r="M63" s="642"/>
      <c r="N63" s="642"/>
      <c r="O63" s="642"/>
      <c r="P63" s="642"/>
      <c r="Q63" s="642"/>
      <c r="R63" s="643"/>
    </row>
    <row r="64" spans="1:18" ht="15" customHeight="1">
      <c r="E64" s="264"/>
      <c r="F64" s="265"/>
      <c r="G64" s="265"/>
      <c r="H64" s="265"/>
      <c r="I64" s="265"/>
      <c r="J64" s="265"/>
      <c r="K64" s="265"/>
      <c r="L64" s="265"/>
      <c r="M64" s="265"/>
      <c r="N64" s="265"/>
      <c r="O64" s="265"/>
      <c r="P64" s="265"/>
      <c r="Q64" s="265"/>
      <c r="R64" s="266"/>
    </row>
    <row r="65" spans="1:18" ht="15" customHeight="1">
      <c r="A65" s="267"/>
      <c r="B65" s="268"/>
      <c r="C65" s="234"/>
      <c r="D65" s="234"/>
      <c r="E65" s="642" t="s">
        <v>477</v>
      </c>
      <c r="F65" s="642"/>
      <c r="G65" s="642"/>
      <c r="H65" s="642"/>
      <c r="I65" s="642"/>
      <c r="J65" s="642"/>
      <c r="K65" s="642"/>
      <c r="L65" s="642"/>
      <c r="M65" s="642"/>
      <c r="N65" s="642"/>
      <c r="O65" s="642"/>
      <c r="P65" s="642"/>
      <c r="Q65" s="642"/>
      <c r="R65" s="643"/>
    </row>
    <row r="66" spans="1:18" ht="15" customHeight="1">
      <c r="A66" s="267"/>
      <c r="B66" s="268"/>
      <c r="C66" s="234"/>
      <c r="D66" s="234"/>
      <c r="E66" s="642"/>
      <c r="F66" s="642"/>
      <c r="G66" s="642"/>
      <c r="H66" s="642"/>
      <c r="I66" s="642"/>
      <c r="J66" s="642"/>
      <c r="K66" s="642"/>
      <c r="L66" s="642"/>
      <c r="M66" s="642"/>
      <c r="N66" s="642"/>
      <c r="O66" s="642"/>
      <c r="P66" s="642"/>
      <c r="Q66" s="642"/>
      <c r="R66" s="643"/>
    </row>
    <row r="67" spans="1:18" ht="15" customHeight="1">
      <c r="A67" s="267"/>
      <c r="B67" s="268"/>
      <c r="C67" s="234"/>
      <c r="D67" s="234"/>
      <c r="E67" s="234"/>
      <c r="F67" s="268"/>
      <c r="G67" s="268"/>
      <c r="H67" s="268"/>
      <c r="I67" s="268"/>
      <c r="J67" s="268"/>
      <c r="K67" s="268"/>
      <c r="L67" s="268"/>
      <c r="M67" s="268"/>
      <c r="N67" s="268"/>
      <c r="O67" s="268"/>
      <c r="P67" s="268"/>
      <c r="Q67" s="268"/>
      <c r="R67" s="269"/>
    </row>
    <row r="68" spans="1:18" ht="15" customHeight="1">
      <c r="A68" s="267"/>
      <c r="B68" s="268"/>
      <c r="C68" s="234"/>
      <c r="D68" s="234"/>
      <c r="E68" s="642" t="s">
        <v>370</v>
      </c>
      <c r="F68" s="642"/>
      <c r="G68" s="642"/>
      <c r="H68" s="642"/>
      <c r="I68" s="642"/>
      <c r="J68" s="642"/>
      <c r="K68" s="642"/>
      <c r="L68" s="642"/>
      <c r="M68" s="642"/>
      <c r="N68" s="642"/>
      <c r="O68" s="642"/>
      <c r="P68" s="642"/>
      <c r="Q68" s="642"/>
      <c r="R68" s="643"/>
    </row>
    <row r="69" spans="1:18" ht="15" customHeight="1">
      <c r="A69" s="267"/>
      <c r="B69" s="268"/>
      <c r="C69" s="234"/>
      <c r="D69" s="234"/>
      <c r="E69" s="642"/>
      <c r="F69" s="642"/>
      <c r="G69" s="642"/>
      <c r="H69" s="642"/>
      <c r="I69" s="642"/>
      <c r="J69" s="642"/>
      <c r="K69" s="642"/>
      <c r="L69" s="642"/>
      <c r="M69" s="642"/>
      <c r="N69" s="642"/>
      <c r="O69" s="642"/>
      <c r="P69" s="642"/>
      <c r="Q69" s="642"/>
      <c r="R69" s="643"/>
    </row>
    <row r="70" spans="1:18" ht="15" customHeight="1">
      <c r="A70" s="267"/>
      <c r="B70" s="268"/>
      <c r="C70" s="234"/>
      <c r="D70" s="234"/>
      <c r="E70" s="264"/>
      <c r="F70" s="268"/>
      <c r="G70" s="268"/>
      <c r="H70" s="268"/>
      <c r="I70" s="268"/>
      <c r="J70" s="268"/>
      <c r="K70" s="268"/>
      <c r="L70" s="268"/>
      <c r="M70" s="268"/>
      <c r="N70" s="268"/>
      <c r="O70" s="268"/>
      <c r="P70" s="268"/>
      <c r="Q70" s="268"/>
      <c r="R70" s="269"/>
    </row>
    <row r="71" spans="1:18" ht="15" customHeight="1">
      <c r="A71" s="267"/>
      <c r="B71" s="268"/>
      <c r="C71" s="234"/>
      <c r="D71" s="234"/>
      <c r="E71" s="671" t="s">
        <v>520</v>
      </c>
      <c r="F71" s="671"/>
      <c r="G71" s="671"/>
      <c r="H71" s="671"/>
      <c r="I71" s="671"/>
      <c r="J71" s="671"/>
      <c r="K71" s="671"/>
      <c r="L71" s="671"/>
      <c r="M71" s="671"/>
      <c r="N71" s="671"/>
      <c r="O71" s="671"/>
      <c r="P71" s="671"/>
      <c r="Q71" s="671"/>
      <c r="R71" s="672"/>
    </row>
    <row r="72" spans="1:18" ht="15" customHeight="1">
      <c r="A72" s="267"/>
      <c r="B72" s="268"/>
      <c r="C72" s="234"/>
      <c r="D72" s="234"/>
      <c r="E72" s="671"/>
      <c r="F72" s="671"/>
      <c r="G72" s="671"/>
      <c r="H72" s="671"/>
      <c r="I72" s="671"/>
      <c r="J72" s="671"/>
      <c r="K72" s="671"/>
      <c r="L72" s="671"/>
      <c r="M72" s="671"/>
      <c r="N72" s="671"/>
      <c r="O72" s="671"/>
      <c r="P72" s="671"/>
      <c r="Q72" s="671"/>
      <c r="R72" s="672"/>
    </row>
    <row r="73" spans="1:18" ht="15" customHeight="1">
      <c r="A73" s="267"/>
      <c r="B73" s="268"/>
      <c r="C73" s="234"/>
      <c r="D73" s="234"/>
      <c r="E73" s="671"/>
      <c r="F73" s="671"/>
      <c r="G73" s="671"/>
      <c r="H73" s="671"/>
      <c r="I73" s="671"/>
      <c r="J73" s="671"/>
      <c r="K73" s="671"/>
      <c r="L73" s="671"/>
      <c r="M73" s="671"/>
      <c r="N73" s="671"/>
      <c r="O73" s="671"/>
      <c r="P73" s="671"/>
      <c r="Q73" s="671"/>
      <c r="R73" s="672"/>
    </row>
    <row r="74" spans="1:18" ht="15" customHeight="1">
      <c r="A74" s="267"/>
      <c r="B74" s="268"/>
      <c r="C74" s="234"/>
      <c r="D74" s="234"/>
      <c r="E74" s="671"/>
      <c r="F74" s="671"/>
      <c r="G74" s="671"/>
      <c r="H74" s="671"/>
      <c r="I74" s="671"/>
      <c r="J74" s="671"/>
      <c r="K74" s="671"/>
      <c r="L74" s="671"/>
      <c r="M74" s="671"/>
      <c r="N74" s="671"/>
      <c r="O74" s="671"/>
      <c r="P74" s="671"/>
      <c r="Q74" s="671"/>
      <c r="R74" s="672"/>
    </row>
    <row r="75" spans="1:18" ht="15" customHeight="1">
      <c r="A75" s="267"/>
      <c r="B75" s="268"/>
      <c r="C75" s="234"/>
      <c r="D75" s="234"/>
      <c r="E75" s="671"/>
      <c r="F75" s="671"/>
      <c r="G75" s="671"/>
      <c r="H75" s="671"/>
      <c r="I75" s="671"/>
      <c r="J75" s="671"/>
      <c r="K75" s="671"/>
      <c r="L75" s="671"/>
      <c r="M75" s="671"/>
      <c r="N75" s="671"/>
      <c r="O75" s="671"/>
      <c r="P75" s="671"/>
      <c r="Q75" s="671"/>
      <c r="R75" s="672"/>
    </row>
    <row r="76" spans="1:18" ht="15" customHeight="1">
      <c r="A76" s="267"/>
      <c r="B76" s="268"/>
      <c r="C76" s="234"/>
      <c r="D76" s="234"/>
      <c r="E76" s="671"/>
      <c r="F76" s="671"/>
      <c r="G76" s="671"/>
      <c r="H76" s="671"/>
      <c r="I76" s="671"/>
      <c r="J76" s="671"/>
      <c r="K76" s="671"/>
      <c r="L76" s="671"/>
      <c r="M76" s="671"/>
      <c r="N76" s="671"/>
      <c r="O76" s="671"/>
      <c r="P76" s="671"/>
      <c r="Q76" s="671"/>
      <c r="R76" s="672"/>
    </row>
    <row r="77" spans="1:18" ht="15" customHeight="1">
      <c r="A77" s="267"/>
      <c r="B77" s="268"/>
      <c r="C77" s="234"/>
      <c r="D77" s="234"/>
      <c r="E77" s="234"/>
      <c r="F77" s="268"/>
      <c r="G77" s="268"/>
      <c r="H77" s="268"/>
      <c r="I77" s="268"/>
      <c r="J77" s="268"/>
      <c r="K77" s="268"/>
      <c r="L77" s="268"/>
      <c r="M77" s="268"/>
      <c r="N77" s="268"/>
      <c r="O77" s="268"/>
      <c r="P77" s="268"/>
      <c r="Q77" s="268"/>
      <c r="R77" s="269"/>
    </row>
    <row r="78" spans="1:18" ht="15" customHeight="1">
      <c r="A78" s="267"/>
      <c r="B78" s="268"/>
      <c r="C78" s="234"/>
      <c r="D78" s="234"/>
      <c r="E78" s="642" t="s">
        <v>412</v>
      </c>
      <c r="F78" s="642"/>
      <c r="G78" s="642"/>
      <c r="H78" s="642"/>
      <c r="I78" s="642"/>
      <c r="J78" s="642"/>
      <c r="K78" s="642"/>
      <c r="L78" s="642"/>
      <c r="M78" s="642"/>
      <c r="N78" s="642"/>
      <c r="O78" s="642"/>
      <c r="P78" s="642"/>
      <c r="Q78" s="642"/>
      <c r="R78" s="643"/>
    </row>
    <row r="79" spans="1:18" ht="15" customHeight="1">
      <c r="A79" s="267"/>
      <c r="B79" s="268"/>
      <c r="C79" s="234"/>
      <c r="D79" s="234"/>
      <c r="E79" s="642"/>
      <c r="F79" s="642"/>
      <c r="G79" s="642"/>
      <c r="H79" s="642"/>
      <c r="I79" s="642"/>
      <c r="J79" s="642"/>
      <c r="K79" s="642"/>
      <c r="L79" s="642"/>
      <c r="M79" s="642"/>
      <c r="N79" s="642"/>
      <c r="O79" s="642"/>
      <c r="P79" s="642"/>
      <c r="Q79" s="642"/>
      <c r="R79" s="643"/>
    </row>
    <row r="80" spans="1:18" ht="15" customHeight="1">
      <c r="A80" s="270"/>
      <c r="B80" s="271"/>
      <c r="C80" s="272"/>
      <c r="D80" s="272"/>
      <c r="E80" s="272"/>
      <c r="F80" s="271"/>
      <c r="G80" s="271"/>
      <c r="H80" s="271"/>
      <c r="I80" s="271"/>
      <c r="J80" s="271"/>
      <c r="K80" s="271"/>
      <c r="L80" s="271"/>
      <c r="M80" s="271"/>
      <c r="N80" s="271"/>
      <c r="O80" s="271"/>
      <c r="P80" s="271"/>
      <c r="Q80" s="271"/>
      <c r="R80" s="273"/>
    </row>
    <row r="81" spans="1:18" ht="12" customHeight="1">
      <c r="A81" s="527"/>
      <c r="B81" s="527"/>
      <c r="C81" s="528"/>
      <c r="D81" s="528"/>
      <c r="E81" s="529"/>
      <c r="F81" s="527"/>
      <c r="G81" s="527"/>
      <c r="H81" s="527"/>
      <c r="I81" s="527"/>
      <c r="J81" s="527"/>
      <c r="K81" s="527"/>
      <c r="L81" s="527"/>
      <c r="M81" s="527"/>
      <c r="N81" s="527"/>
      <c r="O81" s="527"/>
      <c r="P81" s="527"/>
      <c r="Q81" s="527"/>
      <c r="R81" s="528"/>
    </row>
    <row r="82" spans="1:18" ht="12" customHeight="1">
      <c r="A82" s="530" t="s">
        <v>345</v>
      </c>
      <c r="B82" s="530"/>
      <c r="C82" s="528"/>
      <c r="D82" s="528"/>
      <c r="E82" s="529"/>
      <c r="F82" s="531"/>
      <c r="G82" s="531"/>
      <c r="H82" s="531"/>
      <c r="I82" s="531"/>
      <c r="J82" s="531"/>
      <c r="K82" s="531"/>
      <c r="L82" s="531"/>
      <c r="M82" s="531"/>
      <c r="N82" s="531"/>
      <c r="O82" s="531"/>
      <c r="P82" s="531"/>
      <c r="Q82" s="531"/>
      <c r="R82" s="531"/>
    </row>
    <row r="83" spans="1:18" ht="15" customHeight="1">
      <c r="A83" s="260" t="s">
        <v>347</v>
      </c>
      <c r="B83" s="261"/>
      <c r="C83" s="262"/>
      <c r="D83" s="262"/>
      <c r="E83" s="295" t="s">
        <v>231</v>
      </c>
      <c r="F83" s="287"/>
      <c r="G83" s="648" t="s">
        <v>525</v>
      </c>
      <c r="H83" s="649"/>
      <c r="I83" s="649"/>
      <c r="J83" s="649"/>
      <c r="K83" s="649"/>
      <c r="L83" s="649"/>
      <c r="M83" s="649"/>
      <c r="N83" s="649"/>
      <c r="O83" s="649"/>
      <c r="P83" s="649"/>
      <c r="Q83" s="649"/>
      <c r="R83" s="650"/>
    </row>
    <row r="84" spans="1:18" ht="15" customHeight="1">
      <c r="A84" s="238" t="s">
        <v>349</v>
      </c>
      <c r="B84" s="238" t="s">
        <v>349</v>
      </c>
      <c r="C84" s="286" t="s">
        <v>349</v>
      </c>
      <c r="D84" s="286" t="s">
        <v>349</v>
      </c>
      <c r="E84" s="296" t="s">
        <v>229</v>
      </c>
      <c r="F84" s="266"/>
      <c r="G84" s="651"/>
      <c r="H84" s="652"/>
      <c r="I84" s="652"/>
      <c r="J84" s="652"/>
      <c r="K84" s="652"/>
      <c r="L84" s="652"/>
      <c r="M84" s="652"/>
      <c r="N84" s="652"/>
      <c r="O84" s="652"/>
      <c r="P84" s="652"/>
      <c r="Q84" s="652"/>
      <c r="R84" s="653"/>
    </row>
    <row r="85" spans="1:18" ht="15" customHeight="1">
      <c r="A85" s="263" t="s">
        <v>348</v>
      </c>
      <c r="B85" s="277"/>
      <c r="C85" s="234"/>
      <c r="D85" s="234"/>
      <c r="E85" s="296" t="s">
        <v>200</v>
      </c>
      <c r="F85" s="266"/>
      <c r="G85" s="651"/>
      <c r="H85" s="652"/>
      <c r="I85" s="652"/>
      <c r="J85" s="652"/>
      <c r="K85" s="652"/>
      <c r="L85" s="652"/>
      <c r="M85" s="652"/>
      <c r="N85" s="652"/>
      <c r="O85" s="652"/>
      <c r="P85" s="652"/>
      <c r="Q85" s="652"/>
      <c r="R85" s="653"/>
    </row>
    <row r="86" spans="1:18" ht="15" customHeight="1">
      <c r="A86" s="238" t="s">
        <v>350</v>
      </c>
      <c r="B86" s="238" t="s">
        <v>350</v>
      </c>
      <c r="C86" s="286" t="s">
        <v>350</v>
      </c>
      <c r="D86" s="286" t="s">
        <v>350</v>
      </c>
      <c r="E86" s="264"/>
      <c r="F86" s="266"/>
      <c r="G86" s="651"/>
      <c r="H86" s="652"/>
      <c r="I86" s="652"/>
      <c r="J86" s="652"/>
      <c r="K86" s="652"/>
      <c r="L86" s="652"/>
      <c r="M86" s="652"/>
      <c r="N86" s="652"/>
      <c r="O86" s="652"/>
      <c r="P86" s="652"/>
      <c r="Q86" s="652"/>
      <c r="R86" s="653"/>
    </row>
    <row r="87" spans="1:18" ht="15" customHeight="1">
      <c r="A87" s="278"/>
      <c r="B87" s="240"/>
      <c r="C87" s="240"/>
      <c r="D87" s="240"/>
      <c r="E87" s="264"/>
      <c r="F87" s="266"/>
      <c r="G87" s="651"/>
      <c r="H87" s="652"/>
      <c r="I87" s="652"/>
      <c r="J87" s="652"/>
      <c r="K87" s="652"/>
      <c r="L87" s="652"/>
      <c r="M87" s="652"/>
      <c r="N87" s="652"/>
      <c r="O87" s="652"/>
      <c r="P87" s="652"/>
      <c r="Q87" s="652"/>
      <c r="R87" s="653"/>
    </row>
    <row r="88" spans="1:18" ht="15" customHeight="1">
      <c r="A88" s="278"/>
      <c r="B88" s="240"/>
      <c r="C88" s="240"/>
      <c r="D88" s="240"/>
      <c r="E88" s="234"/>
      <c r="F88" s="266"/>
      <c r="G88" s="651"/>
      <c r="H88" s="652"/>
      <c r="I88" s="652"/>
      <c r="J88" s="652"/>
      <c r="K88" s="652"/>
      <c r="L88" s="652"/>
      <c r="M88" s="652"/>
      <c r="N88" s="652"/>
      <c r="O88" s="652"/>
      <c r="P88" s="652"/>
      <c r="Q88" s="652"/>
      <c r="R88" s="653"/>
    </row>
    <row r="89" spans="1:18" ht="15" customHeight="1">
      <c r="A89" s="278"/>
      <c r="B89" s="240"/>
      <c r="C89" s="240"/>
      <c r="D89" s="240"/>
      <c r="E89" s="234"/>
      <c r="F89" s="356"/>
      <c r="G89" s="651"/>
      <c r="H89" s="652"/>
      <c r="I89" s="652"/>
      <c r="J89" s="652"/>
      <c r="K89" s="652"/>
      <c r="L89" s="652"/>
      <c r="M89" s="652"/>
      <c r="N89" s="652"/>
      <c r="O89" s="652"/>
      <c r="P89" s="652"/>
      <c r="Q89" s="652"/>
      <c r="R89" s="653"/>
    </row>
    <row r="90" spans="1:18" ht="15" customHeight="1">
      <c r="A90" s="278"/>
      <c r="B90" s="240"/>
      <c r="C90" s="240"/>
      <c r="D90" s="240"/>
      <c r="E90" s="234"/>
      <c r="F90" s="356"/>
      <c r="G90" s="651"/>
      <c r="H90" s="652"/>
      <c r="I90" s="652"/>
      <c r="J90" s="652"/>
      <c r="K90" s="652"/>
      <c r="L90" s="652"/>
      <c r="M90" s="652"/>
      <c r="N90" s="652"/>
      <c r="O90" s="652"/>
      <c r="P90" s="652"/>
      <c r="Q90" s="652"/>
      <c r="R90" s="653"/>
    </row>
    <row r="91" spans="1:18" ht="15" customHeight="1">
      <c r="A91" s="278"/>
      <c r="B91" s="240"/>
      <c r="C91" s="240"/>
      <c r="D91" s="240"/>
      <c r="E91" s="264"/>
      <c r="F91" s="266"/>
      <c r="G91" s="651"/>
      <c r="H91" s="652"/>
      <c r="I91" s="652"/>
      <c r="J91" s="652"/>
      <c r="K91" s="652"/>
      <c r="L91" s="652"/>
      <c r="M91" s="652"/>
      <c r="N91" s="652"/>
      <c r="O91" s="652"/>
      <c r="P91" s="652"/>
      <c r="Q91" s="652"/>
      <c r="R91" s="653"/>
    </row>
    <row r="92" spans="1:18" ht="36.75" customHeight="1">
      <c r="A92" s="278"/>
      <c r="B92" s="240"/>
      <c r="C92" s="240"/>
      <c r="D92" s="240"/>
      <c r="E92" s="234"/>
      <c r="F92" s="266"/>
      <c r="G92" s="654"/>
      <c r="H92" s="655"/>
      <c r="I92" s="655"/>
      <c r="J92" s="655"/>
      <c r="K92" s="655"/>
      <c r="L92" s="655"/>
      <c r="M92" s="655"/>
      <c r="N92" s="655"/>
      <c r="O92" s="655"/>
      <c r="P92" s="655"/>
      <c r="Q92" s="655"/>
      <c r="R92" s="656"/>
    </row>
    <row r="93" spans="1:18" ht="15" customHeight="1">
      <c r="A93" s="278"/>
      <c r="B93" s="240"/>
      <c r="C93" s="240"/>
      <c r="D93" s="240"/>
      <c r="E93" s="234"/>
      <c r="F93" s="265"/>
      <c r="G93" s="265"/>
      <c r="H93" s="265"/>
      <c r="I93" s="265"/>
      <c r="J93" s="265"/>
      <c r="K93" s="265"/>
      <c r="L93" s="265"/>
      <c r="M93" s="265"/>
      <c r="N93" s="265"/>
      <c r="O93" s="265"/>
      <c r="P93" s="265"/>
      <c r="Q93" s="265"/>
      <c r="R93" s="266"/>
    </row>
    <row r="94" spans="1:18" ht="15" customHeight="1">
      <c r="A94" s="278"/>
      <c r="B94" s="240"/>
      <c r="C94" s="240"/>
      <c r="D94" s="240"/>
      <c r="E94" s="264" t="s">
        <v>526</v>
      </c>
      <c r="F94" s="265"/>
      <c r="G94" s="265"/>
      <c r="H94" s="265"/>
      <c r="I94" s="265"/>
      <c r="J94" s="265"/>
      <c r="K94" s="265"/>
      <c r="L94" s="265"/>
      <c r="M94" s="265"/>
      <c r="N94" s="265"/>
      <c r="O94" s="265"/>
      <c r="P94" s="265"/>
      <c r="Q94" s="265"/>
      <c r="R94" s="266"/>
    </row>
    <row r="95" spans="1:18" ht="15" customHeight="1">
      <c r="A95" s="289"/>
      <c r="B95" s="290"/>
      <c r="C95" s="290"/>
      <c r="D95" s="290"/>
      <c r="E95" s="291"/>
      <c r="F95" s="292"/>
      <c r="G95" s="292"/>
      <c r="H95" s="292"/>
      <c r="I95" s="292"/>
      <c r="J95" s="292"/>
      <c r="K95" s="292"/>
      <c r="L95" s="292"/>
      <c r="M95" s="292"/>
      <c r="N95" s="292"/>
      <c r="O95" s="292"/>
      <c r="P95" s="292"/>
      <c r="Q95" s="292"/>
      <c r="R95" s="288"/>
    </row>
    <row r="96" spans="1:18" ht="15" customHeight="1">
      <c r="A96" s="538"/>
      <c r="B96" s="538"/>
      <c r="C96" s="538"/>
      <c r="D96" s="538"/>
      <c r="E96" s="539"/>
      <c r="F96" s="540"/>
      <c r="G96" s="540"/>
      <c r="H96" s="540"/>
      <c r="I96" s="540"/>
      <c r="J96" s="540"/>
      <c r="K96" s="540"/>
      <c r="L96" s="540"/>
      <c r="M96" s="540"/>
      <c r="N96" s="540"/>
      <c r="O96" s="540"/>
      <c r="P96" s="540"/>
      <c r="Q96" s="540"/>
      <c r="R96" s="540"/>
    </row>
    <row r="97" spans="1:18" ht="15" customHeight="1">
      <c r="A97" s="541" t="s">
        <v>344</v>
      </c>
      <c r="B97" s="542"/>
      <c r="C97" s="539"/>
      <c r="D97" s="539"/>
      <c r="E97" s="539"/>
      <c r="F97" s="540"/>
      <c r="G97" s="540"/>
      <c r="H97" s="540"/>
      <c r="I97" s="540"/>
      <c r="J97" s="540"/>
      <c r="K97" s="540"/>
      <c r="L97" s="540"/>
      <c r="M97" s="540"/>
      <c r="N97" s="540"/>
      <c r="O97" s="540"/>
      <c r="P97" s="540"/>
      <c r="Q97" s="540"/>
      <c r="R97" s="540"/>
    </row>
    <row r="98" spans="1:18" ht="15" customHeight="1">
      <c r="A98" s="260" t="s">
        <v>347</v>
      </c>
      <c r="B98" s="261"/>
      <c r="C98" s="262"/>
      <c r="D98" s="262"/>
      <c r="E98" s="293" t="s">
        <v>357</v>
      </c>
      <c r="F98" s="294"/>
      <c r="G98" s="294"/>
      <c r="H98" s="294"/>
      <c r="I98" s="294"/>
      <c r="J98" s="294"/>
      <c r="K98" s="294"/>
      <c r="L98" s="294"/>
      <c r="M98" s="294"/>
      <c r="N98" s="294"/>
      <c r="O98" s="294"/>
      <c r="P98" s="294"/>
      <c r="Q98" s="294"/>
      <c r="R98" s="287"/>
    </row>
    <row r="99" spans="1:18" ht="15" customHeight="1">
      <c r="A99" s="238" t="s">
        <v>351</v>
      </c>
      <c r="B99" s="238" t="s">
        <v>351</v>
      </c>
      <c r="C99" s="238" t="s">
        <v>351</v>
      </c>
      <c r="D99" s="238" t="s">
        <v>351</v>
      </c>
      <c r="E99" s="234"/>
      <c r="F99" s="265"/>
      <c r="G99" s="265"/>
      <c r="H99" s="265"/>
      <c r="I99" s="265"/>
      <c r="J99" s="265"/>
      <c r="K99" s="265"/>
      <c r="L99" s="265"/>
      <c r="M99" s="265"/>
      <c r="N99" s="265"/>
      <c r="O99" s="265"/>
      <c r="P99" s="265"/>
      <c r="Q99" s="265"/>
      <c r="R99" s="269"/>
    </row>
    <row r="100" spans="1:18" ht="15" customHeight="1">
      <c r="A100" s="263" t="s">
        <v>348</v>
      </c>
      <c r="B100" s="277"/>
      <c r="C100" s="234"/>
      <c r="D100" s="234"/>
      <c r="E100" s="640" t="s">
        <v>478</v>
      </c>
      <c r="F100" s="640"/>
      <c r="G100" s="640"/>
      <c r="H100" s="640"/>
      <c r="I100" s="640"/>
      <c r="J100" s="640"/>
      <c r="K100" s="640"/>
      <c r="L100" s="640"/>
      <c r="M100" s="640"/>
      <c r="N100" s="640"/>
      <c r="O100" s="640"/>
      <c r="P100" s="640"/>
      <c r="Q100" s="640"/>
      <c r="R100" s="641"/>
    </row>
    <row r="101" spans="1:18" ht="15" customHeight="1">
      <c r="A101" s="238" t="s">
        <v>352</v>
      </c>
      <c r="B101" s="238" t="s">
        <v>352</v>
      </c>
      <c r="C101" s="238" t="s">
        <v>352</v>
      </c>
      <c r="D101" s="238" t="s">
        <v>352</v>
      </c>
      <c r="E101" s="640"/>
      <c r="F101" s="640"/>
      <c r="G101" s="640"/>
      <c r="H101" s="640"/>
      <c r="I101" s="640"/>
      <c r="J101" s="640"/>
      <c r="K101" s="640"/>
      <c r="L101" s="640"/>
      <c r="M101" s="640"/>
      <c r="N101" s="640"/>
      <c r="O101" s="640"/>
      <c r="P101" s="640"/>
      <c r="Q101" s="640"/>
      <c r="R101" s="641"/>
    </row>
    <row r="102" spans="1:18" ht="15" customHeight="1">
      <c r="A102" s="278"/>
      <c r="B102" s="240"/>
      <c r="C102" s="240"/>
      <c r="D102" s="240"/>
      <c r="E102" s="640"/>
      <c r="F102" s="640"/>
      <c r="G102" s="640"/>
      <c r="H102" s="640"/>
      <c r="I102" s="640"/>
      <c r="J102" s="640"/>
      <c r="K102" s="640"/>
      <c r="L102" s="640"/>
      <c r="M102" s="640"/>
      <c r="N102" s="640"/>
      <c r="O102" s="640"/>
      <c r="P102" s="640"/>
      <c r="Q102" s="640"/>
      <c r="R102" s="641"/>
    </row>
    <row r="103" spans="1:18" ht="15" customHeight="1">
      <c r="A103" s="267"/>
      <c r="B103" s="268"/>
      <c r="C103" s="234"/>
      <c r="D103" s="234"/>
      <c r="E103" s="642" t="s">
        <v>518</v>
      </c>
      <c r="F103" s="642"/>
      <c r="G103" s="642"/>
      <c r="H103" s="642"/>
      <c r="I103" s="642"/>
      <c r="J103" s="642"/>
      <c r="K103" s="642"/>
      <c r="L103" s="642"/>
      <c r="M103" s="642"/>
      <c r="N103" s="642"/>
      <c r="O103" s="642"/>
      <c r="P103" s="642"/>
      <c r="Q103" s="642"/>
      <c r="R103" s="643"/>
    </row>
    <row r="104" spans="1:18" ht="15" customHeight="1">
      <c r="A104" s="267"/>
      <c r="B104" s="268"/>
      <c r="C104" s="234"/>
      <c r="D104" s="234"/>
      <c r="E104" s="642"/>
      <c r="F104" s="642"/>
      <c r="G104" s="642"/>
      <c r="H104" s="642"/>
      <c r="I104" s="642"/>
      <c r="J104" s="642"/>
      <c r="K104" s="642"/>
      <c r="L104" s="642"/>
      <c r="M104" s="642"/>
      <c r="N104" s="642"/>
      <c r="O104" s="642"/>
      <c r="P104" s="642"/>
      <c r="Q104" s="642"/>
      <c r="R104" s="643"/>
    </row>
    <row r="105" spans="1:18" ht="15" customHeight="1">
      <c r="A105" s="267"/>
      <c r="B105" s="268"/>
      <c r="C105" s="234"/>
      <c r="D105" s="234"/>
      <c r="E105" s="642"/>
      <c r="F105" s="642"/>
      <c r="G105" s="642"/>
      <c r="H105" s="642"/>
      <c r="I105" s="642"/>
      <c r="J105" s="642"/>
      <c r="K105" s="642"/>
      <c r="L105" s="642"/>
      <c r="M105" s="642"/>
      <c r="N105" s="642"/>
      <c r="O105" s="642"/>
      <c r="P105" s="642"/>
      <c r="Q105" s="642"/>
      <c r="R105" s="643"/>
    </row>
    <row r="106" spans="1:18" ht="15" customHeight="1">
      <c r="A106" s="270"/>
      <c r="B106" s="271"/>
      <c r="C106" s="272"/>
      <c r="D106" s="272"/>
      <c r="E106" s="291"/>
      <c r="F106" s="272"/>
      <c r="G106" s="272"/>
      <c r="H106" s="272"/>
      <c r="I106" s="272"/>
      <c r="J106" s="272"/>
      <c r="K106" s="272"/>
      <c r="L106" s="272"/>
      <c r="M106" s="272"/>
      <c r="N106" s="272"/>
      <c r="O106" s="272"/>
      <c r="P106" s="272"/>
      <c r="Q106" s="272"/>
      <c r="R106" s="273"/>
    </row>
    <row r="107" spans="1:18" ht="15" customHeight="1">
      <c r="A107" s="532"/>
      <c r="B107" s="532"/>
      <c r="C107" s="533"/>
      <c r="D107" s="533"/>
      <c r="E107" s="534"/>
      <c r="F107" s="533"/>
      <c r="G107" s="533"/>
      <c r="H107" s="533"/>
      <c r="I107" s="533"/>
      <c r="J107" s="533"/>
      <c r="K107" s="533"/>
      <c r="L107" s="533"/>
      <c r="M107" s="533"/>
      <c r="N107" s="533"/>
      <c r="O107" s="533"/>
      <c r="P107" s="533"/>
      <c r="Q107" s="533"/>
      <c r="R107" s="533"/>
    </row>
    <row r="108" spans="1:18" ht="15" customHeight="1">
      <c r="A108" s="535" t="s">
        <v>343</v>
      </c>
      <c r="B108" s="536"/>
      <c r="C108" s="537"/>
      <c r="D108" s="537"/>
      <c r="E108" s="537"/>
      <c r="F108" s="537"/>
      <c r="G108" s="537"/>
      <c r="H108" s="537"/>
      <c r="I108" s="537"/>
      <c r="J108" s="537"/>
      <c r="K108" s="537"/>
      <c r="L108" s="537"/>
      <c r="M108" s="537"/>
      <c r="N108" s="537"/>
      <c r="O108" s="537"/>
      <c r="P108" s="537"/>
      <c r="Q108" s="537"/>
      <c r="R108" s="537"/>
    </row>
    <row r="109" spans="1:18" ht="15" customHeight="1">
      <c r="A109" s="260" t="s">
        <v>347</v>
      </c>
      <c r="B109" s="261"/>
      <c r="C109" s="262"/>
      <c r="D109" s="262"/>
      <c r="E109" s="646" t="s">
        <v>358</v>
      </c>
      <c r="F109" s="646"/>
      <c r="G109" s="646"/>
      <c r="H109" s="646"/>
      <c r="I109" s="646"/>
      <c r="J109" s="646"/>
      <c r="K109" s="646"/>
      <c r="L109" s="646"/>
      <c r="M109" s="646"/>
      <c r="N109" s="646"/>
      <c r="O109" s="646"/>
      <c r="P109" s="646"/>
      <c r="Q109" s="646"/>
      <c r="R109" s="647"/>
    </row>
    <row r="110" spans="1:18" ht="15" customHeight="1">
      <c r="A110" s="238" t="s">
        <v>353</v>
      </c>
      <c r="B110" s="238" t="s">
        <v>353</v>
      </c>
      <c r="C110" s="238" t="s">
        <v>353</v>
      </c>
      <c r="D110" s="238" t="s">
        <v>353</v>
      </c>
      <c r="E110" s="642"/>
      <c r="F110" s="642"/>
      <c r="G110" s="642"/>
      <c r="H110" s="642"/>
      <c r="I110" s="642"/>
      <c r="J110" s="642"/>
      <c r="K110" s="642"/>
      <c r="L110" s="642"/>
      <c r="M110" s="642"/>
      <c r="N110" s="642"/>
      <c r="O110" s="642"/>
      <c r="P110" s="642"/>
      <c r="Q110" s="642"/>
      <c r="R110" s="643"/>
    </row>
    <row r="111" spans="1:18" ht="15" customHeight="1">
      <c r="A111" s="263" t="s">
        <v>348</v>
      </c>
      <c r="B111" s="277"/>
      <c r="C111" s="234"/>
      <c r="D111" s="234"/>
      <c r="E111" s="642"/>
      <c r="F111" s="642"/>
      <c r="G111" s="642"/>
      <c r="H111" s="642"/>
      <c r="I111" s="642"/>
      <c r="J111" s="642"/>
      <c r="K111" s="642"/>
      <c r="L111" s="642"/>
      <c r="M111" s="642"/>
      <c r="N111" s="642"/>
      <c r="O111" s="642"/>
      <c r="P111" s="642"/>
      <c r="Q111" s="642"/>
      <c r="R111" s="643"/>
    </row>
    <row r="112" spans="1:18" ht="15" customHeight="1">
      <c r="A112" s="238" t="s">
        <v>354</v>
      </c>
      <c r="B112" s="238" t="s">
        <v>354</v>
      </c>
      <c r="C112" s="238" t="s">
        <v>354</v>
      </c>
      <c r="D112" s="238" t="s">
        <v>354</v>
      </c>
      <c r="E112" s="642"/>
      <c r="F112" s="642"/>
      <c r="G112" s="642"/>
      <c r="H112" s="642"/>
      <c r="I112" s="642"/>
      <c r="J112" s="642"/>
      <c r="K112" s="642"/>
      <c r="L112" s="642"/>
      <c r="M112" s="642"/>
      <c r="N112" s="642"/>
      <c r="O112" s="642"/>
      <c r="P112" s="642"/>
      <c r="Q112" s="642"/>
      <c r="R112" s="643"/>
    </row>
    <row r="113" spans="1:18" ht="15" customHeight="1">
      <c r="A113" s="267"/>
      <c r="B113" s="268"/>
      <c r="C113" s="234"/>
      <c r="D113" s="234"/>
      <c r="E113" s="265"/>
      <c r="F113" s="265"/>
      <c r="G113" s="265"/>
      <c r="H113" s="265"/>
      <c r="I113" s="265"/>
      <c r="J113" s="265"/>
      <c r="K113" s="265"/>
      <c r="L113" s="265"/>
      <c r="M113" s="265"/>
      <c r="N113" s="265"/>
      <c r="O113" s="265"/>
      <c r="P113" s="265"/>
      <c r="Q113" s="265"/>
      <c r="R113" s="266"/>
    </row>
    <row r="114" spans="1:18" ht="15" customHeight="1">
      <c r="A114" s="267"/>
      <c r="B114" s="268"/>
      <c r="C114" s="234"/>
      <c r="D114" s="234"/>
      <c r="E114" s="640" t="s">
        <v>479</v>
      </c>
      <c r="F114" s="640"/>
      <c r="G114" s="640"/>
      <c r="H114" s="640"/>
      <c r="I114" s="640"/>
      <c r="J114" s="640"/>
      <c r="K114" s="640"/>
      <c r="L114" s="640"/>
      <c r="M114" s="640"/>
      <c r="N114" s="640"/>
      <c r="O114" s="640"/>
      <c r="P114" s="640"/>
      <c r="Q114" s="640"/>
      <c r="R114" s="641"/>
    </row>
    <row r="115" spans="1:18" ht="15" customHeight="1">
      <c r="A115" s="267"/>
      <c r="B115" s="268"/>
      <c r="C115" s="234"/>
      <c r="D115" s="234"/>
      <c r="E115" s="640"/>
      <c r="F115" s="640"/>
      <c r="G115" s="640"/>
      <c r="H115" s="640"/>
      <c r="I115" s="640"/>
      <c r="J115" s="640"/>
      <c r="K115" s="640"/>
      <c r="L115" s="640"/>
      <c r="M115" s="640"/>
      <c r="N115" s="640"/>
      <c r="O115" s="640"/>
      <c r="P115" s="640"/>
      <c r="Q115" s="640"/>
      <c r="R115" s="641"/>
    </row>
    <row r="116" spans="1:18" ht="15" customHeight="1">
      <c r="A116" s="281"/>
      <c r="B116" s="234"/>
      <c r="C116" s="234"/>
      <c r="D116" s="234"/>
      <c r="E116" s="642" t="s">
        <v>519</v>
      </c>
      <c r="F116" s="642"/>
      <c r="G116" s="642"/>
      <c r="H116" s="642"/>
      <c r="I116" s="642"/>
      <c r="J116" s="642"/>
      <c r="K116" s="642"/>
      <c r="L116" s="642"/>
      <c r="M116" s="642"/>
      <c r="N116" s="642"/>
      <c r="O116" s="642"/>
      <c r="P116" s="642"/>
      <c r="Q116" s="642"/>
      <c r="R116" s="643"/>
    </row>
    <row r="117" spans="1:18" ht="15" customHeight="1">
      <c r="A117" s="281"/>
      <c r="B117" s="234"/>
      <c r="C117" s="234"/>
      <c r="D117" s="234"/>
      <c r="E117" s="642"/>
      <c r="F117" s="642"/>
      <c r="G117" s="642"/>
      <c r="H117" s="642"/>
      <c r="I117" s="642"/>
      <c r="J117" s="642"/>
      <c r="K117" s="642"/>
      <c r="L117" s="642"/>
      <c r="M117" s="642"/>
      <c r="N117" s="642"/>
      <c r="O117" s="642"/>
      <c r="P117" s="642"/>
      <c r="Q117" s="642"/>
      <c r="R117" s="643"/>
    </row>
    <row r="118" spans="1:18" ht="15" customHeight="1">
      <c r="A118" s="281"/>
      <c r="B118" s="234"/>
      <c r="C118" s="234"/>
      <c r="D118" s="234"/>
      <c r="E118" s="642"/>
      <c r="F118" s="642"/>
      <c r="G118" s="642"/>
      <c r="H118" s="642"/>
      <c r="I118" s="642"/>
      <c r="J118" s="642"/>
      <c r="K118" s="642"/>
      <c r="L118" s="642"/>
      <c r="M118" s="642"/>
      <c r="N118" s="642"/>
      <c r="O118" s="642"/>
      <c r="P118" s="642"/>
      <c r="Q118" s="642"/>
      <c r="R118" s="643"/>
    </row>
    <row r="119" spans="1:18" ht="15" customHeight="1">
      <c r="A119" s="282"/>
      <c r="B119" s="272"/>
      <c r="C119" s="272"/>
      <c r="D119" s="272"/>
      <c r="E119" s="291"/>
      <c r="F119" s="272"/>
      <c r="G119" s="272"/>
      <c r="H119" s="272"/>
      <c r="I119" s="272"/>
      <c r="J119" s="272"/>
      <c r="K119" s="272"/>
      <c r="L119" s="272"/>
      <c r="M119" s="272"/>
      <c r="N119" s="272"/>
      <c r="O119" s="272"/>
      <c r="P119" s="272"/>
      <c r="Q119" s="272"/>
      <c r="R119" s="273"/>
    </row>
    <row r="121" spans="1:18" ht="15" customHeight="1">
      <c r="E121" s="241" t="s">
        <v>333</v>
      </c>
    </row>
    <row r="122" spans="1:18" ht="15" customHeight="1">
      <c r="E122" s="241"/>
    </row>
    <row r="123" spans="1:18" ht="15" customHeight="1">
      <c r="E123" s="242" t="s">
        <v>527</v>
      </c>
    </row>
    <row r="124" spans="1:18" ht="15" customHeight="1">
      <c r="E124" s="242" t="s">
        <v>413</v>
      </c>
    </row>
    <row r="125" spans="1:18" ht="15" customHeight="1">
      <c r="E125" s="242" t="s">
        <v>96</v>
      </c>
    </row>
    <row r="126" spans="1:18" ht="15" customHeight="1">
      <c r="E126" s="242" t="s">
        <v>334</v>
      </c>
    </row>
    <row r="127" spans="1:18" ht="15" customHeight="1">
      <c r="E127" s="242" t="s">
        <v>335</v>
      </c>
    </row>
    <row r="128" spans="1:18" ht="15" customHeight="1">
      <c r="E128" s="242" t="s">
        <v>523</v>
      </c>
    </row>
    <row r="129" spans="1:17" ht="15" customHeight="1">
      <c r="E129" s="243" t="s">
        <v>529</v>
      </c>
    </row>
    <row r="136" spans="1:17" ht="15" customHeight="1">
      <c r="A136" s="11" t="s">
        <v>359</v>
      </c>
    </row>
    <row r="138" spans="1:17" ht="15" customHeight="1">
      <c r="A138" s="297" t="s">
        <v>362</v>
      </c>
      <c r="B138" s="297" t="s">
        <v>360</v>
      </c>
      <c r="C138" s="297"/>
      <c r="D138" s="674" t="s">
        <v>367</v>
      </c>
      <c r="E138" s="674"/>
      <c r="F138" s="297" t="s">
        <v>361</v>
      </c>
      <c r="G138" s="297"/>
      <c r="H138" s="297"/>
      <c r="I138" s="297"/>
      <c r="J138" s="297"/>
      <c r="K138" s="297"/>
      <c r="L138" s="297"/>
      <c r="M138" s="297"/>
      <c r="N138" s="297"/>
      <c r="O138" s="297"/>
      <c r="P138" s="297"/>
      <c r="Q138" s="297"/>
    </row>
    <row r="139" spans="1:17" ht="15" customHeight="1">
      <c r="B139" s="39"/>
    </row>
    <row r="140" spans="1:17" ht="15" customHeight="1">
      <c r="A140" s="299">
        <v>43955</v>
      </c>
      <c r="B140" s="39" t="s">
        <v>521</v>
      </c>
      <c r="D140" t="s">
        <v>368</v>
      </c>
      <c r="F140" t="s">
        <v>522</v>
      </c>
      <c r="Q140" t="s">
        <v>376</v>
      </c>
    </row>
    <row r="141" spans="1:17" ht="15" customHeight="1">
      <c r="A141" s="299">
        <v>43913</v>
      </c>
      <c r="B141" s="39">
        <v>32</v>
      </c>
      <c r="D141" t="s">
        <v>368</v>
      </c>
      <c r="F141" t="s">
        <v>512</v>
      </c>
      <c r="Q141" t="s">
        <v>513</v>
      </c>
    </row>
    <row r="142" spans="1:17" ht="15" customHeight="1">
      <c r="A142" s="299">
        <v>42990</v>
      </c>
      <c r="B142" s="39">
        <v>31</v>
      </c>
      <c r="D142" t="s">
        <v>481</v>
      </c>
      <c r="F142" t="s">
        <v>482</v>
      </c>
      <c r="Q142" t="s">
        <v>376</v>
      </c>
    </row>
    <row r="143" spans="1:17" ht="15" customHeight="1">
      <c r="A143" s="299">
        <v>42977</v>
      </c>
      <c r="B143" s="39">
        <v>31</v>
      </c>
      <c r="D143" t="s">
        <v>368</v>
      </c>
      <c r="F143" t="s">
        <v>480</v>
      </c>
      <c r="Q143" t="s">
        <v>376</v>
      </c>
    </row>
    <row r="144" spans="1:17" ht="15" customHeight="1">
      <c r="A144" s="299">
        <v>42976</v>
      </c>
      <c r="B144" s="39">
        <v>31</v>
      </c>
      <c r="D144" t="s">
        <v>368</v>
      </c>
      <c r="F144" t="s">
        <v>472</v>
      </c>
      <c r="Q144" t="s">
        <v>376</v>
      </c>
    </row>
    <row r="145" spans="1:17" ht="25.5" customHeight="1">
      <c r="A145" s="299">
        <v>42970</v>
      </c>
      <c r="B145" s="39">
        <v>31</v>
      </c>
      <c r="D145" s="673" t="s">
        <v>461</v>
      </c>
      <c r="E145" s="673"/>
      <c r="F145" t="s">
        <v>462</v>
      </c>
      <c r="Q145" t="s">
        <v>376</v>
      </c>
    </row>
    <row r="146" spans="1:17" ht="29.25" customHeight="1">
      <c r="A146" s="299">
        <v>42963</v>
      </c>
      <c r="B146" s="39">
        <v>31</v>
      </c>
      <c r="D146" s="673" t="s">
        <v>440</v>
      </c>
      <c r="E146" s="673"/>
      <c r="F146" t="s">
        <v>441</v>
      </c>
      <c r="Q146" t="s">
        <v>376</v>
      </c>
    </row>
    <row r="147" spans="1:17" ht="15" customHeight="1">
      <c r="A147" s="299">
        <v>42227</v>
      </c>
      <c r="B147" s="39">
        <v>30</v>
      </c>
      <c r="D147" s="673" t="s">
        <v>294</v>
      </c>
      <c r="E147" s="673" t="s">
        <v>294</v>
      </c>
      <c r="F147" t="s">
        <v>404</v>
      </c>
      <c r="Q147" t="s">
        <v>376</v>
      </c>
    </row>
    <row r="148" spans="1:17" ht="15" customHeight="1">
      <c r="A148" s="299">
        <v>41865</v>
      </c>
      <c r="B148" s="39">
        <v>28</v>
      </c>
      <c r="D148" s="673" t="s">
        <v>294</v>
      </c>
      <c r="E148" s="673" t="s">
        <v>294</v>
      </c>
      <c r="F148" t="s">
        <v>378</v>
      </c>
      <c r="Q148" t="s">
        <v>376</v>
      </c>
    </row>
    <row r="149" spans="1:17" ht="15" customHeight="1">
      <c r="B149" s="39"/>
      <c r="F149" t="s">
        <v>379</v>
      </c>
    </row>
    <row r="150" spans="1:17" ht="15" customHeight="1">
      <c r="B150" s="39"/>
      <c r="F150" t="s">
        <v>380</v>
      </c>
    </row>
    <row r="151" spans="1:17" ht="15" customHeight="1">
      <c r="A151" t="s">
        <v>365</v>
      </c>
      <c r="B151" s="298" t="s">
        <v>363</v>
      </c>
      <c r="D151" s="673" t="s">
        <v>368</v>
      </c>
      <c r="E151" s="673" t="s">
        <v>368</v>
      </c>
      <c r="F151" t="s">
        <v>364</v>
      </c>
      <c r="Q151" t="s">
        <v>376</v>
      </c>
    </row>
    <row r="152" spans="1:17" ht="15" customHeight="1">
      <c r="A152" t="s">
        <v>366</v>
      </c>
      <c r="B152" s="39"/>
      <c r="F152" t="s">
        <v>377</v>
      </c>
    </row>
    <row r="153" spans="1:17" ht="15" customHeight="1">
      <c r="B153" s="39"/>
    </row>
    <row r="154" spans="1:17" ht="15" customHeight="1">
      <c r="B154" s="39"/>
    </row>
    <row r="155" spans="1:17" ht="15" customHeight="1">
      <c r="B155" s="39"/>
    </row>
    <row r="156" spans="1:17" ht="15" customHeight="1">
      <c r="B156" s="39"/>
    </row>
    <row r="157" spans="1:17" ht="15" customHeight="1">
      <c r="B157" s="39"/>
    </row>
    <row r="158" spans="1:17" ht="15" customHeight="1">
      <c r="B158" s="39"/>
    </row>
    <row r="159" spans="1:17" ht="15" customHeight="1">
      <c r="B159" s="39"/>
    </row>
    <row r="160" spans="1:17" ht="15" customHeight="1">
      <c r="B160" s="39"/>
    </row>
    <row r="161" spans="2:2" ht="15" customHeight="1">
      <c r="B161" s="39"/>
    </row>
    <row r="162" spans="2:2" ht="15" customHeight="1">
      <c r="B162" s="39"/>
    </row>
    <row r="163" spans="2:2" ht="15" customHeight="1">
      <c r="B163" s="39"/>
    </row>
  </sheetData>
  <mergeCells count="26">
    <mergeCell ref="D146:E146"/>
    <mergeCell ref="D147:E147"/>
    <mergeCell ref="D148:E148"/>
    <mergeCell ref="D151:E151"/>
    <mergeCell ref="D138:E138"/>
    <mergeCell ref="D145:E145"/>
    <mergeCell ref="E3:O3"/>
    <mergeCell ref="E5:R5"/>
    <mergeCell ref="E68:R69"/>
    <mergeCell ref="E78:R79"/>
    <mergeCell ref="E45:R47"/>
    <mergeCell ref="D12:Q21"/>
    <mergeCell ref="A29:D29"/>
    <mergeCell ref="E60:R63"/>
    <mergeCell ref="E65:R66"/>
    <mergeCell ref="E39:R43"/>
    <mergeCell ref="E49:R50"/>
    <mergeCell ref="E52:R56"/>
    <mergeCell ref="E71:R76"/>
    <mergeCell ref="E114:R115"/>
    <mergeCell ref="E116:R118"/>
    <mergeCell ref="E33:R35"/>
    <mergeCell ref="E100:R102"/>
    <mergeCell ref="E103:R105"/>
    <mergeCell ref="E109:R112"/>
    <mergeCell ref="G83:R92"/>
  </mergeCells>
  <dataValidations count="1">
    <dataValidation type="list" allowBlank="1" showInputMessage="1" showErrorMessage="1" sqref="G7" xr:uid="{00000000-0002-0000-0000-000000000000}">
      <formula1>"2000-2001,2002-2003,2004-2005,2006-2007,2008-2009,2010-2011,2012-2013,2014-2015,2016-2017,2018-2019,2020-2021"</formula1>
    </dataValidation>
  </dataValidations>
  <hyperlinks>
    <hyperlink ref="B33" location="'Dollars - GR'!A1" display="Table 20" xr:uid="{00000000-0004-0000-0000-000000000000}"/>
    <hyperlink ref="A40" location="'Dollars - All Funds'!A249" display="Table 21" xr:uid="{00000000-0004-0000-0000-000001000000}"/>
    <hyperlink ref="A42" location="'Dollars - All Funds'!A319" display="Table 21.1" xr:uid="{00000000-0004-0000-0000-000002000000}"/>
    <hyperlink ref="A61" location="'Dollars - All Funds'!A366" display="Table 22" xr:uid="{00000000-0004-0000-0000-000003000000}"/>
    <hyperlink ref="A63" location="'Dollars - All Funds'!A402" display="Table 22.1" xr:uid="{00000000-0004-0000-0000-000004000000}"/>
    <hyperlink ref="A84" location="'Dollars - All Funds'!A638" display="Table 23" xr:uid="{00000000-0004-0000-0000-000005000000}"/>
    <hyperlink ref="A86" location="'Dollars - All Funds'!A694" display="Table 23.1" xr:uid="{00000000-0004-0000-0000-000006000000}"/>
    <hyperlink ref="A99" location="'Dollars - All Funds'!A734" display="Table 24" xr:uid="{00000000-0004-0000-0000-000007000000}"/>
    <hyperlink ref="A101" location="'Dollars - All Funds'!A747" display="Table 24.1" xr:uid="{00000000-0004-0000-0000-000008000000}"/>
    <hyperlink ref="A110" location="'Dollars - All Funds'!A798" display="Table 25" xr:uid="{00000000-0004-0000-0000-000009000000}"/>
    <hyperlink ref="A33" location="'Dollars - All Funds'!A1" display="Table 20" xr:uid="{00000000-0004-0000-0000-00000A000000}"/>
    <hyperlink ref="C33" location="'Biennia History - All Funds'!A1" display="Table 20" xr:uid="{00000000-0004-0000-0000-00000B000000}"/>
    <hyperlink ref="B40" location="'Dollars - GR'!A249" display="Table 21" xr:uid="{00000000-0004-0000-0000-00000C000000}"/>
    <hyperlink ref="C40" location="'Biennia History - All Funds'!A249" display="Table 21" xr:uid="{00000000-0004-0000-0000-00000D000000}"/>
    <hyperlink ref="B42" location="'Dollars - GR'!A319" display="Table 21.1" xr:uid="{00000000-0004-0000-0000-00000E000000}"/>
    <hyperlink ref="C42" location="'Biennia History - All Funds'!A319" display="Table 21.1" xr:uid="{00000000-0004-0000-0000-00000F000000}"/>
    <hyperlink ref="B61" location="'Dollars - GR'!A366" display="Table 22" xr:uid="{00000000-0004-0000-0000-000010000000}"/>
    <hyperlink ref="C61" location="'Biennia History - All Funds'!A366" display="Table 22" xr:uid="{00000000-0004-0000-0000-000011000000}"/>
    <hyperlink ref="B63" location="'Dollars - GR'!A402" display="Table 22.1" xr:uid="{00000000-0004-0000-0000-000012000000}"/>
    <hyperlink ref="C63" location="'Biennia History - All Funds'!A402" display="Table 22.1" xr:uid="{00000000-0004-0000-0000-000013000000}"/>
    <hyperlink ref="B84" location="'Dollars - GR'!A638" display="Table 23" xr:uid="{00000000-0004-0000-0000-000014000000}"/>
    <hyperlink ref="C84" location="'Biennia History - All Funds'!A638" display="Table 23" xr:uid="{00000000-0004-0000-0000-000015000000}"/>
    <hyperlink ref="B86" location="'Dollars - GR'!A694" display="Table 23.1" xr:uid="{00000000-0004-0000-0000-000016000000}"/>
    <hyperlink ref="C86" location="'Biennia History - All Funds'!A694" display="Table 23.1" xr:uid="{00000000-0004-0000-0000-000017000000}"/>
    <hyperlink ref="B99" location="'Dollars - GR'!A734" display="Table 24" xr:uid="{00000000-0004-0000-0000-000018000000}"/>
    <hyperlink ref="C99" location="'Biennia History - All Funds'!A734" display="Table 24" xr:uid="{00000000-0004-0000-0000-000019000000}"/>
    <hyperlink ref="B101" location="'Dollars - GR'!A747" display="Table 24.1" xr:uid="{00000000-0004-0000-0000-00001A000000}"/>
    <hyperlink ref="C101" location="'Biennia History - All Funds'!A747" display="Table 24.1" xr:uid="{00000000-0004-0000-0000-00001B000000}"/>
    <hyperlink ref="B110" location="'Dollars - GR'!A798" display="Table 25" xr:uid="{00000000-0004-0000-0000-00001C000000}"/>
    <hyperlink ref="C110" location="'Biennia History - All Funds'!A798" display="Table 25" xr:uid="{00000000-0004-0000-0000-00001D000000}"/>
    <hyperlink ref="A7" location="Start!A34:A60" display="Index" xr:uid="{00000000-0004-0000-0000-00001E000000}"/>
    <hyperlink ref="A112" location="'Dollars - All Funds'!A815" display="Table 25.1" xr:uid="{00000000-0004-0000-0000-00001F000000}"/>
    <hyperlink ref="B112" location="'Dollars - GR'!A815" display="Table 25.1" xr:uid="{00000000-0004-0000-0000-000020000000}"/>
    <hyperlink ref="C112" location="'Biennia History - All Funds'!A815" display="Table 25.1" xr:uid="{00000000-0004-0000-0000-000021000000}"/>
    <hyperlink ref="E129" r:id="rId1" xr:uid="{00000000-0004-0000-0000-000022000000}"/>
    <hyperlink ref="D33" location="'Biennia History - GR'!A1" display="Table 20" xr:uid="{00000000-0004-0000-0000-000023000000}"/>
    <hyperlink ref="D40" location="'Biennia History - GR'!A249" display="Table 21" xr:uid="{00000000-0004-0000-0000-000024000000}"/>
    <hyperlink ref="D42" location="'Biennia History - GR'!A319" display="Table 21.1" xr:uid="{00000000-0004-0000-0000-000025000000}"/>
    <hyperlink ref="D61" location="'Biennia History - GR'!A366" display="Table 22" xr:uid="{00000000-0004-0000-0000-000026000000}"/>
    <hyperlink ref="D63" location="'Biennia History - GR'!A402" display="Table 22.1" xr:uid="{00000000-0004-0000-0000-000027000000}"/>
    <hyperlink ref="D84" location="'Biennia History - GR'!A603" display="Table 23" xr:uid="{00000000-0004-0000-0000-000028000000}"/>
    <hyperlink ref="D86" location="'Biennia History - GR'!A694" display="Table 23.1" xr:uid="{00000000-0004-0000-0000-000029000000}"/>
    <hyperlink ref="D99" location="'Biennia History - GR'!A734" display="Table 24" xr:uid="{00000000-0004-0000-0000-00002A000000}"/>
    <hyperlink ref="D101" location="'Biennia History - GR'!A747" display="Table 24.1" xr:uid="{00000000-0004-0000-0000-00002B000000}"/>
    <hyperlink ref="D110" location="'Biennia History - GR'!A798" display="Table 25" xr:uid="{00000000-0004-0000-0000-00002C000000}"/>
    <hyperlink ref="D112" location="'Biennia History - GR'!A815" display="Table 25.1" xr:uid="{00000000-0004-0000-0000-00002D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sheetPr>
  <dimension ref="A1:P870"/>
  <sheetViews>
    <sheetView showGridLines="0" zoomScaleNormal="100" workbookViewId="0">
      <pane xSplit="1" ySplit="3" topLeftCell="B309" activePane="bottomRight" state="frozen"/>
      <selection activeCell="E49" sqref="E49:R50"/>
      <selection pane="topRight" activeCell="E49" sqref="E49:R50"/>
      <selection pane="bottomLeft" activeCell="E49" sqref="E49:R50"/>
      <selection pane="bottomRight" activeCell="A376" sqref="A365:A376"/>
    </sheetView>
  </sheetViews>
  <sheetFormatPr defaultRowHeight="12.75" outlineLevelRow="1"/>
  <cols>
    <col min="1" max="1" width="33" style="12" customWidth="1"/>
    <col min="2" max="8" width="18.7109375" style="12" customWidth="1"/>
    <col min="9" max="9" width="10.85546875" style="12" customWidth="1"/>
    <col min="10" max="10" width="10.5703125" style="50" customWidth="1"/>
    <col min="11" max="11" width="17.5703125" style="12" customWidth="1"/>
    <col min="12" max="12" width="11.28515625" style="12" customWidth="1"/>
    <col min="13" max="14" width="9.85546875" style="12" customWidth="1"/>
    <col min="15" max="15" width="9.5703125" style="12" bestFit="1" customWidth="1"/>
    <col min="16" max="16" width="16.140625" style="12" customWidth="1"/>
  </cols>
  <sheetData>
    <row r="1" spans="1:16" ht="15.75" customHeight="1" thickBot="1">
      <c r="A1" s="11" t="s">
        <v>96</v>
      </c>
      <c r="F1" s="13" t="str">
        <f>IF(COUNTIF(Reconciliation!F:F,"Out of Reconciliation")&gt;0,"Out of Reconciliation","")</f>
        <v/>
      </c>
      <c r="J1" s="218"/>
      <c r="K1" s="38"/>
      <c r="L1" s="513" t="str">
        <f>Start!$G$7</f>
        <v>2020-2021</v>
      </c>
      <c r="M1" s="512" t="s">
        <v>99</v>
      </c>
      <c r="N1" s="17" t="str">
        <f>LEFT(L1,4)</f>
        <v>2020</v>
      </c>
      <c r="O1" s="17">
        <f>MATCH(VALUE(LEFT(L1,4)),Data!2:2,0)</f>
        <v>25</v>
      </c>
      <c r="P1" s="17" t="e">
        <f>MATCH(VALUE(LEFT(L1,4)),Footnotes!1:1,0)</f>
        <v>#N/A</v>
      </c>
    </row>
    <row r="2" spans="1:16" ht="26.25" thickBot="1">
      <c r="A2" s="18" t="s">
        <v>355</v>
      </c>
      <c r="B2" s="675" t="s">
        <v>1</v>
      </c>
      <c r="C2" s="676"/>
      <c r="D2" s="676"/>
      <c r="E2" s="676"/>
      <c r="F2" s="676"/>
      <c r="G2" s="676"/>
      <c r="H2" s="676"/>
      <c r="I2" s="676"/>
      <c r="J2" s="677"/>
      <c r="K2"/>
      <c r="L2"/>
      <c r="M2"/>
      <c r="N2"/>
      <c r="O2"/>
      <c r="P2"/>
    </row>
    <row r="3" spans="1:16" s="11" customFormat="1" ht="25.5">
      <c r="A3" s="448"/>
      <c r="B3" s="449">
        <f>E3-2</f>
        <v>2018</v>
      </c>
      <c r="C3" s="450">
        <f>B3+1</f>
        <v>2019</v>
      </c>
      <c r="D3" s="451" t="str">
        <f>B3&amp;"-"&amp;C3</f>
        <v>2018-2019</v>
      </c>
      <c r="E3" s="449" t="str">
        <f>$N$1</f>
        <v>2020</v>
      </c>
      <c r="F3" s="450">
        <f>E3+1</f>
        <v>2021</v>
      </c>
      <c r="G3" s="451" t="str">
        <f>E3&amp;"-"&amp;F3</f>
        <v>2020-2021</v>
      </c>
      <c r="H3" s="449" t="s">
        <v>101</v>
      </c>
      <c r="I3" s="450" t="s">
        <v>102</v>
      </c>
      <c r="J3" s="451" t="s">
        <v>103</v>
      </c>
    </row>
    <row r="4" spans="1:16">
      <c r="A4" s="603"/>
      <c r="B4" s="4"/>
      <c r="C4" s="4"/>
      <c r="D4" s="4"/>
      <c r="E4" s="4"/>
      <c r="F4" s="4"/>
      <c r="G4" s="4"/>
      <c r="H4" s="4"/>
      <c r="I4" s="4"/>
      <c r="J4" s="194"/>
      <c r="K4"/>
      <c r="L4"/>
      <c r="M4"/>
      <c r="N4"/>
      <c r="O4"/>
      <c r="P4"/>
    </row>
    <row r="5" spans="1:16">
      <c r="A5" s="603"/>
      <c r="B5" s="4"/>
      <c r="C5" s="4"/>
      <c r="D5" s="4"/>
      <c r="E5" s="4"/>
      <c r="F5" s="4"/>
      <c r="G5" s="4"/>
      <c r="H5" s="4"/>
      <c r="I5" s="4"/>
      <c r="J5" s="194"/>
      <c r="K5"/>
      <c r="L5"/>
      <c r="M5"/>
      <c r="N5"/>
      <c r="O5"/>
      <c r="P5"/>
    </row>
    <row r="6" spans="1:16">
      <c r="A6" s="603"/>
      <c r="B6" s="4"/>
      <c r="C6" s="4"/>
      <c r="D6" s="4"/>
      <c r="E6" s="4"/>
      <c r="F6" s="4"/>
      <c r="G6" s="4"/>
      <c r="H6" s="4"/>
      <c r="I6" s="4"/>
      <c r="J6" s="194"/>
      <c r="K6"/>
      <c r="L6"/>
      <c r="M6"/>
      <c r="N6"/>
      <c r="O6"/>
      <c r="P6"/>
    </row>
    <row r="7" spans="1:16">
      <c r="A7" s="603"/>
      <c r="B7" s="4"/>
      <c r="C7" s="4"/>
      <c r="D7" s="4"/>
      <c r="E7" s="4"/>
      <c r="F7" s="4"/>
      <c r="G7" s="4"/>
      <c r="H7" s="4"/>
      <c r="I7" s="4"/>
      <c r="J7" s="194"/>
      <c r="K7"/>
      <c r="L7"/>
      <c r="M7"/>
      <c r="N7"/>
      <c r="O7"/>
      <c r="P7"/>
    </row>
    <row r="8" spans="1:16">
      <c r="A8" s="603"/>
      <c r="B8" s="4"/>
      <c r="C8" s="4"/>
      <c r="D8" s="4"/>
      <c r="E8" s="4"/>
      <c r="F8" s="4"/>
      <c r="G8" s="4"/>
      <c r="H8" s="4"/>
      <c r="I8" s="4"/>
      <c r="J8" s="194"/>
      <c r="K8"/>
      <c r="L8"/>
      <c r="M8"/>
      <c r="N8"/>
      <c r="O8"/>
      <c r="P8"/>
    </row>
    <row r="9" spans="1:16">
      <c r="A9" s="603"/>
      <c r="B9" s="4"/>
      <c r="C9" s="4"/>
      <c r="D9" s="4"/>
      <c r="E9" s="4"/>
      <c r="F9" s="4"/>
      <c r="G9" s="4"/>
      <c r="H9" s="4"/>
      <c r="I9" s="4"/>
      <c r="J9" s="194"/>
      <c r="K9"/>
      <c r="L9"/>
      <c r="M9"/>
      <c r="N9"/>
      <c r="O9"/>
      <c r="P9"/>
    </row>
    <row r="10" spans="1:16">
      <c r="A10" s="603"/>
      <c r="B10" s="4"/>
      <c r="C10" s="4"/>
      <c r="D10" s="4"/>
      <c r="E10" s="4"/>
      <c r="F10" s="4"/>
      <c r="G10" s="4"/>
      <c r="H10" s="4"/>
      <c r="I10" s="4"/>
      <c r="J10" s="194"/>
      <c r="K10"/>
      <c r="L10"/>
      <c r="M10"/>
      <c r="N10"/>
      <c r="O10"/>
      <c r="P10"/>
    </row>
    <row r="11" spans="1:16">
      <c r="A11" s="603"/>
      <c r="B11" s="4"/>
      <c r="C11" s="4"/>
      <c r="D11" s="4"/>
      <c r="E11" s="4"/>
      <c r="F11" s="4"/>
      <c r="G11" s="4"/>
      <c r="H11" s="4"/>
      <c r="I11" s="4"/>
      <c r="J11" s="194"/>
      <c r="K11"/>
      <c r="L11"/>
      <c r="M11"/>
      <c r="N11"/>
      <c r="O11"/>
      <c r="P11"/>
    </row>
    <row r="12" spans="1:16">
      <c r="A12" s="603"/>
      <c r="B12" s="4"/>
      <c r="C12" s="4"/>
      <c r="D12" s="4"/>
      <c r="E12" s="4"/>
      <c r="F12" s="4"/>
      <c r="G12" s="4"/>
      <c r="H12" s="4"/>
      <c r="I12" s="4"/>
      <c r="J12" s="194"/>
      <c r="K12"/>
      <c r="L12"/>
      <c r="M12"/>
      <c r="N12"/>
      <c r="O12"/>
      <c r="P12"/>
    </row>
    <row r="13" spans="1:16">
      <c r="A13" s="603"/>
      <c r="B13" s="4"/>
      <c r="C13" s="4"/>
      <c r="D13" s="4"/>
      <c r="E13" s="4"/>
      <c r="F13" s="4"/>
      <c r="G13" s="4"/>
      <c r="H13" s="4"/>
      <c r="I13" s="4"/>
      <c r="J13" s="194"/>
      <c r="K13"/>
      <c r="L13"/>
      <c r="M13"/>
      <c r="N13"/>
      <c r="O13"/>
      <c r="P13"/>
    </row>
    <row r="14" spans="1:16">
      <c r="A14" s="603"/>
      <c r="B14" s="4"/>
      <c r="C14" s="4"/>
      <c r="D14" s="4"/>
      <c r="E14" s="4"/>
      <c r="F14" s="4"/>
      <c r="G14" s="4"/>
      <c r="H14" s="4"/>
      <c r="I14" s="4"/>
      <c r="J14" s="194"/>
      <c r="K14"/>
      <c r="L14"/>
      <c r="M14"/>
      <c r="N14"/>
      <c r="O14"/>
      <c r="P14"/>
    </row>
    <row r="15" spans="1:16">
      <c r="A15" s="603"/>
      <c r="B15" s="4"/>
      <c r="C15" s="4"/>
      <c r="D15" s="4"/>
      <c r="E15" s="4"/>
      <c r="F15" s="4"/>
      <c r="G15" s="4"/>
      <c r="H15" s="4"/>
      <c r="I15" s="4"/>
      <c r="J15" s="194"/>
      <c r="K15"/>
      <c r="L15"/>
      <c r="M15"/>
      <c r="N15"/>
      <c r="O15"/>
      <c r="P15"/>
    </row>
    <row r="16" spans="1:16">
      <c r="A16" s="603"/>
      <c r="B16" s="4"/>
      <c r="C16" s="4"/>
      <c r="D16" s="4"/>
      <c r="E16" s="4"/>
      <c r="F16" s="4"/>
      <c r="G16" s="4"/>
      <c r="H16" s="4"/>
      <c r="I16" s="4"/>
      <c r="J16" s="194"/>
      <c r="K16"/>
      <c r="L16"/>
      <c r="M16"/>
      <c r="N16"/>
      <c r="O16"/>
      <c r="P16"/>
    </row>
    <row r="17" spans="1:16">
      <c r="A17" s="603"/>
      <c r="B17" s="4"/>
      <c r="C17" s="4"/>
      <c r="D17" s="4"/>
      <c r="E17" s="4"/>
      <c r="F17" s="4"/>
      <c r="G17" s="4"/>
      <c r="H17" s="4"/>
      <c r="I17" s="4"/>
      <c r="J17" s="194"/>
      <c r="K17"/>
      <c r="L17"/>
      <c r="M17"/>
      <c r="N17"/>
      <c r="O17"/>
      <c r="P17"/>
    </row>
    <row r="18" spans="1:16">
      <c r="A18" s="603"/>
      <c r="B18" s="4"/>
      <c r="C18" s="4"/>
      <c r="D18" s="4"/>
      <c r="E18" s="4"/>
      <c r="F18" s="4"/>
      <c r="G18" s="4"/>
      <c r="H18" s="4"/>
      <c r="I18" s="4"/>
      <c r="J18" s="194"/>
      <c r="K18"/>
      <c r="L18"/>
      <c r="M18"/>
      <c r="N18"/>
      <c r="O18"/>
      <c r="P18"/>
    </row>
    <row r="19" spans="1:16">
      <c r="A19" s="603"/>
      <c r="B19" s="4"/>
      <c r="C19" s="4"/>
      <c r="D19" s="4"/>
      <c r="E19" s="4"/>
      <c r="F19" s="4"/>
      <c r="G19" s="4"/>
      <c r="H19" s="4"/>
      <c r="I19" s="4"/>
      <c r="J19" s="194"/>
      <c r="K19"/>
      <c r="L19"/>
      <c r="M19"/>
      <c r="N19"/>
      <c r="O19"/>
      <c r="P19"/>
    </row>
    <row r="20" spans="1:16">
      <c r="A20" s="603"/>
      <c r="B20" s="4"/>
      <c r="C20" s="4"/>
      <c r="D20" s="4"/>
      <c r="E20" s="4"/>
      <c r="F20" s="4"/>
      <c r="G20" s="4"/>
      <c r="H20" s="4"/>
      <c r="I20" s="4"/>
      <c r="J20" s="194"/>
      <c r="K20"/>
      <c r="L20"/>
      <c r="M20"/>
      <c r="N20"/>
      <c r="O20"/>
      <c r="P20"/>
    </row>
    <row r="21" spans="1:16">
      <c r="A21" s="603"/>
      <c r="B21" s="4"/>
      <c r="C21" s="4"/>
      <c r="D21" s="4"/>
      <c r="E21" s="4"/>
      <c r="F21" s="4"/>
      <c r="G21" s="4"/>
      <c r="H21" s="4"/>
      <c r="I21" s="4"/>
      <c r="J21" s="194"/>
      <c r="K21"/>
      <c r="L21"/>
      <c r="M21"/>
      <c r="N21"/>
      <c r="O21"/>
      <c r="P21"/>
    </row>
    <row r="22" spans="1:16">
      <c r="A22" s="603"/>
      <c r="B22" s="4"/>
      <c r="C22" s="4"/>
      <c r="D22" s="4"/>
      <c r="E22" s="4"/>
      <c r="F22" s="4"/>
      <c r="G22" s="4"/>
      <c r="H22" s="4"/>
      <c r="I22" s="4"/>
      <c r="J22" s="194"/>
      <c r="K22"/>
      <c r="L22"/>
      <c r="M22"/>
      <c r="N22"/>
      <c r="O22"/>
      <c r="P22"/>
    </row>
    <row r="23" spans="1:16">
      <c r="A23" s="603"/>
      <c r="B23" s="4"/>
      <c r="C23" s="4"/>
      <c r="D23" s="4"/>
      <c r="E23" s="4"/>
      <c r="F23" s="4"/>
      <c r="G23" s="4"/>
      <c r="H23" s="4"/>
      <c r="I23" s="4"/>
      <c r="J23" s="604"/>
      <c r="K23"/>
      <c r="L23"/>
      <c r="M23"/>
      <c r="N23"/>
      <c r="O23"/>
      <c r="P23"/>
    </row>
    <row r="24" spans="1:16" ht="13.5" thickBot="1">
      <c r="A24" s="603"/>
      <c r="B24" s="4"/>
      <c r="C24" s="4"/>
      <c r="D24" s="4"/>
      <c r="E24" s="4"/>
      <c r="F24" s="4"/>
      <c r="G24" s="4"/>
      <c r="H24" s="4"/>
      <c r="I24" s="4"/>
      <c r="J24" s="194"/>
      <c r="K24"/>
      <c r="L24"/>
      <c r="M24"/>
      <c r="N24"/>
      <c r="O24"/>
      <c r="P24"/>
    </row>
    <row r="25" spans="1:16" ht="13.5" customHeight="1" thickBot="1">
      <c r="A25" s="274" t="s">
        <v>319</v>
      </c>
      <c r="B25" s="275"/>
      <c r="C25" s="275"/>
      <c r="D25" s="275"/>
      <c r="E25" s="275"/>
      <c r="F25" s="275"/>
      <c r="G25" s="275"/>
      <c r="H25" s="275"/>
      <c r="I25" s="275"/>
      <c r="J25" s="276"/>
      <c r="K25"/>
      <c r="L25"/>
      <c r="M25"/>
      <c r="N25"/>
      <c r="O25"/>
      <c r="P25"/>
    </row>
    <row r="26" spans="1:16" ht="13.5" thickBot="1">
      <c r="A26" s="248" t="s">
        <v>483</v>
      </c>
      <c r="B26" s="675" t="s">
        <v>1</v>
      </c>
      <c r="C26" s="676"/>
      <c r="D26" s="676"/>
      <c r="E26" s="676"/>
      <c r="F26" s="676"/>
      <c r="G26" s="676"/>
      <c r="H26" s="676"/>
      <c r="I26" s="676"/>
      <c r="J26" s="677"/>
      <c r="K26"/>
      <c r="L26"/>
      <c r="M26"/>
      <c r="N26"/>
      <c r="O26"/>
      <c r="P26"/>
    </row>
    <row r="27" spans="1:16" s="11" customFormat="1" ht="25.5">
      <c r="A27" s="448" t="s">
        <v>209</v>
      </c>
      <c r="B27" s="449">
        <f>E27-2</f>
        <v>2018</v>
      </c>
      <c r="C27" s="450">
        <f>B27+1</f>
        <v>2019</v>
      </c>
      <c r="D27" s="451" t="str">
        <f>B27&amp;"-"&amp;C27</f>
        <v>2018-2019</v>
      </c>
      <c r="E27" s="449" t="str">
        <f>$N$1</f>
        <v>2020</v>
      </c>
      <c r="F27" s="450">
        <f>E27+1</f>
        <v>2021</v>
      </c>
      <c r="G27" s="451" t="str">
        <f>E27&amp;"-"&amp;F27</f>
        <v>2020-2021</v>
      </c>
      <c r="H27" s="449" t="s">
        <v>101</v>
      </c>
      <c r="I27" s="450" t="s">
        <v>102</v>
      </c>
      <c r="J27" s="451" t="s">
        <v>103</v>
      </c>
    </row>
    <row r="28" spans="1:16" s="42" customFormat="1" hidden="1" outlineLevel="1">
      <c r="A28" s="600" t="s">
        <v>190</v>
      </c>
      <c r="B28" s="598"/>
      <c r="C28" s="598"/>
      <c r="D28" s="598"/>
      <c r="E28" s="598"/>
      <c r="F28" s="598"/>
      <c r="G28" s="598"/>
      <c r="H28" s="598"/>
      <c r="I28" s="598"/>
      <c r="J28" s="599"/>
    </row>
    <row r="29" spans="1:16" hidden="1" outlineLevel="1">
      <c r="A29" s="19" t="s">
        <v>185</v>
      </c>
      <c r="B29" s="157">
        <f>B126</f>
        <v>1953949446</v>
      </c>
      <c r="C29" s="158">
        <f>C126</f>
        <v>1953949445</v>
      </c>
      <c r="D29" s="21">
        <f>B29+C29</f>
        <v>3907898891</v>
      </c>
      <c r="E29" s="157">
        <f>E126</f>
        <v>2025043047</v>
      </c>
      <c r="F29" s="158">
        <f>F126</f>
        <v>2025043047</v>
      </c>
      <c r="G29" s="21">
        <f>E29+F29</f>
        <v>4050086094</v>
      </c>
      <c r="H29" s="22">
        <f>G29-D29</f>
        <v>142187203</v>
      </c>
      <c r="I29" s="164">
        <f t="shared" ref="I29:I58" si="0">IFERROR(H29/D29,"")</f>
        <v>3.6384565457274518E-2</v>
      </c>
      <c r="J29" s="165">
        <f>IFERROR(G29/G$33,"")</f>
        <v>0.82032862459305222</v>
      </c>
      <c r="K29"/>
      <c r="L29"/>
      <c r="M29"/>
      <c r="N29"/>
      <c r="O29"/>
      <c r="P29"/>
    </row>
    <row r="30" spans="1:16" hidden="1" outlineLevel="1">
      <c r="A30" s="19" t="s">
        <v>196</v>
      </c>
      <c r="B30" s="24">
        <f>B170</f>
        <v>47703813</v>
      </c>
      <c r="C30" s="29">
        <f>C170</f>
        <v>47703813</v>
      </c>
      <c r="D30" s="26">
        <f>B30+C30</f>
        <v>95407626</v>
      </c>
      <c r="E30" s="24">
        <f>E170</f>
        <v>47866163</v>
      </c>
      <c r="F30" s="29">
        <f>F170</f>
        <v>47866163</v>
      </c>
      <c r="G30" s="26">
        <f>E30+F30</f>
        <v>95732326</v>
      </c>
      <c r="H30" s="24">
        <f>G30-D30</f>
        <v>324700</v>
      </c>
      <c r="I30" s="164">
        <f t="shared" si="0"/>
        <v>3.4032918919919461E-3</v>
      </c>
      <c r="J30" s="165">
        <f>IFERROR(G30/G$33,"")</f>
        <v>1.9390197021494155E-2</v>
      </c>
      <c r="K30"/>
      <c r="L30"/>
      <c r="M30"/>
      <c r="N30"/>
      <c r="O30"/>
      <c r="P30"/>
    </row>
    <row r="31" spans="1:16" ht="13.5" hidden="1" customHeight="1" outlineLevel="1">
      <c r="A31" s="19" t="s">
        <v>473</v>
      </c>
      <c r="B31" s="24">
        <f>B212</f>
        <v>365837398</v>
      </c>
      <c r="C31" s="29">
        <f>C212</f>
        <v>365837398</v>
      </c>
      <c r="D31" s="26">
        <f>B31+C31</f>
        <v>731674796</v>
      </c>
      <c r="E31" s="24">
        <f>E212</f>
        <v>381959946</v>
      </c>
      <c r="F31" s="29">
        <f>F212</f>
        <v>381959946</v>
      </c>
      <c r="G31" s="26">
        <f>E31+F31</f>
        <v>763919892</v>
      </c>
      <c r="H31" s="24">
        <f>G31-D31</f>
        <v>32245096</v>
      </c>
      <c r="I31" s="164">
        <f t="shared" si="0"/>
        <v>4.4070256589786923E-2</v>
      </c>
      <c r="J31" s="165">
        <f>IFERROR(G31/G$33,"")</f>
        <v>0.15472889705530121</v>
      </c>
      <c r="K31"/>
      <c r="L31"/>
      <c r="M31"/>
      <c r="N31"/>
      <c r="O31"/>
      <c r="P31"/>
    </row>
    <row r="32" spans="1:16" hidden="1" outlineLevel="1">
      <c r="A32" s="19" t="s">
        <v>197</v>
      </c>
      <c r="B32" s="24">
        <f>B256</f>
        <v>8335050</v>
      </c>
      <c r="C32" s="29">
        <f>C256</f>
        <v>8335050</v>
      </c>
      <c r="D32" s="26">
        <f>B32+C32</f>
        <v>16670100</v>
      </c>
      <c r="E32" s="24">
        <f>E256</f>
        <v>13706225</v>
      </c>
      <c r="F32" s="29">
        <f>F256</f>
        <v>13706225</v>
      </c>
      <c r="G32" s="26">
        <f>E32+F32</f>
        <v>27412450</v>
      </c>
      <c r="H32" s="24">
        <f>G32-D32</f>
        <v>10742350</v>
      </c>
      <c r="I32" s="164">
        <f t="shared" si="0"/>
        <v>0.64440825190010853</v>
      </c>
      <c r="J32" s="165">
        <f>IFERROR(G32/G$33,"")</f>
        <v>5.5522813301523404E-3</v>
      </c>
      <c r="K32"/>
      <c r="L32"/>
      <c r="M32"/>
      <c r="N32"/>
      <c r="O32"/>
      <c r="P32"/>
    </row>
    <row r="33" spans="1:16" ht="25.5" collapsed="1">
      <c r="A33" s="370" t="s">
        <v>190</v>
      </c>
      <c r="B33" s="405">
        <f t="shared" ref="B33:H33" si="1">SUM(B29:B32)</f>
        <v>2375825707</v>
      </c>
      <c r="C33" s="446">
        <f t="shared" si="1"/>
        <v>2375825706</v>
      </c>
      <c r="D33" s="447">
        <f t="shared" si="1"/>
        <v>4751651413</v>
      </c>
      <c r="E33" s="405">
        <f t="shared" si="1"/>
        <v>2468575381</v>
      </c>
      <c r="F33" s="446">
        <f t="shared" si="1"/>
        <v>2468575381</v>
      </c>
      <c r="G33" s="447">
        <f t="shared" si="1"/>
        <v>4937150762</v>
      </c>
      <c r="H33" s="405">
        <f t="shared" si="1"/>
        <v>185499349</v>
      </c>
      <c r="I33" s="408">
        <f t="shared" si="0"/>
        <v>3.9038922024560559E-2</v>
      </c>
      <c r="J33" s="409">
        <f>IFERROR(G33/G$58,"")</f>
        <v>0.51870130727254071</v>
      </c>
      <c r="K33"/>
      <c r="L33"/>
      <c r="M33"/>
      <c r="N33"/>
      <c r="O33"/>
      <c r="P33"/>
    </row>
    <row r="34" spans="1:16" s="42" customFormat="1" hidden="1" outlineLevel="1">
      <c r="A34" s="600" t="s">
        <v>189</v>
      </c>
      <c r="B34" s="598"/>
      <c r="C34" s="598"/>
      <c r="D34" s="598"/>
      <c r="E34" s="598"/>
      <c r="F34" s="598"/>
      <c r="G34" s="598"/>
      <c r="H34" s="598"/>
      <c r="I34" s="598"/>
      <c r="J34" s="599"/>
    </row>
    <row r="35" spans="1:16" hidden="1" outlineLevel="1">
      <c r="A35" s="372" t="s">
        <v>185</v>
      </c>
      <c r="B35" s="373">
        <f>B344</f>
        <v>590928380</v>
      </c>
      <c r="C35" s="374">
        <f>C344</f>
        <v>590928380</v>
      </c>
      <c r="D35" s="371">
        <f>B35+C35</f>
        <v>1181856760</v>
      </c>
      <c r="E35" s="373">
        <f>E344</f>
        <v>629650325</v>
      </c>
      <c r="F35" s="374">
        <f>F344</f>
        <v>629650325</v>
      </c>
      <c r="G35" s="371">
        <f>E35+F35</f>
        <v>1259300650</v>
      </c>
      <c r="H35" s="375">
        <f>G35-D35</f>
        <v>77443890</v>
      </c>
      <c r="I35" s="166">
        <f t="shared" si="0"/>
        <v>6.5527306371712932E-2</v>
      </c>
      <c r="J35" s="167">
        <f>IFERROR(G35/G$40,"")</f>
        <v>0.49997867558103343</v>
      </c>
      <c r="K35"/>
      <c r="L35"/>
      <c r="M35"/>
      <c r="N35"/>
      <c r="O35"/>
      <c r="P35"/>
    </row>
    <row r="36" spans="1:16" hidden="1" outlineLevel="1">
      <c r="A36" s="372" t="s">
        <v>473</v>
      </c>
      <c r="B36" s="152">
        <f>B360</f>
        <v>133788223</v>
      </c>
      <c r="C36" s="153">
        <f>C360</f>
        <v>133788223</v>
      </c>
      <c r="D36" s="155">
        <f>B36+C36</f>
        <v>267576446</v>
      </c>
      <c r="E36" s="152">
        <f>E360</f>
        <v>139331726</v>
      </c>
      <c r="F36" s="153">
        <f>F360</f>
        <v>139331726</v>
      </c>
      <c r="G36" s="155">
        <f>E36+F36</f>
        <v>278663452</v>
      </c>
      <c r="H36" s="152">
        <f>G36-D36</f>
        <v>11087006</v>
      </c>
      <c r="I36" s="166">
        <f t="shared" si="0"/>
        <v>4.1434910156479168E-2</v>
      </c>
      <c r="J36" s="167">
        <f>IFERROR(G36/G$40,"")</f>
        <v>0.11063742694312029</v>
      </c>
      <c r="K36"/>
      <c r="L36"/>
      <c r="M36"/>
      <c r="N36"/>
      <c r="O36"/>
      <c r="P36"/>
    </row>
    <row r="37" spans="1:16" hidden="1" outlineLevel="1">
      <c r="A37" s="372" t="s">
        <v>186</v>
      </c>
      <c r="B37" s="152">
        <f>B377</f>
        <v>40314189</v>
      </c>
      <c r="C37" s="153">
        <f>C377</f>
        <v>40314189</v>
      </c>
      <c r="D37" s="155">
        <f>B37+C37</f>
        <v>80628378</v>
      </c>
      <c r="E37" s="152">
        <f>E377</f>
        <v>42272717</v>
      </c>
      <c r="F37" s="153">
        <f>F377</f>
        <v>42272717</v>
      </c>
      <c r="G37" s="155">
        <f>E37+F37</f>
        <v>84545434</v>
      </c>
      <c r="H37" s="152">
        <f>G37-D37</f>
        <v>3917056</v>
      </c>
      <c r="I37" s="166">
        <f t="shared" si="0"/>
        <v>4.8581604853814624E-2</v>
      </c>
      <c r="J37" s="167">
        <f>IFERROR(G37/G$40,"")</f>
        <v>3.356697554134009E-2</v>
      </c>
      <c r="K37"/>
      <c r="L37"/>
      <c r="M37"/>
      <c r="N37"/>
      <c r="O37"/>
      <c r="P37"/>
    </row>
    <row r="38" spans="1:16" hidden="1" outlineLevel="1">
      <c r="A38" s="372" t="s">
        <v>187</v>
      </c>
      <c r="B38" s="152">
        <f>B387</f>
        <v>161581023</v>
      </c>
      <c r="C38" s="153">
        <f>C387</f>
        <v>161581023</v>
      </c>
      <c r="D38" s="155">
        <f>B38+C38</f>
        <v>323162046</v>
      </c>
      <c r="E38" s="152">
        <f>E387</f>
        <v>407426820</v>
      </c>
      <c r="F38" s="153">
        <f>F387</f>
        <v>407426820</v>
      </c>
      <c r="G38" s="155">
        <f>E38+F38</f>
        <v>814853640</v>
      </c>
      <c r="H38" s="152">
        <f>G38-D38</f>
        <v>491691594</v>
      </c>
      <c r="I38" s="166">
        <f t="shared" si="0"/>
        <v>1.521501674116768</v>
      </c>
      <c r="J38" s="167">
        <f>IFERROR(G38/G$40,"")</f>
        <v>0.32352039500621571</v>
      </c>
      <c r="K38"/>
      <c r="L38"/>
      <c r="M38"/>
      <c r="N38"/>
      <c r="O38"/>
      <c r="P38"/>
    </row>
    <row r="39" spans="1:16" ht="15" hidden="1" customHeight="1" outlineLevel="1">
      <c r="A39" s="372" t="s">
        <v>188</v>
      </c>
      <c r="B39" s="152">
        <f>B401</f>
        <v>37358647</v>
      </c>
      <c r="C39" s="153">
        <f>C401</f>
        <v>37358647</v>
      </c>
      <c r="D39" s="155">
        <f>B39+C39</f>
        <v>74717294</v>
      </c>
      <c r="E39" s="152">
        <f>E401</f>
        <v>40672772</v>
      </c>
      <c r="F39" s="153">
        <f>F401</f>
        <v>40672772</v>
      </c>
      <c r="G39" s="155">
        <f>E39+F39</f>
        <v>81345544</v>
      </c>
      <c r="H39" s="152">
        <f>G39-D39</f>
        <v>6628250</v>
      </c>
      <c r="I39" s="166">
        <f t="shared" si="0"/>
        <v>8.871105530133358E-2</v>
      </c>
      <c r="J39" s="167">
        <f>IFERROR(G39/G$40,"")</f>
        <v>3.2296526928290464E-2</v>
      </c>
      <c r="K39"/>
      <c r="L39"/>
      <c r="M39"/>
      <c r="N39"/>
      <c r="O39"/>
      <c r="P39"/>
    </row>
    <row r="40" spans="1:16" ht="25.5" collapsed="1">
      <c r="A40" s="370" t="s">
        <v>189</v>
      </c>
      <c r="B40" s="405">
        <f t="shared" ref="B40:H40" si="2">SUM(B35:B39)</f>
        <v>963970462</v>
      </c>
      <c r="C40" s="406">
        <f t="shared" si="2"/>
        <v>963970462</v>
      </c>
      <c r="D40" s="447">
        <f t="shared" si="2"/>
        <v>1927940924</v>
      </c>
      <c r="E40" s="405">
        <f t="shared" si="2"/>
        <v>1259354360</v>
      </c>
      <c r="F40" s="446">
        <f t="shared" si="2"/>
        <v>1259354360</v>
      </c>
      <c r="G40" s="447">
        <f t="shared" si="2"/>
        <v>2518708720</v>
      </c>
      <c r="H40" s="405">
        <f t="shared" si="2"/>
        <v>590767796</v>
      </c>
      <c r="I40" s="408">
        <f t="shared" si="0"/>
        <v>0.3064242211189247</v>
      </c>
      <c r="J40" s="409">
        <f>IFERROR(G40/G$58,"")</f>
        <v>0.2646177053693034</v>
      </c>
      <c r="K40"/>
      <c r="L40"/>
      <c r="M40"/>
      <c r="N40"/>
      <c r="O40"/>
      <c r="P40"/>
    </row>
    <row r="41" spans="1:16" s="42" customFormat="1" hidden="1" outlineLevel="1">
      <c r="A41" s="600" t="s">
        <v>191</v>
      </c>
      <c r="B41" s="598"/>
      <c r="C41" s="598"/>
      <c r="D41" s="598"/>
      <c r="E41" s="598"/>
      <c r="F41" s="598"/>
      <c r="G41" s="598"/>
      <c r="H41" s="598"/>
      <c r="I41" s="598"/>
      <c r="J41" s="599"/>
    </row>
    <row r="42" spans="1:16" hidden="1" outlineLevel="1">
      <c r="A42" s="372" t="s">
        <v>231</v>
      </c>
      <c r="B42" s="373">
        <f>B499</f>
        <v>34020300</v>
      </c>
      <c r="C42" s="374">
        <f>C499</f>
        <v>34020300</v>
      </c>
      <c r="D42" s="371">
        <f>B42+C42</f>
        <v>68040600</v>
      </c>
      <c r="E42" s="373">
        <f>E499</f>
        <v>34020300</v>
      </c>
      <c r="F42" s="374">
        <f>F499</f>
        <v>34020300</v>
      </c>
      <c r="G42" s="371">
        <f>E42+F42</f>
        <v>68040600</v>
      </c>
      <c r="H42" s="375">
        <f>G42-D42</f>
        <v>0</v>
      </c>
      <c r="I42" s="166">
        <f t="shared" si="0"/>
        <v>0</v>
      </c>
      <c r="J42" s="167">
        <f>IFERROR(G42/G$46,"")</f>
        <v>3.7113582833688451E-2</v>
      </c>
      <c r="K42"/>
      <c r="L42"/>
      <c r="M42"/>
      <c r="N42"/>
      <c r="O42"/>
      <c r="P42"/>
    </row>
    <row r="43" spans="1:16" hidden="1" outlineLevel="1">
      <c r="A43" s="372" t="s">
        <v>200</v>
      </c>
      <c r="B43" s="152">
        <f>B551</f>
        <v>89977856</v>
      </c>
      <c r="C43" s="153">
        <f>C551</f>
        <v>89977830</v>
      </c>
      <c r="D43" s="371">
        <f>B43+C43</f>
        <v>179955686</v>
      </c>
      <c r="E43" s="152">
        <f>E551</f>
        <v>114148068</v>
      </c>
      <c r="F43" s="153">
        <f>F551</f>
        <v>114148043</v>
      </c>
      <c r="G43" s="155">
        <f>E43+F43</f>
        <v>228296111</v>
      </c>
      <c r="H43" s="152">
        <f>G43-D43</f>
        <v>48340425</v>
      </c>
      <c r="I43" s="166">
        <f t="shared" si="0"/>
        <v>0.26862404892279979</v>
      </c>
      <c r="J43" s="167">
        <f>IFERROR(G43/G$46,"")</f>
        <v>0.12452692401606441</v>
      </c>
      <c r="K43"/>
      <c r="L43"/>
      <c r="M43"/>
      <c r="N43"/>
      <c r="O43"/>
      <c r="P43"/>
    </row>
    <row r="44" spans="1:16" hidden="1" outlineLevel="1">
      <c r="A44" s="372" t="s">
        <v>201</v>
      </c>
      <c r="B44" s="152">
        <f>B605</f>
        <v>758317909</v>
      </c>
      <c r="C44" s="153">
        <f>C605</f>
        <v>758317889</v>
      </c>
      <c r="D44" s="371">
        <f>B44+C44</f>
        <v>1516635798</v>
      </c>
      <c r="E44" s="152">
        <f>E605</f>
        <v>766870426</v>
      </c>
      <c r="F44" s="153">
        <f>F605</f>
        <v>766870404</v>
      </c>
      <c r="G44" s="155">
        <f>E44+F44</f>
        <v>1533740830</v>
      </c>
      <c r="H44" s="152">
        <f>G44-D44</f>
        <v>17105032</v>
      </c>
      <c r="I44" s="166">
        <f>IFERROR(H44/D44,"")</f>
        <v>1.1278272623233967E-2</v>
      </c>
      <c r="J44" s="167">
        <f>IFERROR(G44/G$58,"")</f>
        <v>0.1611361313212156</v>
      </c>
      <c r="K44"/>
      <c r="L44"/>
      <c r="M44"/>
      <c r="N44"/>
      <c r="O44"/>
      <c r="P44"/>
    </row>
    <row r="45" spans="1:16" hidden="1" outlineLevel="1">
      <c r="A45" s="372" t="s">
        <v>230</v>
      </c>
      <c r="B45" s="152">
        <f>B659</f>
        <v>1384576</v>
      </c>
      <c r="C45" s="153">
        <f>C659</f>
        <v>1384576</v>
      </c>
      <c r="D45" s="371">
        <f>B45+C45</f>
        <v>2769152</v>
      </c>
      <c r="E45" s="152">
        <f>E659</f>
        <v>1614848</v>
      </c>
      <c r="F45" s="153">
        <f>F659</f>
        <v>1614848</v>
      </c>
      <c r="G45" s="155">
        <f>E45+F45</f>
        <v>3229696</v>
      </c>
      <c r="H45" s="152">
        <f>G45-D45</f>
        <v>460544</v>
      </c>
      <c r="I45" s="166">
        <f t="shared" si="0"/>
        <v>0.16631228621614125</v>
      </c>
      <c r="J45" s="167">
        <f>IFERROR(G45/G$58,"")</f>
        <v>3.3931464078165328E-4</v>
      </c>
      <c r="K45"/>
      <c r="L45"/>
      <c r="M45"/>
      <c r="N45"/>
      <c r="O45"/>
      <c r="P45"/>
    </row>
    <row r="46" spans="1:16" ht="25.5" collapsed="1">
      <c r="A46" s="370" t="s">
        <v>191</v>
      </c>
      <c r="B46" s="405">
        <f t="shared" ref="B46:H46" si="3">SUM(B42:B45)</f>
        <v>883700641</v>
      </c>
      <c r="C46" s="446">
        <f t="shared" si="3"/>
        <v>883700595</v>
      </c>
      <c r="D46" s="447">
        <f t="shared" si="3"/>
        <v>1767401236</v>
      </c>
      <c r="E46" s="405">
        <f t="shared" si="3"/>
        <v>916653642</v>
      </c>
      <c r="F46" s="446">
        <f t="shared" si="3"/>
        <v>916653595</v>
      </c>
      <c r="G46" s="447">
        <f t="shared" si="3"/>
        <v>1833307237</v>
      </c>
      <c r="H46" s="405">
        <f t="shared" si="3"/>
        <v>65906001</v>
      </c>
      <c r="I46" s="408">
        <f t="shared" si="0"/>
        <v>3.7289778720059695E-2</v>
      </c>
      <c r="J46" s="409">
        <f>IFERROR(G46/G$58,"")</f>
        <v>0.19260883580530808</v>
      </c>
      <c r="K46"/>
      <c r="L46"/>
      <c r="M46"/>
      <c r="N46"/>
      <c r="O46"/>
      <c r="P46"/>
    </row>
    <row r="47" spans="1:16" s="42" customFormat="1" hidden="1" outlineLevel="1">
      <c r="A47" s="600" t="s">
        <v>192</v>
      </c>
      <c r="B47" s="598"/>
      <c r="C47" s="598"/>
      <c r="D47" s="598"/>
      <c r="E47" s="598"/>
      <c r="F47" s="598"/>
      <c r="G47" s="598"/>
      <c r="H47" s="598"/>
      <c r="I47" s="598"/>
      <c r="J47" s="599"/>
    </row>
    <row r="48" spans="1:16" hidden="1" outlineLevel="1">
      <c r="A48" s="372" t="s">
        <v>203</v>
      </c>
      <c r="B48" s="373">
        <f>B747</f>
        <v>17790568</v>
      </c>
      <c r="C48" s="374">
        <f>C747</f>
        <v>17760104</v>
      </c>
      <c r="D48" s="371">
        <f>B48+C48</f>
        <v>35550672</v>
      </c>
      <c r="E48" s="373">
        <f>E747</f>
        <v>25367474</v>
      </c>
      <c r="F48" s="374">
        <f>F747</f>
        <v>25371020</v>
      </c>
      <c r="G48" s="371">
        <f>E48+F48</f>
        <v>50738494</v>
      </c>
      <c r="H48" s="375">
        <f>G48-D48</f>
        <v>15187822</v>
      </c>
      <c r="I48" s="166">
        <f t="shared" si="0"/>
        <v>0.42721617189120925</v>
      </c>
      <c r="J48" s="167">
        <f>IFERROR(G48/G$51,"")</f>
        <v>0.77621752506420205</v>
      </c>
      <c r="K48"/>
      <c r="L48"/>
      <c r="M48"/>
      <c r="N48"/>
      <c r="O48"/>
      <c r="P48"/>
    </row>
    <row r="49" spans="1:16" ht="15.75" hidden="1" customHeight="1" outlineLevel="1">
      <c r="A49" s="372" t="s">
        <v>473</v>
      </c>
      <c r="B49" s="152">
        <f>B752</f>
        <v>3173801</v>
      </c>
      <c r="C49" s="153">
        <f>C752</f>
        <v>3173804</v>
      </c>
      <c r="D49" s="155">
        <f>B49+C49</f>
        <v>6347605</v>
      </c>
      <c r="E49" s="152">
        <f>E752</f>
        <v>3364222</v>
      </c>
      <c r="F49" s="153">
        <f>F752</f>
        <v>3364222</v>
      </c>
      <c r="G49" s="155">
        <f>E49+F49</f>
        <v>6728444</v>
      </c>
      <c r="H49" s="152">
        <f>G49-D49</f>
        <v>380839</v>
      </c>
      <c r="I49" s="166">
        <f>IFERROR(H49/D49,"")</f>
        <v>5.9997274562610621E-2</v>
      </c>
      <c r="J49" s="167">
        <f>IFERROR(G49/G$51,"")</f>
        <v>0.10293439433210375</v>
      </c>
      <c r="K49"/>
      <c r="L49"/>
      <c r="M49"/>
      <c r="N49"/>
      <c r="O49"/>
      <c r="P49"/>
    </row>
    <row r="50" spans="1:16" hidden="1" outlineLevel="1">
      <c r="A50" s="372" t="s">
        <v>197</v>
      </c>
      <c r="B50" s="152">
        <f>B757</f>
        <v>1125000</v>
      </c>
      <c r="C50" s="153">
        <f>C757</f>
        <v>1125000</v>
      </c>
      <c r="D50" s="155">
        <f>B50+C50</f>
        <v>2250000</v>
      </c>
      <c r="E50" s="152">
        <f>E757</f>
        <v>3949698</v>
      </c>
      <c r="F50" s="153">
        <f>F757</f>
        <v>3949698</v>
      </c>
      <c r="G50" s="155">
        <f>E50+F50</f>
        <v>7899396</v>
      </c>
      <c r="H50" s="152">
        <f>G50-D50</f>
        <v>5649396</v>
      </c>
      <c r="I50" s="166">
        <f t="shared" si="0"/>
        <v>2.5108426666666666</v>
      </c>
      <c r="J50" s="167">
        <f>IFERROR(G50/G$51,"")</f>
        <v>0.12084808060369424</v>
      </c>
      <c r="K50"/>
      <c r="L50"/>
      <c r="M50"/>
      <c r="N50"/>
      <c r="O50"/>
      <c r="P50"/>
    </row>
    <row r="51" spans="1:16" ht="25.5" collapsed="1">
      <c r="A51" s="370" t="s">
        <v>192</v>
      </c>
      <c r="B51" s="405">
        <f>SUM(B48:B50)</f>
        <v>22089369</v>
      </c>
      <c r="C51" s="446">
        <f t="shared" ref="C51:H51" si="4">SUM(C48:C50)</f>
        <v>22058908</v>
      </c>
      <c r="D51" s="447">
        <f t="shared" si="4"/>
        <v>44148277</v>
      </c>
      <c r="E51" s="405">
        <f t="shared" si="4"/>
        <v>32681394</v>
      </c>
      <c r="F51" s="446">
        <f t="shared" si="4"/>
        <v>32684940</v>
      </c>
      <c r="G51" s="447">
        <f t="shared" si="4"/>
        <v>65366334</v>
      </c>
      <c r="H51" s="405">
        <f t="shared" si="4"/>
        <v>21218057</v>
      </c>
      <c r="I51" s="408">
        <f t="shared" si="0"/>
        <v>0.48060894879317712</v>
      </c>
      <c r="J51" s="409">
        <f>IFERROR(G51/G$58,"")</f>
        <v>6.8674432951038025E-3</v>
      </c>
      <c r="K51"/>
      <c r="L51"/>
      <c r="M51"/>
      <c r="N51"/>
      <c r="O51"/>
      <c r="P51"/>
    </row>
    <row r="52" spans="1:16" s="42" customFormat="1" hidden="1" outlineLevel="1">
      <c r="A52" s="600" t="s">
        <v>193</v>
      </c>
      <c r="B52" s="598"/>
      <c r="C52" s="598"/>
      <c r="D52" s="598"/>
      <c r="E52" s="598"/>
      <c r="F52" s="598"/>
      <c r="G52" s="598"/>
      <c r="H52" s="598"/>
      <c r="I52" s="598"/>
      <c r="J52" s="599"/>
    </row>
    <row r="53" spans="1:16" hidden="1" outlineLevel="1">
      <c r="A53" s="372" t="s">
        <v>203</v>
      </c>
      <c r="B53" s="373">
        <f>B806</f>
        <v>62489554</v>
      </c>
      <c r="C53" s="373">
        <f>C806</f>
        <v>63515834</v>
      </c>
      <c r="D53" s="371">
        <f>B53+C53</f>
        <v>126005388</v>
      </c>
      <c r="E53" s="373">
        <f>E806</f>
        <v>70343350.979899496</v>
      </c>
      <c r="F53" s="373">
        <f>F806</f>
        <v>70605218.579899475</v>
      </c>
      <c r="G53" s="371">
        <f>E53+F53</f>
        <v>140948569.55979896</v>
      </c>
      <c r="H53" s="375">
        <f>G53-D53</f>
        <v>14943181.559798956</v>
      </c>
      <c r="I53" s="166">
        <f t="shared" si="0"/>
        <v>0.11859160784298332</v>
      </c>
      <c r="J53" s="167">
        <f>IFERROR(G53/G$57,"")</f>
        <v>0.86070497544073976</v>
      </c>
      <c r="K53"/>
      <c r="L53"/>
      <c r="M53"/>
      <c r="N53"/>
      <c r="O53"/>
      <c r="P53"/>
    </row>
    <row r="54" spans="1:16" hidden="1" outlineLevel="1">
      <c r="A54" s="384" t="s">
        <v>506</v>
      </c>
      <c r="B54" s="152">
        <f>B814</f>
        <v>0</v>
      </c>
      <c r="C54" s="152">
        <f>C814</f>
        <v>0</v>
      </c>
      <c r="D54" s="371">
        <f>B54+C54</f>
        <v>0</v>
      </c>
      <c r="E54" s="152">
        <f>E814</f>
        <v>1000000</v>
      </c>
      <c r="F54" s="152">
        <f>F814</f>
        <v>1200000</v>
      </c>
      <c r="G54" s="155">
        <f>E54+F54</f>
        <v>2200000</v>
      </c>
      <c r="H54" s="152">
        <f>G54-D54</f>
        <v>2200000</v>
      </c>
      <c r="I54" s="166" t="str">
        <f>IFERROR(H54/D54,"")</f>
        <v/>
      </c>
      <c r="J54" s="167">
        <f>IFERROR(G54/G$57,"")</f>
        <v>1.3434339574239297E-2</v>
      </c>
      <c r="K54"/>
      <c r="L54"/>
      <c r="M54"/>
      <c r="N54"/>
      <c r="O54"/>
      <c r="P54"/>
    </row>
    <row r="55" spans="1:16" hidden="1" outlineLevel="1">
      <c r="A55" s="372" t="s">
        <v>473</v>
      </c>
      <c r="B55" s="152">
        <f>B822</f>
        <v>6497806</v>
      </c>
      <c r="C55" s="152">
        <f>C822</f>
        <v>6642690</v>
      </c>
      <c r="D55" s="371">
        <f>B55+C55</f>
        <v>13140496</v>
      </c>
      <c r="E55" s="152">
        <f>E822</f>
        <v>6355739</v>
      </c>
      <c r="F55" s="152">
        <f>F822</f>
        <v>6355739</v>
      </c>
      <c r="G55" s="155">
        <f>E55+F55</f>
        <v>12711478</v>
      </c>
      <c r="H55" s="152">
        <f>G55-D55</f>
        <v>-429018</v>
      </c>
      <c r="I55" s="166">
        <f>IFERROR(H55/D55,"")</f>
        <v>-3.2648539294102746E-2</v>
      </c>
      <c r="J55" s="167">
        <f>IFERROR(G55/G$57,"")</f>
        <v>7.7622869064760083E-2</v>
      </c>
      <c r="K55"/>
      <c r="L55"/>
      <c r="M55"/>
      <c r="N55"/>
      <c r="O55"/>
      <c r="P55"/>
    </row>
    <row r="56" spans="1:16" hidden="1" outlineLevel="1">
      <c r="A56" s="372" t="s">
        <v>197</v>
      </c>
      <c r="B56" s="152">
        <f>B830</f>
        <v>2192625</v>
      </c>
      <c r="C56" s="152">
        <f>C830</f>
        <v>2192625</v>
      </c>
      <c r="D56" s="371">
        <f>B56+C56</f>
        <v>4385250</v>
      </c>
      <c r="E56" s="152">
        <f>E830</f>
        <v>3949698.9948083512</v>
      </c>
      <c r="F56" s="152">
        <f>F830</f>
        <v>3949698.9948083512</v>
      </c>
      <c r="G56" s="155">
        <f>E56+F56</f>
        <v>7899397.9896167023</v>
      </c>
      <c r="H56" s="152">
        <f>G56-D56</f>
        <v>3514147.9896167023</v>
      </c>
      <c r="I56" s="166">
        <f t="shared" si="0"/>
        <v>0.80135636271973143</v>
      </c>
      <c r="J56" s="167">
        <f>IFERROR(G56/G$57,"")</f>
        <v>4.8237815920260912E-2</v>
      </c>
      <c r="K56"/>
      <c r="L56"/>
      <c r="M56"/>
      <c r="N56"/>
      <c r="O56"/>
      <c r="P56"/>
    </row>
    <row r="57" spans="1:16" ht="25.5" collapsed="1">
      <c r="A57" s="370" t="s">
        <v>193</v>
      </c>
      <c r="B57" s="405">
        <f t="shared" ref="B57:H57" si="5">SUM(B53:B56)</f>
        <v>71179985</v>
      </c>
      <c r="C57" s="446">
        <f t="shared" si="5"/>
        <v>72351149</v>
      </c>
      <c r="D57" s="447">
        <f t="shared" si="5"/>
        <v>143531134</v>
      </c>
      <c r="E57" s="405">
        <f t="shared" si="5"/>
        <v>81648788.974707842</v>
      </c>
      <c r="F57" s="446">
        <f t="shared" si="5"/>
        <v>82110656.574707821</v>
      </c>
      <c r="G57" s="447">
        <f t="shared" si="5"/>
        <v>163759445.54941565</v>
      </c>
      <c r="H57" s="405">
        <f t="shared" si="5"/>
        <v>20228311.549415659</v>
      </c>
      <c r="I57" s="408">
        <f>IFERROR(H57/D57,"")</f>
        <v>0.14093326643274245</v>
      </c>
      <c r="J57" s="409">
        <f>IFERROR(G57/G$58,"")</f>
        <v>1.7204708257743975E-2</v>
      </c>
      <c r="K57"/>
      <c r="L57"/>
      <c r="M57"/>
      <c r="N57"/>
      <c r="O57"/>
      <c r="P57"/>
    </row>
    <row r="58" spans="1:16" ht="19.5" customHeight="1" thickBot="1">
      <c r="A58" s="376" t="s">
        <v>194</v>
      </c>
      <c r="B58" s="377">
        <f t="shared" ref="B58:H58" si="6">B33+B40+B46+B51+B57</f>
        <v>4316766164</v>
      </c>
      <c r="C58" s="378">
        <f t="shared" si="6"/>
        <v>4317906820</v>
      </c>
      <c r="D58" s="379">
        <f t="shared" si="6"/>
        <v>8634672984</v>
      </c>
      <c r="E58" s="380">
        <f t="shared" si="6"/>
        <v>4758913565.9747076</v>
      </c>
      <c r="F58" s="381">
        <f t="shared" si="6"/>
        <v>4759378932.574708</v>
      </c>
      <c r="G58" s="379">
        <f t="shared" si="6"/>
        <v>9518292498.5494156</v>
      </c>
      <c r="H58" s="377">
        <f t="shared" si="6"/>
        <v>883619514.54941571</v>
      </c>
      <c r="I58" s="382">
        <f t="shared" si="0"/>
        <v>0.10233387137958296</v>
      </c>
      <c r="J58" s="383">
        <f t="shared" ref="J58" si="7">J33+J40+J46+J51+J57</f>
        <v>1</v>
      </c>
      <c r="K58"/>
      <c r="L58"/>
      <c r="M58"/>
      <c r="N58"/>
      <c r="O58"/>
      <c r="P58"/>
    </row>
    <row r="59" spans="1:16">
      <c r="A59" s="603"/>
      <c r="B59" s="4"/>
      <c r="C59" s="4"/>
      <c r="D59" s="4"/>
      <c r="E59" s="4"/>
      <c r="F59" s="4"/>
      <c r="G59" s="4"/>
      <c r="H59" s="4"/>
      <c r="I59" s="4"/>
      <c r="J59" s="194"/>
      <c r="K59"/>
      <c r="L59"/>
      <c r="M59"/>
      <c r="N59"/>
      <c r="O59"/>
      <c r="P59"/>
    </row>
    <row r="60" spans="1:16">
      <c r="A60" s="603"/>
      <c r="B60" s="4"/>
      <c r="C60" s="4"/>
      <c r="D60" s="4"/>
      <c r="E60" s="4"/>
      <c r="F60" s="4"/>
      <c r="G60" s="4"/>
      <c r="H60" s="4"/>
      <c r="I60" s="4"/>
      <c r="J60" s="194"/>
      <c r="K60"/>
      <c r="L60"/>
      <c r="M60"/>
      <c r="N60"/>
      <c r="O60"/>
      <c r="P60"/>
    </row>
    <row r="61" spans="1:16">
      <c r="A61" s="603"/>
      <c r="B61" s="4"/>
      <c r="C61" s="4"/>
      <c r="D61" s="4"/>
      <c r="E61" s="4"/>
      <c r="F61" s="4"/>
      <c r="G61" s="4"/>
      <c r="H61" s="4"/>
      <c r="I61" s="4"/>
      <c r="J61" s="194"/>
      <c r="K61"/>
      <c r="L61"/>
      <c r="M61"/>
      <c r="N61"/>
      <c r="O61"/>
      <c r="P61"/>
    </row>
    <row r="62" spans="1:16">
      <c r="A62" s="603"/>
      <c r="B62" s="4"/>
      <c r="C62" s="4"/>
      <c r="D62" s="4"/>
      <c r="E62" s="4"/>
      <c r="F62" s="4"/>
      <c r="G62" s="4"/>
      <c r="H62" s="4"/>
      <c r="I62" s="4"/>
      <c r="J62" s="194"/>
      <c r="K62"/>
      <c r="L62"/>
      <c r="M62"/>
      <c r="N62"/>
      <c r="O62"/>
      <c r="P62"/>
    </row>
    <row r="63" spans="1:16">
      <c r="A63" s="603"/>
      <c r="B63" s="4"/>
      <c r="C63" s="4"/>
      <c r="D63" s="4"/>
      <c r="E63" s="4"/>
      <c r="F63" s="4"/>
      <c r="G63" s="4"/>
      <c r="H63" s="4"/>
      <c r="I63" s="4"/>
      <c r="J63" s="194"/>
      <c r="K63"/>
      <c r="L63"/>
      <c r="M63"/>
      <c r="N63"/>
      <c r="O63"/>
      <c r="P63"/>
    </row>
    <row r="64" spans="1:16">
      <c r="A64" s="603"/>
      <c r="B64" s="4"/>
      <c r="C64" s="4"/>
      <c r="D64" s="4"/>
      <c r="E64" s="4"/>
      <c r="F64" s="4"/>
      <c r="G64" s="4"/>
      <c r="H64" s="4"/>
      <c r="I64" s="4"/>
      <c r="J64" s="194"/>
      <c r="K64"/>
      <c r="L64"/>
      <c r="M64"/>
      <c r="N64"/>
      <c r="O64"/>
      <c r="P64"/>
    </row>
    <row r="65" spans="1:16">
      <c r="A65" s="603"/>
      <c r="B65" s="4"/>
      <c r="C65" s="4"/>
      <c r="D65" s="4"/>
      <c r="E65" s="4"/>
      <c r="F65" s="4"/>
      <c r="G65" s="4"/>
      <c r="H65" s="4"/>
      <c r="I65" s="4"/>
      <c r="J65" s="194"/>
      <c r="K65"/>
      <c r="L65"/>
      <c r="M65"/>
      <c r="N65"/>
      <c r="O65"/>
      <c r="P65"/>
    </row>
    <row r="66" spans="1:16">
      <c r="A66" s="603"/>
      <c r="B66" s="4"/>
      <c r="C66" s="4"/>
      <c r="D66" s="4"/>
      <c r="E66" s="4"/>
      <c r="F66" s="4"/>
      <c r="G66" s="4"/>
      <c r="H66" s="4"/>
      <c r="I66" s="4"/>
      <c r="J66" s="194"/>
      <c r="K66"/>
      <c r="L66"/>
      <c r="M66"/>
      <c r="N66"/>
      <c r="O66"/>
      <c r="P66"/>
    </row>
    <row r="67" spans="1:16">
      <c r="A67" s="603"/>
      <c r="B67" s="4"/>
      <c r="C67" s="4"/>
      <c r="D67" s="4"/>
      <c r="E67" s="4"/>
      <c r="F67" s="4"/>
      <c r="G67" s="4"/>
      <c r="H67" s="4"/>
      <c r="I67" s="4"/>
      <c r="J67" s="194"/>
      <c r="K67"/>
      <c r="L67"/>
      <c r="M67"/>
      <c r="N67"/>
      <c r="O67"/>
      <c r="P67"/>
    </row>
    <row r="68" spans="1:16">
      <c r="A68" s="603"/>
      <c r="B68" s="4"/>
      <c r="C68" s="4"/>
      <c r="D68" s="4"/>
      <c r="E68" s="4"/>
      <c r="F68" s="4"/>
      <c r="G68" s="4"/>
      <c r="H68" s="4"/>
      <c r="I68" s="4"/>
      <c r="J68" s="194"/>
      <c r="K68"/>
      <c r="L68"/>
      <c r="M68"/>
      <c r="N68"/>
      <c r="O68"/>
      <c r="P68"/>
    </row>
    <row r="69" spans="1:16">
      <c r="A69" s="603"/>
      <c r="B69" s="4"/>
      <c r="C69" s="4"/>
      <c r="D69" s="4"/>
      <c r="E69" s="4"/>
      <c r="F69" s="4"/>
      <c r="G69" s="4"/>
      <c r="H69" s="4"/>
      <c r="I69" s="4"/>
      <c r="J69" s="194"/>
      <c r="K69"/>
      <c r="L69"/>
      <c r="M69"/>
      <c r="N69"/>
      <c r="O69"/>
      <c r="P69"/>
    </row>
    <row r="70" spans="1:16">
      <c r="A70" s="603"/>
      <c r="B70" s="4"/>
      <c r="C70" s="4"/>
      <c r="D70" s="4"/>
      <c r="E70" s="4"/>
      <c r="F70" s="4"/>
      <c r="G70" s="4"/>
      <c r="H70" s="4"/>
      <c r="I70" s="4"/>
      <c r="J70" s="194"/>
      <c r="K70"/>
      <c r="L70"/>
      <c r="M70"/>
      <c r="N70"/>
      <c r="O70"/>
      <c r="P70"/>
    </row>
    <row r="71" spans="1:16">
      <c r="A71" s="603"/>
      <c r="B71" s="4"/>
      <c r="C71" s="4"/>
      <c r="D71" s="4"/>
      <c r="E71" s="4"/>
      <c r="F71" s="4"/>
      <c r="G71" s="4"/>
      <c r="H71" s="4"/>
      <c r="I71" s="4"/>
      <c r="J71" s="194"/>
      <c r="K71"/>
      <c r="L71"/>
      <c r="M71"/>
      <c r="N71"/>
      <c r="O71"/>
      <c r="P71"/>
    </row>
    <row r="72" spans="1:16">
      <c r="A72" s="603"/>
      <c r="B72" s="4"/>
      <c r="C72" s="4"/>
      <c r="D72" s="4"/>
      <c r="E72" s="4"/>
      <c r="F72" s="4"/>
      <c r="G72" s="4"/>
      <c r="H72" s="4"/>
      <c r="I72" s="4"/>
      <c r="J72" s="194"/>
      <c r="K72"/>
      <c r="L72"/>
      <c r="M72"/>
      <c r="N72"/>
      <c r="O72"/>
      <c r="P72"/>
    </row>
    <row r="73" spans="1:16">
      <c r="A73" s="603"/>
      <c r="B73" s="4"/>
      <c r="C73" s="4"/>
      <c r="D73" s="4"/>
      <c r="E73" s="4"/>
      <c r="F73" s="4"/>
      <c r="G73" s="4"/>
      <c r="H73" s="4"/>
      <c r="I73" s="4"/>
      <c r="J73" s="194"/>
      <c r="K73"/>
      <c r="L73"/>
      <c r="M73"/>
      <c r="N73"/>
      <c r="O73"/>
      <c r="P73"/>
    </row>
    <row r="74" spans="1:16">
      <c r="A74" s="603"/>
      <c r="B74" s="4"/>
      <c r="C74" s="4"/>
      <c r="D74" s="4"/>
      <c r="E74" s="4"/>
      <c r="F74" s="4"/>
      <c r="G74" s="4"/>
      <c r="H74" s="4"/>
      <c r="I74" s="4"/>
      <c r="J74" s="194"/>
      <c r="K74"/>
      <c r="L74"/>
      <c r="M74"/>
      <c r="N74"/>
      <c r="O74"/>
      <c r="P74"/>
    </row>
    <row r="75" spans="1:16">
      <c r="A75" s="603"/>
      <c r="B75" s="4"/>
      <c r="C75" s="4"/>
      <c r="D75" s="4"/>
      <c r="E75" s="4"/>
      <c r="F75" s="4"/>
      <c r="G75" s="4"/>
      <c r="H75" s="4"/>
      <c r="I75" s="4"/>
      <c r="J75" s="194"/>
      <c r="K75"/>
      <c r="L75"/>
      <c r="M75"/>
      <c r="N75"/>
      <c r="O75"/>
      <c r="P75"/>
    </row>
    <row r="76" spans="1:16">
      <c r="A76" s="603"/>
      <c r="B76" s="4"/>
      <c r="C76" s="4"/>
      <c r="D76" s="4"/>
      <c r="E76" s="4"/>
      <c r="F76" s="4"/>
      <c r="G76" s="4"/>
      <c r="H76" s="4"/>
      <c r="I76" s="4"/>
      <c r="J76" s="194"/>
      <c r="K76"/>
      <c r="L76"/>
      <c r="M76"/>
      <c r="N76"/>
      <c r="O76"/>
      <c r="P76"/>
    </row>
    <row r="77" spans="1:16">
      <c r="A77" s="603"/>
      <c r="B77" s="4"/>
      <c r="C77" s="4"/>
      <c r="D77" s="4"/>
      <c r="E77" s="4"/>
      <c r="F77" s="4"/>
      <c r="G77" s="4"/>
      <c r="H77" s="4"/>
      <c r="I77" s="4"/>
      <c r="J77" s="194"/>
      <c r="K77"/>
      <c r="L77"/>
      <c r="M77"/>
      <c r="N77"/>
      <c r="O77"/>
      <c r="P77"/>
    </row>
    <row r="78" spans="1:16">
      <c r="A78" s="603"/>
      <c r="B78" s="4"/>
      <c r="C78" s="4"/>
      <c r="D78" s="4"/>
      <c r="E78" s="4"/>
      <c r="F78" s="4"/>
      <c r="G78" s="4"/>
      <c r="H78" s="4"/>
      <c r="I78" s="4"/>
      <c r="J78" s="194"/>
      <c r="K78"/>
      <c r="L78"/>
      <c r="M78"/>
      <c r="N78"/>
      <c r="O78"/>
      <c r="P78"/>
    </row>
    <row r="79" spans="1:16">
      <c r="A79" s="603"/>
      <c r="B79" s="4"/>
      <c r="C79" s="4"/>
      <c r="D79" s="4"/>
      <c r="E79" s="4"/>
      <c r="F79" s="4"/>
      <c r="G79" s="4"/>
      <c r="H79" s="4"/>
      <c r="I79" s="4"/>
      <c r="J79" s="194"/>
      <c r="K79"/>
      <c r="L79"/>
      <c r="M79"/>
      <c r="N79"/>
      <c r="O79"/>
      <c r="P79"/>
    </row>
    <row r="80" spans="1:16">
      <c r="A80" s="603"/>
      <c r="B80" s="4"/>
      <c r="C80" s="4"/>
      <c r="D80" s="4"/>
      <c r="E80" s="4"/>
      <c r="F80" s="4"/>
      <c r="G80" s="4"/>
      <c r="H80" s="4"/>
      <c r="I80" s="4"/>
      <c r="J80" s="604"/>
      <c r="K80"/>
      <c r="L80"/>
      <c r="M80"/>
      <c r="N80"/>
      <c r="O80"/>
      <c r="P80"/>
    </row>
    <row r="81" spans="1:16" ht="13.5" thickBot="1">
      <c r="A81" s="603"/>
      <c r="B81" s="4"/>
      <c r="C81" s="4"/>
      <c r="D81" s="4"/>
      <c r="E81" s="4"/>
      <c r="F81" s="4"/>
      <c r="G81" s="4"/>
      <c r="H81" s="4"/>
      <c r="I81" s="4"/>
      <c r="J81" s="194"/>
      <c r="K81"/>
      <c r="L81"/>
      <c r="M81"/>
      <c r="N81"/>
      <c r="O81"/>
      <c r="P81"/>
    </row>
    <row r="82" spans="1:16" ht="13.5" customHeight="1" thickBot="1">
      <c r="A82" s="543" t="s">
        <v>320</v>
      </c>
      <c r="B82" s="544"/>
      <c r="C82" s="544"/>
      <c r="D82" s="544"/>
      <c r="E82" s="544"/>
      <c r="F82" s="544"/>
      <c r="G82" s="544"/>
      <c r="H82" s="544"/>
      <c r="I82" s="544"/>
      <c r="J82" s="553"/>
      <c r="K82"/>
      <c r="L82"/>
      <c r="M82"/>
      <c r="N82"/>
      <c r="O82"/>
      <c r="P82"/>
    </row>
    <row r="83" spans="1:16" ht="13.5" thickBot="1">
      <c r="A83" s="248" t="s">
        <v>483</v>
      </c>
      <c r="B83" s="675" t="s">
        <v>1</v>
      </c>
      <c r="C83" s="676"/>
      <c r="D83" s="676"/>
      <c r="E83" s="676"/>
      <c r="F83" s="676"/>
      <c r="G83" s="676"/>
      <c r="H83" s="676"/>
      <c r="I83" s="676"/>
      <c r="J83" s="677"/>
      <c r="K83"/>
      <c r="L83"/>
      <c r="M83"/>
      <c r="N83"/>
      <c r="O83"/>
      <c r="P83"/>
    </row>
    <row r="84" spans="1:16" s="11" customFormat="1" ht="25.5">
      <c r="A84" s="448" t="s">
        <v>195</v>
      </c>
      <c r="B84" s="449">
        <f>E84-2</f>
        <v>2018</v>
      </c>
      <c r="C84" s="450">
        <f>B84+1</f>
        <v>2019</v>
      </c>
      <c r="D84" s="451" t="str">
        <f>B84&amp;"-"&amp;C84</f>
        <v>2018-2019</v>
      </c>
      <c r="E84" s="449" t="str">
        <f>$N$1</f>
        <v>2020</v>
      </c>
      <c r="F84" s="450">
        <f>E84+1</f>
        <v>2021</v>
      </c>
      <c r="G84" s="451" t="str">
        <f>E84&amp;"-"&amp;F84</f>
        <v>2020-2021</v>
      </c>
      <c r="H84" s="449" t="s">
        <v>101</v>
      </c>
      <c r="I84" s="450" t="s">
        <v>102</v>
      </c>
      <c r="J84" s="451" t="s">
        <v>103</v>
      </c>
    </row>
    <row r="85" spans="1:16" s="42" customFormat="1" hidden="1" outlineLevel="1">
      <c r="A85" s="601" t="s">
        <v>185</v>
      </c>
      <c r="B85" s="598"/>
      <c r="C85" s="598"/>
      <c r="D85" s="598"/>
      <c r="E85" s="598"/>
      <c r="F85" s="598"/>
      <c r="G85" s="598"/>
      <c r="H85" s="598"/>
      <c r="I85" s="598"/>
      <c r="J85" s="599"/>
    </row>
    <row r="86" spans="1:16" hidden="1" outlineLevel="1">
      <c r="A86" s="19" t="s">
        <v>3</v>
      </c>
      <c r="B86" s="22">
        <f>(INDEX(Data!53:53,1,$O$1-2))</f>
        <v>117951648</v>
      </c>
      <c r="C86" s="20">
        <f>(INDEX(Data!53:53,1,$O$1-1))</f>
        <v>117951648</v>
      </c>
      <c r="D86" s="21">
        <f>B86+C86</f>
        <v>235903296</v>
      </c>
      <c r="E86" s="30">
        <f>(INDEX(Data!53:53,1,$O$1))</f>
        <v>125868561</v>
      </c>
      <c r="F86" s="31">
        <f>(INDEX(Data!53:53,1,$O$1+1))</f>
        <v>125868561</v>
      </c>
      <c r="G86" s="21">
        <f>E86+F86</f>
        <v>251737122</v>
      </c>
      <c r="H86" s="22">
        <f>G86-D86</f>
        <v>15833826</v>
      </c>
      <c r="I86" s="164">
        <f>IFERROR(H86/D86,"")</f>
        <v>6.7119986318461611E-2</v>
      </c>
      <c r="J86" s="165">
        <f t="shared" ref="J86:J125" si="8">IFERROR(G86/G$126,"")</f>
        <v>6.215599277579209E-2</v>
      </c>
      <c r="K86"/>
      <c r="L86"/>
      <c r="M86"/>
      <c r="N86"/>
      <c r="O86"/>
      <c r="P86"/>
    </row>
    <row r="87" spans="1:16" hidden="1" outlineLevel="1">
      <c r="A87" s="19" t="s">
        <v>4</v>
      </c>
      <c r="B87" s="24">
        <f>(INDEX(Data!54:54,1,$O$1-2))</f>
        <v>204179433</v>
      </c>
      <c r="C87" s="25">
        <f>(INDEX(Data!54:54,1,$O$1-1))</f>
        <v>204179433</v>
      </c>
      <c r="D87" s="26">
        <f t="shared" ref="D87:D125" si="9">B87+C87</f>
        <v>408358866</v>
      </c>
      <c r="E87" s="27">
        <f>(INDEX(Data!54:54,1,$O$1))</f>
        <v>209968613</v>
      </c>
      <c r="F87" s="28">
        <f>(INDEX(Data!54:54,1,$O$1+1))</f>
        <v>209968613</v>
      </c>
      <c r="G87" s="26">
        <f t="shared" ref="G87:G128" si="10">E87+F87</f>
        <v>419937226</v>
      </c>
      <c r="H87" s="24">
        <f t="shared" ref="H87:H125" si="11">G87-D87</f>
        <v>11578360</v>
      </c>
      <c r="I87" s="164">
        <f t="shared" ref="I87:I125" si="12">IFERROR(H87/D87,"")</f>
        <v>2.8353394438116596E-2</v>
      </c>
      <c r="J87" s="165">
        <f t="shared" si="8"/>
        <v>0.10368599981667452</v>
      </c>
      <c r="K87"/>
      <c r="L87"/>
      <c r="M87"/>
      <c r="N87"/>
      <c r="O87"/>
      <c r="P87"/>
    </row>
    <row r="88" spans="1:16" hidden="1" outlineLevel="1">
      <c r="A88" s="19" t="s">
        <v>5</v>
      </c>
      <c r="B88" s="24">
        <f>(INDEX(Data!55:55,1,$O$1-2))</f>
        <v>100723093</v>
      </c>
      <c r="C88" s="25">
        <f>(INDEX(Data!55:55,1,$O$1-1))</f>
        <v>100723093</v>
      </c>
      <c r="D88" s="26">
        <f t="shared" si="9"/>
        <v>201446186</v>
      </c>
      <c r="E88" s="27">
        <f>(INDEX(Data!55:55,1,$O$1))</f>
        <v>109600223</v>
      </c>
      <c r="F88" s="28">
        <f>(INDEX(Data!55:55,1,$O$1+1))</f>
        <v>109600223</v>
      </c>
      <c r="G88" s="26">
        <f t="shared" si="10"/>
        <v>219200446</v>
      </c>
      <c r="H88" s="24">
        <f t="shared" si="11"/>
        <v>17754260</v>
      </c>
      <c r="I88" s="164">
        <f t="shared" si="12"/>
        <v>8.8134009149222606E-2</v>
      </c>
      <c r="J88" s="165">
        <f t="shared" si="8"/>
        <v>5.4122416391279807E-2</v>
      </c>
      <c r="K88"/>
      <c r="L88"/>
      <c r="M88"/>
      <c r="N88"/>
      <c r="O88"/>
      <c r="P88"/>
    </row>
    <row r="89" spans="1:16" hidden="1" outlineLevel="1">
      <c r="A89" s="19" t="s">
        <v>6</v>
      </c>
      <c r="B89" s="24">
        <f>(INDEX(Data!56:56,1,$O$1-2))</f>
        <v>60777927</v>
      </c>
      <c r="C89" s="25">
        <f>(INDEX(Data!56:56,1,$O$1-1))</f>
        <v>60777927</v>
      </c>
      <c r="D89" s="26">
        <f t="shared" si="9"/>
        <v>121555854</v>
      </c>
      <c r="E89" s="27">
        <f>(INDEX(Data!56:56,1,$O$1))</f>
        <v>66321830</v>
      </c>
      <c r="F89" s="28">
        <f>(INDEX(Data!56:56,1,$O$1+1))</f>
        <v>66321830</v>
      </c>
      <c r="G89" s="26">
        <f t="shared" si="10"/>
        <v>132643660</v>
      </c>
      <c r="H89" s="24">
        <f t="shared" si="11"/>
        <v>11087806</v>
      </c>
      <c r="I89" s="164">
        <f t="shared" si="12"/>
        <v>9.1215730342365908E-2</v>
      </c>
      <c r="J89" s="165">
        <f t="shared" si="8"/>
        <v>3.2750824777899153E-2</v>
      </c>
      <c r="K89"/>
      <c r="L89"/>
      <c r="M89"/>
      <c r="N89"/>
      <c r="O89"/>
      <c r="P89"/>
    </row>
    <row r="90" spans="1:16" hidden="1" outlineLevel="1">
      <c r="A90" s="19" t="s">
        <v>399</v>
      </c>
      <c r="B90" s="24">
        <f>(INDEX(Data!57:57,1,$O$1-2))</f>
        <v>68632567</v>
      </c>
      <c r="C90" s="25">
        <f>(INDEX(Data!57:57,1,$O$1-1))</f>
        <v>68632567</v>
      </c>
      <c r="D90" s="26">
        <f t="shared" si="9"/>
        <v>137265134</v>
      </c>
      <c r="E90" s="27">
        <f>(INDEX(Data!57:57,1,$O$1))</f>
        <v>73338758</v>
      </c>
      <c r="F90" s="28">
        <f>(INDEX(Data!57:57,1,$O$1+1))</f>
        <v>73338758</v>
      </c>
      <c r="G90" s="26">
        <f t="shared" si="10"/>
        <v>146677516</v>
      </c>
      <c r="H90" s="24">
        <f t="shared" si="11"/>
        <v>9412382</v>
      </c>
      <c r="I90" s="164">
        <f t="shared" si="12"/>
        <v>6.8570814202534497E-2</v>
      </c>
      <c r="J90" s="165">
        <f t="shared" si="8"/>
        <v>3.6215900747713831E-2</v>
      </c>
      <c r="K90"/>
      <c r="L90"/>
      <c r="M90"/>
      <c r="N90"/>
      <c r="O90"/>
      <c r="P90"/>
    </row>
    <row r="91" spans="1:16" hidden="1" outlineLevel="1">
      <c r="A91" s="19" t="s">
        <v>7</v>
      </c>
      <c r="B91" s="24">
        <f>(INDEX(Data!58:58,1,$O$1-2))</f>
        <v>0</v>
      </c>
      <c r="C91" s="25">
        <f>(INDEX(Data!58:58,1,$O$1-1))</f>
        <v>0</v>
      </c>
      <c r="D91" s="26">
        <f t="shared" si="9"/>
        <v>0</v>
      </c>
      <c r="E91" s="27">
        <f>(INDEX(Data!58:58,1,$O$1))</f>
        <v>0</v>
      </c>
      <c r="F91" s="28">
        <f>(INDEX(Data!58:58,1,$O$1+1))</f>
        <v>0</v>
      </c>
      <c r="G91" s="26">
        <f t="shared" si="10"/>
        <v>0</v>
      </c>
      <c r="H91" s="24">
        <f t="shared" si="11"/>
        <v>0</v>
      </c>
      <c r="I91" s="164" t="str">
        <f t="shared" si="12"/>
        <v/>
      </c>
      <c r="J91" s="165">
        <f t="shared" si="8"/>
        <v>0</v>
      </c>
      <c r="K91"/>
      <c r="L91"/>
      <c r="M91"/>
      <c r="N91"/>
      <c r="O91"/>
      <c r="P91"/>
    </row>
    <row r="92" spans="1:16" hidden="1" outlineLevel="1">
      <c r="A92" s="19" t="s">
        <v>8</v>
      </c>
      <c r="B92" s="24">
        <f>(INDEX(Data!59:59,1,$O$1-2))</f>
        <v>0</v>
      </c>
      <c r="C92" s="25">
        <f>(INDEX(Data!59:59,1,$O$1-1))</f>
        <v>0</v>
      </c>
      <c r="D92" s="26">
        <f t="shared" si="9"/>
        <v>0</v>
      </c>
      <c r="E92" s="27">
        <f>(INDEX(Data!59:59,1,$O$1))</f>
        <v>0</v>
      </c>
      <c r="F92" s="28">
        <f>(INDEX(Data!59:59,1,$O$1+1))</f>
        <v>0</v>
      </c>
      <c r="G92" s="26">
        <f t="shared" si="10"/>
        <v>0</v>
      </c>
      <c r="H92" s="24">
        <f t="shared" si="11"/>
        <v>0</v>
      </c>
      <c r="I92" s="164" t="str">
        <f t="shared" si="12"/>
        <v/>
      </c>
      <c r="J92" s="165">
        <f t="shared" si="8"/>
        <v>0</v>
      </c>
      <c r="K92"/>
      <c r="L92"/>
      <c r="M92"/>
      <c r="N92"/>
      <c r="O92"/>
      <c r="P92"/>
    </row>
    <row r="93" spans="1:16" hidden="1" outlineLevel="1">
      <c r="A93" s="19" t="s">
        <v>9</v>
      </c>
      <c r="B93" s="24">
        <f>(INDEX(Data!60:60,1,$O$1-2))</f>
        <v>12692510</v>
      </c>
      <c r="C93" s="25">
        <f>(INDEX(Data!60:60,1,$O$1-1))</f>
        <v>12692510</v>
      </c>
      <c r="D93" s="26">
        <f t="shared" si="9"/>
        <v>25385020</v>
      </c>
      <c r="E93" s="27">
        <f>(INDEX(Data!60:60,1,$O$1))</f>
        <v>12375871</v>
      </c>
      <c r="F93" s="28">
        <f>(INDEX(Data!60:60,1,$O$1+1))</f>
        <v>12375871</v>
      </c>
      <c r="G93" s="26">
        <f t="shared" si="10"/>
        <v>24751742</v>
      </c>
      <c r="H93" s="24">
        <f t="shared" si="11"/>
        <v>-633278</v>
      </c>
      <c r="I93" s="164">
        <f t="shared" si="12"/>
        <v>-2.4946917512769343E-2</v>
      </c>
      <c r="J93" s="165">
        <f t="shared" si="8"/>
        <v>6.1114113195441617E-3</v>
      </c>
      <c r="K93"/>
      <c r="L93"/>
      <c r="M93"/>
      <c r="N93"/>
      <c r="O93"/>
      <c r="P93"/>
    </row>
    <row r="94" spans="1:16" hidden="1" outlineLevel="1">
      <c r="A94" s="19" t="s">
        <v>10</v>
      </c>
      <c r="B94" s="24">
        <f>(INDEX(Data!61:61,1,$O$1-2))</f>
        <v>79549547</v>
      </c>
      <c r="C94" s="25">
        <f>(INDEX(Data!61:61,1,$O$1-1))</f>
        <v>79549547</v>
      </c>
      <c r="D94" s="26">
        <f t="shared" si="9"/>
        <v>159099094</v>
      </c>
      <c r="E94" s="27">
        <f>(INDEX(Data!61:61,1,$O$1))</f>
        <v>90167050</v>
      </c>
      <c r="F94" s="28">
        <f>(INDEX(Data!61:61,1,$O$1+1))</f>
        <v>90167050</v>
      </c>
      <c r="G94" s="26">
        <f t="shared" si="10"/>
        <v>180334100</v>
      </c>
      <c r="H94" s="24">
        <f t="shared" si="11"/>
        <v>21235006</v>
      </c>
      <c r="I94" s="164">
        <f t="shared" si="12"/>
        <v>0.13347031379072466</v>
      </c>
      <c r="J94" s="165">
        <f t="shared" si="8"/>
        <v>4.4525991747967023E-2</v>
      </c>
      <c r="K94"/>
      <c r="L94"/>
      <c r="M94"/>
      <c r="N94"/>
      <c r="O94"/>
      <c r="P94"/>
    </row>
    <row r="95" spans="1:16" hidden="1" outlineLevel="1">
      <c r="A95" s="19" t="s">
        <v>11</v>
      </c>
      <c r="B95" s="24">
        <f>(INDEX(Data!62:62,1,$O$1-2))</f>
        <v>25374334</v>
      </c>
      <c r="C95" s="25">
        <f>(INDEX(Data!62:62,1,$O$1-1))</f>
        <v>25374334</v>
      </c>
      <c r="D95" s="26">
        <f t="shared" si="9"/>
        <v>50748668</v>
      </c>
      <c r="E95" s="27">
        <f>(INDEX(Data!62:62,1,$O$1))</f>
        <v>25492757</v>
      </c>
      <c r="F95" s="28">
        <f>(INDEX(Data!62:62,1,$O$1+1))</f>
        <v>25492757</v>
      </c>
      <c r="G95" s="26">
        <f t="shared" si="10"/>
        <v>50985514</v>
      </c>
      <c r="H95" s="24">
        <f t="shared" si="11"/>
        <v>236846</v>
      </c>
      <c r="I95" s="164">
        <f t="shared" si="12"/>
        <v>4.667038748682034E-3</v>
      </c>
      <c r="J95" s="165">
        <f t="shared" si="8"/>
        <v>1.2588748193657535E-2</v>
      </c>
      <c r="K95"/>
      <c r="L95"/>
      <c r="M95"/>
      <c r="N95"/>
      <c r="O95"/>
      <c r="P95"/>
    </row>
    <row r="96" spans="1:16" hidden="1" outlineLevel="1">
      <c r="A96" s="19" t="s">
        <v>12</v>
      </c>
      <c r="B96" s="24">
        <f>(INDEX(Data!63:63,1,$O$1-2))</f>
        <v>267555695</v>
      </c>
      <c r="C96" s="25">
        <f>(INDEX(Data!63:63,1,$O$1-1))</f>
        <v>267555695</v>
      </c>
      <c r="D96" s="26">
        <f t="shared" si="9"/>
        <v>535111390</v>
      </c>
      <c r="E96" s="27">
        <f>(INDEX(Data!63:63,1,$O$1))</f>
        <v>282461358</v>
      </c>
      <c r="F96" s="28">
        <f>(INDEX(Data!63:63,1,$O$1+1))</f>
        <v>282461358</v>
      </c>
      <c r="G96" s="26">
        <f t="shared" si="10"/>
        <v>564922716</v>
      </c>
      <c r="H96" s="24">
        <f t="shared" si="11"/>
        <v>29811326</v>
      </c>
      <c r="I96" s="164">
        <f t="shared" si="12"/>
        <v>5.5710505433270635E-2</v>
      </c>
      <c r="J96" s="165">
        <f t="shared" si="8"/>
        <v>0.13948412524783232</v>
      </c>
      <c r="K96"/>
      <c r="L96"/>
      <c r="M96"/>
      <c r="N96"/>
      <c r="O96"/>
      <c r="P96"/>
    </row>
    <row r="97" spans="1:16" hidden="1" outlineLevel="1">
      <c r="A97" s="19" t="s">
        <v>13</v>
      </c>
      <c r="B97" s="24">
        <f>(INDEX(Data!64:64,1,$O$1-2))</f>
        <v>10706007</v>
      </c>
      <c r="C97" s="25">
        <f>(INDEX(Data!64:64,1,$O$1-1))</f>
        <v>10706007</v>
      </c>
      <c r="D97" s="26">
        <f t="shared" si="9"/>
        <v>21412014</v>
      </c>
      <c r="E97" s="27">
        <f>(INDEX(Data!64:64,1,$O$1))</f>
        <v>9377635</v>
      </c>
      <c r="F97" s="28">
        <f>(INDEX(Data!64:64,1,$O$1+1))</f>
        <v>9377635</v>
      </c>
      <c r="G97" s="26">
        <f t="shared" si="10"/>
        <v>18755270</v>
      </c>
      <c r="H97" s="24">
        <f t="shared" si="11"/>
        <v>-2656744</v>
      </c>
      <c r="I97" s="164">
        <f t="shared" si="12"/>
        <v>-0.12407725868290577</v>
      </c>
      <c r="J97" s="165">
        <f t="shared" si="8"/>
        <v>4.630832422990957E-3</v>
      </c>
      <c r="K97"/>
      <c r="L97"/>
      <c r="M97"/>
      <c r="N97"/>
      <c r="O97"/>
      <c r="P97"/>
    </row>
    <row r="98" spans="1:16" hidden="1" outlineLevel="1">
      <c r="A98" s="19" t="s">
        <v>14</v>
      </c>
      <c r="B98" s="24">
        <f>(INDEX(Data!65:65,1,$O$1-2))</f>
        <v>23335963</v>
      </c>
      <c r="C98" s="25">
        <f>(INDEX(Data!65:65,1,$O$1-1))</f>
        <v>23335963</v>
      </c>
      <c r="D98" s="26">
        <f t="shared" si="9"/>
        <v>46671926</v>
      </c>
      <c r="E98" s="27">
        <f>(INDEX(Data!65:65,1,$O$1))</f>
        <v>23637404</v>
      </c>
      <c r="F98" s="28">
        <f>(INDEX(Data!65:65,1,$O$1+1))</f>
        <v>23637404</v>
      </c>
      <c r="G98" s="26">
        <f t="shared" si="10"/>
        <v>47274808</v>
      </c>
      <c r="H98" s="24">
        <f t="shared" si="11"/>
        <v>602882</v>
      </c>
      <c r="I98" s="164">
        <f t="shared" si="12"/>
        <v>1.2917444204038205E-2</v>
      </c>
      <c r="J98" s="165">
        <f t="shared" si="8"/>
        <v>1.1672543966419693E-2</v>
      </c>
      <c r="K98"/>
      <c r="L98"/>
      <c r="M98"/>
      <c r="N98"/>
      <c r="O98"/>
      <c r="P98"/>
    </row>
    <row r="99" spans="1:16" hidden="1" outlineLevel="1">
      <c r="A99" s="19" t="s">
        <v>15</v>
      </c>
      <c r="B99" s="24">
        <f>(INDEX(Data!66:66,1,$O$1-2))</f>
        <v>32696859</v>
      </c>
      <c r="C99" s="25">
        <f>(INDEX(Data!66:66,1,$O$1-1))</f>
        <v>32696859</v>
      </c>
      <c r="D99" s="26">
        <f t="shared" si="9"/>
        <v>65393718</v>
      </c>
      <c r="E99" s="27">
        <f>(INDEX(Data!66:66,1,$O$1))</f>
        <v>33018241</v>
      </c>
      <c r="F99" s="28">
        <f>(INDEX(Data!66:66,1,$O$1+1))</f>
        <v>33018241</v>
      </c>
      <c r="G99" s="26">
        <f t="shared" si="10"/>
        <v>66036482</v>
      </c>
      <c r="H99" s="24">
        <f t="shared" si="11"/>
        <v>642764</v>
      </c>
      <c r="I99" s="164">
        <f t="shared" si="12"/>
        <v>9.8291398571342895E-3</v>
      </c>
      <c r="J99" s="165">
        <f t="shared" si="8"/>
        <v>1.630495759036573E-2</v>
      </c>
      <c r="K99"/>
      <c r="L99"/>
      <c r="M99"/>
      <c r="N99"/>
      <c r="O99"/>
      <c r="P99"/>
    </row>
    <row r="100" spans="1:16" hidden="1" outlineLevel="1">
      <c r="A100" s="19" t="s">
        <v>16</v>
      </c>
      <c r="B100" s="24">
        <f>(INDEX(Data!67:67,1,$O$1-2))</f>
        <v>6573584</v>
      </c>
      <c r="C100" s="25">
        <f>(INDEX(Data!67:67,1,$O$1-1))</f>
        <v>6573584</v>
      </c>
      <c r="D100" s="26">
        <f t="shared" si="9"/>
        <v>13147168</v>
      </c>
      <c r="E100" s="27">
        <f>(INDEX(Data!67:67,1,$O$1))</f>
        <v>6036840</v>
      </c>
      <c r="F100" s="28">
        <f>(INDEX(Data!67:67,1,$O$1+1))</f>
        <v>6036840</v>
      </c>
      <c r="G100" s="26">
        <f t="shared" si="10"/>
        <v>12073680</v>
      </c>
      <c r="H100" s="24">
        <f t="shared" si="11"/>
        <v>-1073488</v>
      </c>
      <c r="I100" s="164">
        <f t="shared" si="12"/>
        <v>-8.1651653040411443E-2</v>
      </c>
      <c r="J100" s="165">
        <f t="shared" si="8"/>
        <v>2.9810921841603695E-3</v>
      </c>
      <c r="K100"/>
      <c r="L100"/>
      <c r="M100"/>
      <c r="N100"/>
      <c r="O100"/>
      <c r="P100"/>
    </row>
    <row r="101" spans="1:16" hidden="1" outlineLevel="1">
      <c r="A101" s="19" t="s">
        <v>17</v>
      </c>
      <c r="B101" s="24">
        <f>(INDEX(Data!68:68,1,$O$1-2))</f>
        <v>30048888</v>
      </c>
      <c r="C101" s="25">
        <f>(INDEX(Data!68:68,1,$O$1-1))</f>
        <v>30048888</v>
      </c>
      <c r="D101" s="26">
        <f t="shared" si="9"/>
        <v>60097776</v>
      </c>
      <c r="E101" s="27">
        <f>(INDEX(Data!68:68,1,$O$1))</f>
        <v>32215768</v>
      </c>
      <c r="F101" s="28">
        <f>(INDEX(Data!68:68,1,$O$1+1))</f>
        <v>32215768</v>
      </c>
      <c r="G101" s="26">
        <f t="shared" si="10"/>
        <v>64431536</v>
      </c>
      <c r="H101" s="24">
        <f t="shared" si="11"/>
        <v>4333760</v>
      </c>
      <c r="I101" s="164">
        <f t="shared" si="12"/>
        <v>7.2111819911605382E-2</v>
      </c>
      <c r="J101" s="165">
        <f t="shared" si="8"/>
        <v>1.5908683051318859E-2</v>
      </c>
      <c r="K101"/>
      <c r="L101"/>
      <c r="M101"/>
      <c r="N101"/>
      <c r="O101"/>
      <c r="P101"/>
    </row>
    <row r="102" spans="1:16" hidden="1" outlineLevel="1">
      <c r="A102" s="19" t="s">
        <v>18</v>
      </c>
      <c r="B102" s="24">
        <f>(INDEX(Data!69:69,1,$O$1-2))</f>
        <v>29654219</v>
      </c>
      <c r="C102" s="25">
        <f>(INDEX(Data!69:69,1,$O$1-1))</f>
        <v>29654219</v>
      </c>
      <c r="D102" s="26">
        <f t="shared" si="9"/>
        <v>59308438</v>
      </c>
      <c r="E102" s="27">
        <f>(INDEX(Data!69:69,1,$O$1))</f>
        <v>23730366</v>
      </c>
      <c r="F102" s="28">
        <f>(INDEX(Data!69:69,1,$O$1+1))</f>
        <v>23730366</v>
      </c>
      <c r="G102" s="26">
        <f t="shared" si="10"/>
        <v>47460732</v>
      </c>
      <c r="H102" s="24">
        <f t="shared" si="11"/>
        <v>-11847706</v>
      </c>
      <c r="I102" s="164">
        <f t="shared" si="12"/>
        <v>-0.19976425614176518</v>
      </c>
      <c r="J102" s="165">
        <f t="shared" si="8"/>
        <v>1.1718450151050048E-2</v>
      </c>
      <c r="K102"/>
      <c r="L102"/>
      <c r="M102"/>
      <c r="N102"/>
      <c r="O102"/>
      <c r="P102"/>
    </row>
    <row r="103" spans="1:16" hidden="1" outlineLevel="1">
      <c r="A103" s="19" t="s">
        <v>19</v>
      </c>
      <c r="B103" s="24">
        <f>(INDEX(Data!70:70,1,$O$1-2))</f>
        <v>12297133</v>
      </c>
      <c r="C103" s="25">
        <f>(INDEX(Data!70:70,1,$O$1-1))</f>
        <v>12297133</v>
      </c>
      <c r="D103" s="26">
        <f t="shared" si="9"/>
        <v>24594266</v>
      </c>
      <c r="E103" s="27">
        <f>(INDEX(Data!70:70,1,$O$1))</f>
        <v>14450067</v>
      </c>
      <c r="F103" s="28">
        <f>(INDEX(Data!70:70,1,$O$1+1))</f>
        <v>14450067</v>
      </c>
      <c r="G103" s="26">
        <f t="shared" si="10"/>
        <v>28900134</v>
      </c>
      <c r="H103" s="24">
        <f t="shared" si="11"/>
        <v>4305868</v>
      </c>
      <c r="I103" s="164">
        <f t="shared" si="12"/>
        <v>0.17507609293971205</v>
      </c>
      <c r="J103" s="165">
        <f t="shared" si="8"/>
        <v>7.1356838667736228E-3</v>
      </c>
      <c r="K103"/>
      <c r="L103"/>
      <c r="M103"/>
      <c r="N103"/>
      <c r="O103"/>
      <c r="P103"/>
    </row>
    <row r="104" spans="1:16" hidden="1" outlineLevel="1">
      <c r="A104" s="19" t="s">
        <v>20</v>
      </c>
      <c r="B104" s="24">
        <f>(INDEX(Data!71:71,1,$O$1-2))</f>
        <v>18321789</v>
      </c>
      <c r="C104" s="25">
        <f>(INDEX(Data!71:71,1,$O$1-1))</f>
        <v>18321789</v>
      </c>
      <c r="D104" s="26">
        <f t="shared" si="9"/>
        <v>36643578</v>
      </c>
      <c r="E104" s="27">
        <f>(INDEX(Data!71:71,1,$O$1))</f>
        <v>19275520</v>
      </c>
      <c r="F104" s="28">
        <f>(INDEX(Data!71:71,1,$O$1+1))</f>
        <v>19275520</v>
      </c>
      <c r="G104" s="26">
        <f t="shared" si="10"/>
        <v>38551040</v>
      </c>
      <c r="H104" s="24">
        <f t="shared" si="11"/>
        <v>1907462</v>
      </c>
      <c r="I104" s="164">
        <f t="shared" si="12"/>
        <v>5.2054469135082826E-2</v>
      </c>
      <c r="J104" s="165">
        <f t="shared" si="8"/>
        <v>9.5185729649331259E-3</v>
      </c>
      <c r="K104"/>
      <c r="L104"/>
      <c r="M104"/>
      <c r="N104"/>
      <c r="O104"/>
      <c r="P104"/>
    </row>
    <row r="105" spans="1:16" hidden="1" outlineLevel="1">
      <c r="A105" s="19" t="s">
        <v>21</v>
      </c>
      <c r="B105" s="24">
        <f>(INDEX(Data!72:72,1,$O$1-2))</f>
        <v>24988816</v>
      </c>
      <c r="C105" s="25">
        <f>(INDEX(Data!72:72,1,$O$1-1))</f>
        <v>24988816</v>
      </c>
      <c r="D105" s="26">
        <f t="shared" si="9"/>
        <v>49977632</v>
      </c>
      <c r="E105" s="27">
        <f>(INDEX(Data!72:72,1,$O$1))</f>
        <v>25298664</v>
      </c>
      <c r="F105" s="28">
        <f>(INDEX(Data!72:72,1,$O$1+1))</f>
        <v>25298664</v>
      </c>
      <c r="G105" s="26">
        <f t="shared" si="10"/>
        <v>50597328</v>
      </c>
      <c r="H105" s="24">
        <f t="shared" si="11"/>
        <v>619696</v>
      </c>
      <c r="I105" s="164">
        <f t="shared" si="12"/>
        <v>1.2399467025568559E-2</v>
      </c>
      <c r="J105" s="165">
        <f t="shared" si="8"/>
        <v>1.2492901836076377E-2</v>
      </c>
      <c r="K105"/>
      <c r="L105"/>
      <c r="M105"/>
      <c r="N105"/>
      <c r="O105"/>
      <c r="P105"/>
    </row>
    <row r="106" spans="1:16" hidden="1" outlineLevel="1">
      <c r="A106" s="19" t="s">
        <v>22</v>
      </c>
      <c r="B106" s="24">
        <f>(INDEX(Data!73:73,1,$O$1-2))</f>
        <v>38726680</v>
      </c>
      <c r="C106" s="25">
        <f>(INDEX(Data!73:73,1,$O$1-1))</f>
        <v>38726680</v>
      </c>
      <c r="D106" s="26">
        <f t="shared" si="9"/>
        <v>77453360</v>
      </c>
      <c r="E106" s="27">
        <f>(INDEX(Data!73:73,1,$O$1))</f>
        <v>36922451</v>
      </c>
      <c r="F106" s="28">
        <f>(INDEX(Data!73:73,1,$O$1+1))</f>
        <v>36922451</v>
      </c>
      <c r="G106" s="26">
        <f t="shared" si="10"/>
        <v>73844902</v>
      </c>
      <c r="H106" s="24">
        <f t="shared" si="11"/>
        <v>-3608458</v>
      </c>
      <c r="I106" s="164">
        <f t="shared" si="12"/>
        <v>-4.6588785818975444E-2</v>
      </c>
      <c r="J106" s="165">
        <f t="shared" si="8"/>
        <v>1.8232921544408039E-2</v>
      </c>
      <c r="K106"/>
      <c r="L106"/>
      <c r="M106"/>
      <c r="N106"/>
      <c r="O106"/>
      <c r="P106"/>
    </row>
    <row r="107" spans="1:16" hidden="1" outlineLevel="1">
      <c r="A107" s="19" t="s">
        <v>23</v>
      </c>
      <c r="B107" s="24">
        <f>(INDEX(Data!74:74,1,$O$1-2))</f>
        <v>4711625</v>
      </c>
      <c r="C107" s="25">
        <f>(INDEX(Data!74:74,1,$O$1-1))</f>
        <v>4711625</v>
      </c>
      <c r="D107" s="26">
        <f t="shared" si="9"/>
        <v>9423250</v>
      </c>
      <c r="E107" s="27">
        <f>(INDEX(Data!74:74,1,$O$1))</f>
        <v>4898808</v>
      </c>
      <c r="F107" s="28">
        <f>(INDEX(Data!74:74,1,$O$1+1))</f>
        <v>4898808</v>
      </c>
      <c r="G107" s="26">
        <f t="shared" si="10"/>
        <v>9797616</v>
      </c>
      <c r="H107" s="24">
        <f t="shared" si="11"/>
        <v>374366</v>
      </c>
      <c r="I107" s="164">
        <f t="shared" si="12"/>
        <v>3.9727907038442152E-2</v>
      </c>
      <c r="J107" s="165">
        <f t="shared" si="8"/>
        <v>2.4191130194774571E-3</v>
      </c>
      <c r="K107"/>
      <c r="L107"/>
      <c r="M107"/>
      <c r="N107"/>
      <c r="O107"/>
      <c r="P107"/>
    </row>
    <row r="108" spans="1:16" hidden="1" outlineLevel="1">
      <c r="A108" s="19" t="s">
        <v>24</v>
      </c>
      <c r="B108" s="24">
        <f>(INDEX(Data!75:75,1,$O$1-2))</f>
        <v>150302293</v>
      </c>
      <c r="C108" s="25">
        <f>(INDEX(Data!75:75,1,$O$1-1))</f>
        <v>150302293</v>
      </c>
      <c r="D108" s="26">
        <f t="shared" si="9"/>
        <v>300604586</v>
      </c>
      <c r="E108" s="27">
        <f>(INDEX(Data!75:75,1,$O$1))</f>
        <v>153017258</v>
      </c>
      <c r="F108" s="28">
        <f>(INDEX(Data!75:75,1,$O$1+1))</f>
        <v>153017258</v>
      </c>
      <c r="G108" s="26">
        <f t="shared" si="10"/>
        <v>306034516</v>
      </c>
      <c r="H108" s="24">
        <f t="shared" si="11"/>
        <v>5429930</v>
      </c>
      <c r="I108" s="164">
        <f t="shared" si="12"/>
        <v>1.8063363810424369E-2</v>
      </c>
      <c r="J108" s="165">
        <f t="shared" si="8"/>
        <v>7.5562471734458889E-2</v>
      </c>
      <c r="K108"/>
      <c r="L108"/>
      <c r="M108"/>
      <c r="N108"/>
      <c r="O108"/>
      <c r="P108"/>
    </row>
    <row r="109" spans="1:16" hidden="1" outlineLevel="1">
      <c r="A109" s="19" t="s">
        <v>25</v>
      </c>
      <c r="B109" s="24">
        <f>(INDEX(Data!76:76,1,$O$1-2))</f>
        <v>25481497</v>
      </c>
      <c r="C109" s="25">
        <f>(INDEX(Data!76:76,1,$O$1-1))</f>
        <v>25481497</v>
      </c>
      <c r="D109" s="26">
        <f t="shared" si="9"/>
        <v>50962994</v>
      </c>
      <c r="E109" s="27">
        <f>(INDEX(Data!76:76,1,$O$1))</f>
        <v>24635954</v>
      </c>
      <c r="F109" s="28">
        <f>(INDEX(Data!76:76,1,$O$1+1))</f>
        <v>24635954</v>
      </c>
      <c r="G109" s="26">
        <f t="shared" si="10"/>
        <v>49271908</v>
      </c>
      <c r="H109" s="24">
        <f t="shared" si="11"/>
        <v>-1691086</v>
      </c>
      <c r="I109" s="164">
        <f t="shared" si="12"/>
        <v>-3.3182626593720142E-2</v>
      </c>
      <c r="J109" s="165">
        <f t="shared" si="8"/>
        <v>1.2165644595307213E-2</v>
      </c>
      <c r="K109"/>
      <c r="L109"/>
      <c r="M109"/>
      <c r="N109"/>
      <c r="O109"/>
      <c r="P109"/>
    </row>
    <row r="110" spans="1:16" hidden="1" outlineLevel="1">
      <c r="A110" s="19" t="s">
        <v>26</v>
      </c>
      <c r="B110" s="24">
        <f>(INDEX(Data!77:77,1,$O$1-2))</f>
        <v>28474236</v>
      </c>
      <c r="C110" s="25">
        <f>(INDEX(Data!77:77,1,$O$1-1))</f>
        <v>28474236</v>
      </c>
      <c r="D110" s="26">
        <f t="shared" si="9"/>
        <v>56948472</v>
      </c>
      <c r="E110" s="27">
        <f>(INDEX(Data!77:77,1,$O$1))</f>
        <v>28892856</v>
      </c>
      <c r="F110" s="28">
        <f>(INDEX(Data!77:77,1,$O$1+1))</f>
        <v>28892856</v>
      </c>
      <c r="G110" s="26">
        <f t="shared" si="10"/>
        <v>57785712</v>
      </c>
      <c r="H110" s="24">
        <f t="shared" si="11"/>
        <v>837240</v>
      </c>
      <c r="I110" s="164">
        <f t="shared" si="12"/>
        <v>1.4701711399736941E-2</v>
      </c>
      <c r="J110" s="165">
        <f t="shared" si="8"/>
        <v>1.4267773735873577E-2</v>
      </c>
      <c r="K110"/>
      <c r="L110"/>
      <c r="M110"/>
      <c r="N110"/>
      <c r="O110"/>
      <c r="P110"/>
    </row>
    <row r="111" spans="1:16" hidden="1" outlineLevel="1">
      <c r="A111" s="19" t="s">
        <v>27</v>
      </c>
      <c r="B111" s="24">
        <f>(INDEX(Data!78:78,1,$O$1-2))</f>
        <v>9665700</v>
      </c>
      <c r="C111" s="25">
        <f>(INDEX(Data!78:78,1,$O$1-1))</f>
        <v>9665700</v>
      </c>
      <c r="D111" s="26">
        <f t="shared" si="9"/>
        <v>19331400</v>
      </c>
      <c r="E111" s="27">
        <f>(INDEX(Data!78:78,1,$O$1))</f>
        <v>10109652</v>
      </c>
      <c r="F111" s="28">
        <f>(INDEX(Data!78:78,1,$O$1+1))</f>
        <v>10109652</v>
      </c>
      <c r="G111" s="26">
        <f t="shared" si="10"/>
        <v>20219304</v>
      </c>
      <c r="H111" s="24">
        <f t="shared" si="11"/>
        <v>887904</v>
      </c>
      <c r="I111" s="164">
        <f t="shared" si="12"/>
        <v>4.5930662031720415E-2</v>
      </c>
      <c r="J111" s="165">
        <f t="shared" si="8"/>
        <v>4.9923146152260536E-3</v>
      </c>
      <c r="K111"/>
      <c r="L111"/>
      <c r="M111"/>
      <c r="N111"/>
      <c r="O111"/>
      <c r="P111"/>
    </row>
    <row r="112" spans="1:16" hidden="1" outlineLevel="1">
      <c r="A112" s="19" t="s">
        <v>28</v>
      </c>
      <c r="B112" s="24">
        <f>(INDEX(Data!79:79,1,$O$1-2))</f>
        <v>13162574</v>
      </c>
      <c r="C112" s="25">
        <f>(INDEX(Data!79:79,1,$O$1-1))</f>
        <v>13162574</v>
      </c>
      <c r="D112" s="26">
        <f t="shared" si="9"/>
        <v>26325148</v>
      </c>
      <c r="E112" s="27">
        <f>(INDEX(Data!79:79,1,$O$1))</f>
        <v>12972537</v>
      </c>
      <c r="F112" s="28">
        <f>(INDEX(Data!79:79,1,$O$1+1))</f>
        <v>12972537</v>
      </c>
      <c r="G112" s="26">
        <f t="shared" si="10"/>
        <v>25945074</v>
      </c>
      <c r="H112" s="24">
        <f t="shared" si="11"/>
        <v>-380074</v>
      </c>
      <c r="I112" s="164">
        <f t="shared" si="12"/>
        <v>-1.4437677615335725E-2</v>
      </c>
      <c r="J112" s="165">
        <f t="shared" si="8"/>
        <v>6.4060549326189209E-3</v>
      </c>
      <c r="K112"/>
      <c r="L112"/>
      <c r="M112"/>
      <c r="N112"/>
      <c r="O112"/>
      <c r="P112"/>
    </row>
    <row r="113" spans="1:16" hidden="1" outlineLevel="1">
      <c r="A113" s="19" t="s">
        <v>29</v>
      </c>
      <c r="B113" s="24">
        <f>(INDEX(Data!80:80,1,$O$1-2))</f>
        <v>107173495</v>
      </c>
      <c r="C113" s="25">
        <f>(INDEX(Data!80:80,1,$O$1-1))</f>
        <v>107173495</v>
      </c>
      <c r="D113" s="26">
        <f t="shared" si="9"/>
        <v>214346990</v>
      </c>
      <c r="E113" s="27">
        <f>(INDEX(Data!80:80,1,$O$1))</f>
        <v>111702126</v>
      </c>
      <c r="F113" s="28">
        <f>(INDEX(Data!80:80,1,$O$1+1))</f>
        <v>111702126</v>
      </c>
      <c r="G113" s="26">
        <f t="shared" si="10"/>
        <v>223404252</v>
      </c>
      <c r="H113" s="24">
        <f t="shared" si="11"/>
        <v>9057262</v>
      </c>
      <c r="I113" s="164">
        <f t="shared" si="12"/>
        <v>4.2255139668627956E-2</v>
      </c>
      <c r="J113" s="165">
        <f t="shared" si="8"/>
        <v>5.516037111679236E-2</v>
      </c>
      <c r="K113"/>
      <c r="L113"/>
      <c r="M113"/>
      <c r="N113"/>
      <c r="O113"/>
      <c r="P113"/>
    </row>
    <row r="114" spans="1:16" hidden="1" outlineLevel="1">
      <c r="A114" s="19" t="s">
        <v>30</v>
      </c>
      <c r="B114" s="24">
        <f>(INDEX(Data!81:81,1,$O$1-2))</f>
        <v>8485551</v>
      </c>
      <c r="C114" s="25">
        <f>(INDEX(Data!81:81,1,$O$1-1))</f>
        <v>8485551</v>
      </c>
      <c r="D114" s="26">
        <f t="shared" si="9"/>
        <v>16971102</v>
      </c>
      <c r="E114" s="27">
        <f>(INDEX(Data!81:81,1,$O$1))</f>
        <v>10192875</v>
      </c>
      <c r="F114" s="28">
        <f>(INDEX(Data!81:81,1,$O$1+1))</f>
        <v>10192875</v>
      </c>
      <c r="G114" s="26">
        <f t="shared" si="10"/>
        <v>20385750</v>
      </c>
      <c r="H114" s="24">
        <f t="shared" si="11"/>
        <v>3414648</v>
      </c>
      <c r="I114" s="164">
        <f t="shared" si="12"/>
        <v>0.20120366962616806</v>
      </c>
      <c r="J114" s="165">
        <f t="shared" si="8"/>
        <v>5.0334115193749751E-3</v>
      </c>
      <c r="K114"/>
      <c r="L114"/>
      <c r="M114"/>
      <c r="N114"/>
      <c r="O114"/>
      <c r="P114"/>
    </row>
    <row r="115" spans="1:16" hidden="1" outlineLevel="1">
      <c r="A115" s="19" t="s">
        <v>401</v>
      </c>
      <c r="B115" s="24">
        <f>(INDEX(Data!82:82,1,$O$1-2))</f>
        <v>0</v>
      </c>
      <c r="C115" s="25">
        <f>(INDEX(Data!82:82,1,$O$1-1))</f>
        <v>0</v>
      </c>
      <c r="D115" s="26">
        <f t="shared" si="9"/>
        <v>0</v>
      </c>
      <c r="E115" s="27">
        <f>(INDEX(Data!82:82,1,$O$1))</f>
        <v>0</v>
      </c>
      <c r="F115" s="28">
        <f>(INDEX(Data!82:82,1,$O$1+1))</f>
        <v>0</v>
      </c>
      <c r="G115" s="26">
        <f t="shared" si="10"/>
        <v>0</v>
      </c>
      <c r="H115" s="24">
        <f t="shared" si="11"/>
        <v>0</v>
      </c>
      <c r="I115" s="164" t="str">
        <f t="shared" si="12"/>
        <v/>
      </c>
      <c r="J115" s="165">
        <f t="shared" si="8"/>
        <v>0</v>
      </c>
      <c r="K115"/>
      <c r="L115"/>
      <c r="M115"/>
      <c r="N115"/>
      <c r="O115"/>
      <c r="P115"/>
    </row>
    <row r="116" spans="1:16" hidden="1" outlineLevel="1">
      <c r="A116" s="19" t="s">
        <v>31</v>
      </c>
      <c r="B116" s="24">
        <f>(INDEX(Data!83:83,1,$O$1-2))</f>
        <v>30232223</v>
      </c>
      <c r="C116" s="25">
        <f>(INDEX(Data!83:83,1,$O$1-1))</f>
        <v>30232223</v>
      </c>
      <c r="D116" s="26">
        <f t="shared" si="9"/>
        <v>60464446</v>
      </c>
      <c r="E116" s="27">
        <f>(INDEX(Data!83:83,1,$O$1))</f>
        <v>30162992</v>
      </c>
      <c r="F116" s="28">
        <f>(INDEX(Data!83:83,1,$O$1+1))</f>
        <v>30162992</v>
      </c>
      <c r="G116" s="26">
        <f t="shared" si="10"/>
        <v>60325984</v>
      </c>
      <c r="H116" s="24">
        <f t="shared" si="11"/>
        <v>-138462</v>
      </c>
      <c r="I116" s="164">
        <f t="shared" si="12"/>
        <v>-2.2899738467793123E-3</v>
      </c>
      <c r="J116" s="165">
        <f t="shared" si="8"/>
        <v>1.4894988057011905E-2</v>
      </c>
      <c r="K116"/>
      <c r="L116"/>
      <c r="M116"/>
      <c r="N116"/>
      <c r="O116"/>
      <c r="P116"/>
    </row>
    <row r="117" spans="1:16" hidden="1" outlineLevel="1">
      <c r="A117" s="19" t="s">
        <v>32</v>
      </c>
      <c r="B117" s="24">
        <f>(INDEX(Data!84:84,1,$O$1-2))</f>
        <v>28896700</v>
      </c>
      <c r="C117" s="25">
        <f>(INDEX(Data!84:84,1,$O$1-1))</f>
        <v>28896700</v>
      </c>
      <c r="D117" s="26">
        <f t="shared" si="9"/>
        <v>57793400</v>
      </c>
      <c r="E117" s="27">
        <f>(INDEX(Data!84:84,1,$O$1))</f>
        <v>29780958</v>
      </c>
      <c r="F117" s="28">
        <f>(INDEX(Data!84:84,1,$O$1+1))</f>
        <v>29780958</v>
      </c>
      <c r="G117" s="26">
        <f t="shared" si="10"/>
        <v>59561916</v>
      </c>
      <c r="H117" s="24">
        <f t="shared" si="11"/>
        <v>1768516</v>
      </c>
      <c r="I117" s="164">
        <f t="shared" si="12"/>
        <v>3.0600656822405328E-2</v>
      </c>
      <c r="J117" s="165">
        <f t="shared" si="8"/>
        <v>1.4706333301960667E-2</v>
      </c>
      <c r="K117"/>
      <c r="L117"/>
      <c r="M117"/>
      <c r="N117"/>
      <c r="O117"/>
      <c r="P117"/>
    </row>
    <row r="118" spans="1:16" hidden="1" outlineLevel="1">
      <c r="A118" s="19" t="s">
        <v>33</v>
      </c>
      <c r="B118" s="24">
        <f>(INDEX(Data!85:85,1,$O$1-2))</f>
        <v>128861757</v>
      </c>
      <c r="C118" s="25">
        <f>(INDEX(Data!85:85,1,$O$1-1))</f>
        <v>128861757</v>
      </c>
      <c r="D118" s="26">
        <f t="shared" si="9"/>
        <v>257723514</v>
      </c>
      <c r="E118" s="27">
        <f>(INDEX(Data!85:85,1,$O$1))</f>
        <v>132186149</v>
      </c>
      <c r="F118" s="28">
        <f>(INDEX(Data!85:85,1,$O$1+1))</f>
        <v>132186149</v>
      </c>
      <c r="G118" s="26">
        <f t="shared" si="10"/>
        <v>264372298</v>
      </c>
      <c r="H118" s="24">
        <f t="shared" si="11"/>
        <v>6648784</v>
      </c>
      <c r="I118" s="164">
        <f t="shared" si="12"/>
        <v>2.5798127213180866E-2</v>
      </c>
      <c r="J118" s="165">
        <f t="shared" si="8"/>
        <v>6.5275723000470118E-2</v>
      </c>
      <c r="K118"/>
      <c r="L118"/>
      <c r="M118"/>
      <c r="N118"/>
      <c r="O118"/>
      <c r="P118"/>
    </row>
    <row r="119" spans="1:16" hidden="1" outlineLevel="1">
      <c r="A119" s="19" t="s">
        <v>34</v>
      </c>
      <c r="B119" s="24">
        <f>(INDEX(Data!86:86,1,$O$1-2))</f>
        <v>19222225</v>
      </c>
      <c r="C119" s="25">
        <f>(INDEX(Data!86:86,1,$O$1-1))</f>
        <v>19222225</v>
      </c>
      <c r="D119" s="26">
        <f t="shared" si="9"/>
        <v>38444450</v>
      </c>
      <c r="E119" s="27">
        <f>(INDEX(Data!86:86,1,$O$1))</f>
        <v>20342851</v>
      </c>
      <c r="F119" s="28">
        <f>(INDEX(Data!86:86,1,$O$1+1))</f>
        <v>20342851</v>
      </c>
      <c r="G119" s="26">
        <f t="shared" si="10"/>
        <v>40685702</v>
      </c>
      <c r="H119" s="24">
        <f t="shared" si="11"/>
        <v>2241252</v>
      </c>
      <c r="I119" s="164">
        <f t="shared" si="12"/>
        <v>5.8298454003113585E-2</v>
      </c>
      <c r="J119" s="165">
        <f t="shared" si="8"/>
        <v>1.0045638797721815E-2</v>
      </c>
      <c r="K119"/>
      <c r="L119"/>
      <c r="M119"/>
      <c r="N119"/>
      <c r="O119"/>
      <c r="P119"/>
    </row>
    <row r="120" spans="1:16" hidden="1" outlineLevel="1">
      <c r="A120" s="19" t="s">
        <v>35</v>
      </c>
      <c r="B120" s="24">
        <f>(INDEX(Data!87:87,1,$O$1-2))</f>
        <v>42138764</v>
      </c>
      <c r="C120" s="25">
        <f>(INDEX(Data!87:87,1,$O$1-1))</f>
        <v>42138764</v>
      </c>
      <c r="D120" s="26">
        <f t="shared" si="9"/>
        <v>84277528</v>
      </c>
      <c r="E120" s="27">
        <f>(INDEX(Data!87:87,1,$O$1))</f>
        <v>43846948</v>
      </c>
      <c r="F120" s="28">
        <f>(INDEX(Data!87:87,1,$O$1+1))</f>
        <v>43846948</v>
      </c>
      <c r="G120" s="26">
        <f t="shared" si="10"/>
        <v>87693896</v>
      </c>
      <c r="H120" s="24">
        <f t="shared" si="11"/>
        <v>3416368</v>
      </c>
      <c r="I120" s="164">
        <f t="shared" si="12"/>
        <v>4.0537116845667326E-2</v>
      </c>
      <c r="J120" s="165">
        <f t="shared" si="8"/>
        <v>2.1652353546240441E-2</v>
      </c>
      <c r="K120"/>
      <c r="L120"/>
      <c r="M120"/>
      <c r="N120"/>
      <c r="O120"/>
      <c r="P120"/>
    </row>
    <row r="121" spans="1:16" hidden="1" outlineLevel="1">
      <c r="A121" s="19" t="s">
        <v>36</v>
      </c>
      <c r="B121" s="24">
        <f>(INDEX(Data!88:88,1,$O$1-2))</f>
        <v>41888785</v>
      </c>
      <c r="C121" s="25">
        <f>(INDEX(Data!88:88,1,$O$1-1))</f>
        <v>41888785</v>
      </c>
      <c r="D121" s="26">
        <f t="shared" si="9"/>
        <v>83777570</v>
      </c>
      <c r="E121" s="27">
        <f>(INDEX(Data!88:88,1,$O$1))</f>
        <v>40371165</v>
      </c>
      <c r="F121" s="28">
        <f>(INDEX(Data!88:88,1,$O$1+1))</f>
        <v>40371165</v>
      </c>
      <c r="G121" s="26">
        <f t="shared" si="10"/>
        <v>80742330</v>
      </c>
      <c r="H121" s="24">
        <f t="shared" si="11"/>
        <v>-3035240</v>
      </c>
      <c r="I121" s="164">
        <f t="shared" si="12"/>
        <v>-3.622974502602546E-2</v>
      </c>
      <c r="J121" s="165">
        <f t="shared" si="8"/>
        <v>1.9935953983698206E-2</v>
      </c>
      <c r="K121"/>
      <c r="L121"/>
      <c r="M121"/>
      <c r="N121"/>
      <c r="O121"/>
      <c r="P121"/>
    </row>
    <row r="122" spans="1:16" hidden="1" outlineLevel="1">
      <c r="A122" s="19" t="s">
        <v>40</v>
      </c>
      <c r="B122" s="24">
        <f>(INDEX(Data!89:89,1,$O$1-2))</f>
        <v>50015497</v>
      </c>
      <c r="C122" s="25">
        <f>(INDEX(Data!89:89,1,$O$1-1))</f>
        <v>50015497</v>
      </c>
      <c r="D122" s="26">
        <f t="shared" si="9"/>
        <v>100030994</v>
      </c>
      <c r="E122" s="27">
        <f>(INDEX(Data!89:89,1,$O$1))</f>
        <v>52722182</v>
      </c>
      <c r="F122" s="28">
        <f>(INDEX(Data!89:89,1,$O$1+1))</f>
        <v>52722182</v>
      </c>
      <c r="G122" s="26">
        <f t="shared" si="10"/>
        <v>105444364</v>
      </c>
      <c r="H122" s="24">
        <f t="shared" si="11"/>
        <v>5413370</v>
      </c>
      <c r="I122" s="164">
        <f t="shared" si="12"/>
        <v>5.411692699964573E-2</v>
      </c>
      <c r="J122" s="165">
        <f t="shared" si="8"/>
        <v>2.6035091983898948E-2</v>
      </c>
      <c r="K122"/>
      <c r="L122"/>
      <c r="M122"/>
      <c r="N122"/>
      <c r="O122"/>
      <c r="P122"/>
    </row>
    <row r="123" spans="1:16" hidden="1" outlineLevel="1">
      <c r="A123" s="19" t="s">
        <v>107</v>
      </c>
      <c r="B123" s="24">
        <f>(INDEX(Data!90:90,1,$O$1-2))</f>
        <v>93207749</v>
      </c>
      <c r="C123" s="25">
        <f>(INDEX(Data!90:90,1,$O$1-1))</f>
        <v>93207749</v>
      </c>
      <c r="D123" s="26">
        <f t="shared" si="9"/>
        <v>186415498</v>
      </c>
      <c r="E123" s="27">
        <f>(INDEX(Data!90:90,1,$O$1))</f>
        <v>93318590</v>
      </c>
      <c r="F123" s="28">
        <f>(INDEX(Data!90:90,1,$O$1+1))</f>
        <v>93318590</v>
      </c>
      <c r="G123" s="26">
        <f t="shared" si="10"/>
        <v>186637180</v>
      </c>
      <c r="H123" s="24">
        <f t="shared" si="11"/>
        <v>221682</v>
      </c>
      <c r="I123" s="164">
        <f t="shared" si="12"/>
        <v>1.1891822427768318E-3</v>
      </c>
      <c r="J123" s="165">
        <f t="shared" si="8"/>
        <v>4.6082274714232284E-2</v>
      </c>
      <c r="K123"/>
      <c r="L123"/>
      <c r="M123"/>
      <c r="N123"/>
      <c r="O123"/>
      <c r="P123"/>
    </row>
    <row r="124" spans="1:16" hidden="1" outlineLevel="1">
      <c r="A124" s="19" t="s">
        <v>41</v>
      </c>
      <c r="B124" s="24">
        <f>(INDEX(Data!91:91,1,$O$1-2))</f>
        <v>4999526</v>
      </c>
      <c r="C124" s="25">
        <f>(INDEX(Data!91:91,1,$O$1-1))</f>
        <v>4999526</v>
      </c>
      <c r="D124" s="26">
        <f t="shared" si="9"/>
        <v>9999052</v>
      </c>
      <c r="E124" s="27">
        <f>(INDEX(Data!91:91,1,$O$1))</f>
        <v>4556070</v>
      </c>
      <c r="F124" s="28">
        <f>(INDEX(Data!91:91,1,$O$1+1))</f>
        <v>4556070</v>
      </c>
      <c r="G124" s="26">
        <f t="shared" si="10"/>
        <v>9112140</v>
      </c>
      <c r="H124" s="24">
        <f t="shared" si="11"/>
        <v>-886912</v>
      </c>
      <c r="I124" s="164">
        <f t="shared" si="12"/>
        <v>-8.8699608722906928E-2</v>
      </c>
      <c r="J124" s="165">
        <f t="shared" si="8"/>
        <v>2.249863284017389E-3</v>
      </c>
      <c r="K124"/>
      <c r="L124"/>
      <c r="M124"/>
      <c r="N124"/>
      <c r="O124"/>
      <c r="P124"/>
    </row>
    <row r="125" spans="1:16" hidden="1" outlineLevel="1">
      <c r="A125" s="19" t="s">
        <v>42</v>
      </c>
      <c r="B125" s="24">
        <f>(INDEX(Data!92:92,1,$O$1-2))</f>
        <v>2242557</v>
      </c>
      <c r="C125" s="25">
        <f>(INDEX(Data!92:92,1,$O$1-1))</f>
        <v>2242556</v>
      </c>
      <c r="D125" s="26">
        <f t="shared" si="9"/>
        <v>4485113</v>
      </c>
      <c r="E125" s="27">
        <f>(INDEX(Data!92:92,1,$O$1))</f>
        <v>1775099</v>
      </c>
      <c r="F125" s="28">
        <f>(INDEX(Data!92:92,1,$O$1+1))</f>
        <v>1775099</v>
      </c>
      <c r="G125" s="26">
        <f t="shared" si="10"/>
        <v>3550198</v>
      </c>
      <c r="H125" s="24">
        <f t="shared" si="11"/>
        <v>-934915</v>
      </c>
      <c r="I125" s="164">
        <f t="shared" si="12"/>
        <v>-0.20844848279184938</v>
      </c>
      <c r="J125" s="165">
        <f t="shared" si="8"/>
        <v>8.7657346476151233E-4</v>
      </c>
      <c r="K125"/>
      <c r="L125"/>
      <c r="M125"/>
      <c r="N125"/>
      <c r="O125"/>
      <c r="P125"/>
    </row>
    <row r="126" spans="1:16" collapsed="1">
      <c r="A126" s="370" t="s">
        <v>185</v>
      </c>
      <c r="B126" s="405">
        <f>SUM(B86:B125)</f>
        <v>1953949446</v>
      </c>
      <c r="C126" s="406">
        <f t="shared" ref="C126:H126" si="13">SUM(C86:C125)</f>
        <v>1953949445</v>
      </c>
      <c r="D126" s="407">
        <f t="shared" si="13"/>
        <v>3907898891</v>
      </c>
      <c r="E126" s="405">
        <f t="shared" si="13"/>
        <v>2025043047</v>
      </c>
      <c r="F126" s="406">
        <f t="shared" si="13"/>
        <v>2025043047</v>
      </c>
      <c r="G126" s="407">
        <f t="shared" si="13"/>
        <v>4050086094</v>
      </c>
      <c r="H126" s="405">
        <f t="shared" si="13"/>
        <v>142187203</v>
      </c>
      <c r="I126" s="408">
        <f>IFERROR(H126/D126,"")</f>
        <v>3.6384565457274518E-2</v>
      </c>
      <c r="J126" s="409">
        <f>IFERROR(G126/G$258,"")</f>
        <v>0.82032862459305222</v>
      </c>
      <c r="K126"/>
      <c r="L126"/>
      <c r="M126"/>
      <c r="N126"/>
      <c r="O126"/>
      <c r="P126"/>
    </row>
    <row r="127" spans="1:16">
      <c r="A127" s="384" t="s">
        <v>432</v>
      </c>
      <c r="B127" s="385"/>
      <c r="C127" s="175"/>
      <c r="D127" s="386">
        <f>(INDEX(Data!94:94,1,$O$1-2))</f>
        <v>55.83</v>
      </c>
      <c r="E127" s="385">
        <f>(INDEX(Data!94:94,1,$O$1))</f>
        <v>55.85</v>
      </c>
      <c r="F127" s="175"/>
      <c r="G127" s="386">
        <f t="shared" si="10"/>
        <v>55.85</v>
      </c>
      <c r="H127" s="385">
        <f t="shared" ref="H127:H128" si="14">G127-D127</f>
        <v>2.0000000000003126E-2</v>
      </c>
      <c r="I127" s="166">
        <f t="shared" ref="I127:I128" si="15">IFERROR(H127/D127,"")</f>
        <v>3.582303421100327E-4</v>
      </c>
      <c r="J127" s="167">
        <f t="shared" ref="J127:J128" si="16">IFERROR(G127/G$126,"")</f>
        <v>1.3789830315641681E-8</v>
      </c>
      <c r="K127"/>
      <c r="L127"/>
      <c r="M127"/>
      <c r="N127"/>
      <c r="O127"/>
      <c r="P127"/>
    </row>
    <row r="128" spans="1:16">
      <c r="A128" s="384" t="s">
        <v>431</v>
      </c>
      <c r="B128" s="172"/>
      <c r="C128" s="175"/>
      <c r="D128" s="387">
        <f>(INDEX(Data!95:95,1,$O$1-2))</f>
        <v>35854955</v>
      </c>
      <c r="E128" s="388">
        <f>(INDEX(Data!95:95,1,$O$1))</f>
        <v>37114370</v>
      </c>
      <c r="F128" s="389"/>
      <c r="G128" s="387">
        <f t="shared" si="10"/>
        <v>37114370</v>
      </c>
      <c r="H128" s="388">
        <f t="shared" si="14"/>
        <v>1259415</v>
      </c>
      <c r="I128" s="166">
        <f t="shared" si="15"/>
        <v>3.5125270691317281E-2</v>
      </c>
      <c r="J128" s="167">
        <f t="shared" si="16"/>
        <v>9.1638471722818634E-3</v>
      </c>
      <c r="K128"/>
      <c r="L128"/>
      <c r="M128"/>
      <c r="N128"/>
      <c r="O128"/>
      <c r="P128"/>
    </row>
    <row r="129" spans="1:16" s="42" customFormat="1" hidden="1" outlineLevel="1">
      <c r="A129" s="601" t="s">
        <v>196</v>
      </c>
      <c r="B129" s="598"/>
      <c r="C129" s="598"/>
      <c r="D129" s="598"/>
      <c r="E129" s="598"/>
      <c r="F129" s="598"/>
      <c r="G129" s="598"/>
      <c r="H129" s="598"/>
      <c r="I129" s="598"/>
      <c r="J129" s="599"/>
    </row>
    <row r="130" spans="1:16" hidden="1" outlineLevel="1">
      <c r="A130" s="372" t="s">
        <v>3</v>
      </c>
      <c r="B130" s="375">
        <f>(INDEX(Data!101:101,1,$O$1-2))</f>
        <v>1380660</v>
      </c>
      <c r="C130" s="390">
        <f>(INDEX(Data!101:101,1,$O$1-1))</f>
        <v>1380660</v>
      </c>
      <c r="D130" s="371">
        <f>B130+C130</f>
        <v>2761320</v>
      </c>
      <c r="E130" s="391">
        <f>(INDEX(Data!101:101,1,$O$1))</f>
        <v>1394091</v>
      </c>
      <c r="F130" s="392">
        <f>(INDEX(Data!101:101,1,$O$1+1))</f>
        <v>1394091</v>
      </c>
      <c r="G130" s="371">
        <f>E130+F130</f>
        <v>2788182</v>
      </c>
      <c r="H130" s="375">
        <f>G130-D130</f>
        <v>26862</v>
      </c>
      <c r="I130" s="166">
        <f>IFERROR(H130/D130,"")</f>
        <v>9.7279561948633263E-3</v>
      </c>
      <c r="J130" s="167">
        <f t="shared" ref="J130:J169" si="17">IFERROR(G130/G$170,"")</f>
        <v>2.9124770247408383E-2</v>
      </c>
      <c r="K130"/>
      <c r="L130"/>
      <c r="M130"/>
      <c r="N130"/>
      <c r="O130"/>
      <c r="P130"/>
    </row>
    <row r="131" spans="1:16" hidden="1" outlineLevel="1">
      <c r="A131" s="372" t="s">
        <v>4</v>
      </c>
      <c r="B131" s="152">
        <f>(INDEX(Data!102:102,1,$O$1-2))</f>
        <v>4434330</v>
      </c>
      <c r="C131" s="153">
        <f>(INDEX(Data!102:102,1,$O$1-1))</f>
        <v>4434330</v>
      </c>
      <c r="D131" s="155">
        <f t="shared" ref="D131:D169" si="18">B131+C131</f>
        <v>8868660</v>
      </c>
      <c r="E131" s="393">
        <f>(INDEX(Data!102:102,1,$O$1))</f>
        <v>4323396</v>
      </c>
      <c r="F131" s="394">
        <f>(INDEX(Data!102:102,1,$O$1+1))</f>
        <v>4323396</v>
      </c>
      <c r="G131" s="155">
        <f t="shared" ref="G131:G169" si="19">E131+F131</f>
        <v>8646792</v>
      </c>
      <c r="H131" s="152">
        <f t="shared" ref="H131:H169" si="20">G131-D131</f>
        <v>-221868</v>
      </c>
      <c r="I131" s="166">
        <f t="shared" ref="I131:I169" si="21">IFERROR(H131/D131,"")</f>
        <v>-2.5017082625785631E-2</v>
      </c>
      <c r="J131" s="167">
        <f t="shared" si="17"/>
        <v>9.0322593854034211E-2</v>
      </c>
      <c r="K131"/>
      <c r="L131"/>
      <c r="M131"/>
      <c r="N131"/>
      <c r="O131"/>
      <c r="P131"/>
    </row>
    <row r="132" spans="1:16" hidden="1" outlineLevel="1">
      <c r="A132" s="372" t="s">
        <v>5</v>
      </c>
      <c r="B132" s="152">
        <f>(INDEX(Data!103:103,1,$O$1-2))</f>
        <v>1196649</v>
      </c>
      <c r="C132" s="153">
        <f>(INDEX(Data!103:103,1,$O$1-1))</f>
        <v>1196649</v>
      </c>
      <c r="D132" s="155">
        <f t="shared" si="18"/>
        <v>2393298</v>
      </c>
      <c r="E132" s="393">
        <f>(INDEX(Data!103:103,1,$O$1))</f>
        <v>1327547</v>
      </c>
      <c r="F132" s="394">
        <f>(INDEX(Data!103:103,1,$O$1+1))</f>
        <v>1327547</v>
      </c>
      <c r="G132" s="155">
        <f t="shared" si="19"/>
        <v>2655094</v>
      </c>
      <c r="H132" s="152">
        <f t="shared" si="20"/>
        <v>261796</v>
      </c>
      <c r="I132" s="166">
        <f t="shared" si="21"/>
        <v>0.10938713022782788</v>
      </c>
      <c r="J132" s="167">
        <f t="shared" si="17"/>
        <v>2.7734560633155408E-2</v>
      </c>
      <c r="K132"/>
      <c r="L132"/>
      <c r="M132"/>
      <c r="N132"/>
      <c r="O132"/>
      <c r="P132"/>
    </row>
    <row r="133" spans="1:16" hidden="1" outlineLevel="1">
      <c r="A133" s="372" t="s">
        <v>6</v>
      </c>
      <c r="B133" s="152">
        <f>(INDEX(Data!104:104,1,$O$1-2))</f>
        <v>1784055</v>
      </c>
      <c r="C133" s="153">
        <f>(INDEX(Data!104:104,1,$O$1-1))</f>
        <v>1784055</v>
      </c>
      <c r="D133" s="155">
        <f t="shared" si="18"/>
        <v>3568110</v>
      </c>
      <c r="E133" s="393">
        <f>(INDEX(Data!104:104,1,$O$1))</f>
        <v>1882003</v>
      </c>
      <c r="F133" s="394">
        <f>(INDEX(Data!104:104,1,$O$1+1))</f>
        <v>1882003</v>
      </c>
      <c r="G133" s="155">
        <f t="shared" si="19"/>
        <v>3764006</v>
      </c>
      <c r="H133" s="152">
        <f t="shared" si="20"/>
        <v>195896</v>
      </c>
      <c r="I133" s="166">
        <f t="shared" si="21"/>
        <v>5.4901894840685965E-2</v>
      </c>
      <c r="J133" s="167">
        <f t="shared" si="17"/>
        <v>3.9318025136044432E-2</v>
      </c>
      <c r="K133"/>
      <c r="L133"/>
      <c r="M133"/>
      <c r="N133"/>
      <c r="O133"/>
      <c r="P133"/>
    </row>
    <row r="134" spans="1:16" hidden="1" outlineLevel="1">
      <c r="A134" s="372" t="s">
        <v>399</v>
      </c>
      <c r="B134" s="152">
        <f>(INDEX(Data!105:105,1,$O$1-2))</f>
        <v>2527287</v>
      </c>
      <c r="C134" s="153">
        <f>(INDEX(Data!105:105,1,$O$1-1))</f>
        <v>2527287</v>
      </c>
      <c r="D134" s="155">
        <f t="shared" si="18"/>
        <v>5054574</v>
      </c>
      <c r="E134" s="393">
        <f>(INDEX(Data!105:105,1,$O$1))</f>
        <v>2499457</v>
      </c>
      <c r="F134" s="394">
        <f>(INDEX(Data!105:105,1,$O$1+1))</f>
        <v>2499457</v>
      </c>
      <c r="G134" s="155">
        <f t="shared" si="19"/>
        <v>4998914</v>
      </c>
      <c r="H134" s="152">
        <f t="shared" si="20"/>
        <v>-55660</v>
      </c>
      <c r="I134" s="166">
        <f t="shared" si="21"/>
        <v>-1.101180831460772E-2</v>
      </c>
      <c r="J134" s="167">
        <f t="shared" si="17"/>
        <v>5.2217617693734925E-2</v>
      </c>
      <c r="K134"/>
      <c r="L134"/>
      <c r="M134"/>
      <c r="N134"/>
      <c r="O134"/>
      <c r="P134"/>
    </row>
    <row r="135" spans="1:16" hidden="1" outlineLevel="1">
      <c r="A135" s="372" t="s">
        <v>7</v>
      </c>
      <c r="B135" s="152">
        <f>(INDEX(Data!106:106,1,$O$1-2))</f>
        <v>0</v>
      </c>
      <c r="C135" s="153">
        <f>(INDEX(Data!106:106,1,$O$1-1))</f>
        <v>0</v>
      </c>
      <c r="D135" s="155">
        <f t="shared" si="18"/>
        <v>0</v>
      </c>
      <c r="E135" s="393">
        <f>(INDEX(Data!106:106,1,$O$1))</f>
        <v>0</v>
      </c>
      <c r="F135" s="394">
        <f>(INDEX(Data!106:106,1,$O$1+1))</f>
        <v>0</v>
      </c>
      <c r="G135" s="155">
        <f t="shared" si="19"/>
        <v>0</v>
      </c>
      <c r="H135" s="152">
        <f t="shared" si="20"/>
        <v>0</v>
      </c>
      <c r="I135" s="166" t="str">
        <f t="shared" si="21"/>
        <v/>
      </c>
      <c r="J135" s="167">
        <f t="shared" si="17"/>
        <v>0</v>
      </c>
      <c r="K135"/>
      <c r="L135"/>
      <c r="M135"/>
      <c r="N135"/>
      <c r="O135"/>
      <c r="P135"/>
    </row>
    <row r="136" spans="1:16" hidden="1" outlineLevel="1">
      <c r="A136" s="372" t="s">
        <v>8</v>
      </c>
      <c r="B136" s="152">
        <f>(INDEX(Data!107:107,1,$O$1-2))</f>
        <v>0</v>
      </c>
      <c r="C136" s="153">
        <f>(INDEX(Data!107:107,1,$O$1-1))</f>
        <v>0</v>
      </c>
      <c r="D136" s="155">
        <f t="shared" si="18"/>
        <v>0</v>
      </c>
      <c r="E136" s="393">
        <f>(INDEX(Data!107:107,1,$O$1))</f>
        <v>0</v>
      </c>
      <c r="F136" s="394">
        <f>(INDEX(Data!107:107,1,$O$1+1))</f>
        <v>0</v>
      </c>
      <c r="G136" s="155">
        <f t="shared" si="19"/>
        <v>0</v>
      </c>
      <c r="H136" s="152">
        <f t="shared" si="20"/>
        <v>0</v>
      </c>
      <c r="I136" s="166" t="str">
        <f t="shared" si="21"/>
        <v/>
      </c>
      <c r="J136" s="167">
        <f t="shared" si="17"/>
        <v>0</v>
      </c>
      <c r="K136"/>
      <c r="L136"/>
      <c r="M136"/>
      <c r="N136"/>
      <c r="O136"/>
      <c r="P136"/>
    </row>
    <row r="137" spans="1:16" hidden="1" outlineLevel="1">
      <c r="A137" s="372" t="s">
        <v>9</v>
      </c>
      <c r="B137" s="152">
        <f>(INDEX(Data!108:108,1,$O$1-2))</f>
        <v>493477</v>
      </c>
      <c r="C137" s="153">
        <f>(INDEX(Data!108:108,1,$O$1-1))</f>
        <v>493477</v>
      </c>
      <c r="D137" s="155">
        <f t="shared" si="18"/>
        <v>986954</v>
      </c>
      <c r="E137" s="393">
        <f>(INDEX(Data!108:108,1,$O$1))</f>
        <v>427579</v>
      </c>
      <c r="F137" s="394">
        <f>(INDEX(Data!108:108,1,$O$1+1))</f>
        <v>427579</v>
      </c>
      <c r="G137" s="155">
        <f t="shared" si="19"/>
        <v>855158</v>
      </c>
      <c r="H137" s="152">
        <f t="shared" si="20"/>
        <v>-131796</v>
      </c>
      <c r="I137" s="166">
        <f t="shared" si="21"/>
        <v>-0.13353813855559632</v>
      </c>
      <c r="J137" s="167">
        <f t="shared" si="17"/>
        <v>8.932802907139225E-3</v>
      </c>
      <c r="K137"/>
      <c r="L137"/>
      <c r="M137"/>
      <c r="N137"/>
      <c r="O137"/>
      <c r="P137"/>
    </row>
    <row r="138" spans="1:16" hidden="1" outlineLevel="1">
      <c r="A138" s="372" t="s">
        <v>10</v>
      </c>
      <c r="B138" s="152">
        <f>(INDEX(Data!109:109,1,$O$1-2))</f>
        <v>1907695</v>
      </c>
      <c r="C138" s="153">
        <f>(INDEX(Data!109:109,1,$O$1-1))</f>
        <v>1907695</v>
      </c>
      <c r="D138" s="155">
        <f t="shared" si="18"/>
        <v>3815390</v>
      </c>
      <c r="E138" s="393">
        <f>(INDEX(Data!109:109,1,$O$1))</f>
        <v>1892697</v>
      </c>
      <c r="F138" s="394">
        <f>(INDEX(Data!109:109,1,$O$1+1))</f>
        <v>1892697</v>
      </c>
      <c r="G138" s="155">
        <f t="shared" si="19"/>
        <v>3785394</v>
      </c>
      <c r="H138" s="152">
        <f t="shared" si="20"/>
        <v>-29996</v>
      </c>
      <c r="I138" s="166">
        <f t="shared" si="21"/>
        <v>-7.8618437433656853E-3</v>
      </c>
      <c r="J138" s="167">
        <f t="shared" si="17"/>
        <v>3.9541439743143815E-2</v>
      </c>
      <c r="K138"/>
      <c r="L138"/>
      <c r="M138"/>
      <c r="N138"/>
      <c r="O138"/>
      <c r="P138"/>
    </row>
    <row r="139" spans="1:16" hidden="1" outlineLevel="1">
      <c r="A139" s="372" t="s">
        <v>11</v>
      </c>
      <c r="B139" s="152">
        <f>(INDEX(Data!110:110,1,$O$1-2))</f>
        <v>723723</v>
      </c>
      <c r="C139" s="153">
        <f>(INDEX(Data!110:110,1,$O$1-1))</f>
        <v>723723</v>
      </c>
      <c r="D139" s="155">
        <f t="shared" si="18"/>
        <v>1447446</v>
      </c>
      <c r="E139" s="393">
        <f>(INDEX(Data!110:110,1,$O$1))</f>
        <v>695939</v>
      </c>
      <c r="F139" s="394">
        <f>(INDEX(Data!110:110,1,$O$1+1))</f>
        <v>695939</v>
      </c>
      <c r="G139" s="155">
        <f t="shared" si="19"/>
        <v>1391878</v>
      </c>
      <c r="H139" s="152">
        <f t="shared" si="20"/>
        <v>-55568</v>
      </c>
      <c r="I139" s="166">
        <f t="shared" si="21"/>
        <v>-3.8390378639341298E-2</v>
      </c>
      <c r="J139" s="167">
        <f t="shared" si="17"/>
        <v>1.4539268585200781E-2</v>
      </c>
      <c r="K139"/>
      <c r="L139"/>
      <c r="M139"/>
      <c r="N139"/>
      <c r="O139"/>
      <c r="P139"/>
    </row>
    <row r="140" spans="1:16" hidden="1" outlineLevel="1">
      <c r="A140" s="372" t="s">
        <v>12</v>
      </c>
      <c r="B140" s="152">
        <f>(INDEX(Data!111:111,1,$O$1-2))</f>
        <v>5426801</v>
      </c>
      <c r="C140" s="153">
        <f>(INDEX(Data!111:111,1,$O$1-1))</f>
        <v>5426801</v>
      </c>
      <c r="D140" s="155">
        <f t="shared" si="18"/>
        <v>10853602</v>
      </c>
      <c r="E140" s="393">
        <f>(INDEX(Data!111:111,1,$O$1))</f>
        <v>5127892</v>
      </c>
      <c r="F140" s="394">
        <f>(INDEX(Data!111:111,1,$O$1+1))</f>
        <v>5127892</v>
      </c>
      <c r="G140" s="155">
        <f t="shared" si="19"/>
        <v>10255784</v>
      </c>
      <c r="H140" s="152">
        <f t="shared" si="20"/>
        <v>-597818</v>
      </c>
      <c r="I140" s="166">
        <f t="shared" si="21"/>
        <v>-5.5080147586027202E-2</v>
      </c>
      <c r="J140" s="167">
        <f t="shared" si="17"/>
        <v>0.10712979020273675</v>
      </c>
      <c r="K140"/>
      <c r="L140"/>
      <c r="M140"/>
      <c r="N140"/>
      <c r="O140"/>
      <c r="P140"/>
    </row>
    <row r="141" spans="1:16" hidden="1" outlineLevel="1">
      <c r="A141" s="372" t="s">
        <v>13</v>
      </c>
      <c r="B141" s="152">
        <f>(INDEX(Data!112:112,1,$O$1-2))</f>
        <v>234030</v>
      </c>
      <c r="C141" s="153">
        <f>(INDEX(Data!112:112,1,$O$1-1))</f>
        <v>234030</v>
      </c>
      <c r="D141" s="155">
        <f t="shared" si="18"/>
        <v>468060</v>
      </c>
      <c r="E141" s="393">
        <f>(INDEX(Data!112:112,1,$O$1))</f>
        <v>159108</v>
      </c>
      <c r="F141" s="394">
        <f>(INDEX(Data!112:112,1,$O$1+1))</f>
        <v>159108</v>
      </c>
      <c r="G141" s="155">
        <f t="shared" si="19"/>
        <v>318216</v>
      </c>
      <c r="H141" s="152">
        <f t="shared" si="20"/>
        <v>-149844</v>
      </c>
      <c r="I141" s="166">
        <f t="shared" si="21"/>
        <v>-0.32013844378925777</v>
      </c>
      <c r="J141" s="167">
        <f t="shared" si="17"/>
        <v>3.3240182631726718E-3</v>
      </c>
      <c r="K141"/>
      <c r="L141"/>
      <c r="M141"/>
      <c r="N141"/>
      <c r="O141"/>
      <c r="P141"/>
    </row>
    <row r="142" spans="1:16" hidden="1" outlineLevel="1">
      <c r="A142" s="372" t="s">
        <v>14</v>
      </c>
      <c r="B142" s="152">
        <f>(INDEX(Data!113:113,1,$O$1-2))</f>
        <v>775546</v>
      </c>
      <c r="C142" s="153">
        <f>(INDEX(Data!113:113,1,$O$1-1))</f>
        <v>775546</v>
      </c>
      <c r="D142" s="155">
        <f t="shared" si="18"/>
        <v>1551092</v>
      </c>
      <c r="E142" s="393">
        <f>(INDEX(Data!113:113,1,$O$1))</f>
        <v>797805</v>
      </c>
      <c r="F142" s="394">
        <f>(INDEX(Data!113:113,1,$O$1+1))</f>
        <v>797805</v>
      </c>
      <c r="G142" s="155">
        <f t="shared" si="19"/>
        <v>1595610</v>
      </c>
      <c r="H142" s="152">
        <f t="shared" si="20"/>
        <v>44518</v>
      </c>
      <c r="I142" s="166">
        <f t="shared" si="21"/>
        <v>2.8701069955876249E-2</v>
      </c>
      <c r="J142" s="167">
        <f t="shared" si="17"/>
        <v>1.6667410755276123E-2</v>
      </c>
      <c r="K142"/>
      <c r="L142"/>
      <c r="M142"/>
      <c r="N142"/>
      <c r="O142"/>
      <c r="P142"/>
    </row>
    <row r="143" spans="1:16" hidden="1" outlineLevel="1">
      <c r="A143" s="372" t="s">
        <v>15</v>
      </c>
      <c r="B143" s="152">
        <f>(INDEX(Data!114:114,1,$O$1-2))</f>
        <v>1331989</v>
      </c>
      <c r="C143" s="153">
        <f>(INDEX(Data!114:114,1,$O$1-1))</f>
        <v>1331989</v>
      </c>
      <c r="D143" s="155">
        <f t="shared" si="18"/>
        <v>2663978</v>
      </c>
      <c r="E143" s="393">
        <f>(INDEX(Data!114:114,1,$O$1))</f>
        <v>1351978</v>
      </c>
      <c r="F143" s="394">
        <f>(INDEX(Data!114:114,1,$O$1+1))</f>
        <v>1351978</v>
      </c>
      <c r="G143" s="155">
        <f t="shared" si="19"/>
        <v>2703956</v>
      </c>
      <c r="H143" s="152">
        <f t="shared" si="20"/>
        <v>39978</v>
      </c>
      <c r="I143" s="166">
        <f t="shared" si="21"/>
        <v>1.5006880687453124E-2</v>
      </c>
      <c r="J143" s="167">
        <f t="shared" si="17"/>
        <v>2.8244962939686643E-2</v>
      </c>
      <c r="K143"/>
      <c r="L143"/>
      <c r="M143"/>
      <c r="N143"/>
      <c r="O143"/>
      <c r="P143"/>
    </row>
    <row r="144" spans="1:16" hidden="1" outlineLevel="1">
      <c r="A144" s="372" t="s">
        <v>16</v>
      </c>
      <c r="B144" s="152">
        <f>(INDEX(Data!115:115,1,$O$1-2))</f>
        <v>171535</v>
      </c>
      <c r="C144" s="153">
        <f>(INDEX(Data!115:115,1,$O$1-1))</f>
        <v>171535</v>
      </c>
      <c r="D144" s="155">
        <f t="shared" si="18"/>
        <v>343070</v>
      </c>
      <c r="E144" s="393">
        <f>(INDEX(Data!115:115,1,$O$1))</f>
        <v>193054</v>
      </c>
      <c r="F144" s="394">
        <f>(INDEX(Data!115:115,1,$O$1+1))</f>
        <v>193054</v>
      </c>
      <c r="G144" s="155">
        <f t="shared" si="19"/>
        <v>386108</v>
      </c>
      <c r="H144" s="152">
        <f t="shared" si="20"/>
        <v>43038</v>
      </c>
      <c r="I144" s="166">
        <f t="shared" si="21"/>
        <v>0.12544961669630106</v>
      </c>
      <c r="J144" s="167">
        <f t="shared" si="17"/>
        <v>4.0332039984069751E-3</v>
      </c>
      <c r="K144"/>
      <c r="L144"/>
      <c r="M144"/>
      <c r="N144"/>
      <c r="O144"/>
      <c r="P144"/>
    </row>
    <row r="145" spans="1:16" hidden="1" outlineLevel="1">
      <c r="A145" s="372" t="s">
        <v>17</v>
      </c>
      <c r="B145" s="152">
        <f>(INDEX(Data!116:116,1,$O$1-2))</f>
        <v>737135</v>
      </c>
      <c r="C145" s="153">
        <f>(INDEX(Data!116:116,1,$O$1-1))</f>
        <v>737135</v>
      </c>
      <c r="D145" s="155">
        <f t="shared" si="18"/>
        <v>1474270</v>
      </c>
      <c r="E145" s="393">
        <f>(INDEX(Data!116:116,1,$O$1))</f>
        <v>1004269</v>
      </c>
      <c r="F145" s="394">
        <f>(INDEX(Data!116:116,1,$O$1+1))</f>
        <v>1004269</v>
      </c>
      <c r="G145" s="155">
        <f t="shared" si="19"/>
        <v>2008538</v>
      </c>
      <c r="H145" s="152">
        <f t="shared" si="20"/>
        <v>534268</v>
      </c>
      <c r="I145" s="166">
        <f t="shared" si="21"/>
        <v>0.36239494800816674</v>
      </c>
      <c r="J145" s="167">
        <f t="shared" si="17"/>
        <v>2.0980770904908339E-2</v>
      </c>
      <c r="K145"/>
      <c r="L145"/>
      <c r="M145"/>
      <c r="N145"/>
      <c r="O145"/>
      <c r="P145"/>
    </row>
    <row r="146" spans="1:16" hidden="1" outlineLevel="1">
      <c r="A146" s="372" t="s">
        <v>18</v>
      </c>
      <c r="B146" s="152">
        <f>(INDEX(Data!117:117,1,$O$1-2))</f>
        <v>994657</v>
      </c>
      <c r="C146" s="153">
        <f>(INDEX(Data!117:117,1,$O$1-1))</f>
        <v>994657</v>
      </c>
      <c r="D146" s="155">
        <f t="shared" si="18"/>
        <v>1989314</v>
      </c>
      <c r="E146" s="393">
        <f>(INDEX(Data!117:117,1,$O$1))</f>
        <v>1007951</v>
      </c>
      <c r="F146" s="394">
        <f>(INDEX(Data!117:117,1,$O$1+1))</f>
        <v>1007951</v>
      </c>
      <c r="G146" s="155">
        <f t="shared" si="19"/>
        <v>2015902</v>
      </c>
      <c r="H146" s="152">
        <f t="shared" si="20"/>
        <v>26588</v>
      </c>
      <c r="I146" s="166">
        <f t="shared" si="21"/>
        <v>1.3365411393073189E-2</v>
      </c>
      <c r="J146" s="167">
        <f t="shared" si="17"/>
        <v>2.1057693719883083E-2</v>
      </c>
      <c r="K146"/>
      <c r="L146"/>
      <c r="M146"/>
      <c r="N146"/>
      <c r="O146"/>
      <c r="P146"/>
    </row>
    <row r="147" spans="1:16" hidden="1" outlineLevel="1">
      <c r="A147" s="372" t="s">
        <v>19</v>
      </c>
      <c r="B147" s="152">
        <f>(INDEX(Data!118:118,1,$O$1-2))</f>
        <v>356691</v>
      </c>
      <c r="C147" s="153">
        <f>(INDEX(Data!118:118,1,$O$1-1))</f>
        <v>356691</v>
      </c>
      <c r="D147" s="155">
        <f t="shared" si="18"/>
        <v>713382</v>
      </c>
      <c r="E147" s="393">
        <f>(INDEX(Data!118:118,1,$O$1))</f>
        <v>415359</v>
      </c>
      <c r="F147" s="394">
        <f>(INDEX(Data!118:118,1,$O$1+1))</f>
        <v>415359</v>
      </c>
      <c r="G147" s="155">
        <f t="shared" si="19"/>
        <v>830718</v>
      </c>
      <c r="H147" s="152">
        <f t="shared" si="20"/>
        <v>117336</v>
      </c>
      <c r="I147" s="166">
        <f t="shared" si="21"/>
        <v>0.16447849819591748</v>
      </c>
      <c r="J147" s="167">
        <f t="shared" si="17"/>
        <v>8.6775077417423248E-3</v>
      </c>
      <c r="K147"/>
      <c r="L147"/>
      <c r="M147"/>
      <c r="N147"/>
      <c r="O147"/>
      <c r="P147"/>
    </row>
    <row r="148" spans="1:16" hidden="1" outlineLevel="1">
      <c r="A148" s="372" t="s">
        <v>20</v>
      </c>
      <c r="B148" s="152">
        <f>(INDEX(Data!119:119,1,$O$1-2))</f>
        <v>645208</v>
      </c>
      <c r="C148" s="153">
        <f>(INDEX(Data!119:119,1,$O$1-1))</f>
        <v>645208</v>
      </c>
      <c r="D148" s="155">
        <f t="shared" si="18"/>
        <v>1290416</v>
      </c>
      <c r="E148" s="393">
        <f>(INDEX(Data!119:119,1,$O$1))</f>
        <v>636224</v>
      </c>
      <c r="F148" s="394">
        <f>(INDEX(Data!119:119,1,$O$1+1))</f>
        <v>636224</v>
      </c>
      <c r="G148" s="155">
        <f t="shared" si="19"/>
        <v>1272448</v>
      </c>
      <c r="H148" s="152">
        <f t="shared" si="20"/>
        <v>-17968</v>
      </c>
      <c r="I148" s="166">
        <f t="shared" si="21"/>
        <v>-1.3924191888507272E-2</v>
      </c>
      <c r="J148" s="167">
        <f t="shared" si="17"/>
        <v>1.329172760306691E-2</v>
      </c>
      <c r="K148"/>
      <c r="L148"/>
      <c r="M148"/>
      <c r="N148"/>
      <c r="O148"/>
      <c r="P148"/>
    </row>
    <row r="149" spans="1:16" hidden="1" outlineLevel="1">
      <c r="A149" s="372" t="s">
        <v>21</v>
      </c>
      <c r="B149" s="152">
        <f>(INDEX(Data!120:120,1,$O$1-2))</f>
        <v>771355</v>
      </c>
      <c r="C149" s="153">
        <f>(INDEX(Data!120:120,1,$O$1-1))</f>
        <v>771355</v>
      </c>
      <c r="D149" s="155">
        <f t="shared" si="18"/>
        <v>1542710</v>
      </c>
      <c r="E149" s="393">
        <f>(INDEX(Data!120:120,1,$O$1))</f>
        <v>717209</v>
      </c>
      <c r="F149" s="394">
        <f>(INDEX(Data!120:120,1,$O$1+1))</f>
        <v>717209</v>
      </c>
      <c r="G149" s="155">
        <f t="shared" si="19"/>
        <v>1434418</v>
      </c>
      <c r="H149" s="152">
        <f t="shared" si="20"/>
        <v>-108292</v>
      </c>
      <c r="I149" s="166">
        <f t="shared" si="21"/>
        <v>-7.0195953873378666E-2</v>
      </c>
      <c r="J149" s="167">
        <f t="shared" si="17"/>
        <v>1.4983632592401442E-2</v>
      </c>
      <c r="K149"/>
      <c r="L149"/>
      <c r="M149"/>
      <c r="N149"/>
      <c r="O149"/>
      <c r="P149"/>
    </row>
    <row r="150" spans="1:16" hidden="1" outlineLevel="1">
      <c r="A150" s="372" t="s">
        <v>22</v>
      </c>
      <c r="B150" s="152">
        <f>(INDEX(Data!121:121,1,$O$1-2))</f>
        <v>688267</v>
      </c>
      <c r="C150" s="153">
        <f>(INDEX(Data!121:121,1,$O$1-1))</f>
        <v>688267</v>
      </c>
      <c r="D150" s="155">
        <f t="shared" si="18"/>
        <v>1376534</v>
      </c>
      <c r="E150" s="393">
        <f>(INDEX(Data!121:121,1,$O$1))</f>
        <v>760137</v>
      </c>
      <c r="F150" s="394">
        <f>(INDEX(Data!121:121,1,$O$1+1))</f>
        <v>760137</v>
      </c>
      <c r="G150" s="155">
        <f t="shared" si="19"/>
        <v>1520274</v>
      </c>
      <c r="H150" s="152">
        <f t="shared" si="20"/>
        <v>143740</v>
      </c>
      <c r="I150" s="166">
        <f t="shared" si="21"/>
        <v>0.10442168518903275</v>
      </c>
      <c r="J150" s="167">
        <f t="shared" si="17"/>
        <v>1.5880466541677886E-2</v>
      </c>
      <c r="K150"/>
      <c r="L150"/>
      <c r="M150"/>
      <c r="N150"/>
      <c r="O150"/>
      <c r="P150"/>
    </row>
    <row r="151" spans="1:16" hidden="1" outlineLevel="1">
      <c r="A151" s="372" t="s">
        <v>23</v>
      </c>
      <c r="B151" s="152">
        <f>(INDEX(Data!122:122,1,$O$1-2))</f>
        <v>214560</v>
      </c>
      <c r="C151" s="153">
        <f>(INDEX(Data!122:122,1,$O$1-1))</f>
        <v>214560</v>
      </c>
      <c r="D151" s="155">
        <f t="shared" si="18"/>
        <v>429120</v>
      </c>
      <c r="E151" s="393">
        <f>(INDEX(Data!122:122,1,$O$1))</f>
        <v>186308</v>
      </c>
      <c r="F151" s="394">
        <f>(INDEX(Data!122:122,1,$O$1+1))</f>
        <v>186308</v>
      </c>
      <c r="G151" s="155">
        <f t="shared" si="19"/>
        <v>372616</v>
      </c>
      <c r="H151" s="152">
        <f t="shared" si="20"/>
        <v>-56504</v>
      </c>
      <c r="I151" s="166">
        <f t="shared" si="21"/>
        <v>-0.13167412378821775</v>
      </c>
      <c r="J151" s="167">
        <f t="shared" si="17"/>
        <v>3.8922693678204372E-3</v>
      </c>
      <c r="K151"/>
      <c r="L151"/>
      <c r="M151"/>
      <c r="N151"/>
      <c r="O151"/>
      <c r="P151"/>
    </row>
    <row r="152" spans="1:16" hidden="1" outlineLevel="1">
      <c r="A152" s="372" t="s">
        <v>24</v>
      </c>
      <c r="B152" s="152">
        <f>(INDEX(Data!123:123,1,$O$1-2))</f>
        <v>2624112</v>
      </c>
      <c r="C152" s="153">
        <f>(INDEX(Data!123:123,1,$O$1-1))</f>
        <v>2624112</v>
      </c>
      <c r="D152" s="155">
        <f t="shared" si="18"/>
        <v>5248224</v>
      </c>
      <c r="E152" s="393">
        <f>(INDEX(Data!123:123,1,$O$1))</f>
        <v>2728997</v>
      </c>
      <c r="F152" s="394">
        <f>(INDEX(Data!123:123,1,$O$1+1))</f>
        <v>2728997</v>
      </c>
      <c r="G152" s="155">
        <f t="shared" si="19"/>
        <v>5457994</v>
      </c>
      <c r="H152" s="152">
        <f t="shared" si="20"/>
        <v>209770</v>
      </c>
      <c r="I152" s="166">
        <f t="shared" si="21"/>
        <v>3.9969711658648717E-2</v>
      </c>
      <c r="J152" s="167">
        <f t="shared" si="17"/>
        <v>5.7013072052589632E-2</v>
      </c>
      <c r="K152"/>
      <c r="L152"/>
      <c r="M152"/>
      <c r="N152"/>
      <c r="O152"/>
      <c r="P152"/>
    </row>
    <row r="153" spans="1:16" hidden="1" outlineLevel="1">
      <c r="A153" s="372" t="s">
        <v>25</v>
      </c>
      <c r="B153" s="152">
        <f>(INDEX(Data!124:124,1,$O$1-2))</f>
        <v>686822</v>
      </c>
      <c r="C153" s="153">
        <f>(INDEX(Data!124:124,1,$O$1-1))</f>
        <v>686822</v>
      </c>
      <c r="D153" s="155">
        <f t="shared" si="18"/>
        <v>1373644</v>
      </c>
      <c r="E153" s="393">
        <f>(INDEX(Data!124:124,1,$O$1))</f>
        <v>832331</v>
      </c>
      <c r="F153" s="394">
        <f>(INDEX(Data!124:124,1,$O$1+1))</f>
        <v>832331</v>
      </c>
      <c r="G153" s="155">
        <f t="shared" si="19"/>
        <v>1664662</v>
      </c>
      <c r="H153" s="152">
        <f t="shared" si="20"/>
        <v>291018</v>
      </c>
      <c r="I153" s="166">
        <f t="shared" si="21"/>
        <v>0.21185838543319813</v>
      </c>
      <c r="J153" s="167">
        <f t="shared" si="17"/>
        <v>1.7388713609653651E-2</v>
      </c>
      <c r="K153"/>
      <c r="L153"/>
      <c r="M153"/>
      <c r="N153"/>
      <c r="O153"/>
      <c r="P153"/>
    </row>
    <row r="154" spans="1:16" hidden="1" outlineLevel="1">
      <c r="A154" s="372" t="s">
        <v>26</v>
      </c>
      <c r="B154" s="152">
        <f>(INDEX(Data!125:125,1,$O$1-2))</f>
        <v>1045833</v>
      </c>
      <c r="C154" s="153">
        <f>(INDEX(Data!125:125,1,$O$1-1))</f>
        <v>1045833</v>
      </c>
      <c r="D154" s="155">
        <f t="shared" si="18"/>
        <v>2091666</v>
      </c>
      <c r="E154" s="393">
        <f>(INDEX(Data!125:125,1,$O$1))</f>
        <v>981515</v>
      </c>
      <c r="F154" s="394">
        <f>(INDEX(Data!125:125,1,$O$1+1))</f>
        <v>981515</v>
      </c>
      <c r="G154" s="155">
        <f t="shared" si="19"/>
        <v>1963030</v>
      </c>
      <c r="H154" s="152">
        <f t="shared" si="20"/>
        <v>-128636</v>
      </c>
      <c r="I154" s="166">
        <f t="shared" si="21"/>
        <v>-6.1499302469897203E-2</v>
      </c>
      <c r="J154" s="167">
        <f t="shared" si="17"/>
        <v>2.0505403785968806E-2</v>
      </c>
      <c r="K154"/>
      <c r="L154"/>
      <c r="M154"/>
      <c r="N154"/>
      <c r="O154"/>
      <c r="P154"/>
    </row>
    <row r="155" spans="1:16" hidden="1" outlineLevel="1">
      <c r="A155" s="372" t="s">
        <v>27</v>
      </c>
      <c r="B155" s="152">
        <f>(INDEX(Data!126:126,1,$O$1-2))</f>
        <v>379465</v>
      </c>
      <c r="C155" s="153">
        <f>(INDEX(Data!126:126,1,$O$1-1))</f>
        <v>379465</v>
      </c>
      <c r="D155" s="155">
        <f t="shared" si="18"/>
        <v>758930</v>
      </c>
      <c r="E155" s="393">
        <f>(INDEX(Data!126:126,1,$O$1))</f>
        <v>403606</v>
      </c>
      <c r="F155" s="394">
        <f>(INDEX(Data!126:126,1,$O$1+1))</f>
        <v>403606</v>
      </c>
      <c r="G155" s="155">
        <f t="shared" si="19"/>
        <v>807212</v>
      </c>
      <c r="H155" s="152">
        <f t="shared" si="20"/>
        <v>48282</v>
      </c>
      <c r="I155" s="166">
        <f t="shared" si="21"/>
        <v>6.3618515541617807E-2</v>
      </c>
      <c r="J155" s="167">
        <f t="shared" si="17"/>
        <v>8.4319689464141916E-3</v>
      </c>
      <c r="K155"/>
      <c r="L155"/>
      <c r="M155"/>
      <c r="N155"/>
      <c r="O155"/>
      <c r="P155"/>
    </row>
    <row r="156" spans="1:16" hidden="1" outlineLevel="1">
      <c r="A156" s="372" t="s">
        <v>28</v>
      </c>
      <c r="B156" s="152">
        <f>(INDEX(Data!127:127,1,$O$1-2))</f>
        <v>686136</v>
      </c>
      <c r="C156" s="153">
        <f>(INDEX(Data!127:127,1,$O$1-1))</f>
        <v>686136</v>
      </c>
      <c r="D156" s="155">
        <f t="shared" si="18"/>
        <v>1372272</v>
      </c>
      <c r="E156" s="393">
        <f>(INDEX(Data!127:127,1,$O$1))</f>
        <v>668899</v>
      </c>
      <c r="F156" s="394">
        <f>(INDEX(Data!127:127,1,$O$1+1))</f>
        <v>668899</v>
      </c>
      <c r="G156" s="155">
        <f t="shared" si="19"/>
        <v>1337798</v>
      </c>
      <c r="H156" s="152">
        <f t="shared" si="20"/>
        <v>-34474</v>
      </c>
      <c r="I156" s="166">
        <f t="shared" si="21"/>
        <v>-2.5121841734000255E-2</v>
      </c>
      <c r="J156" s="167">
        <f t="shared" si="17"/>
        <v>1.3974360134109768E-2</v>
      </c>
      <c r="K156"/>
      <c r="L156"/>
      <c r="M156"/>
      <c r="N156"/>
      <c r="O156"/>
      <c r="P156"/>
    </row>
    <row r="157" spans="1:16" hidden="1" outlineLevel="1">
      <c r="A157" s="372" t="s">
        <v>29</v>
      </c>
      <c r="B157" s="152">
        <f>(INDEX(Data!128:128,1,$O$1-2))</f>
        <v>2445168</v>
      </c>
      <c r="C157" s="153">
        <f>(INDEX(Data!128:128,1,$O$1-1))</f>
        <v>2445168</v>
      </c>
      <c r="D157" s="155">
        <f t="shared" si="18"/>
        <v>4890336</v>
      </c>
      <c r="E157" s="393">
        <f>(INDEX(Data!128:128,1,$O$1))</f>
        <v>2297247</v>
      </c>
      <c r="F157" s="394">
        <f>(INDEX(Data!128:128,1,$O$1+1))</f>
        <v>2297247</v>
      </c>
      <c r="G157" s="155">
        <f t="shared" si="19"/>
        <v>4594494</v>
      </c>
      <c r="H157" s="152">
        <f t="shared" si="20"/>
        <v>-295842</v>
      </c>
      <c r="I157" s="166">
        <f t="shared" si="21"/>
        <v>-6.0495229775622779E-2</v>
      </c>
      <c r="J157" s="167">
        <f t="shared" si="17"/>
        <v>4.7993130345542839E-2</v>
      </c>
      <c r="K157"/>
      <c r="L157"/>
      <c r="M157"/>
      <c r="N157"/>
      <c r="O157"/>
      <c r="P157"/>
    </row>
    <row r="158" spans="1:16" hidden="1" outlineLevel="1">
      <c r="A158" s="372" t="s">
        <v>30</v>
      </c>
      <c r="B158" s="152">
        <f>(INDEX(Data!129:129,1,$O$1-2))</f>
        <v>140622</v>
      </c>
      <c r="C158" s="153">
        <f>(INDEX(Data!129:129,1,$O$1-1))</f>
        <v>140622</v>
      </c>
      <c r="D158" s="155">
        <f t="shared" si="18"/>
        <v>281244</v>
      </c>
      <c r="E158" s="393">
        <f>(INDEX(Data!129:129,1,$O$1))</f>
        <v>190320</v>
      </c>
      <c r="F158" s="394">
        <f>(INDEX(Data!129:129,1,$O$1+1))</f>
        <v>190320</v>
      </c>
      <c r="G158" s="155">
        <f t="shared" si="19"/>
        <v>380640</v>
      </c>
      <c r="H158" s="152">
        <f t="shared" si="20"/>
        <v>99396</v>
      </c>
      <c r="I158" s="166">
        <f t="shared" si="21"/>
        <v>0.35341553953151</v>
      </c>
      <c r="J158" s="167">
        <f t="shared" si="17"/>
        <v>3.9760864057559828E-3</v>
      </c>
      <c r="K158"/>
      <c r="L158"/>
      <c r="M158"/>
      <c r="N158"/>
      <c r="O158"/>
      <c r="P158"/>
    </row>
    <row r="159" spans="1:16" hidden="1" outlineLevel="1">
      <c r="A159" s="372" t="s">
        <v>401</v>
      </c>
      <c r="B159" s="152">
        <f>(INDEX(Data!130:130,1,$O$1-2))</f>
        <v>0</v>
      </c>
      <c r="C159" s="153">
        <f>(INDEX(Data!130:130,1,$O$1-1))</f>
        <v>0</v>
      </c>
      <c r="D159" s="155">
        <f t="shared" si="18"/>
        <v>0</v>
      </c>
      <c r="E159" s="393">
        <f>(INDEX(Data!130:130,1,$O$1))</f>
        <v>0</v>
      </c>
      <c r="F159" s="394">
        <f>(INDEX(Data!130:130,1,$O$1+1))</f>
        <v>0</v>
      </c>
      <c r="G159" s="155">
        <f t="shared" si="19"/>
        <v>0</v>
      </c>
      <c r="H159" s="152">
        <f t="shared" si="20"/>
        <v>0</v>
      </c>
      <c r="I159" s="166" t="str">
        <f t="shared" si="21"/>
        <v/>
      </c>
      <c r="J159" s="167">
        <f t="shared" si="17"/>
        <v>0</v>
      </c>
      <c r="K159"/>
      <c r="L159"/>
      <c r="M159"/>
      <c r="N159"/>
      <c r="O159"/>
      <c r="P159"/>
    </row>
    <row r="160" spans="1:16" hidden="1" outlineLevel="1">
      <c r="A160" s="372" t="s">
        <v>31</v>
      </c>
      <c r="B160" s="152">
        <f>(INDEX(Data!131:131,1,$O$1-2))</f>
        <v>1495830</v>
      </c>
      <c r="C160" s="153">
        <f>(INDEX(Data!131:131,1,$O$1-1))</f>
        <v>1495830</v>
      </c>
      <c r="D160" s="155">
        <f t="shared" si="18"/>
        <v>2991660</v>
      </c>
      <c r="E160" s="393">
        <f>(INDEX(Data!131:131,1,$O$1))</f>
        <v>1449309</v>
      </c>
      <c r="F160" s="394">
        <f>(INDEX(Data!131:131,1,$O$1+1))</f>
        <v>1449309</v>
      </c>
      <c r="G160" s="155">
        <f t="shared" si="19"/>
        <v>2898618</v>
      </c>
      <c r="H160" s="152">
        <f t="shared" si="20"/>
        <v>-93042</v>
      </c>
      <c r="I160" s="166">
        <f t="shared" si="21"/>
        <v>-3.1100459276789474E-2</v>
      </c>
      <c r="J160" s="167">
        <f t="shared" si="17"/>
        <v>3.0278361773012807E-2</v>
      </c>
      <c r="K160"/>
      <c r="L160"/>
      <c r="M160"/>
      <c r="N160"/>
      <c r="O160"/>
      <c r="P160"/>
    </row>
    <row r="161" spans="1:16" hidden="1" outlineLevel="1">
      <c r="A161" s="372" t="s">
        <v>32</v>
      </c>
      <c r="B161" s="152">
        <f>(INDEX(Data!132:132,1,$O$1-2))</f>
        <v>516952</v>
      </c>
      <c r="C161" s="153">
        <f>(INDEX(Data!132:132,1,$O$1-1))</f>
        <v>516952</v>
      </c>
      <c r="D161" s="155">
        <f t="shared" si="18"/>
        <v>1033904</v>
      </c>
      <c r="E161" s="393">
        <f>(INDEX(Data!132:132,1,$O$1))</f>
        <v>540973</v>
      </c>
      <c r="F161" s="394">
        <f>(INDEX(Data!132:132,1,$O$1+1))</f>
        <v>540973</v>
      </c>
      <c r="G161" s="155">
        <f t="shared" si="19"/>
        <v>1081946</v>
      </c>
      <c r="H161" s="152">
        <f t="shared" si="20"/>
        <v>48042</v>
      </c>
      <c r="I161" s="166">
        <f t="shared" si="21"/>
        <v>4.6466596511861837E-2</v>
      </c>
      <c r="J161" s="167">
        <f t="shared" si="17"/>
        <v>1.1301783265978516E-2</v>
      </c>
      <c r="K161"/>
      <c r="L161"/>
      <c r="M161"/>
      <c r="N161"/>
      <c r="O161"/>
      <c r="P161"/>
    </row>
    <row r="162" spans="1:16" hidden="1" outlineLevel="1">
      <c r="A162" s="372" t="s">
        <v>33</v>
      </c>
      <c r="B162" s="152">
        <f>(INDEX(Data!133:133,1,$O$1-2))</f>
        <v>3156908</v>
      </c>
      <c r="C162" s="153">
        <f>(INDEX(Data!133:133,1,$O$1-1))</f>
        <v>3156908</v>
      </c>
      <c r="D162" s="155">
        <f t="shared" si="18"/>
        <v>6313816</v>
      </c>
      <c r="E162" s="393">
        <f>(INDEX(Data!133:133,1,$O$1))</f>
        <v>3292458</v>
      </c>
      <c r="F162" s="394">
        <f>(INDEX(Data!133:133,1,$O$1+1))</f>
        <v>3292458</v>
      </c>
      <c r="G162" s="155">
        <f t="shared" si="19"/>
        <v>6584916</v>
      </c>
      <c r="H162" s="152">
        <f t="shared" si="20"/>
        <v>271100</v>
      </c>
      <c r="I162" s="166">
        <f t="shared" si="21"/>
        <v>4.2937583230173319E-2</v>
      </c>
      <c r="J162" s="167">
        <f t="shared" si="17"/>
        <v>6.8784665275969575E-2</v>
      </c>
      <c r="K162"/>
      <c r="L162"/>
      <c r="M162"/>
      <c r="N162"/>
      <c r="O162"/>
      <c r="P162"/>
    </row>
    <row r="163" spans="1:16" hidden="1" outlineLevel="1">
      <c r="A163" s="372" t="s">
        <v>34</v>
      </c>
      <c r="B163" s="152">
        <f>(INDEX(Data!134:134,1,$O$1-2))</f>
        <v>853442</v>
      </c>
      <c r="C163" s="153">
        <f>(INDEX(Data!134:134,1,$O$1-1))</f>
        <v>853442</v>
      </c>
      <c r="D163" s="155">
        <f t="shared" si="18"/>
        <v>1706884</v>
      </c>
      <c r="E163" s="393">
        <f>(INDEX(Data!134:134,1,$O$1))</f>
        <v>833669</v>
      </c>
      <c r="F163" s="394">
        <f>(INDEX(Data!134:134,1,$O$1+1))</f>
        <v>833669</v>
      </c>
      <c r="G163" s="155">
        <f t="shared" si="19"/>
        <v>1667338</v>
      </c>
      <c r="H163" s="152">
        <f t="shared" si="20"/>
        <v>-39546</v>
      </c>
      <c r="I163" s="166">
        <f t="shared" si="21"/>
        <v>-2.3168534006997546E-2</v>
      </c>
      <c r="J163" s="167">
        <f t="shared" si="17"/>
        <v>1.7416666550021984E-2</v>
      </c>
      <c r="K163"/>
      <c r="L163"/>
      <c r="M163"/>
      <c r="N163"/>
      <c r="O163"/>
      <c r="P163"/>
    </row>
    <row r="164" spans="1:16" hidden="1" outlineLevel="1">
      <c r="A164" s="372" t="s">
        <v>35</v>
      </c>
      <c r="B164" s="152">
        <f>(INDEX(Data!135:135,1,$O$1-2))</f>
        <v>704931</v>
      </c>
      <c r="C164" s="153">
        <f>(INDEX(Data!135:135,1,$O$1-1))</f>
        <v>704931</v>
      </c>
      <c r="D164" s="155">
        <f t="shared" si="18"/>
        <v>1409862</v>
      </c>
      <c r="E164" s="393">
        <f>(INDEX(Data!135:135,1,$O$1))</f>
        <v>774225</v>
      </c>
      <c r="F164" s="394">
        <f>(INDEX(Data!135:135,1,$O$1+1))</f>
        <v>774225</v>
      </c>
      <c r="G164" s="155">
        <f t="shared" si="19"/>
        <v>1548450</v>
      </c>
      <c r="H164" s="152">
        <f t="shared" si="20"/>
        <v>138588</v>
      </c>
      <c r="I164" s="166">
        <f t="shared" si="21"/>
        <v>9.8298982453601844E-2</v>
      </c>
      <c r="J164" s="167">
        <f t="shared" si="17"/>
        <v>1.6174787187349861E-2</v>
      </c>
      <c r="K164"/>
      <c r="L164"/>
      <c r="M164"/>
      <c r="N164"/>
      <c r="O164"/>
      <c r="P164"/>
    </row>
    <row r="165" spans="1:16" hidden="1" outlineLevel="1">
      <c r="A165" s="372" t="s">
        <v>36</v>
      </c>
      <c r="B165" s="152">
        <f>(INDEX(Data!136:136,1,$O$1-2))</f>
        <v>1071773</v>
      </c>
      <c r="C165" s="153">
        <f>(INDEX(Data!136:136,1,$O$1-1))</f>
        <v>1071773</v>
      </c>
      <c r="D165" s="155">
        <f t="shared" si="18"/>
        <v>2143546</v>
      </c>
      <c r="E165" s="393">
        <f>(INDEX(Data!136:136,1,$O$1))</f>
        <v>1067966</v>
      </c>
      <c r="F165" s="394">
        <f>(INDEX(Data!136:136,1,$O$1+1))</f>
        <v>1067966</v>
      </c>
      <c r="G165" s="155">
        <f t="shared" si="19"/>
        <v>2135932</v>
      </c>
      <c r="H165" s="152">
        <f t="shared" si="20"/>
        <v>-7614</v>
      </c>
      <c r="I165" s="166">
        <f t="shared" si="21"/>
        <v>-3.5520581317125921E-3</v>
      </c>
      <c r="J165" s="167">
        <f t="shared" si="17"/>
        <v>2.2311502177435865E-2</v>
      </c>
      <c r="K165"/>
      <c r="L165"/>
      <c r="M165"/>
      <c r="N165"/>
      <c r="O165"/>
      <c r="P165"/>
    </row>
    <row r="166" spans="1:16" hidden="1" outlineLevel="1">
      <c r="A166" s="372" t="s">
        <v>40</v>
      </c>
      <c r="B166" s="152">
        <f>(INDEX(Data!137:137,1,$O$1-2))</f>
        <v>2204437</v>
      </c>
      <c r="C166" s="153">
        <f>(INDEX(Data!137:137,1,$O$1-1))</f>
        <v>2204437</v>
      </c>
      <c r="D166" s="155">
        <f t="shared" si="18"/>
        <v>4408874</v>
      </c>
      <c r="E166" s="393">
        <f>(INDEX(Data!137:137,1,$O$1))</f>
        <v>2312753</v>
      </c>
      <c r="F166" s="394">
        <f>(INDEX(Data!137:137,1,$O$1+1))</f>
        <v>2312753</v>
      </c>
      <c r="G166" s="155">
        <f t="shared" si="19"/>
        <v>4625506</v>
      </c>
      <c r="H166" s="152">
        <f t="shared" si="20"/>
        <v>216632</v>
      </c>
      <c r="I166" s="166">
        <f t="shared" si="21"/>
        <v>4.913544818926556E-2</v>
      </c>
      <c r="J166" s="167">
        <f t="shared" si="17"/>
        <v>4.8317075258361528E-2</v>
      </c>
      <c r="K166"/>
      <c r="L166"/>
      <c r="M166"/>
      <c r="N166"/>
      <c r="O166"/>
      <c r="P166"/>
    </row>
    <row r="167" spans="1:16" hidden="1" outlineLevel="1">
      <c r="A167" s="372" t="s">
        <v>107</v>
      </c>
      <c r="B167" s="152">
        <f>(INDEX(Data!138:138,1,$O$1-2))</f>
        <v>2591395</v>
      </c>
      <c r="C167" s="153">
        <f>(INDEX(Data!138:138,1,$O$1-1))</f>
        <v>2591395</v>
      </c>
      <c r="D167" s="155">
        <f t="shared" si="18"/>
        <v>5182790</v>
      </c>
      <c r="E167" s="393">
        <f>(INDEX(Data!138:138,1,$O$1))</f>
        <v>2418554</v>
      </c>
      <c r="F167" s="394">
        <f>(INDEX(Data!138:138,1,$O$1+1))</f>
        <v>2418554</v>
      </c>
      <c r="G167" s="155">
        <f t="shared" si="19"/>
        <v>4837108</v>
      </c>
      <c r="H167" s="152">
        <f t="shared" si="20"/>
        <v>-345682</v>
      </c>
      <c r="I167" s="166">
        <f t="shared" si="21"/>
        <v>-6.6698052593294352E-2</v>
      </c>
      <c r="J167" s="167">
        <f t="shared" si="17"/>
        <v>5.0527425814348229E-2</v>
      </c>
      <c r="K167"/>
      <c r="L167"/>
      <c r="M167"/>
      <c r="N167"/>
      <c r="O167"/>
      <c r="P167"/>
    </row>
    <row r="168" spans="1:16" hidden="1" outlineLevel="1">
      <c r="A168" s="372" t="s">
        <v>41</v>
      </c>
      <c r="B168" s="152">
        <f>(INDEX(Data!139:139,1,$O$1-2))</f>
        <v>174723</v>
      </c>
      <c r="C168" s="153">
        <f>(INDEX(Data!139:139,1,$O$1-1))</f>
        <v>174723</v>
      </c>
      <c r="D168" s="155">
        <f t="shared" si="18"/>
        <v>349446</v>
      </c>
      <c r="E168" s="393">
        <f>(INDEX(Data!139:139,1,$O$1))</f>
        <v>149820</v>
      </c>
      <c r="F168" s="394">
        <f>(INDEX(Data!139:139,1,$O$1+1))</f>
        <v>149820</v>
      </c>
      <c r="G168" s="155">
        <f t="shared" si="19"/>
        <v>299640</v>
      </c>
      <c r="H168" s="152">
        <f t="shared" si="20"/>
        <v>-49806</v>
      </c>
      <c r="I168" s="166">
        <f t="shared" si="21"/>
        <v>-0.14252845933277244</v>
      </c>
      <c r="J168" s="167">
        <f t="shared" si="17"/>
        <v>3.1299772242032436E-3</v>
      </c>
      <c r="K168"/>
      <c r="L168"/>
      <c r="M168"/>
      <c r="N168"/>
      <c r="O168"/>
      <c r="P168"/>
    </row>
    <row r="169" spans="1:16" hidden="1" outlineLevel="1">
      <c r="A169" s="372" t="s">
        <v>42</v>
      </c>
      <c r="B169" s="152">
        <f>(INDEX(Data!140:140,1,$O$1-2))</f>
        <v>129614</v>
      </c>
      <c r="C169" s="153">
        <f>(INDEX(Data!140:140,1,$O$1-1))</f>
        <v>129614</v>
      </c>
      <c r="D169" s="155">
        <f t="shared" si="18"/>
        <v>259228</v>
      </c>
      <c r="E169" s="393">
        <f>(INDEX(Data!140:140,1,$O$1))</f>
        <v>123518</v>
      </c>
      <c r="F169" s="394">
        <f>(INDEX(Data!140:140,1,$O$1+1))</f>
        <v>123518</v>
      </c>
      <c r="G169" s="155">
        <f t="shared" si="19"/>
        <v>247036</v>
      </c>
      <c r="H169" s="152">
        <f t="shared" si="20"/>
        <v>-12192</v>
      </c>
      <c r="I169" s="166">
        <f t="shared" si="21"/>
        <v>-4.7031956424460321E-2</v>
      </c>
      <c r="J169" s="167">
        <f t="shared" si="17"/>
        <v>2.5804867626427462E-3</v>
      </c>
      <c r="K169"/>
      <c r="L169"/>
      <c r="M169"/>
      <c r="N169"/>
      <c r="O169"/>
      <c r="P169"/>
    </row>
    <row r="170" spans="1:16" collapsed="1">
      <c r="A170" s="370" t="s">
        <v>196</v>
      </c>
      <c r="B170" s="405">
        <f t="shared" ref="B170:H170" si="22">SUM(B130:B169)</f>
        <v>47703813</v>
      </c>
      <c r="C170" s="406">
        <f t="shared" si="22"/>
        <v>47703813</v>
      </c>
      <c r="D170" s="407">
        <f t="shared" si="22"/>
        <v>95407626</v>
      </c>
      <c r="E170" s="405">
        <f t="shared" si="22"/>
        <v>47866163</v>
      </c>
      <c r="F170" s="406">
        <f t="shared" si="22"/>
        <v>47866163</v>
      </c>
      <c r="G170" s="407">
        <f t="shared" si="22"/>
        <v>95732326</v>
      </c>
      <c r="H170" s="405">
        <f t="shared" si="22"/>
        <v>324700</v>
      </c>
      <c r="I170" s="408">
        <f>IFERROR(H170/D170,"")</f>
        <v>3.4032918919919461E-3</v>
      </c>
      <c r="J170" s="409">
        <f>IFERROR(G170/G$258,"")</f>
        <v>1.9390197021494155E-2</v>
      </c>
      <c r="K170"/>
      <c r="L170"/>
      <c r="M170"/>
      <c r="N170"/>
      <c r="O170"/>
      <c r="P170"/>
    </row>
    <row r="171" spans="1:16" s="42" customFormat="1" hidden="1" outlineLevel="1">
      <c r="A171" s="601" t="s">
        <v>473</v>
      </c>
      <c r="B171" s="598"/>
      <c r="C171" s="598"/>
      <c r="D171" s="598"/>
      <c r="E171" s="598"/>
      <c r="F171" s="598"/>
      <c r="G171" s="598"/>
      <c r="H171" s="598"/>
      <c r="I171" s="598"/>
      <c r="J171" s="599"/>
    </row>
    <row r="172" spans="1:16" hidden="1" outlineLevel="1">
      <c r="A172" s="372" t="s">
        <v>3</v>
      </c>
      <c r="B172" s="375">
        <f>(INDEX(Data!149:149,1,$O$1-2))</f>
        <v>16793359</v>
      </c>
      <c r="C172" s="390">
        <f>(INDEX(Data!149:149,1,$O$1-1))</f>
        <v>16793359</v>
      </c>
      <c r="D172" s="371">
        <f>B172+C172</f>
        <v>33586718</v>
      </c>
      <c r="E172" s="391">
        <f>(INDEX(Data!149:149,1,$O$1))</f>
        <v>18301330</v>
      </c>
      <c r="F172" s="392">
        <f>(INDEX(Data!149:149,1,$O$1+1))</f>
        <v>18301330</v>
      </c>
      <c r="G172" s="371">
        <f>E172+F172</f>
        <v>36602660</v>
      </c>
      <c r="H172" s="375">
        <f>G172-D172</f>
        <v>3015942</v>
      </c>
      <c r="I172" s="166">
        <f>IFERROR(H172/D172,"")</f>
        <v>8.9795674587793903E-2</v>
      </c>
      <c r="J172" s="167">
        <f t="shared" ref="J172:J211" si="23">IFERROR(G172/G$212,"")</f>
        <v>4.7914264811420831E-2</v>
      </c>
      <c r="K172"/>
      <c r="L172"/>
      <c r="M172"/>
      <c r="N172"/>
      <c r="O172"/>
      <c r="P172"/>
    </row>
    <row r="173" spans="1:16" hidden="1" outlineLevel="1">
      <c r="A173" s="372" t="s">
        <v>4</v>
      </c>
      <c r="B173" s="152">
        <f>(INDEX(Data!150:150,1,$O$1-2))</f>
        <v>60255256</v>
      </c>
      <c r="C173" s="153">
        <f>(INDEX(Data!150:150,1,$O$1-1))</f>
        <v>60255256</v>
      </c>
      <c r="D173" s="155">
        <f t="shared" ref="D173:D211" si="24">B173+C173</f>
        <v>120510512</v>
      </c>
      <c r="E173" s="152">
        <f>(INDEX(Data!150:150,1,$O$1))</f>
        <v>58598161</v>
      </c>
      <c r="F173" s="154">
        <f>(INDEX(Data!150:150,1,$O$1+1))</f>
        <v>58598161</v>
      </c>
      <c r="G173" s="155">
        <f t="shared" ref="G173:G211" si="25">E173+F173</f>
        <v>117196322</v>
      </c>
      <c r="H173" s="152">
        <f t="shared" ref="H173:H211" si="26">G173-D173</f>
        <v>-3314190</v>
      </c>
      <c r="I173" s="166">
        <f t="shared" ref="I173:I211" si="27">IFERROR(H173/D173,"")</f>
        <v>-2.7501252338883102E-2</v>
      </c>
      <c r="J173" s="167">
        <f t="shared" si="23"/>
        <v>0.15341441324845093</v>
      </c>
      <c r="K173"/>
      <c r="L173"/>
      <c r="M173"/>
      <c r="N173"/>
      <c r="O173"/>
      <c r="P173"/>
    </row>
    <row r="174" spans="1:16" hidden="1" outlineLevel="1">
      <c r="A174" s="372" t="s">
        <v>5</v>
      </c>
      <c r="B174" s="152">
        <f>(INDEX(Data!151:151,1,$O$1-2))</f>
        <v>15601478</v>
      </c>
      <c r="C174" s="153">
        <f>(INDEX(Data!151:151,1,$O$1-1))</f>
        <v>15601478</v>
      </c>
      <c r="D174" s="155">
        <f t="shared" si="24"/>
        <v>31202956</v>
      </c>
      <c r="E174" s="152">
        <f>(INDEX(Data!151:151,1,$O$1))</f>
        <v>16889121</v>
      </c>
      <c r="F174" s="154">
        <f>(INDEX(Data!151:151,1,$O$1+1))</f>
        <v>16889121</v>
      </c>
      <c r="G174" s="155">
        <f t="shared" si="25"/>
        <v>33778242</v>
      </c>
      <c r="H174" s="152">
        <f t="shared" si="26"/>
        <v>2575286</v>
      </c>
      <c r="I174" s="166">
        <f t="shared" si="27"/>
        <v>8.2533398438276173E-2</v>
      </c>
      <c r="J174" s="167">
        <f t="shared" si="23"/>
        <v>4.4216994941139717E-2</v>
      </c>
      <c r="K174"/>
      <c r="L174"/>
      <c r="M174"/>
      <c r="N174"/>
      <c r="O174"/>
      <c r="P174"/>
    </row>
    <row r="175" spans="1:16" hidden="1" outlineLevel="1">
      <c r="A175" s="372" t="s">
        <v>6</v>
      </c>
      <c r="B175" s="152">
        <f>(INDEX(Data!152:152,1,$O$1-2))</f>
        <v>12589657</v>
      </c>
      <c r="C175" s="153">
        <f>(INDEX(Data!152:152,1,$O$1-1))</f>
        <v>12589657</v>
      </c>
      <c r="D175" s="155">
        <f t="shared" si="24"/>
        <v>25179314</v>
      </c>
      <c r="E175" s="152">
        <f>(INDEX(Data!152:152,1,$O$1))</f>
        <v>13073078</v>
      </c>
      <c r="F175" s="154">
        <f>(INDEX(Data!152:152,1,$O$1+1))</f>
        <v>13073078</v>
      </c>
      <c r="G175" s="155">
        <f t="shared" si="25"/>
        <v>26146156</v>
      </c>
      <c r="H175" s="152">
        <f t="shared" si="26"/>
        <v>966842</v>
      </c>
      <c r="I175" s="166">
        <f t="shared" si="27"/>
        <v>3.839826613227032E-2</v>
      </c>
      <c r="J175" s="167">
        <f t="shared" si="23"/>
        <v>3.4226306022150293E-2</v>
      </c>
      <c r="K175"/>
      <c r="L175"/>
      <c r="M175"/>
      <c r="N175"/>
      <c r="O175"/>
      <c r="P175"/>
    </row>
    <row r="176" spans="1:16" hidden="1" outlineLevel="1">
      <c r="A176" s="372" t="s">
        <v>399</v>
      </c>
      <c r="B176" s="152">
        <f>(INDEX(Data!153:153,1,$O$1-2))</f>
        <v>12320630</v>
      </c>
      <c r="C176" s="153">
        <f>(INDEX(Data!153:153,1,$O$1-1))</f>
        <v>12320630</v>
      </c>
      <c r="D176" s="155">
        <f t="shared" si="24"/>
        <v>24641260</v>
      </c>
      <c r="E176" s="152">
        <f>(INDEX(Data!153:153,1,$O$1))</f>
        <v>12864745</v>
      </c>
      <c r="F176" s="154">
        <f>(INDEX(Data!153:153,1,$O$1+1))</f>
        <v>12864745</v>
      </c>
      <c r="G176" s="155">
        <f t="shared" si="25"/>
        <v>25729490</v>
      </c>
      <c r="H176" s="152">
        <f t="shared" si="26"/>
        <v>1088230</v>
      </c>
      <c r="I176" s="166">
        <f t="shared" si="27"/>
        <v>4.4162920240279922E-2</v>
      </c>
      <c r="J176" s="167">
        <f t="shared" si="23"/>
        <v>3.3680874486247833E-2</v>
      </c>
      <c r="K176"/>
      <c r="L176"/>
      <c r="M176"/>
      <c r="N176"/>
      <c r="O176"/>
      <c r="P176"/>
    </row>
    <row r="177" spans="1:16" hidden="1" outlineLevel="1">
      <c r="A177" s="372" t="s">
        <v>7</v>
      </c>
      <c r="B177" s="152">
        <f>(INDEX(Data!154:154,1,$O$1-2))</f>
        <v>0</v>
      </c>
      <c r="C177" s="153">
        <f>(INDEX(Data!154:154,1,$O$1-1))</f>
        <v>0</v>
      </c>
      <c r="D177" s="155">
        <f t="shared" si="24"/>
        <v>0</v>
      </c>
      <c r="E177" s="152">
        <f>(INDEX(Data!154:154,1,$O$1))</f>
        <v>0</v>
      </c>
      <c r="F177" s="154">
        <f>(INDEX(Data!154:154,1,$O$1+1))</f>
        <v>0</v>
      </c>
      <c r="G177" s="155">
        <f t="shared" si="25"/>
        <v>0</v>
      </c>
      <c r="H177" s="152">
        <f t="shared" si="26"/>
        <v>0</v>
      </c>
      <c r="I177" s="166" t="str">
        <f t="shared" si="27"/>
        <v/>
      </c>
      <c r="J177" s="167">
        <f t="shared" si="23"/>
        <v>0</v>
      </c>
      <c r="K177"/>
      <c r="L177"/>
      <c r="M177"/>
      <c r="N177"/>
      <c r="O177"/>
      <c r="P177"/>
    </row>
    <row r="178" spans="1:16" hidden="1" outlineLevel="1">
      <c r="A178" s="372" t="s">
        <v>8</v>
      </c>
      <c r="B178" s="152">
        <f>(INDEX(Data!155:155,1,$O$1-2))</f>
        <v>0</v>
      </c>
      <c r="C178" s="153">
        <f>(INDEX(Data!155:155,1,$O$1-1))</f>
        <v>0</v>
      </c>
      <c r="D178" s="155">
        <f t="shared" si="24"/>
        <v>0</v>
      </c>
      <c r="E178" s="152">
        <f>(INDEX(Data!155:155,1,$O$1))</f>
        <v>0</v>
      </c>
      <c r="F178" s="154">
        <f>(INDEX(Data!155:155,1,$O$1+1))</f>
        <v>0</v>
      </c>
      <c r="G178" s="155">
        <f t="shared" si="25"/>
        <v>0</v>
      </c>
      <c r="H178" s="152">
        <f t="shared" si="26"/>
        <v>0</v>
      </c>
      <c r="I178" s="166" t="str">
        <f t="shared" si="27"/>
        <v/>
      </c>
      <c r="J178" s="167">
        <f t="shared" si="23"/>
        <v>0</v>
      </c>
      <c r="K178"/>
      <c r="L178"/>
      <c r="M178"/>
      <c r="N178"/>
      <c r="O178"/>
      <c r="P178"/>
    </row>
    <row r="179" spans="1:16" hidden="1" outlineLevel="1">
      <c r="A179" s="372" t="s">
        <v>9</v>
      </c>
      <c r="B179" s="152">
        <f>(INDEX(Data!156:156,1,$O$1-2))</f>
        <v>1931872</v>
      </c>
      <c r="C179" s="153">
        <f>(INDEX(Data!156:156,1,$O$1-1))</f>
        <v>1931872</v>
      </c>
      <c r="D179" s="155">
        <f t="shared" si="24"/>
        <v>3863744</v>
      </c>
      <c r="E179" s="152">
        <f>(INDEX(Data!156:156,1,$O$1))</f>
        <v>2081817</v>
      </c>
      <c r="F179" s="154">
        <f>(INDEX(Data!156:156,1,$O$1+1))</f>
        <v>2081817</v>
      </c>
      <c r="G179" s="155">
        <f t="shared" si="25"/>
        <v>4163634</v>
      </c>
      <c r="H179" s="152">
        <f t="shared" si="26"/>
        <v>299890</v>
      </c>
      <c r="I179" s="166">
        <f t="shared" si="27"/>
        <v>7.761642593298107E-2</v>
      </c>
      <c r="J179" s="167">
        <f t="shared" si="23"/>
        <v>5.4503542107004069E-3</v>
      </c>
      <c r="K179"/>
      <c r="L179"/>
      <c r="M179"/>
      <c r="N179"/>
      <c r="O179"/>
      <c r="P179"/>
    </row>
    <row r="180" spans="1:16" hidden="1" outlineLevel="1">
      <c r="A180" s="372" t="s">
        <v>10</v>
      </c>
      <c r="B180" s="152">
        <f>(INDEX(Data!157:157,1,$O$1-2))</f>
        <v>14920388</v>
      </c>
      <c r="C180" s="153">
        <f>(INDEX(Data!157:157,1,$O$1-1))</f>
        <v>14920388</v>
      </c>
      <c r="D180" s="155">
        <f t="shared" si="24"/>
        <v>29840776</v>
      </c>
      <c r="E180" s="152">
        <f>(INDEX(Data!157:157,1,$O$1))</f>
        <v>17381325</v>
      </c>
      <c r="F180" s="154">
        <f>(INDEX(Data!157:157,1,$O$1+1))</f>
        <v>17381325</v>
      </c>
      <c r="G180" s="155">
        <f t="shared" si="25"/>
        <v>34762650</v>
      </c>
      <c r="H180" s="152">
        <f t="shared" si="26"/>
        <v>4921874</v>
      </c>
      <c r="I180" s="166">
        <f t="shared" si="27"/>
        <v>0.16493786890796674</v>
      </c>
      <c r="J180" s="167">
        <f t="shared" si="23"/>
        <v>4.5505622204690538E-2</v>
      </c>
      <c r="K180"/>
      <c r="L180"/>
      <c r="M180"/>
      <c r="N180"/>
      <c r="O180"/>
      <c r="P180"/>
    </row>
    <row r="181" spans="1:16" hidden="1" outlineLevel="1">
      <c r="A181" s="372" t="s">
        <v>11</v>
      </c>
      <c r="B181" s="152">
        <f>(INDEX(Data!158:158,1,$O$1-2))</f>
        <v>3866684</v>
      </c>
      <c r="C181" s="153">
        <f>(INDEX(Data!158:158,1,$O$1-1))</f>
        <v>3866684</v>
      </c>
      <c r="D181" s="155">
        <f t="shared" si="24"/>
        <v>7733368</v>
      </c>
      <c r="E181" s="152">
        <f>(INDEX(Data!158:158,1,$O$1))</f>
        <v>4028493</v>
      </c>
      <c r="F181" s="154">
        <f>(INDEX(Data!158:158,1,$O$1+1))</f>
        <v>4028493</v>
      </c>
      <c r="G181" s="155">
        <f t="shared" si="25"/>
        <v>8056986</v>
      </c>
      <c r="H181" s="152">
        <f t="shared" si="26"/>
        <v>323618</v>
      </c>
      <c r="I181" s="166">
        <f t="shared" si="27"/>
        <v>4.1846967582559111E-2</v>
      </c>
      <c r="J181" s="167">
        <f t="shared" si="23"/>
        <v>1.0546899071977563E-2</v>
      </c>
      <c r="K181"/>
      <c r="L181"/>
      <c r="M181"/>
      <c r="N181"/>
      <c r="O181"/>
      <c r="P181"/>
    </row>
    <row r="182" spans="1:16" hidden="1" outlineLevel="1">
      <c r="A182" s="372" t="s">
        <v>12</v>
      </c>
      <c r="B182" s="152">
        <f>(INDEX(Data!159:159,1,$O$1-2))</f>
        <v>44488196</v>
      </c>
      <c r="C182" s="153">
        <f>(INDEX(Data!159:159,1,$O$1-1))</f>
        <v>44488196</v>
      </c>
      <c r="D182" s="155">
        <f t="shared" si="24"/>
        <v>88976392</v>
      </c>
      <c r="E182" s="152">
        <f>(INDEX(Data!159:159,1,$O$1))</f>
        <v>44863198</v>
      </c>
      <c r="F182" s="154">
        <f>(INDEX(Data!159:159,1,$O$1+1))</f>
        <v>44863198</v>
      </c>
      <c r="G182" s="155">
        <f t="shared" si="25"/>
        <v>89726396</v>
      </c>
      <c r="H182" s="152">
        <f t="shared" si="26"/>
        <v>750004</v>
      </c>
      <c r="I182" s="166">
        <f t="shared" si="27"/>
        <v>8.4292471647985003E-3</v>
      </c>
      <c r="J182" s="167">
        <f t="shared" si="23"/>
        <v>0.1174552422834409</v>
      </c>
      <c r="K182"/>
      <c r="L182"/>
      <c r="M182"/>
      <c r="N182"/>
      <c r="O182"/>
      <c r="P182"/>
    </row>
    <row r="183" spans="1:16" hidden="1" outlineLevel="1">
      <c r="A183" s="372" t="s">
        <v>13</v>
      </c>
      <c r="B183" s="152">
        <f>(INDEX(Data!160:160,1,$O$1-2))</f>
        <v>2706170</v>
      </c>
      <c r="C183" s="153">
        <f>(INDEX(Data!160:160,1,$O$1-1))</f>
        <v>2706170</v>
      </c>
      <c r="D183" s="155">
        <f t="shared" si="24"/>
        <v>5412340</v>
      </c>
      <c r="E183" s="152">
        <f>(INDEX(Data!160:160,1,$O$1))</f>
        <v>2885462</v>
      </c>
      <c r="F183" s="154">
        <f>(INDEX(Data!160:160,1,$O$1+1))</f>
        <v>2885462</v>
      </c>
      <c r="G183" s="155">
        <f t="shared" si="25"/>
        <v>5770924</v>
      </c>
      <c r="H183" s="152">
        <f t="shared" si="26"/>
        <v>358584</v>
      </c>
      <c r="I183" s="166">
        <f t="shared" si="27"/>
        <v>6.6253043969891026E-2</v>
      </c>
      <c r="J183" s="167">
        <f t="shared" si="23"/>
        <v>7.5543575451233304E-3</v>
      </c>
      <c r="K183"/>
      <c r="L183"/>
      <c r="M183"/>
      <c r="N183"/>
      <c r="O183"/>
      <c r="P183"/>
    </row>
    <row r="184" spans="1:16" hidden="1" outlineLevel="1">
      <c r="A184" s="372" t="s">
        <v>14</v>
      </c>
      <c r="B184" s="152">
        <f>(INDEX(Data!161:161,1,$O$1-2))</f>
        <v>5495394</v>
      </c>
      <c r="C184" s="153">
        <f>(INDEX(Data!161:161,1,$O$1-1))</f>
        <v>5495394</v>
      </c>
      <c r="D184" s="155">
        <f t="shared" si="24"/>
        <v>10990788</v>
      </c>
      <c r="E184" s="152">
        <f>(INDEX(Data!161:161,1,$O$1))</f>
        <v>6569616</v>
      </c>
      <c r="F184" s="154">
        <f>(INDEX(Data!161:161,1,$O$1+1))</f>
        <v>6569616</v>
      </c>
      <c r="G184" s="155">
        <f t="shared" si="25"/>
        <v>13139232</v>
      </c>
      <c r="H184" s="152">
        <f t="shared" si="26"/>
        <v>2148444</v>
      </c>
      <c r="I184" s="166">
        <f t="shared" si="27"/>
        <v>0.19547679383862193</v>
      </c>
      <c r="J184" s="167">
        <f t="shared" si="23"/>
        <v>1.7199751096414702E-2</v>
      </c>
      <c r="K184"/>
      <c r="L184"/>
      <c r="M184"/>
      <c r="N184"/>
      <c r="O184"/>
      <c r="P184"/>
    </row>
    <row r="185" spans="1:16" hidden="1" outlineLevel="1">
      <c r="A185" s="372" t="s">
        <v>15</v>
      </c>
      <c r="B185" s="152">
        <f>(INDEX(Data!162:162,1,$O$1-2))</f>
        <v>5834032</v>
      </c>
      <c r="C185" s="153">
        <f>(INDEX(Data!162:162,1,$O$1-1))</f>
        <v>5834032</v>
      </c>
      <c r="D185" s="155">
        <f t="shared" si="24"/>
        <v>11668064</v>
      </c>
      <c r="E185" s="152">
        <f>(INDEX(Data!162:162,1,$O$1))</f>
        <v>5520182</v>
      </c>
      <c r="F185" s="154">
        <f>(INDEX(Data!162:162,1,$O$1+1))</f>
        <v>5520182</v>
      </c>
      <c r="G185" s="155">
        <f t="shared" si="25"/>
        <v>11040364</v>
      </c>
      <c r="H185" s="152">
        <f t="shared" si="26"/>
        <v>-627700</v>
      </c>
      <c r="I185" s="166">
        <f t="shared" si="27"/>
        <v>-5.3796413869515974E-2</v>
      </c>
      <c r="J185" s="167">
        <f t="shared" si="23"/>
        <v>1.4452253587867038E-2</v>
      </c>
      <c r="K185"/>
      <c r="L185"/>
      <c r="M185"/>
      <c r="N185"/>
      <c r="O185"/>
      <c r="P185"/>
    </row>
    <row r="186" spans="1:16" hidden="1" outlineLevel="1">
      <c r="A186" s="372" t="s">
        <v>16</v>
      </c>
      <c r="B186" s="152">
        <f>(INDEX(Data!163:163,1,$O$1-2))</f>
        <v>920132</v>
      </c>
      <c r="C186" s="153">
        <f>(INDEX(Data!163:163,1,$O$1-1))</f>
        <v>920132</v>
      </c>
      <c r="D186" s="155">
        <f t="shared" si="24"/>
        <v>1840264</v>
      </c>
      <c r="E186" s="152">
        <f>(INDEX(Data!163:163,1,$O$1))</f>
        <v>844804</v>
      </c>
      <c r="F186" s="154">
        <f>(INDEX(Data!163:163,1,$O$1+1))</f>
        <v>844804</v>
      </c>
      <c r="G186" s="155">
        <f t="shared" si="25"/>
        <v>1689608</v>
      </c>
      <c r="H186" s="152">
        <f t="shared" si="26"/>
        <v>-150656</v>
      </c>
      <c r="I186" s="166">
        <f t="shared" si="27"/>
        <v>-8.1866514804397633E-2</v>
      </c>
      <c r="J186" s="167">
        <f t="shared" si="23"/>
        <v>2.2117607064485239E-3</v>
      </c>
      <c r="K186"/>
      <c r="L186"/>
      <c r="M186"/>
      <c r="N186"/>
      <c r="O186"/>
      <c r="P186"/>
    </row>
    <row r="187" spans="1:16" hidden="1" outlineLevel="1">
      <c r="A187" s="372" t="s">
        <v>17</v>
      </c>
      <c r="B187" s="152">
        <f>(INDEX(Data!164:164,1,$O$1-2))</f>
        <v>6310742</v>
      </c>
      <c r="C187" s="153">
        <f>(INDEX(Data!164:164,1,$O$1-1))</f>
        <v>6310742</v>
      </c>
      <c r="D187" s="155">
        <f t="shared" si="24"/>
        <v>12621484</v>
      </c>
      <c r="E187" s="152">
        <f>(INDEX(Data!164:164,1,$O$1))</f>
        <v>6867863</v>
      </c>
      <c r="F187" s="154">
        <f>(INDEX(Data!164:164,1,$O$1+1))</f>
        <v>6867863</v>
      </c>
      <c r="G187" s="155">
        <f t="shared" si="25"/>
        <v>13735726</v>
      </c>
      <c r="H187" s="152">
        <f t="shared" si="26"/>
        <v>1114242</v>
      </c>
      <c r="I187" s="166">
        <f t="shared" si="27"/>
        <v>8.8281378005946057E-2</v>
      </c>
      <c r="J187" s="167">
        <f t="shared" si="23"/>
        <v>1.7980584278331633E-2</v>
      </c>
      <c r="K187"/>
      <c r="L187"/>
      <c r="M187"/>
      <c r="N187"/>
      <c r="O187"/>
      <c r="P187"/>
    </row>
    <row r="188" spans="1:16" hidden="1" outlineLevel="1">
      <c r="A188" s="372" t="s">
        <v>18</v>
      </c>
      <c r="B188" s="152">
        <f>(INDEX(Data!165:165,1,$O$1-2))</f>
        <v>5044950</v>
      </c>
      <c r="C188" s="153">
        <f>(INDEX(Data!165:165,1,$O$1-1))</f>
        <v>5044950</v>
      </c>
      <c r="D188" s="155">
        <f t="shared" si="24"/>
        <v>10089900</v>
      </c>
      <c r="E188" s="152">
        <f>(INDEX(Data!165:165,1,$O$1))</f>
        <v>4770692</v>
      </c>
      <c r="F188" s="154">
        <f>(INDEX(Data!165:165,1,$O$1+1))</f>
        <v>4770692</v>
      </c>
      <c r="G188" s="155">
        <f t="shared" si="25"/>
        <v>9541384</v>
      </c>
      <c r="H188" s="152">
        <f t="shared" si="26"/>
        <v>-548516</v>
      </c>
      <c r="I188" s="166">
        <f t="shared" si="27"/>
        <v>-5.4362877729214359E-2</v>
      </c>
      <c r="J188" s="167">
        <f t="shared" si="23"/>
        <v>1.2490032135463753E-2</v>
      </c>
      <c r="K188"/>
      <c r="L188"/>
      <c r="M188"/>
      <c r="N188"/>
      <c r="O188"/>
      <c r="P188"/>
    </row>
    <row r="189" spans="1:16" hidden="1" outlineLevel="1">
      <c r="A189" s="372" t="s">
        <v>19</v>
      </c>
      <c r="B189" s="152">
        <f>(INDEX(Data!166:166,1,$O$1-2))</f>
        <v>1940857</v>
      </c>
      <c r="C189" s="153">
        <f>(INDEX(Data!166:166,1,$O$1-1))</f>
        <v>1940857</v>
      </c>
      <c r="D189" s="155">
        <f t="shared" si="24"/>
        <v>3881714</v>
      </c>
      <c r="E189" s="152">
        <f>(INDEX(Data!166:166,1,$O$1))</f>
        <v>2725390</v>
      </c>
      <c r="F189" s="154">
        <f>(INDEX(Data!166:166,1,$O$1+1))</f>
        <v>2725390</v>
      </c>
      <c r="G189" s="155">
        <f t="shared" si="25"/>
        <v>5450780</v>
      </c>
      <c r="H189" s="152">
        <f t="shared" si="26"/>
        <v>1569066</v>
      </c>
      <c r="I189" s="166">
        <f t="shared" si="27"/>
        <v>0.40421988843072931</v>
      </c>
      <c r="J189" s="167">
        <f t="shared" si="23"/>
        <v>7.1352769538824889E-3</v>
      </c>
      <c r="K189"/>
      <c r="L189"/>
      <c r="M189"/>
      <c r="N189"/>
      <c r="O189"/>
      <c r="P189"/>
    </row>
    <row r="190" spans="1:16" hidden="1" outlineLevel="1">
      <c r="A190" s="372" t="s">
        <v>20</v>
      </c>
      <c r="B190" s="152">
        <f>(INDEX(Data!167:167,1,$O$1-2))</f>
        <v>3469054</v>
      </c>
      <c r="C190" s="153">
        <f>(INDEX(Data!167:167,1,$O$1-1))</f>
        <v>3469054</v>
      </c>
      <c r="D190" s="155">
        <f t="shared" si="24"/>
        <v>6938108</v>
      </c>
      <c r="E190" s="152">
        <f>(INDEX(Data!167:167,1,$O$1))</f>
        <v>3840653</v>
      </c>
      <c r="F190" s="154">
        <f>(INDEX(Data!167:167,1,$O$1+1))</f>
        <v>3840653</v>
      </c>
      <c r="G190" s="155">
        <f t="shared" si="25"/>
        <v>7681306</v>
      </c>
      <c r="H190" s="152">
        <f t="shared" si="26"/>
        <v>743198</v>
      </c>
      <c r="I190" s="166">
        <f t="shared" si="27"/>
        <v>0.10711825183465003</v>
      </c>
      <c r="J190" s="167">
        <f t="shared" si="23"/>
        <v>1.0055119758551856E-2</v>
      </c>
      <c r="K190"/>
      <c r="L190"/>
      <c r="M190"/>
      <c r="N190"/>
      <c r="O190"/>
      <c r="P190"/>
    </row>
    <row r="191" spans="1:16" hidden="1" outlineLevel="1">
      <c r="A191" s="372" t="s">
        <v>21</v>
      </c>
      <c r="B191" s="152">
        <f>(INDEX(Data!168:168,1,$O$1-2))</f>
        <v>3916575</v>
      </c>
      <c r="C191" s="153">
        <f>(INDEX(Data!168:168,1,$O$1-1))</f>
        <v>3916575</v>
      </c>
      <c r="D191" s="155">
        <f t="shared" si="24"/>
        <v>7833150</v>
      </c>
      <c r="E191" s="152">
        <f>(INDEX(Data!168:168,1,$O$1))</f>
        <v>4407190</v>
      </c>
      <c r="F191" s="154">
        <f>(INDEX(Data!168:168,1,$O$1+1))</f>
        <v>4407190</v>
      </c>
      <c r="G191" s="155">
        <f t="shared" si="25"/>
        <v>8814380</v>
      </c>
      <c r="H191" s="152">
        <f t="shared" si="26"/>
        <v>981230</v>
      </c>
      <c r="I191" s="166">
        <f t="shared" si="27"/>
        <v>0.12526633602063028</v>
      </c>
      <c r="J191" s="167">
        <f t="shared" si="23"/>
        <v>1.1538356432797275E-2</v>
      </c>
      <c r="K191"/>
      <c r="L191"/>
      <c r="M191"/>
      <c r="N191"/>
      <c r="O191"/>
      <c r="P191"/>
    </row>
    <row r="192" spans="1:16" hidden="1" outlineLevel="1">
      <c r="A192" s="372" t="s">
        <v>22</v>
      </c>
      <c r="B192" s="152">
        <f>(INDEX(Data!169:169,1,$O$1-2))</f>
        <v>4789790</v>
      </c>
      <c r="C192" s="153">
        <f>(INDEX(Data!169:169,1,$O$1-1))</f>
        <v>4789790</v>
      </c>
      <c r="D192" s="155">
        <f t="shared" si="24"/>
        <v>9579580</v>
      </c>
      <c r="E192" s="152">
        <f>(INDEX(Data!169:169,1,$O$1))</f>
        <v>4724086</v>
      </c>
      <c r="F192" s="154">
        <f>(INDEX(Data!169:169,1,$O$1+1))</f>
        <v>4724086</v>
      </c>
      <c r="G192" s="155">
        <f t="shared" si="25"/>
        <v>9448172</v>
      </c>
      <c r="H192" s="152">
        <f t="shared" si="26"/>
        <v>-131408</v>
      </c>
      <c r="I192" s="166">
        <f t="shared" si="27"/>
        <v>-1.3717511623682876E-2</v>
      </c>
      <c r="J192" s="167">
        <f t="shared" si="23"/>
        <v>1.236801410585601E-2</v>
      </c>
      <c r="K192"/>
      <c r="L192"/>
      <c r="M192"/>
      <c r="N192"/>
      <c r="O192"/>
      <c r="P192"/>
    </row>
    <row r="193" spans="1:16" hidden="1" outlineLevel="1">
      <c r="A193" s="372" t="s">
        <v>23</v>
      </c>
      <c r="B193" s="152">
        <f>(INDEX(Data!170:170,1,$O$1-2))</f>
        <v>926618</v>
      </c>
      <c r="C193" s="153">
        <f>(INDEX(Data!170:170,1,$O$1-1))</f>
        <v>926618</v>
      </c>
      <c r="D193" s="155">
        <f t="shared" si="24"/>
        <v>1853236</v>
      </c>
      <c r="E193" s="152">
        <f>(INDEX(Data!170:170,1,$O$1))</f>
        <v>1211996</v>
      </c>
      <c r="F193" s="154">
        <f>(INDEX(Data!170:170,1,$O$1+1))</f>
        <v>1211996</v>
      </c>
      <c r="G193" s="155">
        <f t="shared" si="25"/>
        <v>2423992</v>
      </c>
      <c r="H193" s="152">
        <f t="shared" si="26"/>
        <v>570756</v>
      </c>
      <c r="I193" s="166">
        <f t="shared" si="27"/>
        <v>0.30797804489012731</v>
      </c>
      <c r="J193" s="167">
        <f t="shared" si="23"/>
        <v>3.1730971079360244E-3</v>
      </c>
      <c r="K193"/>
      <c r="L193"/>
      <c r="M193"/>
      <c r="N193"/>
      <c r="O193"/>
      <c r="P193"/>
    </row>
    <row r="194" spans="1:16" hidden="1" outlineLevel="1">
      <c r="A194" s="372" t="s">
        <v>24</v>
      </c>
      <c r="B194" s="152">
        <f>(INDEX(Data!171:171,1,$O$1-2))</f>
        <v>27458004</v>
      </c>
      <c r="C194" s="153">
        <f>(INDEX(Data!171:171,1,$O$1-1))</f>
        <v>27458004</v>
      </c>
      <c r="D194" s="155">
        <f t="shared" si="24"/>
        <v>54916008</v>
      </c>
      <c r="E194" s="152">
        <f>(INDEX(Data!171:171,1,$O$1))</f>
        <v>28545957</v>
      </c>
      <c r="F194" s="154">
        <f>(INDEX(Data!171:171,1,$O$1+1))</f>
        <v>28545957</v>
      </c>
      <c r="G194" s="155">
        <f t="shared" si="25"/>
        <v>57091914</v>
      </c>
      <c r="H194" s="152">
        <f t="shared" si="26"/>
        <v>2175906</v>
      </c>
      <c r="I194" s="166">
        <f t="shared" si="27"/>
        <v>3.9622435775011178E-2</v>
      </c>
      <c r="J194" s="167">
        <f t="shared" si="23"/>
        <v>7.4735472394270364E-2</v>
      </c>
      <c r="K194"/>
      <c r="L194"/>
      <c r="M194"/>
      <c r="N194"/>
      <c r="O194"/>
      <c r="P194"/>
    </row>
    <row r="195" spans="1:16" hidden="1" outlineLevel="1">
      <c r="A195" s="372" t="s">
        <v>25</v>
      </c>
      <c r="B195" s="152">
        <f>(INDEX(Data!172:172,1,$O$1-2))</f>
        <v>3806468</v>
      </c>
      <c r="C195" s="153">
        <f>(INDEX(Data!172:172,1,$O$1-1))</f>
        <v>3806468</v>
      </c>
      <c r="D195" s="155">
        <f t="shared" si="24"/>
        <v>7612936</v>
      </c>
      <c r="E195" s="152">
        <f>(INDEX(Data!172:172,1,$O$1))</f>
        <v>3853211</v>
      </c>
      <c r="F195" s="154">
        <f>(INDEX(Data!172:172,1,$O$1+1))</f>
        <v>3853211</v>
      </c>
      <c r="G195" s="155">
        <f t="shared" si="25"/>
        <v>7706422</v>
      </c>
      <c r="H195" s="152">
        <f t="shared" si="26"/>
        <v>93486</v>
      </c>
      <c r="I195" s="166">
        <f t="shared" si="27"/>
        <v>1.2279887812008403E-2</v>
      </c>
      <c r="J195" s="167">
        <f t="shared" si="23"/>
        <v>1.0087997551450067E-2</v>
      </c>
      <c r="K195"/>
      <c r="L195"/>
      <c r="M195"/>
      <c r="N195"/>
      <c r="O195"/>
      <c r="P195"/>
    </row>
    <row r="196" spans="1:16" hidden="1" outlineLevel="1">
      <c r="A196" s="372" t="s">
        <v>26</v>
      </c>
      <c r="B196" s="152">
        <f>(INDEX(Data!173:173,1,$O$1-2))</f>
        <v>4901391</v>
      </c>
      <c r="C196" s="153">
        <f>(INDEX(Data!173:173,1,$O$1-1))</f>
        <v>4901391</v>
      </c>
      <c r="D196" s="155">
        <f t="shared" si="24"/>
        <v>9802782</v>
      </c>
      <c r="E196" s="152">
        <f>(INDEX(Data!173:173,1,$O$1))</f>
        <v>4985967</v>
      </c>
      <c r="F196" s="154">
        <f>(INDEX(Data!173:173,1,$O$1+1))</f>
        <v>4985967</v>
      </c>
      <c r="G196" s="155">
        <f t="shared" si="25"/>
        <v>9971934</v>
      </c>
      <c r="H196" s="152">
        <f t="shared" si="26"/>
        <v>169152</v>
      </c>
      <c r="I196" s="166">
        <f t="shared" si="27"/>
        <v>1.7255509711426819E-2</v>
      </c>
      <c r="J196" s="167">
        <f t="shared" si="23"/>
        <v>1.3053638351912427E-2</v>
      </c>
      <c r="K196"/>
      <c r="L196"/>
      <c r="M196"/>
      <c r="N196"/>
      <c r="O196"/>
      <c r="P196"/>
    </row>
    <row r="197" spans="1:16" hidden="1" outlineLevel="1">
      <c r="A197" s="372" t="s">
        <v>27</v>
      </c>
      <c r="B197" s="152">
        <f>(INDEX(Data!174:174,1,$O$1-2))</f>
        <v>1675722</v>
      </c>
      <c r="C197" s="153">
        <f>(INDEX(Data!174:174,1,$O$1-1))</f>
        <v>1675722</v>
      </c>
      <c r="D197" s="155">
        <f t="shared" si="24"/>
        <v>3351444</v>
      </c>
      <c r="E197" s="152">
        <f>(INDEX(Data!174:174,1,$O$1))</f>
        <v>1891890</v>
      </c>
      <c r="F197" s="154">
        <f>(INDEX(Data!174:174,1,$O$1+1))</f>
        <v>1891890</v>
      </c>
      <c r="G197" s="155">
        <f t="shared" si="25"/>
        <v>3783780</v>
      </c>
      <c r="H197" s="152">
        <f t="shared" si="26"/>
        <v>432336</v>
      </c>
      <c r="I197" s="166">
        <f t="shared" si="27"/>
        <v>0.12899991764743793</v>
      </c>
      <c r="J197" s="167">
        <f t="shared" si="23"/>
        <v>4.9531109735783656E-3</v>
      </c>
      <c r="K197"/>
      <c r="L197"/>
      <c r="M197"/>
      <c r="N197"/>
      <c r="O197"/>
      <c r="P197"/>
    </row>
    <row r="198" spans="1:16" hidden="1" outlineLevel="1">
      <c r="A198" s="372" t="s">
        <v>28</v>
      </c>
      <c r="B198" s="152">
        <f>(INDEX(Data!175:175,1,$O$1-2))</f>
        <v>2452673</v>
      </c>
      <c r="C198" s="153">
        <f>(INDEX(Data!175:175,1,$O$1-1))</f>
        <v>2452673</v>
      </c>
      <c r="D198" s="155">
        <f t="shared" si="24"/>
        <v>4905346</v>
      </c>
      <c r="E198" s="152">
        <f>(INDEX(Data!175:175,1,$O$1))</f>
        <v>2941866</v>
      </c>
      <c r="F198" s="154">
        <f>(INDEX(Data!175:175,1,$O$1+1))</f>
        <v>2941866</v>
      </c>
      <c r="G198" s="155">
        <f t="shared" si="25"/>
        <v>5883732</v>
      </c>
      <c r="H198" s="152">
        <f t="shared" si="26"/>
        <v>978386</v>
      </c>
      <c r="I198" s="166">
        <f t="shared" si="27"/>
        <v>0.19945300494603235</v>
      </c>
      <c r="J198" s="167">
        <f t="shared" si="23"/>
        <v>7.7020274790802279E-3</v>
      </c>
      <c r="K198"/>
      <c r="L198"/>
      <c r="M198"/>
      <c r="N198"/>
      <c r="O198"/>
      <c r="P198"/>
    </row>
    <row r="199" spans="1:16" hidden="1" outlineLevel="1">
      <c r="A199" s="372" t="s">
        <v>29</v>
      </c>
      <c r="B199" s="152">
        <f>(INDEX(Data!176:176,1,$O$1-2))</f>
        <v>18868359</v>
      </c>
      <c r="C199" s="153">
        <f>(INDEX(Data!176:176,1,$O$1-1))</f>
        <v>18868359</v>
      </c>
      <c r="D199" s="155">
        <f t="shared" si="24"/>
        <v>37736718</v>
      </c>
      <c r="E199" s="152">
        <f>(INDEX(Data!176:176,1,$O$1))</f>
        <v>19666237</v>
      </c>
      <c r="F199" s="154">
        <f>(INDEX(Data!176:176,1,$O$1+1))</f>
        <v>19666237</v>
      </c>
      <c r="G199" s="155">
        <f t="shared" si="25"/>
        <v>39332474</v>
      </c>
      <c r="H199" s="152">
        <f t="shared" si="26"/>
        <v>1595756</v>
      </c>
      <c r="I199" s="166">
        <f t="shared" si="27"/>
        <v>4.2286560267376726E-2</v>
      </c>
      <c r="J199" s="167">
        <f t="shared" si="23"/>
        <v>5.1487694471503566E-2</v>
      </c>
      <c r="K199"/>
      <c r="L199"/>
      <c r="M199"/>
      <c r="N199"/>
      <c r="O199"/>
      <c r="P199"/>
    </row>
    <row r="200" spans="1:16" hidden="1" outlineLevel="1">
      <c r="A200" s="372" t="s">
        <v>30</v>
      </c>
      <c r="B200" s="152">
        <f>(INDEX(Data!177:177,1,$O$1-2))</f>
        <v>1274527</v>
      </c>
      <c r="C200" s="153">
        <f>(INDEX(Data!177:177,1,$O$1-1))</f>
        <v>1274527</v>
      </c>
      <c r="D200" s="155">
        <f t="shared" si="24"/>
        <v>2549054</v>
      </c>
      <c r="E200" s="152">
        <f>(INDEX(Data!177:177,1,$O$1))</f>
        <v>1488872</v>
      </c>
      <c r="F200" s="154">
        <f>(INDEX(Data!177:177,1,$O$1+1))</f>
        <v>1488872</v>
      </c>
      <c r="G200" s="155">
        <f t="shared" si="25"/>
        <v>2977744</v>
      </c>
      <c r="H200" s="152">
        <f t="shared" si="26"/>
        <v>428690</v>
      </c>
      <c r="I200" s="166">
        <f t="shared" si="27"/>
        <v>0.16817611553148737</v>
      </c>
      <c r="J200" s="167">
        <f t="shared" si="23"/>
        <v>3.8979793970334263E-3</v>
      </c>
      <c r="K200"/>
      <c r="L200"/>
      <c r="M200"/>
      <c r="N200"/>
      <c r="O200"/>
      <c r="P200"/>
    </row>
    <row r="201" spans="1:16" hidden="1" outlineLevel="1">
      <c r="A201" s="372" t="s">
        <v>401</v>
      </c>
      <c r="B201" s="152">
        <f>(INDEX(Data!178:178,1,$O$1-2))</f>
        <v>0</v>
      </c>
      <c r="C201" s="153">
        <f>(INDEX(Data!178:178,1,$O$1-1))</f>
        <v>0</v>
      </c>
      <c r="D201" s="155">
        <f t="shared" si="24"/>
        <v>0</v>
      </c>
      <c r="E201" s="152">
        <f>(INDEX(Data!178:178,1,$O$1))</f>
        <v>0</v>
      </c>
      <c r="F201" s="154">
        <f>(INDEX(Data!178:178,1,$O$1+1))</f>
        <v>0</v>
      </c>
      <c r="G201" s="155">
        <f t="shared" si="25"/>
        <v>0</v>
      </c>
      <c r="H201" s="152">
        <f t="shared" si="26"/>
        <v>0</v>
      </c>
      <c r="I201" s="166" t="str">
        <f t="shared" si="27"/>
        <v/>
      </c>
      <c r="J201" s="167">
        <f t="shared" si="23"/>
        <v>0</v>
      </c>
      <c r="K201"/>
      <c r="L201"/>
      <c r="M201"/>
      <c r="N201"/>
      <c r="O201"/>
      <c r="P201"/>
    </row>
    <row r="202" spans="1:16" hidden="1" outlineLevel="1">
      <c r="A202" s="372" t="s">
        <v>31</v>
      </c>
      <c r="B202" s="152">
        <f>(INDEX(Data!179:179,1,$O$1-2))</f>
        <v>6240956</v>
      </c>
      <c r="C202" s="153">
        <f>(INDEX(Data!179:179,1,$O$1-1))</f>
        <v>6240956</v>
      </c>
      <c r="D202" s="155">
        <f t="shared" si="24"/>
        <v>12481912</v>
      </c>
      <c r="E202" s="152">
        <f>(INDEX(Data!179:179,1,$O$1))</f>
        <v>6329131</v>
      </c>
      <c r="F202" s="154">
        <f>(INDEX(Data!179:179,1,$O$1+1))</f>
        <v>6329131</v>
      </c>
      <c r="G202" s="155">
        <f t="shared" si="25"/>
        <v>12658262</v>
      </c>
      <c r="H202" s="152">
        <f t="shared" si="26"/>
        <v>176350</v>
      </c>
      <c r="I202" s="166">
        <f t="shared" si="27"/>
        <v>1.4128444424219623E-2</v>
      </c>
      <c r="J202" s="167">
        <f t="shared" si="23"/>
        <v>1.6570143195066847E-2</v>
      </c>
      <c r="K202"/>
      <c r="L202"/>
      <c r="M202"/>
      <c r="N202"/>
      <c r="O202"/>
      <c r="P202"/>
    </row>
    <row r="203" spans="1:16" hidden="1" outlineLevel="1">
      <c r="A203" s="372" t="s">
        <v>32</v>
      </c>
      <c r="B203" s="152">
        <f>(INDEX(Data!180:180,1,$O$1-2))</f>
        <v>5597033</v>
      </c>
      <c r="C203" s="153">
        <f>(INDEX(Data!180:180,1,$O$1-1))</f>
        <v>5597033</v>
      </c>
      <c r="D203" s="155">
        <f t="shared" si="24"/>
        <v>11194066</v>
      </c>
      <c r="E203" s="152">
        <f>(INDEX(Data!180:180,1,$O$1))</f>
        <v>5977621</v>
      </c>
      <c r="F203" s="154">
        <f>(INDEX(Data!180:180,1,$O$1+1))</f>
        <v>5977621</v>
      </c>
      <c r="G203" s="155">
        <f t="shared" si="25"/>
        <v>11955242</v>
      </c>
      <c r="H203" s="152">
        <f t="shared" si="26"/>
        <v>761176</v>
      </c>
      <c r="I203" s="166">
        <f t="shared" si="27"/>
        <v>6.7998169744577175E-2</v>
      </c>
      <c r="J203" s="167">
        <f t="shared" si="23"/>
        <v>1.5649863454530909E-2</v>
      </c>
      <c r="K203"/>
      <c r="L203"/>
      <c r="M203"/>
      <c r="N203"/>
      <c r="O203"/>
      <c r="P203"/>
    </row>
    <row r="204" spans="1:16" hidden="1" outlineLevel="1">
      <c r="A204" s="372" t="s">
        <v>33</v>
      </c>
      <c r="B204" s="152">
        <f>(INDEX(Data!181:181,1,$O$1-2))</f>
        <v>24653266</v>
      </c>
      <c r="C204" s="153">
        <f>(INDEX(Data!181:181,1,$O$1-1))</f>
        <v>24653266</v>
      </c>
      <c r="D204" s="155">
        <f t="shared" si="24"/>
        <v>49306532</v>
      </c>
      <c r="E204" s="152">
        <f>(INDEX(Data!181:181,1,$O$1))</f>
        <v>26398262</v>
      </c>
      <c r="F204" s="154">
        <f>(INDEX(Data!181:181,1,$O$1+1))</f>
        <v>26398262</v>
      </c>
      <c r="G204" s="155">
        <f t="shared" si="25"/>
        <v>52796524</v>
      </c>
      <c r="H204" s="152">
        <f t="shared" si="26"/>
        <v>3489992</v>
      </c>
      <c r="I204" s="166">
        <f t="shared" si="27"/>
        <v>7.0781534584504952E-2</v>
      </c>
      <c r="J204" s="167">
        <f t="shared" si="23"/>
        <v>6.9112644601745751E-2</v>
      </c>
      <c r="K204"/>
      <c r="L204"/>
      <c r="M204"/>
      <c r="N204"/>
      <c r="O204"/>
      <c r="P204"/>
    </row>
    <row r="205" spans="1:16" hidden="1" outlineLevel="1">
      <c r="A205" s="372" t="s">
        <v>34</v>
      </c>
      <c r="B205" s="152">
        <f>(INDEX(Data!182:182,1,$O$1-2))</f>
        <v>3705002</v>
      </c>
      <c r="C205" s="153">
        <f>(INDEX(Data!182:182,1,$O$1-1))</f>
        <v>3705002</v>
      </c>
      <c r="D205" s="155">
        <f t="shared" si="24"/>
        <v>7410004</v>
      </c>
      <c r="E205" s="152">
        <f>(INDEX(Data!182:182,1,$O$1))</f>
        <v>4007781</v>
      </c>
      <c r="F205" s="154">
        <f>(INDEX(Data!182:182,1,$O$1+1))</f>
        <v>4007781</v>
      </c>
      <c r="G205" s="155">
        <f t="shared" si="25"/>
        <v>8015562</v>
      </c>
      <c r="H205" s="152">
        <f t="shared" si="26"/>
        <v>605558</v>
      </c>
      <c r="I205" s="166">
        <f t="shared" si="27"/>
        <v>8.1721683281142626E-2</v>
      </c>
      <c r="J205" s="167">
        <f t="shared" si="23"/>
        <v>1.0492673490952897E-2</v>
      </c>
      <c r="K205"/>
      <c r="L205"/>
      <c r="M205"/>
      <c r="N205"/>
      <c r="O205"/>
      <c r="P205"/>
    </row>
    <row r="206" spans="1:16" hidden="1" outlineLevel="1">
      <c r="A206" s="372" t="s">
        <v>35</v>
      </c>
      <c r="B206" s="152">
        <f>(INDEX(Data!183:183,1,$O$1-2))</f>
        <v>7068210</v>
      </c>
      <c r="C206" s="153">
        <f>(INDEX(Data!183:183,1,$O$1-1))</f>
        <v>7068210</v>
      </c>
      <c r="D206" s="155">
        <f t="shared" si="24"/>
        <v>14136420</v>
      </c>
      <c r="E206" s="152">
        <f>(INDEX(Data!183:183,1,$O$1))</f>
        <v>6310445</v>
      </c>
      <c r="F206" s="154">
        <f>(INDEX(Data!183:183,1,$O$1+1))</f>
        <v>6310445</v>
      </c>
      <c r="G206" s="155">
        <f t="shared" si="25"/>
        <v>12620890</v>
      </c>
      <c r="H206" s="152">
        <f t="shared" si="26"/>
        <v>-1515530</v>
      </c>
      <c r="I206" s="166">
        <f t="shared" si="27"/>
        <v>-0.10720748251678996</v>
      </c>
      <c r="J206" s="167">
        <f t="shared" si="23"/>
        <v>1.6521221835129277E-2</v>
      </c>
      <c r="K206"/>
      <c r="L206"/>
      <c r="M206"/>
      <c r="N206"/>
      <c r="O206"/>
      <c r="P206"/>
    </row>
    <row r="207" spans="1:16" hidden="1" outlineLevel="1">
      <c r="A207" s="372" t="s">
        <v>36</v>
      </c>
      <c r="B207" s="152">
        <f>(INDEX(Data!184:184,1,$O$1-2))</f>
        <v>5275282</v>
      </c>
      <c r="C207" s="153">
        <f>(INDEX(Data!184:184,1,$O$1-1))</f>
        <v>5275282</v>
      </c>
      <c r="D207" s="155">
        <f t="shared" si="24"/>
        <v>10550564</v>
      </c>
      <c r="E207" s="152">
        <f>(INDEX(Data!184:184,1,$O$1))</f>
        <v>5639483</v>
      </c>
      <c r="F207" s="154">
        <f>(INDEX(Data!184:184,1,$O$1+1))</f>
        <v>5639483</v>
      </c>
      <c r="G207" s="155">
        <f t="shared" si="25"/>
        <v>11278966</v>
      </c>
      <c r="H207" s="152">
        <f t="shared" si="26"/>
        <v>728402</v>
      </c>
      <c r="I207" s="166">
        <f t="shared" si="27"/>
        <v>6.9039152788419655E-2</v>
      </c>
      <c r="J207" s="167">
        <f t="shared" si="23"/>
        <v>1.4764592620400046E-2</v>
      </c>
      <c r="K207"/>
      <c r="L207"/>
      <c r="M207"/>
      <c r="N207"/>
      <c r="O207"/>
      <c r="P207"/>
    </row>
    <row r="208" spans="1:16" hidden="1" outlineLevel="1">
      <c r="A208" s="372" t="s">
        <v>40</v>
      </c>
      <c r="B208" s="152">
        <f>(INDEX(Data!185:185,1,$O$1-2))</f>
        <v>8816230</v>
      </c>
      <c r="C208" s="153">
        <f>(INDEX(Data!185:185,1,$O$1-1))</f>
        <v>8816230</v>
      </c>
      <c r="D208" s="155">
        <f t="shared" si="24"/>
        <v>17632460</v>
      </c>
      <c r="E208" s="152">
        <f>(INDEX(Data!185:185,1,$O$1))</f>
        <v>10342509</v>
      </c>
      <c r="F208" s="154">
        <f>(INDEX(Data!185:185,1,$O$1+1))</f>
        <v>10342509</v>
      </c>
      <c r="G208" s="155">
        <f t="shared" si="25"/>
        <v>20685018</v>
      </c>
      <c r="H208" s="152">
        <f t="shared" si="26"/>
        <v>3052558</v>
      </c>
      <c r="I208" s="166">
        <f t="shared" si="27"/>
        <v>0.17312150431647086</v>
      </c>
      <c r="J208" s="167">
        <f t="shared" si="23"/>
        <v>2.7077470054936076E-2</v>
      </c>
      <c r="K208"/>
      <c r="L208"/>
      <c r="M208"/>
      <c r="N208"/>
      <c r="O208"/>
      <c r="P208"/>
    </row>
    <row r="209" spans="1:16" hidden="1" outlineLevel="1">
      <c r="A209" s="372" t="s">
        <v>107</v>
      </c>
      <c r="B209" s="152">
        <f>(INDEX(Data!186:186,1,$O$1-2))</f>
        <v>18431589</v>
      </c>
      <c r="C209" s="153">
        <f>(INDEX(Data!186:186,1,$O$1-1))</f>
        <v>18431589</v>
      </c>
      <c r="D209" s="155">
        <f t="shared" si="24"/>
        <v>36863178</v>
      </c>
      <c r="E209" s="152">
        <f>(INDEX(Data!186:186,1,$O$1))</f>
        <v>19709906</v>
      </c>
      <c r="F209" s="154">
        <f>(INDEX(Data!186:186,1,$O$1+1))</f>
        <v>19709906</v>
      </c>
      <c r="G209" s="155">
        <f t="shared" si="25"/>
        <v>39419812</v>
      </c>
      <c r="H209" s="152">
        <f t="shared" si="26"/>
        <v>2556634</v>
      </c>
      <c r="I209" s="166">
        <f t="shared" si="27"/>
        <v>6.935468233368268E-2</v>
      </c>
      <c r="J209" s="167">
        <f t="shared" si="23"/>
        <v>5.1602023213187909E-2</v>
      </c>
      <c r="K209"/>
      <c r="L209"/>
      <c r="M209"/>
      <c r="N209"/>
      <c r="O209"/>
      <c r="P209"/>
    </row>
    <row r="210" spans="1:16" hidden="1" outlineLevel="1">
      <c r="A210" s="372" t="s">
        <v>41</v>
      </c>
      <c r="B210" s="152">
        <f>(INDEX(Data!187:187,1,$O$1-2))</f>
        <v>1282648</v>
      </c>
      <c r="C210" s="153">
        <f>(INDEX(Data!187:187,1,$O$1-1))</f>
        <v>1282648</v>
      </c>
      <c r="D210" s="155">
        <f t="shared" si="24"/>
        <v>2565296</v>
      </c>
      <c r="E210" s="152">
        <f>(INDEX(Data!187:187,1,$O$1))</f>
        <v>1228187</v>
      </c>
      <c r="F210" s="154">
        <f>(INDEX(Data!187:187,1,$O$1+1))</f>
        <v>1228187</v>
      </c>
      <c r="G210" s="155">
        <f t="shared" si="25"/>
        <v>2456374</v>
      </c>
      <c r="H210" s="152">
        <f t="shared" si="26"/>
        <v>-108922</v>
      </c>
      <c r="I210" s="166">
        <f t="shared" si="27"/>
        <v>-4.2459817502541616E-2</v>
      </c>
      <c r="J210" s="167">
        <f t="shared" si="23"/>
        <v>3.2154863693482669E-3</v>
      </c>
      <c r="K210"/>
      <c r="L210"/>
      <c r="M210"/>
      <c r="N210"/>
      <c r="O210"/>
      <c r="P210"/>
    </row>
    <row r="211" spans="1:16" hidden="1" outlineLevel="1">
      <c r="A211" s="372" t="s">
        <v>42</v>
      </c>
      <c r="B211" s="152">
        <f>(INDEX(Data!188:188,1,$O$1-2))</f>
        <v>208204</v>
      </c>
      <c r="C211" s="153">
        <f>(INDEX(Data!188:188,1,$O$1-1))</f>
        <v>208204</v>
      </c>
      <c r="D211" s="155">
        <f t="shared" si="24"/>
        <v>416408</v>
      </c>
      <c r="E211" s="152">
        <f>(INDEX(Data!188:188,1,$O$1))</f>
        <v>193419</v>
      </c>
      <c r="F211" s="154">
        <f>(INDEX(Data!188:188,1,$O$1+1))</f>
        <v>193419</v>
      </c>
      <c r="G211" s="155">
        <f t="shared" si="25"/>
        <v>386838</v>
      </c>
      <c r="H211" s="152">
        <f t="shared" si="26"/>
        <v>-29570</v>
      </c>
      <c r="I211" s="166">
        <f t="shared" si="27"/>
        <v>-7.1012084301934647E-2</v>
      </c>
      <c r="J211" s="167">
        <f t="shared" si="23"/>
        <v>5.0638555698193544E-4</v>
      </c>
      <c r="K211"/>
      <c r="L211"/>
      <c r="M211"/>
      <c r="N211"/>
      <c r="O211"/>
      <c r="P211"/>
    </row>
    <row r="212" spans="1:16" ht="12.75" customHeight="1" collapsed="1">
      <c r="A212" s="370" t="s">
        <v>473</v>
      </c>
      <c r="B212" s="405">
        <f t="shared" ref="B212:H212" si="28">SUM(B172:B211)</f>
        <v>365837398</v>
      </c>
      <c r="C212" s="406">
        <f t="shared" si="28"/>
        <v>365837398</v>
      </c>
      <c r="D212" s="407">
        <f t="shared" si="28"/>
        <v>731674796</v>
      </c>
      <c r="E212" s="405">
        <f t="shared" si="28"/>
        <v>381959946</v>
      </c>
      <c r="F212" s="406">
        <f t="shared" si="28"/>
        <v>381959946</v>
      </c>
      <c r="G212" s="407">
        <f t="shared" si="28"/>
        <v>763919892</v>
      </c>
      <c r="H212" s="405">
        <f t="shared" si="28"/>
        <v>32245096</v>
      </c>
      <c r="I212" s="408">
        <f>IFERROR(H212/D212,"")</f>
        <v>4.4070256589786923E-2</v>
      </c>
      <c r="J212" s="409">
        <f>IFERROR(G212/G$258,"")</f>
        <v>0.15472889705530121</v>
      </c>
      <c r="K212"/>
      <c r="L212"/>
      <c r="M212"/>
      <c r="N212"/>
      <c r="O212"/>
      <c r="P212"/>
    </row>
    <row r="213" spans="1:16">
      <c r="A213" s="384" t="s">
        <v>433</v>
      </c>
      <c r="B213" s="395"/>
      <c r="C213" s="396"/>
      <c r="D213" s="397">
        <f>(INDEX(Data!190:190,1,$O$1-2))</f>
        <v>5.29</v>
      </c>
      <c r="E213" s="395"/>
      <c r="F213" s="396"/>
      <c r="G213" s="397">
        <f>(INDEX(Data!190:190,1,$O$1))</f>
        <v>5.33</v>
      </c>
      <c r="H213" s="395">
        <f t="shared" ref="H213:H214" si="29">G213-D213</f>
        <v>4.0000000000000036E-2</v>
      </c>
      <c r="I213" s="166">
        <f t="shared" ref="I213:I214" si="30">IFERROR(H213/D213,"")</f>
        <v>7.5614366729678702E-3</v>
      </c>
      <c r="J213" s="167">
        <f t="shared" ref="J213:J214" si="31">IFERROR(G213/G$212,"")</f>
        <v>6.9771713707384389E-9</v>
      </c>
      <c r="K213"/>
      <c r="L213"/>
      <c r="M213"/>
      <c r="N213"/>
      <c r="O213"/>
      <c r="P213"/>
    </row>
    <row r="214" spans="1:16">
      <c r="A214" s="384" t="s">
        <v>397</v>
      </c>
      <c r="B214" s="375"/>
      <c r="C214" s="390"/>
      <c r="D214" s="387">
        <f>(INDEX(Data!191:191,1,$O$1-2))</f>
        <v>69190427</v>
      </c>
      <c r="E214" s="388"/>
      <c r="F214" s="389"/>
      <c r="G214" s="387">
        <f>(INDEX(Data!191:191,1,$O$1))</f>
        <v>71414661.282981753</v>
      </c>
      <c r="H214" s="388">
        <f t="shared" si="29"/>
        <v>2224234.2829817533</v>
      </c>
      <c r="I214" s="166">
        <f t="shared" si="30"/>
        <v>3.2146561011709804E-2</v>
      </c>
      <c r="J214" s="167">
        <f t="shared" si="31"/>
        <v>9.3484489710056864E-2</v>
      </c>
      <c r="K214"/>
      <c r="L214"/>
      <c r="M214"/>
      <c r="N214"/>
      <c r="O214"/>
      <c r="P214"/>
    </row>
    <row r="215" spans="1:16" s="42" customFormat="1" hidden="1" outlineLevel="1">
      <c r="A215" s="601" t="s">
        <v>197</v>
      </c>
      <c r="B215" s="598"/>
      <c r="C215" s="598"/>
      <c r="D215" s="598"/>
      <c r="E215" s="598"/>
      <c r="F215" s="598"/>
      <c r="G215" s="598"/>
      <c r="H215" s="598"/>
      <c r="I215" s="598"/>
      <c r="J215" s="599"/>
    </row>
    <row r="216" spans="1:16" hidden="1" outlineLevel="1">
      <c r="A216" s="372" t="s">
        <v>3</v>
      </c>
      <c r="B216" s="375">
        <f>(INDEX(Data!196:196,1,$O$1-2))</f>
        <v>0</v>
      </c>
      <c r="C216" s="390">
        <f>(INDEX(Data!196:196,1,$O$1-1))</f>
        <v>0</v>
      </c>
      <c r="D216" s="371">
        <f>B216+C216</f>
        <v>0</v>
      </c>
      <c r="E216" s="391">
        <f>(INDEX(Data!196:196,1,$O$1))</f>
        <v>0</v>
      </c>
      <c r="F216" s="392">
        <f>(INDEX(Data!196:196,1,$O$1+1))</f>
        <v>0</v>
      </c>
      <c r="G216" s="371">
        <f>E216+F216</f>
        <v>0</v>
      </c>
      <c r="H216" s="375">
        <f>G216-D216</f>
        <v>0</v>
      </c>
      <c r="I216" s="166" t="str">
        <f>IFERROR(H216/D216,"")</f>
        <v/>
      </c>
      <c r="J216" s="167">
        <f t="shared" ref="J216:J257" si="32">IFERROR(G216/G$258,"")</f>
        <v>0</v>
      </c>
      <c r="K216"/>
      <c r="L216"/>
      <c r="M216"/>
      <c r="N216"/>
      <c r="O216"/>
      <c r="P216"/>
    </row>
    <row r="217" spans="1:16" hidden="1" outlineLevel="1">
      <c r="A217" s="372" t="s">
        <v>4</v>
      </c>
      <c r="B217" s="152">
        <f>(INDEX(Data!197:197,1,$O$1-2))</f>
        <v>0</v>
      </c>
      <c r="C217" s="154">
        <f>(INDEX(Data!197:197,1,$O$1-1))</f>
        <v>0</v>
      </c>
      <c r="D217" s="155">
        <f t="shared" ref="D217:D255" si="33">B217+C217</f>
        <v>0</v>
      </c>
      <c r="E217" s="393">
        <f>(INDEX(Data!197:197,1,$O$1))</f>
        <v>0</v>
      </c>
      <c r="F217" s="394">
        <f>(INDEX(Data!197:197,1,$O$1+1))</f>
        <v>0</v>
      </c>
      <c r="G217" s="155">
        <f t="shared" ref="G217:G255" si="34">E217+F217</f>
        <v>0</v>
      </c>
      <c r="H217" s="152">
        <f t="shared" ref="H217:H255" si="35">G217-D217</f>
        <v>0</v>
      </c>
      <c r="I217" s="166" t="str">
        <f t="shared" ref="I217:I255" si="36">IFERROR(H217/D217,"")</f>
        <v/>
      </c>
      <c r="J217" s="167">
        <f t="shared" si="32"/>
        <v>0</v>
      </c>
      <c r="K217"/>
      <c r="L217"/>
      <c r="M217"/>
      <c r="N217"/>
      <c r="O217"/>
      <c r="P217"/>
    </row>
    <row r="218" spans="1:16" hidden="1" outlineLevel="1">
      <c r="A218" s="372" t="s">
        <v>5</v>
      </c>
      <c r="B218" s="152">
        <f>(INDEX(Data!198:198,1,$O$1-2))</f>
        <v>0</v>
      </c>
      <c r="C218" s="154">
        <f>(INDEX(Data!198:198,1,$O$1-1))</f>
        <v>0</v>
      </c>
      <c r="D218" s="155">
        <f t="shared" si="33"/>
        <v>0</v>
      </c>
      <c r="E218" s="393">
        <f>(INDEX(Data!198:198,1,$O$1))</f>
        <v>0</v>
      </c>
      <c r="F218" s="394">
        <f>(INDEX(Data!198:198,1,$O$1+1))</f>
        <v>0</v>
      </c>
      <c r="G218" s="155">
        <f t="shared" si="34"/>
        <v>0</v>
      </c>
      <c r="H218" s="152">
        <f t="shared" si="35"/>
        <v>0</v>
      </c>
      <c r="I218" s="166" t="str">
        <f t="shared" si="36"/>
        <v/>
      </c>
      <c r="J218" s="167">
        <f t="shared" si="32"/>
        <v>0</v>
      </c>
      <c r="K218"/>
      <c r="L218"/>
      <c r="M218"/>
      <c r="N218"/>
      <c r="O218"/>
      <c r="P218"/>
    </row>
    <row r="219" spans="1:16" hidden="1" outlineLevel="1">
      <c r="A219" s="372" t="s">
        <v>6</v>
      </c>
      <c r="B219" s="152">
        <f>(INDEX(Data!199:199,1,$O$1-2))</f>
        <v>0</v>
      </c>
      <c r="C219" s="154">
        <f>(INDEX(Data!199:199,1,$O$1-1))</f>
        <v>0</v>
      </c>
      <c r="D219" s="155">
        <f t="shared" si="33"/>
        <v>0</v>
      </c>
      <c r="E219" s="393">
        <f>(INDEX(Data!199:199,1,$O$1))</f>
        <v>0</v>
      </c>
      <c r="F219" s="394">
        <f>(INDEX(Data!199:199,1,$O$1+1))</f>
        <v>0</v>
      </c>
      <c r="G219" s="155">
        <f t="shared" si="34"/>
        <v>0</v>
      </c>
      <c r="H219" s="152">
        <f t="shared" si="35"/>
        <v>0</v>
      </c>
      <c r="I219" s="166" t="str">
        <f t="shared" si="36"/>
        <v/>
      </c>
      <c r="J219" s="167">
        <f t="shared" si="32"/>
        <v>0</v>
      </c>
      <c r="K219"/>
      <c r="L219"/>
      <c r="M219"/>
      <c r="N219"/>
      <c r="O219"/>
      <c r="P219"/>
    </row>
    <row r="220" spans="1:16" hidden="1" outlineLevel="1">
      <c r="A220" s="372" t="s">
        <v>399</v>
      </c>
      <c r="B220" s="152">
        <f>(INDEX(Data!200:200,1,$O$1-2))</f>
        <v>0</v>
      </c>
      <c r="C220" s="154">
        <f>(INDEX(Data!200:200,1,$O$1-1))</f>
        <v>0</v>
      </c>
      <c r="D220" s="155">
        <f t="shared" si="33"/>
        <v>0</v>
      </c>
      <c r="E220" s="393">
        <f>(INDEX(Data!200:200,1,$O$1))</f>
        <v>0</v>
      </c>
      <c r="F220" s="394">
        <f>(INDEX(Data!200:200,1,$O$1+1))</f>
        <v>0</v>
      </c>
      <c r="G220" s="155">
        <f t="shared" si="34"/>
        <v>0</v>
      </c>
      <c r="H220" s="152">
        <f t="shared" si="35"/>
        <v>0</v>
      </c>
      <c r="I220" s="166" t="str">
        <f t="shared" si="36"/>
        <v/>
      </c>
      <c r="J220" s="167">
        <f t="shared" si="32"/>
        <v>0</v>
      </c>
      <c r="K220"/>
      <c r="L220"/>
      <c r="M220"/>
      <c r="N220"/>
      <c r="O220"/>
      <c r="P220"/>
    </row>
    <row r="221" spans="1:16" hidden="1" outlineLevel="1">
      <c r="A221" s="372" t="s">
        <v>7</v>
      </c>
      <c r="B221" s="152">
        <f>(INDEX(Data!201:201,1,$O$1-2))</f>
        <v>0</v>
      </c>
      <c r="C221" s="154">
        <f>(INDEX(Data!201:201,1,$O$1-1))</f>
        <v>0</v>
      </c>
      <c r="D221" s="155">
        <f t="shared" si="33"/>
        <v>0</v>
      </c>
      <c r="E221" s="393">
        <f>(INDEX(Data!201:201,1,$O$1))</f>
        <v>0</v>
      </c>
      <c r="F221" s="394">
        <f>(INDEX(Data!201:201,1,$O$1+1))</f>
        <v>0</v>
      </c>
      <c r="G221" s="155">
        <f t="shared" si="34"/>
        <v>0</v>
      </c>
      <c r="H221" s="152">
        <f t="shared" si="35"/>
        <v>0</v>
      </c>
      <c r="I221" s="166" t="str">
        <f t="shared" si="36"/>
        <v/>
      </c>
      <c r="J221" s="167">
        <f t="shared" si="32"/>
        <v>0</v>
      </c>
      <c r="K221"/>
      <c r="L221"/>
      <c r="M221"/>
      <c r="N221"/>
      <c r="O221"/>
      <c r="P221"/>
    </row>
    <row r="222" spans="1:16" hidden="1" outlineLevel="1">
      <c r="A222" s="372" t="s">
        <v>8</v>
      </c>
      <c r="B222" s="152">
        <f>(INDEX(Data!202:202,1,$O$1-2))</f>
        <v>0</v>
      </c>
      <c r="C222" s="154">
        <f>(INDEX(Data!202:202,1,$O$1-1))</f>
        <v>0</v>
      </c>
      <c r="D222" s="155">
        <f t="shared" si="33"/>
        <v>0</v>
      </c>
      <c r="E222" s="393">
        <f>(INDEX(Data!202:202,1,$O$1))</f>
        <v>0</v>
      </c>
      <c r="F222" s="394">
        <f>(INDEX(Data!202:202,1,$O$1+1))</f>
        <v>0</v>
      </c>
      <c r="G222" s="155">
        <f t="shared" si="34"/>
        <v>0</v>
      </c>
      <c r="H222" s="152">
        <f t="shared" si="35"/>
        <v>0</v>
      </c>
      <c r="I222" s="166" t="str">
        <f t="shared" si="36"/>
        <v/>
      </c>
      <c r="J222" s="167">
        <f t="shared" si="32"/>
        <v>0</v>
      </c>
      <c r="K222"/>
      <c r="L222"/>
      <c r="M222"/>
      <c r="N222"/>
      <c r="O222"/>
      <c r="P222"/>
    </row>
    <row r="223" spans="1:16" hidden="1" outlineLevel="1">
      <c r="A223" s="372" t="s">
        <v>9</v>
      </c>
      <c r="B223" s="152">
        <f>(INDEX(Data!203:203,1,$O$1-2))</f>
        <v>521400</v>
      </c>
      <c r="C223" s="154">
        <f>(INDEX(Data!203:203,1,$O$1-1))</f>
        <v>521400</v>
      </c>
      <c r="D223" s="155">
        <f t="shared" si="33"/>
        <v>1042800</v>
      </c>
      <c r="E223" s="393">
        <f>(INDEX(Data!203:203,1,$O$1))</f>
        <v>1067728</v>
      </c>
      <c r="F223" s="394">
        <f>(INDEX(Data!203:203,1,$O$1+1))</f>
        <v>1067728</v>
      </c>
      <c r="G223" s="155">
        <f t="shared" si="34"/>
        <v>2135456</v>
      </c>
      <c r="H223" s="152">
        <f t="shared" si="35"/>
        <v>1092656</v>
      </c>
      <c r="I223" s="166">
        <f t="shared" si="36"/>
        <v>1.0478097429996165</v>
      </c>
      <c r="J223" s="167">
        <f t="shared" si="32"/>
        <v>4.3252801118330526E-4</v>
      </c>
      <c r="K223"/>
      <c r="L223"/>
      <c r="M223"/>
      <c r="N223"/>
      <c r="O223"/>
      <c r="P223"/>
    </row>
    <row r="224" spans="1:16" hidden="1" outlineLevel="1">
      <c r="A224" s="372" t="s">
        <v>10</v>
      </c>
      <c r="B224" s="152">
        <f>(INDEX(Data!204:204,1,$O$1-2))</f>
        <v>0</v>
      </c>
      <c r="C224" s="154">
        <f>(INDEX(Data!204:204,1,$O$1-1))</f>
        <v>0</v>
      </c>
      <c r="D224" s="155">
        <f t="shared" si="33"/>
        <v>0</v>
      </c>
      <c r="E224" s="393">
        <f>(INDEX(Data!204:204,1,$O$1))</f>
        <v>0</v>
      </c>
      <c r="F224" s="394">
        <f>(INDEX(Data!204:204,1,$O$1+1))</f>
        <v>0</v>
      </c>
      <c r="G224" s="155">
        <f t="shared" si="34"/>
        <v>0</v>
      </c>
      <c r="H224" s="152">
        <f t="shared" si="35"/>
        <v>0</v>
      </c>
      <c r="I224" s="166" t="str">
        <f t="shared" si="36"/>
        <v/>
      </c>
      <c r="J224" s="167">
        <f t="shared" si="32"/>
        <v>0</v>
      </c>
      <c r="K224"/>
      <c r="L224"/>
      <c r="M224"/>
      <c r="N224"/>
      <c r="O224"/>
      <c r="P224"/>
    </row>
    <row r="225" spans="1:16" hidden="1" outlineLevel="1">
      <c r="A225" s="372" t="s">
        <v>11</v>
      </c>
      <c r="B225" s="152">
        <f>(INDEX(Data!205:205,1,$O$1-2))</f>
        <v>87600</v>
      </c>
      <c r="C225" s="154">
        <f>(INDEX(Data!205:205,1,$O$1-1))</f>
        <v>87600</v>
      </c>
      <c r="D225" s="155">
        <f t="shared" si="33"/>
        <v>175200</v>
      </c>
      <c r="E225" s="393">
        <f>(INDEX(Data!205:205,1,$O$1))</f>
        <v>71835</v>
      </c>
      <c r="F225" s="394">
        <f>(INDEX(Data!205:205,1,$O$1+1))</f>
        <v>71835</v>
      </c>
      <c r="G225" s="155">
        <f t="shared" si="34"/>
        <v>143670</v>
      </c>
      <c r="H225" s="152">
        <f t="shared" si="35"/>
        <v>-31530</v>
      </c>
      <c r="I225" s="166">
        <f t="shared" si="36"/>
        <v>-0.17996575342465754</v>
      </c>
      <c r="J225" s="167">
        <f t="shared" si="32"/>
        <v>2.9099779797244928E-5</v>
      </c>
      <c r="K225"/>
      <c r="L225"/>
      <c r="M225"/>
      <c r="N225"/>
      <c r="O225"/>
      <c r="P225"/>
    </row>
    <row r="226" spans="1:16" hidden="1" outlineLevel="1">
      <c r="A226" s="372" t="s">
        <v>12</v>
      </c>
      <c r="B226" s="152">
        <f>(INDEX(Data!206:206,1,$O$1-2))</f>
        <v>0</v>
      </c>
      <c r="C226" s="154">
        <f>(INDEX(Data!206:206,1,$O$1-1))</f>
        <v>0</v>
      </c>
      <c r="D226" s="155">
        <f t="shared" si="33"/>
        <v>0</v>
      </c>
      <c r="E226" s="393">
        <f>(INDEX(Data!206:206,1,$O$1))</f>
        <v>0</v>
      </c>
      <c r="F226" s="394">
        <f>(INDEX(Data!206:206,1,$O$1+1))</f>
        <v>0</v>
      </c>
      <c r="G226" s="155">
        <f t="shared" si="34"/>
        <v>0</v>
      </c>
      <c r="H226" s="152">
        <f t="shared" si="35"/>
        <v>0</v>
      </c>
      <c r="I226" s="166" t="str">
        <f t="shared" si="36"/>
        <v/>
      </c>
      <c r="J226" s="167">
        <f t="shared" si="32"/>
        <v>0</v>
      </c>
      <c r="K226"/>
      <c r="L226"/>
      <c r="M226"/>
      <c r="N226"/>
      <c r="O226"/>
      <c r="P226"/>
    </row>
    <row r="227" spans="1:16" hidden="1" outlineLevel="1">
      <c r="A227" s="372" t="s">
        <v>13</v>
      </c>
      <c r="B227" s="152">
        <f>(INDEX(Data!207:207,1,$O$1-2))</f>
        <v>750000</v>
      </c>
      <c r="C227" s="154">
        <f>(INDEX(Data!207:207,1,$O$1-1))</f>
        <v>750000</v>
      </c>
      <c r="D227" s="155">
        <f t="shared" si="33"/>
        <v>1500000</v>
      </c>
      <c r="E227" s="393">
        <f>(INDEX(Data!207:207,1,$O$1))</f>
        <v>1316566</v>
      </c>
      <c r="F227" s="394">
        <f>(INDEX(Data!207:207,1,$O$1+1))</f>
        <v>1316566</v>
      </c>
      <c r="G227" s="155">
        <f t="shared" si="34"/>
        <v>2633132</v>
      </c>
      <c r="H227" s="152">
        <f t="shared" si="35"/>
        <v>1133132</v>
      </c>
      <c r="I227" s="166">
        <f t="shared" si="36"/>
        <v>0.75542133333333328</v>
      </c>
      <c r="J227" s="167">
        <f t="shared" si="32"/>
        <v>5.3333028034439434E-4</v>
      </c>
      <c r="K227"/>
      <c r="L227"/>
      <c r="M227"/>
      <c r="N227"/>
      <c r="O227"/>
      <c r="P227"/>
    </row>
    <row r="228" spans="1:16" hidden="1" outlineLevel="1">
      <c r="A228" s="372" t="s">
        <v>14</v>
      </c>
      <c r="B228" s="152">
        <f>(INDEX(Data!208:208,1,$O$1-2))</f>
        <v>185700</v>
      </c>
      <c r="C228" s="154">
        <f>(INDEX(Data!208:208,1,$O$1-1))</f>
        <v>185700</v>
      </c>
      <c r="D228" s="155">
        <f t="shared" si="33"/>
        <v>371400</v>
      </c>
      <c r="E228" s="393">
        <f>(INDEX(Data!208:208,1,$O$1))</f>
        <v>103195</v>
      </c>
      <c r="F228" s="394">
        <f>(INDEX(Data!208:208,1,$O$1+1))</f>
        <v>103195</v>
      </c>
      <c r="G228" s="155">
        <f t="shared" si="34"/>
        <v>206390</v>
      </c>
      <c r="H228" s="152">
        <f t="shared" si="35"/>
        <v>-165010</v>
      </c>
      <c r="I228" s="166">
        <f t="shared" si="36"/>
        <v>-0.44429186860527731</v>
      </c>
      <c r="J228" s="167">
        <f t="shared" si="32"/>
        <v>4.1803463161087079E-5</v>
      </c>
      <c r="K228"/>
      <c r="L228"/>
      <c r="M228"/>
      <c r="N228"/>
      <c r="O228"/>
      <c r="P228"/>
    </row>
    <row r="229" spans="1:16" hidden="1" outlineLevel="1">
      <c r="A229" s="372" t="s">
        <v>15</v>
      </c>
      <c r="B229" s="152">
        <f>(INDEX(Data!209:209,1,$O$1-2))</f>
        <v>0</v>
      </c>
      <c r="C229" s="154">
        <f>(INDEX(Data!209:209,1,$O$1-1))</f>
        <v>0</v>
      </c>
      <c r="D229" s="155">
        <f t="shared" si="33"/>
        <v>0</v>
      </c>
      <c r="E229" s="393">
        <f>(INDEX(Data!209:209,1,$O$1))</f>
        <v>0</v>
      </c>
      <c r="F229" s="394">
        <f>(INDEX(Data!209:209,1,$O$1+1))</f>
        <v>0</v>
      </c>
      <c r="G229" s="155">
        <f t="shared" si="34"/>
        <v>0</v>
      </c>
      <c r="H229" s="152">
        <f t="shared" si="35"/>
        <v>0</v>
      </c>
      <c r="I229" s="166" t="str">
        <f t="shared" si="36"/>
        <v/>
      </c>
      <c r="J229" s="167">
        <f t="shared" si="32"/>
        <v>0</v>
      </c>
      <c r="K229"/>
      <c r="L229"/>
      <c r="M229"/>
      <c r="N229"/>
      <c r="O229"/>
      <c r="P229"/>
    </row>
    <row r="230" spans="1:16" hidden="1" outlineLevel="1">
      <c r="A230" s="372" t="s">
        <v>16</v>
      </c>
      <c r="B230" s="152">
        <f>(INDEX(Data!210:210,1,$O$1-2))</f>
        <v>750000</v>
      </c>
      <c r="C230" s="154">
        <f>(INDEX(Data!210:210,1,$O$1-1))</f>
        <v>750000</v>
      </c>
      <c r="D230" s="155">
        <f t="shared" si="33"/>
        <v>1500000</v>
      </c>
      <c r="E230" s="393">
        <f>(INDEX(Data!210:210,1,$O$1))</f>
        <v>1316566</v>
      </c>
      <c r="F230" s="394">
        <f>(INDEX(Data!210:210,1,$O$1+1))</f>
        <v>1316566</v>
      </c>
      <c r="G230" s="155">
        <f t="shared" si="34"/>
        <v>2633132</v>
      </c>
      <c r="H230" s="152">
        <f t="shared" si="35"/>
        <v>1133132</v>
      </c>
      <c r="I230" s="166">
        <f t="shared" si="36"/>
        <v>0.75542133333333328</v>
      </c>
      <c r="J230" s="167">
        <f t="shared" si="32"/>
        <v>5.3333028034439434E-4</v>
      </c>
      <c r="K230"/>
      <c r="L230"/>
      <c r="M230"/>
      <c r="N230"/>
      <c r="O230"/>
      <c r="P230"/>
    </row>
    <row r="231" spans="1:16" hidden="1" outlineLevel="1">
      <c r="A231" s="372" t="s">
        <v>17</v>
      </c>
      <c r="B231" s="152">
        <f>(INDEX(Data!211:211,1,$O$1-2))</f>
        <v>0</v>
      </c>
      <c r="C231" s="154">
        <f>(INDEX(Data!211:211,1,$O$1-1))</f>
        <v>0</v>
      </c>
      <c r="D231" s="155">
        <f t="shared" si="33"/>
        <v>0</v>
      </c>
      <c r="E231" s="393">
        <f>(INDEX(Data!211:211,1,$O$1))</f>
        <v>0</v>
      </c>
      <c r="F231" s="394">
        <f>(INDEX(Data!211:211,1,$O$1+1))</f>
        <v>0</v>
      </c>
      <c r="G231" s="155">
        <f t="shared" si="34"/>
        <v>0</v>
      </c>
      <c r="H231" s="152">
        <f t="shared" si="35"/>
        <v>0</v>
      </c>
      <c r="I231" s="166" t="str">
        <f t="shared" si="36"/>
        <v/>
      </c>
      <c r="J231" s="167">
        <f t="shared" si="32"/>
        <v>0</v>
      </c>
      <c r="K231"/>
      <c r="L231"/>
      <c r="M231"/>
      <c r="N231"/>
      <c r="O231"/>
      <c r="P231"/>
    </row>
    <row r="232" spans="1:16" hidden="1" outlineLevel="1">
      <c r="A232" s="372" t="s">
        <v>18</v>
      </c>
      <c r="B232" s="152">
        <f>(INDEX(Data!212:212,1,$O$1-2))</f>
        <v>108300</v>
      </c>
      <c r="C232" s="154">
        <f>(INDEX(Data!212:212,1,$O$1-1))</f>
        <v>108300</v>
      </c>
      <c r="D232" s="155">
        <f t="shared" si="33"/>
        <v>216600</v>
      </c>
      <c r="E232" s="393">
        <f>(INDEX(Data!212:212,1,$O$1))</f>
        <v>384514</v>
      </c>
      <c r="F232" s="394">
        <f>(INDEX(Data!212:212,1,$O$1+1))</f>
        <v>384514</v>
      </c>
      <c r="G232" s="155">
        <f t="shared" si="34"/>
        <v>769028</v>
      </c>
      <c r="H232" s="152">
        <f t="shared" si="35"/>
        <v>552428</v>
      </c>
      <c r="I232" s="166">
        <f t="shared" si="36"/>
        <v>2.5504524469067404</v>
      </c>
      <c r="J232" s="167">
        <f t="shared" si="32"/>
        <v>1.5576352375524239E-4</v>
      </c>
      <c r="K232"/>
      <c r="L232"/>
      <c r="M232"/>
      <c r="N232"/>
      <c r="O232"/>
      <c r="P232"/>
    </row>
    <row r="233" spans="1:16" hidden="1" outlineLevel="1">
      <c r="A233" s="372" t="s">
        <v>19</v>
      </c>
      <c r="B233" s="152">
        <f>(INDEX(Data!213:213,1,$O$1-2))</f>
        <v>678900</v>
      </c>
      <c r="C233" s="154">
        <f>(INDEX(Data!213:213,1,$O$1-1))</f>
        <v>678900</v>
      </c>
      <c r="D233" s="155">
        <f t="shared" si="33"/>
        <v>1357800</v>
      </c>
      <c r="E233" s="393">
        <f>(INDEX(Data!213:213,1,$O$1))</f>
        <v>885726</v>
      </c>
      <c r="F233" s="394">
        <f>(INDEX(Data!213:213,1,$O$1+1))</f>
        <v>885726</v>
      </c>
      <c r="G233" s="155">
        <f t="shared" si="34"/>
        <v>1771452</v>
      </c>
      <c r="H233" s="152">
        <f t="shared" si="35"/>
        <v>413652</v>
      </c>
      <c r="I233" s="166">
        <f t="shared" si="36"/>
        <v>0.30464869642068049</v>
      </c>
      <c r="J233" s="167">
        <f t="shared" si="32"/>
        <v>3.5880046719140475E-4</v>
      </c>
      <c r="K233"/>
      <c r="L233"/>
      <c r="M233"/>
      <c r="N233"/>
      <c r="O233"/>
      <c r="P233"/>
    </row>
    <row r="234" spans="1:16" hidden="1" outlineLevel="1">
      <c r="A234" s="372" t="s">
        <v>20</v>
      </c>
      <c r="B234" s="152">
        <f>(INDEX(Data!214:214,1,$O$1-2))</f>
        <v>391500</v>
      </c>
      <c r="C234" s="154">
        <f>(INDEX(Data!214:214,1,$O$1-1))</f>
        <v>391500</v>
      </c>
      <c r="D234" s="155">
        <f t="shared" si="33"/>
        <v>783000</v>
      </c>
      <c r="E234" s="393">
        <f>(INDEX(Data!214:214,1,$O$1))</f>
        <v>548899</v>
      </c>
      <c r="F234" s="394">
        <f>(INDEX(Data!214:214,1,$O$1+1))</f>
        <v>548899</v>
      </c>
      <c r="G234" s="155">
        <f t="shared" si="34"/>
        <v>1097798</v>
      </c>
      <c r="H234" s="152">
        <f t="shared" si="35"/>
        <v>314798</v>
      </c>
      <c r="I234" s="166">
        <f t="shared" si="36"/>
        <v>0.40204086845466158</v>
      </c>
      <c r="J234" s="167">
        <f t="shared" si="32"/>
        <v>2.2235456296969364E-4</v>
      </c>
      <c r="K234"/>
      <c r="L234"/>
      <c r="M234"/>
      <c r="N234"/>
      <c r="O234"/>
      <c r="P234"/>
    </row>
    <row r="235" spans="1:16" hidden="1" outlineLevel="1">
      <c r="A235" s="372" t="s">
        <v>21</v>
      </c>
      <c r="B235" s="152">
        <f>(INDEX(Data!215:215,1,$O$1-2))</f>
        <v>14850</v>
      </c>
      <c r="C235" s="154">
        <f>(INDEX(Data!215:215,1,$O$1-1))</f>
        <v>14850</v>
      </c>
      <c r="D235" s="155">
        <f t="shared" si="33"/>
        <v>29700</v>
      </c>
      <c r="E235" s="393">
        <f>(INDEX(Data!215:215,1,$O$1))</f>
        <v>0</v>
      </c>
      <c r="F235" s="394">
        <f>(INDEX(Data!215:215,1,$O$1+1))</f>
        <v>0</v>
      </c>
      <c r="G235" s="155">
        <f t="shared" si="34"/>
        <v>0</v>
      </c>
      <c r="H235" s="152">
        <f t="shared" si="35"/>
        <v>-29700</v>
      </c>
      <c r="I235" s="166">
        <f t="shared" si="36"/>
        <v>-1</v>
      </c>
      <c r="J235" s="167">
        <f t="shared" si="32"/>
        <v>0</v>
      </c>
      <c r="K235"/>
      <c r="L235"/>
      <c r="M235"/>
      <c r="N235"/>
      <c r="O235"/>
      <c r="P235"/>
    </row>
    <row r="236" spans="1:16" hidden="1" outlineLevel="1">
      <c r="A236" s="372" t="s">
        <v>22</v>
      </c>
      <c r="B236" s="152">
        <f>(INDEX(Data!216:216,1,$O$1-2))</f>
        <v>0</v>
      </c>
      <c r="C236" s="154">
        <f>(INDEX(Data!216:216,1,$O$1-1))</f>
        <v>0</v>
      </c>
      <c r="D236" s="155">
        <f t="shared" si="33"/>
        <v>0</v>
      </c>
      <c r="E236" s="393">
        <f>(INDEX(Data!216:216,1,$O$1))</f>
        <v>0</v>
      </c>
      <c r="F236" s="394">
        <f>(INDEX(Data!216:216,1,$O$1+1))</f>
        <v>0</v>
      </c>
      <c r="G236" s="155">
        <f t="shared" si="34"/>
        <v>0</v>
      </c>
      <c r="H236" s="152">
        <f t="shared" si="35"/>
        <v>0</v>
      </c>
      <c r="I236" s="166" t="str">
        <f t="shared" si="36"/>
        <v/>
      </c>
      <c r="J236" s="167">
        <f t="shared" si="32"/>
        <v>0</v>
      </c>
      <c r="K236"/>
      <c r="L236"/>
      <c r="M236"/>
      <c r="N236"/>
      <c r="O236"/>
      <c r="P236"/>
    </row>
    <row r="237" spans="1:16" hidden="1" outlineLevel="1">
      <c r="A237" s="372" t="s">
        <v>23</v>
      </c>
      <c r="B237" s="152">
        <f>(INDEX(Data!217:217,1,$O$1-2))</f>
        <v>750000</v>
      </c>
      <c r="C237" s="154">
        <f>(INDEX(Data!217:217,1,$O$1-1))</f>
        <v>750000</v>
      </c>
      <c r="D237" s="155">
        <f t="shared" si="33"/>
        <v>1500000</v>
      </c>
      <c r="E237" s="393">
        <f>(INDEX(Data!217:217,1,$O$1))</f>
        <v>1316566</v>
      </c>
      <c r="F237" s="394">
        <f>(INDEX(Data!217:217,1,$O$1+1))</f>
        <v>1316566</v>
      </c>
      <c r="G237" s="155">
        <f t="shared" si="34"/>
        <v>2633132</v>
      </c>
      <c r="H237" s="152">
        <f t="shared" si="35"/>
        <v>1133132</v>
      </c>
      <c r="I237" s="166">
        <f t="shared" si="36"/>
        <v>0.75542133333333328</v>
      </c>
      <c r="J237" s="167">
        <f t="shared" si="32"/>
        <v>5.3333028034439434E-4</v>
      </c>
      <c r="K237"/>
      <c r="L237"/>
      <c r="M237"/>
      <c r="N237"/>
      <c r="O237"/>
      <c r="P237"/>
    </row>
    <row r="238" spans="1:16" hidden="1" outlineLevel="1">
      <c r="A238" s="372" t="s">
        <v>24</v>
      </c>
      <c r="B238" s="152">
        <f>(INDEX(Data!218:218,1,$O$1-2))</f>
        <v>0</v>
      </c>
      <c r="C238" s="154">
        <f>(INDEX(Data!218:218,1,$O$1-1))</f>
        <v>0</v>
      </c>
      <c r="D238" s="155">
        <f t="shared" si="33"/>
        <v>0</v>
      </c>
      <c r="E238" s="393">
        <f>(INDEX(Data!218:218,1,$O$1))</f>
        <v>0</v>
      </c>
      <c r="F238" s="394">
        <f>(INDEX(Data!218:218,1,$O$1+1))</f>
        <v>0</v>
      </c>
      <c r="G238" s="155">
        <f t="shared" si="34"/>
        <v>0</v>
      </c>
      <c r="H238" s="152">
        <f t="shared" si="35"/>
        <v>0</v>
      </c>
      <c r="I238" s="166" t="str">
        <f t="shared" si="36"/>
        <v/>
      </c>
      <c r="J238" s="167">
        <f t="shared" si="32"/>
        <v>0</v>
      </c>
      <c r="K238"/>
      <c r="L238"/>
      <c r="M238"/>
      <c r="N238"/>
      <c r="O238"/>
      <c r="P238"/>
    </row>
    <row r="239" spans="1:16" hidden="1" outlineLevel="1">
      <c r="A239" s="372" t="s">
        <v>25</v>
      </c>
      <c r="B239" s="152">
        <f>(INDEX(Data!219:219,1,$O$1-2))</f>
        <v>199650</v>
      </c>
      <c r="C239" s="154">
        <f>(INDEX(Data!219:219,1,$O$1-1))</f>
        <v>199650</v>
      </c>
      <c r="D239" s="155">
        <f t="shared" si="33"/>
        <v>399300</v>
      </c>
      <c r="E239" s="393">
        <f>(INDEX(Data!219:219,1,$O$1))</f>
        <v>272903</v>
      </c>
      <c r="F239" s="394">
        <f>(INDEX(Data!219:219,1,$O$1+1))</f>
        <v>272903</v>
      </c>
      <c r="G239" s="155">
        <f t="shared" si="34"/>
        <v>545806</v>
      </c>
      <c r="H239" s="152">
        <f t="shared" si="35"/>
        <v>146506</v>
      </c>
      <c r="I239" s="166">
        <f t="shared" si="36"/>
        <v>0.36690708740295519</v>
      </c>
      <c r="J239" s="167">
        <f t="shared" si="32"/>
        <v>1.1055080679345072E-4</v>
      </c>
      <c r="K239"/>
      <c r="L239"/>
      <c r="M239"/>
      <c r="N239"/>
      <c r="O239"/>
      <c r="P239"/>
    </row>
    <row r="240" spans="1:16" hidden="1" outlineLevel="1">
      <c r="A240" s="372" t="s">
        <v>26</v>
      </c>
      <c r="B240" s="152">
        <f>(INDEX(Data!220:220,1,$O$1-2))</f>
        <v>0</v>
      </c>
      <c r="C240" s="154">
        <f>(INDEX(Data!220:220,1,$O$1-1))</f>
        <v>0</v>
      </c>
      <c r="D240" s="155">
        <f t="shared" si="33"/>
        <v>0</v>
      </c>
      <c r="E240" s="393">
        <f>(INDEX(Data!220:220,1,$O$1))</f>
        <v>0</v>
      </c>
      <c r="F240" s="394">
        <f>(INDEX(Data!220:220,1,$O$1+1))</f>
        <v>0</v>
      </c>
      <c r="G240" s="155">
        <f t="shared" si="34"/>
        <v>0</v>
      </c>
      <c r="H240" s="152">
        <f t="shared" si="35"/>
        <v>0</v>
      </c>
      <c r="I240" s="166" t="str">
        <f t="shared" si="36"/>
        <v/>
      </c>
      <c r="J240" s="167">
        <f t="shared" si="32"/>
        <v>0</v>
      </c>
      <c r="K240"/>
      <c r="L240"/>
      <c r="M240"/>
      <c r="N240"/>
      <c r="O240"/>
      <c r="P240"/>
    </row>
    <row r="241" spans="1:16" hidden="1" outlineLevel="1">
      <c r="A241" s="372" t="s">
        <v>27</v>
      </c>
      <c r="B241" s="152">
        <f>(INDEX(Data!221:221,1,$O$1-2))</f>
        <v>750000</v>
      </c>
      <c r="C241" s="154">
        <f>(INDEX(Data!221:221,1,$O$1-1))</f>
        <v>750000</v>
      </c>
      <c r="D241" s="155">
        <f t="shared" si="33"/>
        <v>1500000</v>
      </c>
      <c r="E241" s="393">
        <f>(INDEX(Data!221:221,1,$O$1))</f>
        <v>1316566</v>
      </c>
      <c r="F241" s="394">
        <f>(INDEX(Data!221:221,1,$O$1+1))</f>
        <v>1316566</v>
      </c>
      <c r="G241" s="155">
        <f t="shared" si="34"/>
        <v>2633132</v>
      </c>
      <c r="H241" s="152">
        <f t="shared" si="35"/>
        <v>1133132</v>
      </c>
      <c r="I241" s="166">
        <f t="shared" si="36"/>
        <v>0.75542133333333328</v>
      </c>
      <c r="J241" s="167">
        <f t="shared" si="32"/>
        <v>5.3333028034439434E-4</v>
      </c>
      <c r="K241"/>
      <c r="L241"/>
      <c r="M241"/>
      <c r="N241"/>
      <c r="O241"/>
      <c r="P241"/>
    </row>
    <row r="242" spans="1:16" hidden="1" outlineLevel="1">
      <c r="A242" s="372" t="s">
        <v>28</v>
      </c>
      <c r="B242" s="152">
        <f>(INDEX(Data!222:222,1,$O$1-2))</f>
        <v>647700</v>
      </c>
      <c r="C242" s="154">
        <f>(INDEX(Data!222:222,1,$O$1-1))</f>
        <v>647700</v>
      </c>
      <c r="D242" s="155">
        <f t="shared" si="33"/>
        <v>1295400</v>
      </c>
      <c r="E242" s="393">
        <f>(INDEX(Data!222:222,1,$O$1))</f>
        <v>1084895</v>
      </c>
      <c r="F242" s="394">
        <f>(INDEX(Data!222:222,1,$O$1+1))</f>
        <v>1084895</v>
      </c>
      <c r="G242" s="155">
        <f t="shared" si="34"/>
        <v>2169790</v>
      </c>
      <c r="H242" s="152">
        <f t="shared" si="35"/>
        <v>874390</v>
      </c>
      <c r="I242" s="166">
        <f t="shared" si="36"/>
        <v>0.67499614018835885</v>
      </c>
      <c r="J242" s="167">
        <f t="shared" si="32"/>
        <v>4.3948222458595443E-4</v>
      </c>
      <c r="K242"/>
      <c r="L242"/>
      <c r="M242"/>
      <c r="N242"/>
      <c r="O242"/>
      <c r="P242"/>
    </row>
    <row r="243" spans="1:16" hidden="1" outlineLevel="1">
      <c r="A243" s="372" t="s">
        <v>29</v>
      </c>
      <c r="B243" s="152">
        <f>(INDEX(Data!223:223,1,$O$1-2))</f>
        <v>0</v>
      </c>
      <c r="C243" s="154">
        <f>(INDEX(Data!223:223,1,$O$1-1))</f>
        <v>0</v>
      </c>
      <c r="D243" s="155">
        <f t="shared" si="33"/>
        <v>0</v>
      </c>
      <c r="E243" s="393">
        <f>(INDEX(Data!223:223,1,$O$1))</f>
        <v>0</v>
      </c>
      <c r="F243" s="394">
        <f>(INDEX(Data!223:223,1,$O$1+1))</f>
        <v>0</v>
      </c>
      <c r="G243" s="155">
        <f t="shared" si="34"/>
        <v>0</v>
      </c>
      <c r="H243" s="152">
        <f t="shared" si="35"/>
        <v>0</v>
      </c>
      <c r="I243" s="166" t="str">
        <f t="shared" si="36"/>
        <v/>
      </c>
      <c r="J243" s="167">
        <f t="shared" si="32"/>
        <v>0</v>
      </c>
      <c r="K243"/>
      <c r="L243"/>
      <c r="M243"/>
      <c r="N243"/>
      <c r="O243"/>
      <c r="P243"/>
    </row>
    <row r="244" spans="1:16" hidden="1" outlineLevel="1">
      <c r="A244" s="372" t="s">
        <v>30</v>
      </c>
      <c r="B244" s="152">
        <f>(INDEX(Data!224:224,1,$O$1-2))</f>
        <v>750000</v>
      </c>
      <c r="C244" s="154">
        <f>(INDEX(Data!224:224,1,$O$1-1))</f>
        <v>750000</v>
      </c>
      <c r="D244" s="155">
        <f t="shared" si="33"/>
        <v>1500000</v>
      </c>
      <c r="E244" s="393">
        <f>(INDEX(Data!224:224,1,$O$1))</f>
        <v>1316566</v>
      </c>
      <c r="F244" s="394">
        <f>(INDEX(Data!224:224,1,$O$1+1))</f>
        <v>1316566</v>
      </c>
      <c r="G244" s="155">
        <f t="shared" si="34"/>
        <v>2633132</v>
      </c>
      <c r="H244" s="152">
        <f t="shared" si="35"/>
        <v>1133132</v>
      </c>
      <c r="I244" s="166">
        <f t="shared" si="36"/>
        <v>0.75542133333333328</v>
      </c>
      <c r="J244" s="167">
        <f t="shared" si="32"/>
        <v>5.3333028034439434E-4</v>
      </c>
      <c r="K244"/>
      <c r="L244"/>
      <c r="M244"/>
      <c r="N244"/>
      <c r="O244"/>
      <c r="P244"/>
    </row>
    <row r="245" spans="1:16" hidden="1" outlineLevel="1">
      <c r="A245" s="372" t="s">
        <v>401</v>
      </c>
      <c r="B245" s="152">
        <f>(INDEX(Data!225:225,1,$O$1-2))</f>
        <v>0</v>
      </c>
      <c r="C245" s="154">
        <f>(INDEX(Data!225:225,1,$O$1-1))</f>
        <v>0</v>
      </c>
      <c r="D245" s="155">
        <f t="shared" si="33"/>
        <v>0</v>
      </c>
      <c r="E245" s="393">
        <f>(INDEX(Data!225:225,1,$O$1))</f>
        <v>0</v>
      </c>
      <c r="F245" s="394">
        <f>(INDEX(Data!225:225,1,$O$1+1))</f>
        <v>0</v>
      </c>
      <c r="G245" s="155">
        <f t="shared" si="34"/>
        <v>0</v>
      </c>
      <c r="H245" s="152">
        <f t="shared" si="35"/>
        <v>0</v>
      </c>
      <c r="I245" s="166" t="str">
        <f t="shared" si="36"/>
        <v/>
      </c>
      <c r="J245" s="167">
        <f t="shared" si="32"/>
        <v>0</v>
      </c>
      <c r="K245"/>
      <c r="L245"/>
      <c r="M245"/>
      <c r="N245"/>
      <c r="O245"/>
      <c r="P245"/>
    </row>
    <row r="246" spans="1:16" hidden="1" outlineLevel="1">
      <c r="A246" s="372" t="s">
        <v>31</v>
      </c>
      <c r="B246" s="152">
        <f>(INDEX(Data!226:226,1,$O$1-2))</f>
        <v>0</v>
      </c>
      <c r="C246" s="154">
        <f>(INDEX(Data!226:226,1,$O$1-1))</f>
        <v>0</v>
      </c>
      <c r="D246" s="155">
        <f t="shared" si="33"/>
        <v>0</v>
      </c>
      <c r="E246" s="393">
        <f>(INDEX(Data!226:226,1,$O$1))</f>
        <v>0</v>
      </c>
      <c r="F246" s="394">
        <f>(INDEX(Data!226:226,1,$O$1+1))</f>
        <v>0</v>
      </c>
      <c r="G246" s="155">
        <f t="shared" si="34"/>
        <v>0</v>
      </c>
      <c r="H246" s="152">
        <f t="shared" si="35"/>
        <v>0</v>
      </c>
      <c r="I246" s="166" t="str">
        <f t="shared" si="36"/>
        <v/>
      </c>
      <c r="J246" s="167">
        <f t="shared" si="32"/>
        <v>0</v>
      </c>
      <c r="K246"/>
      <c r="L246"/>
      <c r="M246"/>
      <c r="N246"/>
      <c r="O246"/>
      <c r="P246"/>
    </row>
    <row r="247" spans="1:16" hidden="1" outlineLevel="1">
      <c r="A247" s="372" t="s">
        <v>32</v>
      </c>
      <c r="B247" s="152">
        <f>(INDEX(Data!227:227,1,$O$1-2))</f>
        <v>170700</v>
      </c>
      <c r="C247" s="154">
        <f>(INDEX(Data!227:227,1,$O$1-1))</f>
        <v>170700</v>
      </c>
      <c r="D247" s="155">
        <f t="shared" si="33"/>
        <v>341400</v>
      </c>
      <c r="E247" s="393">
        <f>(INDEX(Data!227:227,1,$O$1))</f>
        <v>70568</v>
      </c>
      <c r="F247" s="394">
        <f>(INDEX(Data!227:227,1,$O$1+1))</f>
        <v>70568</v>
      </c>
      <c r="G247" s="155">
        <f t="shared" si="34"/>
        <v>141136</v>
      </c>
      <c r="H247" s="152">
        <f t="shared" si="35"/>
        <v>-200264</v>
      </c>
      <c r="I247" s="166">
        <f t="shared" si="36"/>
        <v>-0.58659636789689518</v>
      </c>
      <c r="J247" s="167">
        <f t="shared" si="32"/>
        <v>2.8586528304196841E-5</v>
      </c>
      <c r="K247"/>
      <c r="L247"/>
      <c r="M247"/>
      <c r="N247"/>
      <c r="O247"/>
      <c r="P247"/>
    </row>
    <row r="248" spans="1:16" hidden="1" outlineLevel="1">
      <c r="A248" s="372" t="s">
        <v>33</v>
      </c>
      <c r="B248" s="152">
        <f>(INDEX(Data!228:228,1,$O$1-2))</f>
        <v>0</v>
      </c>
      <c r="C248" s="154">
        <f>(INDEX(Data!228:228,1,$O$1-1))</f>
        <v>0</v>
      </c>
      <c r="D248" s="155">
        <f t="shared" si="33"/>
        <v>0</v>
      </c>
      <c r="E248" s="393">
        <f>(INDEX(Data!228:228,1,$O$1))</f>
        <v>0</v>
      </c>
      <c r="F248" s="394">
        <f>(INDEX(Data!228:228,1,$O$1+1))</f>
        <v>0</v>
      </c>
      <c r="G248" s="155">
        <f t="shared" si="34"/>
        <v>0</v>
      </c>
      <c r="H248" s="152">
        <f t="shared" si="35"/>
        <v>0</v>
      </c>
      <c r="I248" s="166" t="str">
        <f t="shared" si="36"/>
        <v/>
      </c>
      <c r="J248" s="167">
        <f t="shared" si="32"/>
        <v>0</v>
      </c>
      <c r="K248"/>
      <c r="L248"/>
      <c r="M248"/>
      <c r="N248"/>
      <c r="O248"/>
      <c r="P248"/>
    </row>
    <row r="249" spans="1:16" hidden="1" outlineLevel="1">
      <c r="A249" s="372" t="s">
        <v>34</v>
      </c>
      <c r="B249" s="152">
        <f>(INDEX(Data!229:229,1,$O$1-2))</f>
        <v>78750</v>
      </c>
      <c r="C249" s="154">
        <f>(INDEX(Data!229:229,1,$O$1-1))</f>
        <v>78750</v>
      </c>
      <c r="D249" s="155">
        <f t="shared" si="33"/>
        <v>157500</v>
      </c>
      <c r="E249" s="393">
        <f>(INDEX(Data!229:229,1,$O$1))</f>
        <v>0</v>
      </c>
      <c r="F249" s="394">
        <f>(INDEX(Data!229:229,1,$O$1+1))</f>
        <v>0</v>
      </c>
      <c r="G249" s="155">
        <f t="shared" si="34"/>
        <v>0</v>
      </c>
      <c r="H249" s="152">
        <f t="shared" si="35"/>
        <v>-157500</v>
      </c>
      <c r="I249" s="166">
        <f t="shared" si="36"/>
        <v>-1</v>
      </c>
      <c r="J249" s="167">
        <f t="shared" si="32"/>
        <v>0</v>
      </c>
      <c r="K249"/>
      <c r="L249"/>
      <c r="M249"/>
      <c r="N249"/>
      <c r="O249"/>
      <c r="P249"/>
    </row>
    <row r="250" spans="1:16" hidden="1" outlineLevel="1">
      <c r="A250" s="372" t="s">
        <v>35</v>
      </c>
      <c r="B250" s="152">
        <f>(INDEX(Data!230:230,1,$O$1-2))</f>
        <v>0</v>
      </c>
      <c r="C250" s="154">
        <f>(INDEX(Data!230:230,1,$O$1-1))</f>
        <v>0</v>
      </c>
      <c r="D250" s="155">
        <f t="shared" si="33"/>
        <v>0</v>
      </c>
      <c r="E250" s="393">
        <f>(INDEX(Data!230:230,1,$O$1))</f>
        <v>0</v>
      </c>
      <c r="F250" s="394">
        <f>(INDEX(Data!230:230,1,$O$1+1))</f>
        <v>0</v>
      </c>
      <c r="G250" s="155">
        <f t="shared" si="34"/>
        <v>0</v>
      </c>
      <c r="H250" s="152">
        <f t="shared" si="35"/>
        <v>0</v>
      </c>
      <c r="I250" s="166" t="str">
        <f t="shared" si="36"/>
        <v/>
      </c>
      <c r="J250" s="167">
        <f t="shared" si="32"/>
        <v>0</v>
      </c>
      <c r="K250"/>
      <c r="L250"/>
      <c r="M250"/>
      <c r="N250"/>
      <c r="O250"/>
      <c r="P250"/>
    </row>
    <row r="251" spans="1:16" hidden="1" outlineLevel="1">
      <c r="A251" s="372" t="s">
        <v>36</v>
      </c>
      <c r="B251" s="152">
        <f>(INDEX(Data!231:231,1,$O$1-2))</f>
        <v>0</v>
      </c>
      <c r="C251" s="154">
        <f>(INDEX(Data!231:231,1,$O$1-1))</f>
        <v>0</v>
      </c>
      <c r="D251" s="155">
        <f t="shared" si="33"/>
        <v>0</v>
      </c>
      <c r="E251" s="393">
        <f>(INDEX(Data!231:231,1,$O$1))</f>
        <v>0</v>
      </c>
      <c r="F251" s="394">
        <f>(INDEX(Data!231:231,1,$O$1+1))</f>
        <v>0</v>
      </c>
      <c r="G251" s="155">
        <f t="shared" si="34"/>
        <v>0</v>
      </c>
      <c r="H251" s="152">
        <f t="shared" si="35"/>
        <v>0</v>
      </c>
      <c r="I251" s="166" t="str">
        <f t="shared" si="36"/>
        <v/>
      </c>
      <c r="J251" s="167">
        <f t="shared" si="32"/>
        <v>0</v>
      </c>
      <c r="K251"/>
      <c r="L251"/>
      <c r="M251"/>
      <c r="N251"/>
      <c r="O251"/>
      <c r="P251"/>
    </row>
    <row r="252" spans="1:16" hidden="1" outlineLevel="1">
      <c r="A252" s="372" t="s">
        <v>40</v>
      </c>
      <c r="B252" s="152">
        <f>(INDEX(Data!232:232,1,$O$1-2))</f>
        <v>0</v>
      </c>
      <c r="C252" s="154">
        <f>(INDEX(Data!232:232,1,$O$1-1))</f>
        <v>0</v>
      </c>
      <c r="D252" s="155">
        <f t="shared" si="33"/>
        <v>0</v>
      </c>
      <c r="E252" s="393">
        <f>(INDEX(Data!232:232,1,$O$1))</f>
        <v>0</v>
      </c>
      <c r="F252" s="394">
        <f>(INDEX(Data!232:232,1,$O$1+1))</f>
        <v>0</v>
      </c>
      <c r="G252" s="155">
        <f t="shared" si="34"/>
        <v>0</v>
      </c>
      <c r="H252" s="152">
        <f t="shared" si="35"/>
        <v>0</v>
      </c>
      <c r="I252" s="166" t="str">
        <f t="shared" si="36"/>
        <v/>
      </c>
      <c r="J252" s="167">
        <f t="shared" si="32"/>
        <v>0</v>
      </c>
      <c r="K252"/>
      <c r="L252"/>
      <c r="M252"/>
      <c r="N252"/>
      <c r="O252"/>
      <c r="P252"/>
    </row>
    <row r="253" spans="1:16" hidden="1" outlineLevel="1">
      <c r="A253" s="372" t="s">
        <v>107</v>
      </c>
      <c r="B253" s="152">
        <f>(INDEX(Data!233:233,1,$O$1-2))</f>
        <v>0</v>
      </c>
      <c r="C253" s="154">
        <f>(INDEX(Data!233:233,1,$O$1-1))</f>
        <v>0</v>
      </c>
      <c r="D253" s="155">
        <f t="shared" si="33"/>
        <v>0</v>
      </c>
      <c r="E253" s="393">
        <f>(INDEX(Data!233:233,1,$O$1))</f>
        <v>0</v>
      </c>
      <c r="F253" s="394">
        <f>(INDEX(Data!233:233,1,$O$1+1))</f>
        <v>0</v>
      </c>
      <c r="G253" s="155">
        <f t="shared" si="34"/>
        <v>0</v>
      </c>
      <c r="H253" s="152">
        <f t="shared" si="35"/>
        <v>0</v>
      </c>
      <c r="I253" s="166" t="str">
        <f t="shared" si="36"/>
        <v/>
      </c>
      <c r="J253" s="167">
        <f t="shared" si="32"/>
        <v>0</v>
      </c>
      <c r="K253"/>
      <c r="L253"/>
      <c r="M253"/>
      <c r="N253"/>
      <c r="O253"/>
      <c r="P253"/>
    </row>
    <row r="254" spans="1:16" hidden="1" outlineLevel="1">
      <c r="A254" s="372" t="s">
        <v>41</v>
      </c>
      <c r="B254" s="152">
        <f>(INDEX(Data!234:234,1,$O$1-2))</f>
        <v>750000</v>
      </c>
      <c r="C254" s="154">
        <f>(INDEX(Data!234:234,1,$O$1-1))</f>
        <v>750000</v>
      </c>
      <c r="D254" s="155">
        <f t="shared" si="33"/>
        <v>1500000</v>
      </c>
      <c r="E254" s="393">
        <f>(INDEX(Data!234:234,1,$O$1))</f>
        <v>1316566</v>
      </c>
      <c r="F254" s="394">
        <f>(INDEX(Data!234:234,1,$O$1+1))</f>
        <v>1316566</v>
      </c>
      <c r="G254" s="155">
        <f t="shared" si="34"/>
        <v>2633132</v>
      </c>
      <c r="H254" s="152">
        <f t="shared" si="35"/>
        <v>1133132</v>
      </c>
      <c r="I254" s="166">
        <f t="shared" si="36"/>
        <v>0.75542133333333328</v>
      </c>
      <c r="J254" s="167">
        <f t="shared" si="32"/>
        <v>5.3333028034439434E-4</v>
      </c>
      <c r="K254"/>
      <c r="L254"/>
      <c r="M254"/>
      <c r="N254"/>
      <c r="O254"/>
      <c r="P254"/>
    </row>
    <row r="255" spans="1:16" hidden="1" outlineLevel="1">
      <c r="A255" s="372" t="s">
        <v>42</v>
      </c>
      <c r="B255" s="152">
        <f>(INDEX(Data!235:235,1,$O$1-2))</f>
        <v>750000</v>
      </c>
      <c r="C255" s="154">
        <f>(INDEX(Data!235:235,1,$O$1-1))</f>
        <v>750000</v>
      </c>
      <c r="D255" s="155">
        <f t="shared" si="33"/>
        <v>1500000</v>
      </c>
      <c r="E255" s="393">
        <f>(INDEX(Data!235:235,1,$O$1))</f>
        <v>1316566</v>
      </c>
      <c r="F255" s="394">
        <f>(INDEX(Data!235:235,1,$O$1+1))</f>
        <v>1316566</v>
      </c>
      <c r="G255" s="155">
        <f t="shared" si="34"/>
        <v>2633132</v>
      </c>
      <c r="H255" s="152">
        <f t="shared" si="35"/>
        <v>1133132</v>
      </c>
      <c r="I255" s="166">
        <f t="shared" si="36"/>
        <v>0.75542133333333328</v>
      </c>
      <c r="J255" s="167">
        <f t="shared" si="32"/>
        <v>5.3333028034439434E-4</v>
      </c>
      <c r="K255"/>
      <c r="L255"/>
      <c r="M255"/>
      <c r="N255"/>
      <c r="O255"/>
      <c r="P255"/>
    </row>
    <row r="256" spans="1:16" collapsed="1">
      <c r="A256" s="370" t="s">
        <v>197</v>
      </c>
      <c r="B256" s="405">
        <f t="shared" ref="B256:H256" si="37">SUM(B216:B255)</f>
        <v>8335050</v>
      </c>
      <c r="C256" s="406">
        <f t="shared" si="37"/>
        <v>8335050</v>
      </c>
      <c r="D256" s="407">
        <f t="shared" si="37"/>
        <v>16670100</v>
      </c>
      <c r="E256" s="405">
        <f t="shared" si="37"/>
        <v>13706225</v>
      </c>
      <c r="F256" s="406">
        <f t="shared" si="37"/>
        <v>13706225</v>
      </c>
      <c r="G256" s="407">
        <f t="shared" si="37"/>
        <v>27412450</v>
      </c>
      <c r="H256" s="405">
        <f t="shared" si="37"/>
        <v>10742350</v>
      </c>
      <c r="I256" s="408">
        <f>IFERROR(H256/D256,"")</f>
        <v>0.64440825190010853</v>
      </c>
      <c r="J256" s="409">
        <f t="shared" si="32"/>
        <v>5.5522813301523404E-3</v>
      </c>
      <c r="K256"/>
      <c r="L256"/>
      <c r="M256"/>
      <c r="N256"/>
      <c r="O256"/>
      <c r="P256"/>
    </row>
    <row r="257" spans="1:16">
      <c r="A257" s="398" t="s">
        <v>434</v>
      </c>
      <c r="B257" s="399"/>
      <c r="C257" s="400"/>
      <c r="D257" s="401">
        <f>(INDEX(Data!237:237,1,$O$1-2))</f>
        <v>750000</v>
      </c>
      <c r="E257" s="399"/>
      <c r="F257" s="400"/>
      <c r="G257" s="401">
        <f>(INDEX(Data!237:237,1,$O$1))</f>
        <v>1316566</v>
      </c>
      <c r="H257" s="399">
        <f t="shared" ref="H257" si="38">G257-D257</f>
        <v>566566</v>
      </c>
      <c r="I257" s="402">
        <f t="shared" ref="I257" si="39">IFERROR(H257/D257,"")</f>
        <v>0.75542133333333328</v>
      </c>
      <c r="J257" s="403">
        <f t="shared" si="32"/>
        <v>2.6666514017219717E-4</v>
      </c>
      <c r="K257"/>
      <c r="L257"/>
      <c r="M257"/>
      <c r="N257"/>
      <c r="O257"/>
      <c r="P257"/>
    </row>
    <row r="258" spans="1:16" s="11" customFormat="1" ht="29.25" customHeight="1" thickBot="1">
      <c r="A258" s="376" t="s">
        <v>198</v>
      </c>
      <c r="B258" s="377">
        <f t="shared" ref="B258:H258" si="40">B256+B212+B170+B126</f>
        <v>2375825707</v>
      </c>
      <c r="C258" s="404">
        <f t="shared" si="40"/>
        <v>2375825706</v>
      </c>
      <c r="D258" s="379">
        <f t="shared" si="40"/>
        <v>4751651413</v>
      </c>
      <c r="E258" s="380">
        <f t="shared" si="40"/>
        <v>2468575381</v>
      </c>
      <c r="F258" s="381">
        <f t="shared" si="40"/>
        <v>2468575381</v>
      </c>
      <c r="G258" s="379">
        <f t="shared" si="40"/>
        <v>4937150762</v>
      </c>
      <c r="H258" s="377">
        <f t="shared" si="40"/>
        <v>185499349</v>
      </c>
      <c r="I258" s="382">
        <f>IFERROR(H258/D258,"")</f>
        <v>3.9038922024560559E-2</v>
      </c>
      <c r="J258" s="383">
        <f t="shared" ref="J258" si="41">J256+J212+J170+J126</f>
        <v>1</v>
      </c>
    </row>
    <row r="259" spans="1:16" s="42" customFormat="1" ht="15.75" customHeight="1" thickBot="1">
      <c r="A259" s="181"/>
      <c r="B259" s="182"/>
      <c r="C259" s="182"/>
      <c r="D259" s="182"/>
      <c r="E259" s="183"/>
      <c r="F259" s="183"/>
      <c r="G259" s="182"/>
      <c r="H259" s="182"/>
      <c r="I259" s="184"/>
      <c r="J259" s="185"/>
    </row>
    <row r="260" spans="1:16" ht="13.5" customHeight="1" thickBot="1">
      <c r="A260" s="543" t="s">
        <v>328</v>
      </c>
      <c r="B260" s="544"/>
      <c r="C260" s="544"/>
      <c r="D260" s="544"/>
      <c r="E260" s="544"/>
      <c r="F260" s="544"/>
      <c r="G260" s="544"/>
      <c r="H260" s="544"/>
      <c r="I260" s="544"/>
      <c r="J260" s="553"/>
      <c r="K260"/>
      <c r="L260"/>
      <c r="M260"/>
      <c r="N260"/>
      <c r="O260"/>
      <c r="P260"/>
    </row>
    <row r="261" spans="1:16" s="11" customFormat="1" ht="25.5">
      <c r="A261" s="448" t="s">
        <v>346</v>
      </c>
      <c r="B261" s="449">
        <f>E261-2</f>
        <v>2018</v>
      </c>
      <c r="C261" s="450">
        <f>B261+1</f>
        <v>2019</v>
      </c>
      <c r="D261" s="451" t="str">
        <f>B261&amp;"-"&amp;C261</f>
        <v>2018-2019</v>
      </c>
      <c r="E261" s="449" t="str">
        <f>$N$1</f>
        <v>2020</v>
      </c>
      <c r="F261" s="450">
        <f>E261+1</f>
        <v>2021</v>
      </c>
      <c r="G261" s="451" t="str">
        <f>E261&amp;"-"&amp;F261</f>
        <v>2020-2021</v>
      </c>
      <c r="H261" s="449" t="s">
        <v>101</v>
      </c>
      <c r="I261" s="450" t="s">
        <v>102</v>
      </c>
      <c r="J261" s="451" t="s">
        <v>103</v>
      </c>
    </row>
    <row r="262" spans="1:16" s="42" customFormat="1" hidden="1" outlineLevel="1">
      <c r="A262" s="600" t="s">
        <v>198</v>
      </c>
      <c r="B262" s="598"/>
      <c r="C262" s="598"/>
      <c r="D262" s="598"/>
      <c r="E262" s="598"/>
      <c r="F262" s="598"/>
      <c r="G262" s="598"/>
      <c r="H262" s="598"/>
      <c r="I262" s="598"/>
      <c r="J262" s="599"/>
    </row>
    <row r="263" spans="1:16" hidden="1" outlineLevel="1">
      <c r="A263" s="19" t="s">
        <v>3</v>
      </c>
      <c r="B263" s="22">
        <f t="shared" ref="B263:C282" si="42">B86+B130+B172+B216</f>
        <v>136125667</v>
      </c>
      <c r="C263" s="20">
        <f t="shared" si="42"/>
        <v>136125667</v>
      </c>
      <c r="D263" s="21">
        <f t="shared" ref="D263:D302" si="43">B263+C263</f>
        <v>272251334</v>
      </c>
      <c r="E263" s="30">
        <f t="shared" ref="E263:F282" si="44">E86+E130+E172+E216</f>
        <v>145563982</v>
      </c>
      <c r="F263" s="31">
        <f t="shared" si="44"/>
        <v>145563982</v>
      </c>
      <c r="G263" s="21">
        <f t="shared" ref="G263:G302" si="45">E263+F263</f>
        <v>291127964</v>
      </c>
      <c r="H263" s="22">
        <f t="shared" ref="H263:H302" si="46">G263-D263</f>
        <v>18876630</v>
      </c>
      <c r="I263" s="164">
        <f t="shared" ref="I263:I303" si="47">IFERROR(H263/D263,"")</f>
        <v>6.9335307646279529E-2</v>
      </c>
      <c r="J263" s="165">
        <f t="shared" ref="J263:J302" si="48">IFERROR(G263/G$303,"")</f>
        <v>5.8966796444770993E-2</v>
      </c>
      <c r="K263"/>
      <c r="L263"/>
      <c r="M263"/>
      <c r="N263"/>
      <c r="O263"/>
      <c r="P263"/>
    </row>
    <row r="264" spans="1:16" hidden="1" outlineLevel="1">
      <c r="A264" s="19" t="s">
        <v>4</v>
      </c>
      <c r="B264" s="24">
        <f t="shared" si="42"/>
        <v>268869019</v>
      </c>
      <c r="C264" s="25">
        <f t="shared" si="42"/>
        <v>268869019</v>
      </c>
      <c r="D264" s="26">
        <f t="shared" si="43"/>
        <v>537738038</v>
      </c>
      <c r="E264" s="27">
        <f t="shared" si="44"/>
        <v>272890170</v>
      </c>
      <c r="F264" s="28">
        <f t="shared" si="44"/>
        <v>272890170</v>
      </c>
      <c r="G264" s="26">
        <f t="shared" si="45"/>
        <v>545780340</v>
      </c>
      <c r="H264" s="24">
        <f t="shared" si="46"/>
        <v>8042302</v>
      </c>
      <c r="I264" s="164">
        <f t="shared" si="47"/>
        <v>1.4955798979576744E-2</v>
      </c>
      <c r="J264" s="165">
        <f t="shared" si="48"/>
        <v>0.1105456094638092</v>
      </c>
      <c r="K264"/>
      <c r="L264"/>
      <c r="M264"/>
      <c r="N264"/>
      <c r="O264"/>
      <c r="P264"/>
    </row>
    <row r="265" spans="1:16" hidden="1" outlineLevel="1">
      <c r="A265" s="19" t="s">
        <v>5</v>
      </c>
      <c r="B265" s="24">
        <f t="shared" si="42"/>
        <v>117521220</v>
      </c>
      <c r="C265" s="25">
        <f t="shared" si="42"/>
        <v>117521220</v>
      </c>
      <c r="D265" s="26">
        <f t="shared" si="43"/>
        <v>235042440</v>
      </c>
      <c r="E265" s="27">
        <f t="shared" si="44"/>
        <v>127816891</v>
      </c>
      <c r="F265" s="28">
        <f t="shared" si="44"/>
        <v>127816891</v>
      </c>
      <c r="G265" s="26">
        <f t="shared" si="45"/>
        <v>255633782</v>
      </c>
      <c r="H265" s="24">
        <f t="shared" si="46"/>
        <v>20591342</v>
      </c>
      <c r="I265" s="164">
        <f t="shared" si="47"/>
        <v>8.7606910479656352E-2</v>
      </c>
      <c r="J265" s="165">
        <f t="shared" si="48"/>
        <v>5.1777592851234872E-2</v>
      </c>
      <c r="K265"/>
      <c r="L265"/>
      <c r="M265"/>
      <c r="N265"/>
      <c r="O265"/>
      <c r="P265"/>
    </row>
    <row r="266" spans="1:16" hidden="1" outlineLevel="1">
      <c r="A266" s="19" t="s">
        <v>6</v>
      </c>
      <c r="B266" s="24">
        <f t="shared" si="42"/>
        <v>75151639</v>
      </c>
      <c r="C266" s="25">
        <f t="shared" si="42"/>
        <v>75151639</v>
      </c>
      <c r="D266" s="26">
        <f t="shared" si="43"/>
        <v>150303278</v>
      </c>
      <c r="E266" s="27">
        <f t="shared" si="44"/>
        <v>81276911</v>
      </c>
      <c r="F266" s="28">
        <f t="shared" si="44"/>
        <v>81276911</v>
      </c>
      <c r="G266" s="26">
        <f t="shared" si="45"/>
        <v>162553822</v>
      </c>
      <c r="H266" s="24">
        <f t="shared" si="46"/>
        <v>12250544</v>
      </c>
      <c r="I266" s="164">
        <f t="shared" si="47"/>
        <v>8.1505501164119656E-2</v>
      </c>
      <c r="J266" s="165">
        <f t="shared" si="48"/>
        <v>3.2924621879310556E-2</v>
      </c>
      <c r="K266"/>
      <c r="L266"/>
      <c r="M266"/>
      <c r="N266"/>
      <c r="O266"/>
      <c r="P266"/>
    </row>
    <row r="267" spans="1:16" hidden="1" outlineLevel="1">
      <c r="A267" s="19" t="s">
        <v>399</v>
      </c>
      <c r="B267" s="24">
        <f t="shared" si="42"/>
        <v>83480484</v>
      </c>
      <c r="C267" s="25">
        <f t="shared" si="42"/>
        <v>83480484</v>
      </c>
      <c r="D267" s="26">
        <f t="shared" si="43"/>
        <v>166960968</v>
      </c>
      <c r="E267" s="27">
        <f t="shared" si="44"/>
        <v>88702960</v>
      </c>
      <c r="F267" s="28">
        <f t="shared" si="44"/>
        <v>88702960</v>
      </c>
      <c r="G267" s="26">
        <f t="shared" si="45"/>
        <v>177405920</v>
      </c>
      <c r="H267" s="24">
        <f t="shared" si="46"/>
        <v>10444952</v>
      </c>
      <c r="I267" s="164">
        <f t="shared" si="47"/>
        <v>6.2559244385789622E-2</v>
      </c>
      <c r="J267" s="165">
        <f t="shared" si="48"/>
        <v>3.5932854504960324E-2</v>
      </c>
      <c r="K267"/>
      <c r="L267"/>
      <c r="M267"/>
      <c r="N267"/>
      <c r="O267"/>
      <c r="P267"/>
    </row>
    <row r="268" spans="1:16" hidden="1" outlineLevel="1">
      <c r="A268" s="19" t="s">
        <v>7</v>
      </c>
      <c r="B268" s="24">
        <f t="shared" si="42"/>
        <v>0</v>
      </c>
      <c r="C268" s="25">
        <f t="shared" si="42"/>
        <v>0</v>
      </c>
      <c r="D268" s="26">
        <f t="shared" si="43"/>
        <v>0</v>
      </c>
      <c r="E268" s="27">
        <f t="shared" si="44"/>
        <v>0</v>
      </c>
      <c r="F268" s="28">
        <f t="shared" si="44"/>
        <v>0</v>
      </c>
      <c r="G268" s="26">
        <f t="shared" si="45"/>
        <v>0</v>
      </c>
      <c r="H268" s="24">
        <f t="shared" si="46"/>
        <v>0</v>
      </c>
      <c r="I268" s="164" t="str">
        <f t="shared" si="47"/>
        <v/>
      </c>
      <c r="J268" s="165">
        <f t="shared" si="48"/>
        <v>0</v>
      </c>
      <c r="K268"/>
      <c r="L268"/>
      <c r="M268"/>
      <c r="N268"/>
      <c r="O268"/>
      <c r="P268"/>
    </row>
    <row r="269" spans="1:16" hidden="1" outlineLevel="1">
      <c r="A269" s="19" t="s">
        <v>8</v>
      </c>
      <c r="B269" s="24">
        <f t="shared" si="42"/>
        <v>0</v>
      </c>
      <c r="C269" s="25">
        <f t="shared" si="42"/>
        <v>0</v>
      </c>
      <c r="D269" s="26">
        <f t="shared" si="43"/>
        <v>0</v>
      </c>
      <c r="E269" s="27">
        <f t="shared" si="44"/>
        <v>0</v>
      </c>
      <c r="F269" s="28">
        <f t="shared" si="44"/>
        <v>0</v>
      </c>
      <c r="G269" s="26">
        <f t="shared" si="45"/>
        <v>0</v>
      </c>
      <c r="H269" s="24">
        <f t="shared" si="46"/>
        <v>0</v>
      </c>
      <c r="I269" s="164" t="str">
        <f t="shared" si="47"/>
        <v/>
      </c>
      <c r="J269" s="165">
        <f t="shared" si="48"/>
        <v>0</v>
      </c>
      <c r="K269"/>
      <c r="L269"/>
      <c r="M269"/>
      <c r="N269"/>
      <c r="O269"/>
      <c r="P269"/>
    </row>
    <row r="270" spans="1:16" hidden="1" outlineLevel="1">
      <c r="A270" s="19" t="s">
        <v>9</v>
      </c>
      <c r="B270" s="24">
        <f t="shared" si="42"/>
        <v>15639259</v>
      </c>
      <c r="C270" s="25">
        <f t="shared" si="42"/>
        <v>15639259</v>
      </c>
      <c r="D270" s="26">
        <f t="shared" si="43"/>
        <v>31278518</v>
      </c>
      <c r="E270" s="27">
        <f t="shared" si="44"/>
        <v>15952995</v>
      </c>
      <c r="F270" s="28">
        <f t="shared" si="44"/>
        <v>15952995</v>
      </c>
      <c r="G270" s="26">
        <f t="shared" si="45"/>
        <v>31905990</v>
      </c>
      <c r="H270" s="24">
        <f t="shared" si="46"/>
        <v>627472</v>
      </c>
      <c r="I270" s="164">
        <f t="shared" si="47"/>
        <v>2.0060796998118646E-2</v>
      </c>
      <c r="J270" s="165">
        <f t="shared" si="48"/>
        <v>6.4624297571733739E-3</v>
      </c>
      <c r="K270"/>
      <c r="L270"/>
      <c r="M270"/>
      <c r="N270"/>
      <c r="O270"/>
      <c r="P270"/>
    </row>
    <row r="271" spans="1:16" hidden="1" outlineLevel="1">
      <c r="A271" s="19" t="s">
        <v>10</v>
      </c>
      <c r="B271" s="24">
        <f t="shared" si="42"/>
        <v>96377630</v>
      </c>
      <c r="C271" s="25">
        <f t="shared" si="42"/>
        <v>96377630</v>
      </c>
      <c r="D271" s="26">
        <f t="shared" si="43"/>
        <v>192755260</v>
      </c>
      <c r="E271" s="27">
        <f t="shared" si="44"/>
        <v>109441072</v>
      </c>
      <c r="F271" s="28">
        <f t="shared" si="44"/>
        <v>109441072</v>
      </c>
      <c r="G271" s="26">
        <f t="shared" si="45"/>
        <v>218882144</v>
      </c>
      <c r="H271" s="24">
        <f t="shared" si="46"/>
        <v>26126884</v>
      </c>
      <c r="I271" s="164">
        <f t="shared" si="47"/>
        <v>0.13554433741522801</v>
      </c>
      <c r="J271" s="165">
        <f t="shared" si="48"/>
        <v>4.4333696609931472E-2</v>
      </c>
      <c r="K271"/>
      <c r="L271"/>
      <c r="M271"/>
      <c r="N271"/>
      <c r="O271"/>
      <c r="P271"/>
    </row>
    <row r="272" spans="1:16" hidden="1" outlineLevel="1">
      <c r="A272" s="19" t="s">
        <v>11</v>
      </c>
      <c r="B272" s="24">
        <f t="shared" si="42"/>
        <v>30052341</v>
      </c>
      <c r="C272" s="25">
        <f t="shared" si="42"/>
        <v>30052341</v>
      </c>
      <c r="D272" s="26">
        <f t="shared" si="43"/>
        <v>60104682</v>
      </c>
      <c r="E272" s="27">
        <f t="shared" si="44"/>
        <v>30289024</v>
      </c>
      <c r="F272" s="28">
        <f t="shared" si="44"/>
        <v>30289024</v>
      </c>
      <c r="G272" s="26">
        <f t="shared" si="45"/>
        <v>60578048</v>
      </c>
      <c r="H272" s="24">
        <f t="shared" si="46"/>
        <v>473366</v>
      </c>
      <c r="I272" s="164">
        <f t="shared" si="47"/>
        <v>7.8756926124324226E-3</v>
      </c>
      <c r="J272" s="165">
        <f t="shared" si="48"/>
        <v>1.2269839614024733E-2</v>
      </c>
      <c r="K272"/>
      <c r="L272"/>
      <c r="M272"/>
      <c r="N272"/>
      <c r="O272"/>
      <c r="P272"/>
    </row>
    <row r="273" spans="1:16" hidden="1" outlineLevel="1">
      <c r="A273" s="19" t="s">
        <v>12</v>
      </c>
      <c r="B273" s="24">
        <f t="shared" si="42"/>
        <v>317470692</v>
      </c>
      <c r="C273" s="25">
        <f t="shared" si="42"/>
        <v>317470692</v>
      </c>
      <c r="D273" s="26">
        <f t="shared" si="43"/>
        <v>634941384</v>
      </c>
      <c r="E273" s="27">
        <f t="shared" si="44"/>
        <v>332452448</v>
      </c>
      <c r="F273" s="28">
        <f t="shared" si="44"/>
        <v>332452448</v>
      </c>
      <c r="G273" s="26">
        <f t="shared" si="45"/>
        <v>664904896</v>
      </c>
      <c r="H273" s="24">
        <f t="shared" si="46"/>
        <v>29963512</v>
      </c>
      <c r="I273" s="164">
        <f t="shared" si="47"/>
        <v>4.7190989207910886E-2</v>
      </c>
      <c r="J273" s="165">
        <f t="shared" si="48"/>
        <v>0.13467380844790172</v>
      </c>
      <c r="K273"/>
      <c r="L273"/>
      <c r="M273"/>
      <c r="N273"/>
      <c r="O273"/>
      <c r="P273"/>
    </row>
    <row r="274" spans="1:16" hidden="1" outlineLevel="1">
      <c r="A274" s="19" t="s">
        <v>13</v>
      </c>
      <c r="B274" s="24">
        <f t="shared" si="42"/>
        <v>14396207</v>
      </c>
      <c r="C274" s="25">
        <f t="shared" si="42"/>
        <v>14396207</v>
      </c>
      <c r="D274" s="26">
        <f t="shared" si="43"/>
        <v>28792414</v>
      </c>
      <c r="E274" s="27">
        <f t="shared" si="44"/>
        <v>13738771</v>
      </c>
      <c r="F274" s="28">
        <f t="shared" si="44"/>
        <v>13738771</v>
      </c>
      <c r="G274" s="26">
        <f t="shared" si="45"/>
        <v>27477542</v>
      </c>
      <c r="H274" s="24">
        <f t="shared" si="46"/>
        <v>-1314872</v>
      </c>
      <c r="I274" s="164">
        <f t="shared" si="47"/>
        <v>-4.5667306673209132E-2</v>
      </c>
      <c r="J274" s="165">
        <f t="shared" si="48"/>
        <v>5.5654654525617662E-3</v>
      </c>
      <c r="K274"/>
      <c r="L274"/>
      <c r="M274"/>
      <c r="N274"/>
      <c r="O274"/>
      <c r="P274"/>
    </row>
    <row r="275" spans="1:16" hidden="1" outlineLevel="1">
      <c r="A275" s="19" t="s">
        <v>14</v>
      </c>
      <c r="B275" s="24">
        <f t="shared" si="42"/>
        <v>29792603</v>
      </c>
      <c r="C275" s="25">
        <f t="shared" si="42"/>
        <v>29792603</v>
      </c>
      <c r="D275" s="26">
        <f t="shared" si="43"/>
        <v>59585206</v>
      </c>
      <c r="E275" s="27">
        <f t="shared" si="44"/>
        <v>31108020</v>
      </c>
      <c r="F275" s="28">
        <f t="shared" si="44"/>
        <v>31108020</v>
      </c>
      <c r="G275" s="26">
        <f t="shared" si="45"/>
        <v>62216040</v>
      </c>
      <c r="H275" s="24">
        <f t="shared" si="46"/>
        <v>2630834</v>
      </c>
      <c r="I275" s="164">
        <f t="shared" si="47"/>
        <v>4.4152469658324249E-2</v>
      </c>
      <c r="J275" s="165">
        <f t="shared" si="48"/>
        <v>1.2601608295793014E-2</v>
      </c>
      <c r="K275"/>
      <c r="L275"/>
      <c r="M275"/>
      <c r="N275"/>
      <c r="O275"/>
      <c r="P275"/>
    </row>
    <row r="276" spans="1:16" hidden="1" outlineLevel="1">
      <c r="A276" s="19" t="s">
        <v>15</v>
      </c>
      <c r="B276" s="24">
        <f t="shared" si="42"/>
        <v>39862880</v>
      </c>
      <c r="C276" s="25">
        <f t="shared" si="42"/>
        <v>39862880</v>
      </c>
      <c r="D276" s="26">
        <f t="shared" si="43"/>
        <v>79725760</v>
      </c>
      <c r="E276" s="27">
        <f t="shared" si="44"/>
        <v>39890401</v>
      </c>
      <c r="F276" s="28">
        <f t="shared" si="44"/>
        <v>39890401</v>
      </c>
      <c r="G276" s="26">
        <f t="shared" si="45"/>
        <v>79780802</v>
      </c>
      <c r="H276" s="24">
        <f t="shared" si="46"/>
        <v>55042</v>
      </c>
      <c r="I276" s="164">
        <f t="shared" si="47"/>
        <v>6.9039166261945946E-4</v>
      </c>
      <c r="J276" s="165">
        <f t="shared" si="48"/>
        <v>1.6159280088032281E-2</v>
      </c>
      <c r="K276"/>
      <c r="L276"/>
      <c r="M276"/>
      <c r="N276"/>
      <c r="O276"/>
      <c r="P276"/>
    </row>
    <row r="277" spans="1:16" hidden="1" outlineLevel="1">
      <c r="A277" s="19" t="s">
        <v>16</v>
      </c>
      <c r="B277" s="24">
        <f t="shared" si="42"/>
        <v>8415251</v>
      </c>
      <c r="C277" s="25">
        <f t="shared" si="42"/>
        <v>8415251</v>
      </c>
      <c r="D277" s="26">
        <f t="shared" si="43"/>
        <v>16830502</v>
      </c>
      <c r="E277" s="27">
        <f t="shared" si="44"/>
        <v>8391264</v>
      </c>
      <c r="F277" s="28">
        <f t="shared" si="44"/>
        <v>8391264</v>
      </c>
      <c r="G277" s="26">
        <f t="shared" si="45"/>
        <v>16782528</v>
      </c>
      <c r="H277" s="24">
        <f t="shared" si="46"/>
        <v>-47974</v>
      </c>
      <c r="I277" s="164">
        <f t="shared" si="47"/>
        <v>-2.8504200290638982E-3</v>
      </c>
      <c r="J277" s="165">
        <f t="shared" si="48"/>
        <v>3.3992334463777917E-3</v>
      </c>
      <c r="K277"/>
      <c r="L277"/>
      <c r="M277"/>
      <c r="N277"/>
      <c r="O277"/>
      <c r="P277"/>
    </row>
    <row r="278" spans="1:16" hidden="1" outlineLevel="1">
      <c r="A278" s="19" t="s">
        <v>17</v>
      </c>
      <c r="B278" s="24">
        <f t="shared" si="42"/>
        <v>37096765</v>
      </c>
      <c r="C278" s="25">
        <f t="shared" si="42"/>
        <v>37096765</v>
      </c>
      <c r="D278" s="26">
        <f t="shared" si="43"/>
        <v>74193530</v>
      </c>
      <c r="E278" s="27">
        <f t="shared" si="44"/>
        <v>40087900</v>
      </c>
      <c r="F278" s="28">
        <f t="shared" si="44"/>
        <v>40087900</v>
      </c>
      <c r="G278" s="26">
        <f t="shared" si="45"/>
        <v>80175800</v>
      </c>
      <c r="H278" s="24">
        <f t="shared" si="46"/>
        <v>5982270</v>
      </c>
      <c r="I278" s="164">
        <f t="shared" si="47"/>
        <v>8.0630615634543878E-2</v>
      </c>
      <c r="J278" s="165">
        <f t="shared" si="48"/>
        <v>1.623928534188035E-2</v>
      </c>
      <c r="K278"/>
      <c r="L278"/>
      <c r="M278"/>
      <c r="N278"/>
      <c r="O278"/>
      <c r="P278"/>
    </row>
    <row r="279" spans="1:16" hidden="1" outlineLevel="1">
      <c r="A279" s="19" t="s">
        <v>18</v>
      </c>
      <c r="B279" s="24">
        <f t="shared" si="42"/>
        <v>35802126</v>
      </c>
      <c r="C279" s="25">
        <f t="shared" si="42"/>
        <v>35802126</v>
      </c>
      <c r="D279" s="26">
        <f t="shared" si="43"/>
        <v>71604252</v>
      </c>
      <c r="E279" s="27">
        <f t="shared" si="44"/>
        <v>29893523</v>
      </c>
      <c r="F279" s="28">
        <f t="shared" si="44"/>
        <v>29893523</v>
      </c>
      <c r="G279" s="26">
        <f t="shared" si="45"/>
        <v>59787046</v>
      </c>
      <c r="H279" s="24">
        <f t="shared" si="46"/>
        <v>-11817206</v>
      </c>
      <c r="I279" s="164">
        <f t="shared" si="47"/>
        <v>-0.16503497585590307</v>
      </c>
      <c r="J279" s="165">
        <f t="shared" si="48"/>
        <v>1.2109625345080763E-2</v>
      </c>
      <c r="K279"/>
      <c r="L279"/>
      <c r="M279"/>
      <c r="N279"/>
      <c r="O279"/>
      <c r="P279"/>
    </row>
    <row r="280" spans="1:16" hidden="1" outlineLevel="1">
      <c r="A280" s="19" t="s">
        <v>19</v>
      </c>
      <c r="B280" s="24">
        <f t="shared" si="42"/>
        <v>15273581</v>
      </c>
      <c r="C280" s="25">
        <f t="shared" si="42"/>
        <v>15273581</v>
      </c>
      <c r="D280" s="26">
        <f t="shared" si="43"/>
        <v>30547162</v>
      </c>
      <c r="E280" s="27">
        <f t="shared" si="44"/>
        <v>18476542</v>
      </c>
      <c r="F280" s="28">
        <f t="shared" si="44"/>
        <v>18476542</v>
      </c>
      <c r="G280" s="26">
        <f t="shared" si="45"/>
        <v>36953084</v>
      </c>
      <c r="H280" s="24">
        <f t="shared" si="46"/>
        <v>6405922</v>
      </c>
      <c r="I280" s="164">
        <f t="shared" si="47"/>
        <v>0.20970596221017193</v>
      </c>
      <c r="J280" s="165">
        <f t="shared" si="48"/>
        <v>7.4846983171789156E-3</v>
      </c>
      <c r="K280"/>
      <c r="L280"/>
      <c r="M280"/>
      <c r="N280"/>
      <c r="O280"/>
      <c r="P280"/>
    </row>
    <row r="281" spans="1:16" hidden="1" outlineLevel="1">
      <c r="A281" s="19" t="s">
        <v>20</v>
      </c>
      <c r="B281" s="24">
        <f t="shared" si="42"/>
        <v>22827551</v>
      </c>
      <c r="C281" s="25">
        <f t="shared" si="42"/>
        <v>22827551</v>
      </c>
      <c r="D281" s="26">
        <f t="shared" si="43"/>
        <v>45655102</v>
      </c>
      <c r="E281" s="27">
        <f t="shared" si="44"/>
        <v>24301296</v>
      </c>
      <c r="F281" s="28">
        <f t="shared" si="44"/>
        <v>24301296</v>
      </c>
      <c r="G281" s="26">
        <f t="shared" si="45"/>
        <v>48602592</v>
      </c>
      <c r="H281" s="24">
        <f t="shared" si="46"/>
        <v>2947490</v>
      </c>
      <c r="I281" s="164">
        <f t="shared" si="47"/>
        <v>6.4559925854507996E-2</v>
      </c>
      <c r="J281" s="165">
        <f t="shared" si="48"/>
        <v>9.8442592383610906E-3</v>
      </c>
      <c r="K281"/>
      <c r="L281"/>
      <c r="M281"/>
      <c r="N281"/>
      <c r="O281"/>
      <c r="P281"/>
    </row>
    <row r="282" spans="1:16" hidden="1" outlineLevel="1">
      <c r="A282" s="19" t="s">
        <v>21</v>
      </c>
      <c r="B282" s="24">
        <f t="shared" si="42"/>
        <v>29691596</v>
      </c>
      <c r="C282" s="25">
        <f t="shared" si="42"/>
        <v>29691596</v>
      </c>
      <c r="D282" s="26">
        <f t="shared" si="43"/>
        <v>59383192</v>
      </c>
      <c r="E282" s="27">
        <f t="shared" si="44"/>
        <v>30423063</v>
      </c>
      <c r="F282" s="28">
        <f t="shared" si="44"/>
        <v>30423063</v>
      </c>
      <c r="G282" s="26">
        <f t="shared" si="45"/>
        <v>60846126</v>
      </c>
      <c r="H282" s="24">
        <f t="shared" si="46"/>
        <v>1462934</v>
      </c>
      <c r="I282" s="164">
        <f t="shared" si="47"/>
        <v>2.4635489449607223E-2</v>
      </c>
      <c r="J282" s="165">
        <f t="shared" si="48"/>
        <v>1.2324137733106559E-2</v>
      </c>
      <c r="K282"/>
      <c r="L282"/>
      <c r="M282"/>
      <c r="N282"/>
      <c r="O282"/>
      <c r="P282"/>
    </row>
    <row r="283" spans="1:16" hidden="1" outlineLevel="1">
      <c r="A283" s="19" t="s">
        <v>22</v>
      </c>
      <c r="B283" s="24">
        <f t="shared" ref="B283:C302" si="49">B106+B150+B192+B236</f>
        <v>44204737</v>
      </c>
      <c r="C283" s="25">
        <f t="shared" si="49"/>
        <v>44204737</v>
      </c>
      <c r="D283" s="26">
        <f t="shared" si="43"/>
        <v>88409474</v>
      </c>
      <c r="E283" s="27">
        <f t="shared" ref="E283:F302" si="50">E106+E150+E192+E236</f>
        <v>42406674</v>
      </c>
      <c r="F283" s="28">
        <f t="shared" si="50"/>
        <v>42406674</v>
      </c>
      <c r="G283" s="26">
        <f t="shared" si="45"/>
        <v>84813348</v>
      </c>
      <c r="H283" s="24">
        <f t="shared" si="46"/>
        <v>-3596126</v>
      </c>
      <c r="I283" s="164">
        <f t="shared" si="47"/>
        <v>-4.0675799066511809E-2</v>
      </c>
      <c r="J283" s="165">
        <f t="shared" si="48"/>
        <v>1.7178602009237164E-2</v>
      </c>
      <c r="K283"/>
      <c r="L283"/>
      <c r="M283"/>
      <c r="N283"/>
      <c r="O283"/>
      <c r="P283"/>
    </row>
    <row r="284" spans="1:16" hidden="1" outlineLevel="1">
      <c r="A284" s="19" t="s">
        <v>23</v>
      </c>
      <c r="B284" s="24">
        <f t="shared" si="49"/>
        <v>6602803</v>
      </c>
      <c r="C284" s="25">
        <f t="shared" si="49"/>
        <v>6602803</v>
      </c>
      <c r="D284" s="26">
        <f t="shared" si="43"/>
        <v>13205606</v>
      </c>
      <c r="E284" s="27">
        <f t="shared" si="50"/>
        <v>7613678</v>
      </c>
      <c r="F284" s="28">
        <f t="shared" si="50"/>
        <v>7613678</v>
      </c>
      <c r="G284" s="26">
        <f t="shared" si="45"/>
        <v>15227356</v>
      </c>
      <c r="H284" s="24">
        <f t="shared" si="46"/>
        <v>2021750</v>
      </c>
      <c r="I284" s="164">
        <f t="shared" si="47"/>
        <v>0.15309785859126798</v>
      </c>
      <c r="J284" s="165">
        <f t="shared" si="48"/>
        <v>3.0842396220105541E-3</v>
      </c>
      <c r="K284"/>
      <c r="L284"/>
      <c r="M284"/>
      <c r="N284"/>
      <c r="O284"/>
      <c r="P284"/>
    </row>
    <row r="285" spans="1:16" hidden="1" outlineLevel="1">
      <c r="A285" s="19" t="s">
        <v>24</v>
      </c>
      <c r="B285" s="24">
        <f t="shared" si="49"/>
        <v>180384409</v>
      </c>
      <c r="C285" s="25">
        <f t="shared" si="49"/>
        <v>180384409</v>
      </c>
      <c r="D285" s="26">
        <f t="shared" si="43"/>
        <v>360768818</v>
      </c>
      <c r="E285" s="27">
        <f t="shared" si="50"/>
        <v>184292212</v>
      </c>
      <c r="F285" s="28">
        <f t="shared" si="50"/>
        <v>184292212</v>
      </c>
      <c r="G285" s="26">
        <f t="shared" si="45"/>
        <v>368584424</v>
      </c>
      <c r="H285" s="24">
        <f t="shared" si="46"/>
        <v>7815606</v>
      </c>
      <c r="I285" s="164">
        <f t="shared" si="47"/>
        <v>2.1663751438739918E-2</v>
      </c>
      <c r="J285" s="165">
        <f t="shared" si="48"/>
        <v>7.4655290423152776E-2</v>
      </c>
      <c r="K285"/>
      <c r="L285"/>
      <c r="M285"/>
      <c r="N285"/>
      <c r="O285"/>
      <c r="P285"/>
    </row>
    <row r="286" spans="1:16" hidden="1" outlineLevel="1">
      <c r="A286" s="19" t="s">
        <v>25</v>
      </c>
      <c r="B286" s="24">
        <f t="shared" si="49"/>
        <v>30174437</v>
      </c>
      <c r="C286" s="25">
        <f t="shared" si="49"/>
        <v>30174437</v>
      </c>
      <c r="D286" s="26">
        <f t="shared" si="43"/>
        <v>60348874</v>
      </c>
      <c r="E286" s="27">
        <f t="shared" si="50"/>
        <v>29594399</v>
      </c>
      <c r="F286" s="28">
        <f t="shared" si="50"/>
        <v>29594399</v>
      </c>
      <c r="G286" s="26">
        <f t="shared" si="45"/>
        <v>59188798</v>
      </c>
      <c r="H286" s="24">
        <f t="shared" si="46"/>
        <v>-1160076</v>
      </c>
      <c r="I286" s="164">
        <f t="shared" si="47"/>
        <v>-1.9222827587470813E-2</v>
      </c>
      <c r="J286" s="165">
        <f t="shared" si="48"/>
        <v>1.1988452622423686E-2</v>
      </c>
      <c r="K286"/>
      <c r="L286"/>
      <c r="M286"/>
      <c r="N286"/>
      <c r="O286"/>
      <c r="P286"/>
    </row>
    <row r="287" spans="1:16" hidden="1" outlineLevel="1">
      <c r="A287" s="19" t="s">
        <v>26</v>
      </c>
      <c r="B287" s="24">
        <f t="shared" si="49"/>
        <v>34421460</v>
      </c>
      <c r="C287" s="25">
        <f t="shared" si="49"/>
        <v>34421460</v>
      </c>
      <c r="D287" s="26">
        <f t="shared" si="43"/>
        <v>68842920</v>
      </c>
      <c r="E287" s="27">
        <f t="shared" si="50"/>
        <v>34860338</v>
      </c>
      <c r="F287" s="28">
        <f t="shared" si="50"/>
        <v>34860338</v>
      </c>
      <c r="G287" s="26">
        <f t="shared" si="45"/>
        <v>69720676</v>
      </c>
      <c r="H287" s="24">
        <f t="shared" si="46"/>
        <v>877756</v>
      </c>
      <c r="I287" s="164">
        <f t="shared" si="47"/>
        <v>1.2750127391458701E-2</v>
      </c>
      <c r="J287" s="165">
        <f t="shared" si="48"/>
        <v>1.4121642088919464E-2</v>
      </c>
      <c r="K287"/>
      <c r="L287"/>
      <c r="M287"/>
      <c r="N287"/>
      <c r="O287"/>
      <c r="P287"/>
    </row>
    <row r="288" spans="1:16" hidden="1" outlineLevel="1">
      <c r="A288" s="19" t="s">
        <v>27</v>
      </c>
      <c r="B288" s="24">
        <f t="shared" si="49"/>
        <v>12470887</v>
      </c>
      <c r="C288" s="25">
        <f t="shared" si="49"/>
        <v>12470887</v>
      </c>
      <c r="D288" s="26">
        <f t="shared" si="43"/>
        <v>24941774</v>
      </c>
      <c r="E288" s="27">
        <f t="shared" si="50"/>
        <v>13721714</v>
      </c>
      <c r="F288" s="28">
        <f t="shared" si="50"/>
        <v>13721714</v>
      </c>
      <c r="G288" s="26">
        <f t="shared" si="45"/>
        <v>27443428</v>
      </c>
      <c r="H288" s="24">
        <f t="shared" si="46"/>
        <v>2501654</v>
      </c>
      <c r="I288" s="164">
        <f t="shared" si="47"/>
        <v>0.1002997621580566</v>
      </c>
      <c r="J288" s="165">
        <f t="shared" si="48"/>
        <v>5.5585557992729575E-3</v>
      </c>
      <c r="K288"/>
      <c r="L288"/>
      <c r="M288"/>
      <c r="N288"/>
      <c r="O288"/>
      <c r="P288"/>
    </row>
    <row r="289" spans="1:16" hidden="1" outlineLevel="1">
      <c r="A289" s="19" t="s">
        <v>28</v>
      </c>
      <c r="B289" s="24">
        <f t="shared" si="49"/>
        <v>16949083</v>
      </c>
      <c r="C289" s="25">
        <f t="shared" si="49"/>
        <v>16949083</v>
      </c>
      <c r="D289" s="26">
        <f t="shared" si="43"/>
        <v>33898166</v>
      </c>
      <c r="E289" s="27">
        <f t="shared" si="50"/>
        <v>17668197</v>
      </c>
      <c r="F289" s="28">
        <f t="shared" si="50"/>
        <v>17668197</v>
      </c>
      <c r="G289" s="26">
        <f t="shared" si="45"/>
        <v>35336394</v>
      </c>
      <c r="H289" s="24">
        <f t="shared" si="46"/>
        <v>1438228</v>
      </c>
      <c r="I289" s="164">
        <f t="shared" si="47"/>
        <v>4.2427900081674033E-2</v>
      </c>
      <c r="J289" s="165">
        <f t="shared" si="48"/>
        <v>7.1572442697061802E-3</v>
      </c>
      <c r="K289"/>
      <c r="L289"/>
      <c r="M289"/>
      <c r="N289"/>
      <c r="O289"/>
      <c r="P289"/>
    </row>
    <row r="290" spans="1:16" hidden="1" outlineLevel="1">
      <c r="A290" s="19" t="s">
        <v>29</v>
      </c>
      <c r="B290" s="24">
        <f t="shared" si="49"/>
        <v>128487022</v>
      </c>
      <c r="C290" s="25">
        <f t="shared" si="49"/>
        <v>128487022</v>
      </c>
      <c r="D290" s="26">
        <f t="shared" si="43"/>
        <v>256974044</v>
      </c>
      <c r="E290" s="27">
        <f t="shared" si="50"/>
        <v>133665610</v>
      </c>
      <c r="F290" s="28">
        <f t="shared" si="50"/>
        <v>133665610</v>
      </c>
      <c r="G290" s="26">
        <f t="shared" si="45"/>
        <v>267331220</v>
      </c>
      <c r="H290" s="24">
        <f t="shared" si="46"/>
        <v>10357176</v>
      </c>
      <c r="I290" s="164">
        <f t="shared" si="47"/>
        <v>4.0304366304014738E-2</v>
      </c>
      <c r="J290" s="165">
        <f t="shared" si="48"/>
        <v>5.4146861800855012E-2</v>
      </c>
      <c r="K290"/>
      <c r="L290"/>
      <c r="M290"/>
      <c r="N290"/>
      <c r="O290"/>
      <c r="P290"/>
    </row>
    <row r="291" spans="1:16" hidden="1" outlineLevel="1">
      <c r="A291" s="19" t="s">
        <v>30</v>
      </c>
      <c r="B291" s="24">
        <f t="shared" si="49"/>
        <v>10650700</v>
      </c>
      <c r="C291" s="25">
        <f t="shared" si="49"/>
        <v>10650700</v>
      </c>
      <c r="D291" s="26">
        <f t="shared" si="43"/>
        <v>21301400</v>
      </c>
      <c r="E291" s="27">
        <f t="shared" si="50"/>
        <v>13188633</v>
      </c>
      <c r="F291" s="28">
        <f t="shared" si="50"/>
        <v>13188633</v>
      </c>
      <c r="G291" s="26">
        <f t="shared" si="45"/>
        <v>26377266</v>
      </c>
      <c r="H291" s="24">
        <f t="shared" si="46"/>
        <v>5075866</v>
      </c>
      <c r="I291" s="164">
        <f t="shared" si="47"/>
        <v>0.23828790595923272</v>
      </c>
      <c r="J291" s="165">
        <f t="shared" si="48"/>
        <v>5.3426089806734569E-3</v>
      </c>
      <c r="K291"/>
      <c r="L291"/>
      <c r="M291"/>
      <c r="N291"/>
      <c r="O291"/>
      <c r="P291"/>
    </row>
    <row r="292" spans="1:16" hidden="1" outlineLevel="1">
      <c r="A292" s="19" t="s">
        <v>401</v>
      </c>
      <c r="B292" s="24">
        <f t="shared" si="49"/>
        <v>0</v>
      </c>
      <c r="C292" s="25">
        <f t="shared" si="49"/>
        <v>0</v>
      </c>
      <c r="D292" s="26">
        <f t="shared" si="43"/>
        <v>0</v>
      </c>
      <c r="E292" s="27">
        <f t="shared" si="50"/>
        <v>0</v>
      </c>
      <c r="F292" s="28">
        <f t="shared" si="50"/>
        <v>0</v>
      </c>
      <c r="G292" s="26">
        <f t="shared" si="45"/>
        <v>0</v>
      </c>
      <c r="H292" s="24">
        <f t="shared" si="46"/>
        <v>0</v>
      </c>
      <c r="I292" s="164" t="str">
        <f t="shared" si="47"/>
        <v/>
      </c>
      <c r="J292" s="165">
        <f t="shared" si="48"/>
        <v>0</v>
      </c>
      <c r="K292"/>
      <c r="L292"/>
      <c r="M292"/>
      <c r="N292"/>
      <c r="O292"/>
      <c r="P292"/>
    </row>
    <row r="293" spans="1:16" hidden="1" outlineLevel="1">
      <c r="A293" s="19" t="s">
        <v>31</v>
      </c>
      <c r="B293" s="24">
        <f t="shared" si="49"/>
        <v>37969009</v>
      </c>
      <c r="C293" s="25">
        <f t="shared" si="49"/>
        <v>37969009</v>
      </c>
      <c r="D293" s="26">
        <f t="shared" si="43"/>
        <v>75938018</v>
      </c>
      <c r="E293" s="27">
        <f t="shared" si="50"/>
        <v>37941432</v>
      </c>
      <c r="F293" s="28">
        <f t="shared" si="50"/>
        <v>37941432</v>
      </c>
      <c r="G293" s="26">
        <f t="shared" si="45"/>
        <v>75882864</v>
      </c>
      <c r="H293" s="24">
        <f t="shared" si="46"/>
        <v>-55154</v>
      </c>
      <c r="I293" s="164">
        <f t="shared" si="47"/>
        <v>-7.2630286452827879E-4</v>
      </c>
      <c r="J293" s="165">
        <f t="shared" si="48"/>
        <v>1.5369768447026411E-2</v>
      </c>
      <c r="K293"/>
      <c r="L293"/>
      <c r="M293"/>
      <c r="N293"/>
      <c r="O293"/>
      <c r="P293"/>
    </row>
    <row r="294" spans="1:16" hidden="1" outlineLevel="1">
      <c r="A294" s="19" t="s">
        <v>32</v>
      </c>
      <c r="B294" s="24">
        <f t="shared" si="49"/>
        <v>35181385</v>
      </c>
      <c r="C294" s="25">
        <f t="shared" si="49"/>
        <v>35181385</v>
      </c>
      <c r="D294" s="26">
        <f t="shared" si="43"/>
        <v>70362770</v>
      </c>
      <c r="E294" s="27">
        <f t="shared" si="50"/>
        <v>36370120</v>
      </c>
      <c r="F294" s="28">
        <f t="shared" si="50"/>
        <v>36370120</v>
      </c>
      <c r="G294" s="26">
        <f t="shared" si="45"/>
        <v>72740240</v>
      </c>
      <c r="H294" s="24">
        <f t="shared" si="46"/>
        <v>2377470</v>
      </c>
      <c r="I294" s="164">
        <f t="shared" si="47"/>
        <v>3.3788749362766698E-2</v>
      </c>
      <c r="J294" s="165">
        <f t="shared" si="48"/>
        <v>1.4733242614315774E-2</v>
      </c>
      <c r="K294"/>
      <c r="L294"/>
      <c r="M294"/>
      <c r="N294"/>
      <c r="O294"/>
      <c r="P294"/>
    </row>
    <row r="295" spans="1:16" hidden="1" outlineLevel="1">
      <c r="A295" s="19" t="s">
        <v>33</v>
      </c>
      <c r="B295" s="24">
        <f t="shared" si="49"/>
        <v>156671931</v>
      </c>
      <c r="C295" s="25">
        <f t="shared" si="49"/>
        <v>156671931</v>
      </c>
      <c r="D295" s="26">
        <f t="shared" si="43"/>
        <v>313343862</v>
      </c>
      <c r="E295" s="27">
        <f t="shared" si="50"/>
        <v>161876869</v>
      </c>
      <c r="F295" s="28">
        <f t="shared" si="50"/>
        <v>161876869</v>
      </c>
      <c r="G295" s="26">
        <f t="shared" si="45"/>
        <v>323753738</v>
      </c>
      <c r="H295" s="24">
        <f t="shared" si="46"/>
        <v>10409876</v>
      </c>
      <c r="I295" s="164">
        <f t="shared" si="47"/>
        <v>3.3221892184376024E-2</v>
      </c>
      <c r="J295" s="165">
        <f t="shared" si="48"/>
        <v>6.5575015551854438E-2</v>
      </c>
      <c r="K295"/>
      <c r="L295"/>
      <c r="M295"/>
      <c r="N295"/>
      <c r="O295"/>
      <c r="P295"/>
    </row>
    <row r="296" spans="1:16" hidden="1" outlineLevel="1">
      <c r="A296" s="19" t="s">
        <v>34</v>
      </c>
      <c r="B296" s="24">
        <f t="shared" si="49"/>
        <v>23859419</v>
      </c>
      <c r="C296" s="25">
        <f t="shared" si="49"/>
        <v>23859419</v>
      </c>
      <c r="D296" s="26">
        <f t="shared" si="43"/>
        <v>47718838</v>
      </c>
      <c r="E296" s="27">
        <f t="shared" si="50"/>
        <v>25184301</v>
      </c>
      <c r="F296" s="28">
        <f t="shared" si="50"/>
        <v>25184301</v>
      </c>
      <c r="G296" s="26">
        <f t="shared" si="45"/>
        <v>50368602</v>
      </c>
      <c r="H296" s="24">
        <f t="shared" si="46"/>
        <v>2649764</v>
      </c>
      <c r="I296" s="164">
        <f t="shared" si="47"/>
        <v>5.5528678212994204E-2</v>
      </c>
      <c r="J296" s="165">
        <f t="shared" si="48"/>
        <v>1.0201957450372872E-2</v>
      </c>
      <c r="K296"/>
      <c r="L296"/>
      <c r="M296"/>
      <c r="N296"/>
      <c r="O296"/>
      <c r="P296"/>
    </row>
    <row r="297" spans="1:16" hidden="1" outlineLevel="1">
      <c r="A297" s="19" t="s">
        <v>35</v>
      </c>
      <c r="B297" s="24">
        <f t="shared" si="49"/>
        <v>49911905</v>
      </c>
      <c r="C297" s="25">
        <f t="shared" si="49"/>
        <v>49911905</v>
      </c>
      <c r="D297" s="26">
        <f t="shared" si="43"/>
        <v>99823810</v>
      </c>
      <c r="E297" s="27">
        <f t="shared" si="50"/>
        <v>50931618</v>
      </c>
      <c r="F297" s="28">
        <f t="shared" si="50"/>
        <v>50931618</v>
      </c>
      <c r="G297" s="26">
        <f t="shared" si="45"/>
        <v>101863236</v>
      </c>
      <c r="H297" s="24">
        <f t="shared" si="46"/>
        <v>2039426</v>
      </c>
      <c r="I297" s="164">
        <f t="shared" si="47"/>
        <v>2.0430256068166501E-2</v>
      </c>
      <c r="J297" s="165">
        <f t="shared" si="48"/>
        <v>2.0631988146688887E-2</v>
      </c>
      <c r="K297"/>
      <c r="L297"/>
      <c r="M297"/>
      <c r="N297"/>
      <c r="O297"/>
      <c r="P297"/>
    </row>
    <row r="298" spans="1:16" hidden="1" outlineLevel="1">
      <c r="A298" s="19" t="s">
        <v>36</v>
      </c>
      <c r="B298" s="24">
        <f t="shared" si="49"/>
        <v>48235840</v>
      </c>
      <c r="C298" s="25">
        <f t="shared" si="49"/>
        <v>48235840</v>
      </c>
      <c r="D298" s="26">
        <f t="shared" si="43"/>
        <v>96471680</v>
      </c>
      <c r="E298" s="27">
        <f t="shared" si="50"/>
        <v>47078614</v>
      </c>
      <c r="F298" s="28">
        <f t="shared" si="50"/>
        <v>47078614</v>
      </c>
      <c r="G298" s="26">
        <f t="shared" si="45"/>
        <v>94157228</v>
      </c>
      <c r="H298" s="24">
        <f t="shared" si="46"/>
        <v>-2314452</v>
      </c>
      <c r="I298" s="164">
        <f t="shared" si="47"/>
        <v>-2.3990999223813661E-2</v>
      </c>
      <c r="J298" s="165">
        <f t="shared" si="48"/>
        <v>1.9071167266088845E-2</v>
      </c>
      <c r="K298"/>
      <c r="L298"/>
      <c r="M298"/>
      <c r="N298"/>
      <c r="O298"/>
      <c r="P298"/>
    </row>
    <row r="299" spans="1:16" hidden="1" outlineLevel="1">
      <c r="A299" s="19" t="s">
        <v>40</v>
      </c>
      <c r="B299" s="24">
        <f t="shared" si="49"/>
        <v>61036164</v>
      </c>
      <c r="C299" s="25">
        <f t="shared" si="49"/>
        <v>61036164</v>
      </c>
      <c r="D299" s="26">
        <f t="shared" si="43"/>
        <v>122072328</v>
      </c>
      <c r="E299" s="27">
        <f t="shared" si="50"/>
        <v>65377444</v>
      </c>
      <c r="F299" s="28">
        <f t="shared" si="50"/>
        <v>65377444</v>
      </c>
      <c r="G299" s="26">
        <f t="shared" si="45"/>
        <v>130754888</v>
      </c>
      <c r="H299" s="24">
        <f t="shared" si="46"/>
        <v>8682560</v>
      </c>
      <c r="I299" s="164">
        <f t="shared" si="47"/>
        <v>7.1126357154424058E-2</v>
      </c>
      <c r="J299" s="165">
        <f t="shared" si="48"/>
        <v>2.6483875883715622E-2</v>
      </c>
      <c r="K299"/>
      <c r="L299"/>
      <c r="M299"/>
      <c r="N299"/>
      <c r="O299"/>
      <c r="P299"/>
    </row>
    <row r="300" spans="1:16" hidden="1" outlineLevel="1">
      <c r="A300" s="19" t="s">
        <v>107</v>
      </c>
      <c r="B300" s="24">
        <f t="shared" si="49"/>
        <v>114230733</v>
      </c>
      <c r="C300" s="25">
        <f t="shared" si="49"/>
        <v>114230733</v>
      </c>
      <c r="D300" s="26">
        <f t="shared" si="43"/>
        <v>228461466</v>
      </c>
      <c r="E300" s="27">
        <f t="shared" si="50"/>
        <v>115447050</v>
      </c>
      <c r="F300" s="28">
        <f t="shared" si="50"/>
        <v>115447050</v>
      </c>
      <c r="G300" s="26">
        <f t="shared" si="45"/>
        <v>230894100</v>
      </c>
      <c r="H300" s="24">
        <f t="shared" si="46"/>
        <v>2432634</v>
      </c>
      <c r="I300" s="164">
        <f t="shared" si="47"/>
        <v>1.0647896306504485E-2</v>
      </c>
      <c r="J300" s="165">
        <f t="shared" si="48"/>
        <v>4.6766669913573117E-2</v>
      </c>
      <c r="K300"/>
      <c r="L300"/>
      <c r="M300"/>
      <c r="N300"/>
      <c r="O300"/>
      <c r="P300"/>
    </row>
    <row r="301" spans="1:16" hidden="1" outlineLevel="1">
      <c r="A301" s="19" t="s">
        <v>41</v>
      </c>
      <c r="B301" s="24">
        <f t="shared" si="49"/>
        <v>7206897</v>
      </c>
      <c r="C301" s="25">
        <f t="shared" si="49"/>
        <v>7206897</v>
      </c>
      <c r="D301" s="26">
        <f t="shared" si="43"/>
        <v>14413794</v>
      </c>
      <c r="E301" s="27">
        <f t="shared" si="50"/>
        <v>7250643</v>
      </c>
      <c r="F301" s="28">
        <f t="shared" si="50"/>
        <v>7250643</v>
      </c>
      <c r="G301" s="26">
        <f t="shared" si="45"/>
        <v>14501286</v>
      </c>
      <c r="H301" s="24">
        <f t="shared" si="46"/>
        <v>87492</v>
      </c>
      <c r="I301" s="164">
        <f t="shared" si="47"/>
        <v>6.0700187611950054E-3</v>
      </c>
      <c r="J301" s="165">
        <f t="shared" si="48"/>
        <v>2.9371770681204893E-3</v>
      </c>
      <c r="K301"/>
      <c r="L301"/>
      <c r="M301"/>
      <c r="N301"/>
      <c r="O301"/>
      <c r="P301"/>
    </row>
    <row r="302" spans="1:16" hidden="1" outlineLevel="1">
      <c r="A302" s="19" t="s">
        <v>42</v>
      </c>
      <c r="B302" s="24">
        <f t="shared" si="49"/>
        <v>3330375</v>
      </c>
      <c r="C302" s="25">
        <f t="shared" si="49"/>
        <v>3330374</v>
      </c>
      <c r="D302" s="26">
        <f t="shared" si="43"/>
        <v>6660749</v>
      </c>
      <c r="E302" s="27">
        <f t="shared" si="50"/>
        <v>3408602</v>
      </c>
      <c r="F302" s="28">
        <f t="shared" si="50"/>
        <v>3408602</v>
      </c>
      <c r="G302" s="26">
        <f t="shared" si="45"/>
        <v>6817204</v>
      </c>
      <c r="H302" s="24">
        <f t="shared" si="46"/>
        <v>156455</v>
      </c>
      <c r="I302" s="164">
        <f t="shared" si="47"/>
        <v>2.3489100099703501E-2</v>
      </c>
      <c r="J302" s="165">
        <f t="shared" si="48"/>
        <v>1.3807972105025219E-3</v>
      </c>
      <c r="K302"/>
      <c r="L302"/>
      <c r="M302"/>
      <c r="N302"/>
      <c r="O302"/>
      <c r="P302"/>
    </row>
    <row r="303" spans="1:16" s="11" customFormat="1" ht="26.25" collapsed="1" thickBot="1">
      <c r="A303" s="376" t="s">
        <v>198</v>
      </c>
      <c r="B303" s="405">
        <f>SUM(B263:B302)</f>
        <v>2375825707</v>
      </c>
      <c r="C303" s="406">
        <f t="shared" ref="C303:J303" si="51">SUM(C263:C302)</f>
        <v>2375825706</v>
      </c>
      <c r="D303" s="407">
        <f t="shared" si="51"/>
        <v>4751651413</v>
      </c>
      <c r="E303" s="405">
        <f t="shared" si="51"/>
        <v>2468575381</v>
      </c>
      <c r="F303" s="406">
        <f t="shared" si="51"/>
        <v>2468575381</v>
      </c>
      <c r="G303" s="407">
        <f t="shared" si="51"/>
        <v>4937150762</v>
      </c>
      <c r="H303" s="405">
        <f t="shared" si="51"/>
        <v>185499349</v>
      </c>
      <c r="I303" s="408">
        <f t="shared" si="47"/>
        <v>3.9038922024560559E-2</v>
      </c>
      <c r="J303" s="409">
        <f t="shared" si="51"/>
        <v>0.99999999999999978</v>
      </c>
    </row>
    <row r="304" spans="1:16" s="180" customFormat="1" ht="15" customHeight="1">
      <c r="A304" s="605"/>
      <c r="B304" s="177"/>
      <c r="C304" s="177"/>
      <c r="D304" s="177"/>
      <c r="E304" s="178"/>
      <c r="F304" s="178"/>
      <c r="G304" s="177"/>
      <c r="H304" s="177"/>
      <c r="I304" s="179"/>
      <c r="J304" s="621"/>
    </row>
    <row r="305" spans="1:16">
      <c r="A305" s="603"/>
      <c r="B305" s="4"/>
      <c r="C305" s="4"/>
      <c r="D305" s="4"/>
      <c r="E305" s="4"/>
      <c r="F305" s="4"/>
      <c r="G305" s="4"/>
      <c r="H305" s="4"/>
      <c r="I305" s="4"/>
      <c r="J305" s="194"/>
      <c r="K305"/>
      <c r="L305"/>
      <c r="M305"/>
      <c r="N305"/>
      <c r="O305"/>
      <c r="P305"/>
    </row>
    <row r="306" spans="1:16">
      <c r="A306" s="603"/>
      <c r="B306" s="4"/>
      <c r="C306" s="4"/>
      <c r="D306" s="4"/>
      <c r="E306" s="4"/>
      <c r="F306" s="4"/>
      <c r="G306" s="4"/>
      <c r="H306" s="4"/>
      <c r="I306" s="4"/>
      <c r="J306" s="194"/>
      <c r="K306"/>
      <c r="L306"/>
      <c r="M306"/>
      <c r="N306"/>
      <c r="O306"/>
      <c r="P306"/>
    </row>
    <row r="307" spans="1:16">
      <c r="A307" s="603"/>
      <c r="B307" s="4"/>
      <c r="C307" s="4"/>
      <c r="D307" s="4"/>
      <c r="E307" s="4"/>
      <c r="F307" s="4"/>
      <c r="G307" s="4"/>
      <c r="H307" s="4"/>
      <c r="I307" s="4"/>
      <c r="J307" s="194"/>
      <c r="K307"/>
      <c r="L307"/>
      <c r="M307"/>
      <c r="N307"/>
      <c r="O307"/>
      <c r="P307"/>
    </row>
    <row r="308" spans="1:16">
      <c r="A308" s="603"/>
      <c r="B308" s="4"/>
      <c r="C308" s="4"/>
      <c r="D308" s="4"/>
      <c r="E308" s="4"/>
      <c r="F308" s="4"/>
      <c r="G308" s="4"/>
      <c r="H308" s="4"/>
      <c r="I308" s="4"/>
      <c r="J308" s="194"/>
      <c r="K308"/>
      <c r="L308"/>
      <c r="M308"/>
      <c r="N308"/>
      <c r="O308"/>
      <c r="P308"/>
    </row>
    <row r="309" spans="1:16">
      <c r="A309" s="603"/>
      <c r="B309" s="4"/>
      <c r="C309" s="4"/>
      <c r="D309" s="4"/>
      <c r="E309" s="4"/>
      <c r="F309" s="4"/>
      <c r="G309" s="4"/>
      <c r="H309" s="4"/>
      <c r="I309" s="4"/>
      <c r="J309" s="194"/>
      <c r="K309"/>
      <c r="L309"/>
      <c r="M309"/>
      <c r="N309"/>
      <c r="O309"/>
      <c r="P309"/>
    </row>
    <row r="310" spans="1:16">
      <c r="A310" s="603"/>
      <c r="B310" s="4"/>
      <c r="C310" s="4"/>
      <c r="D310" s="4"/>
      <c r="E310" s="4"/>
      <c r="F310" s="4"/>
      <c r="G310" s="4"/>
      <c r="H310" s="4"/>
      <c r="I310" s="4"/>
      <c r="J310" s="194"/>
      <c r="K310"/>
      <c r="L310"/>
      <c r="M310"/>
      <c r="N310"/>
      <c r="O310"/>
      <c r="P310"/>
    </row>
    <row r="311" spans="1:16">
      <c r="A311" s="603"/>
      <c r="B311" s="4"/>
      <c r="C311" s="4"/>
      <c r="D311" s="4"/>
      <c r="E311" s="4"/>
      <c r="F311" s="4"/>
      <c r="G311" s="4"/>
      <c r="H311" s="4"/>
      <c r="I311" s="4"/>
      <c r="J311" s="194"/>
      <c r="K311"/>
      <c r="L311"/>
      <c r="M311"/>
      <c r="N311"/>
      <c r="O311"/>
      <c r="P311"/>
    </row>
    <row r="312" spans="1:16">
      <c r="A312" s="603"/>
      <c r="B312" s="4"/>
      <c r="C312" s="4"/>
      <c r="D312" s="4"/>
      <c r="E312" s="4"/>
      <c r="F312" s="4"/>
      <c r="G312" s="4"/>
      <c r="H312" s="4"/>
      <c r="I312" s="4"/>
      <c r="J312" s="194"/>
      <c r="K312"/>
      <c r="L312"/>
      <c r="M312"/>
      <c r="N312"/>
      <c r="O312"/>
      <c r="P312"/>
    </row>
    <row r="313" spans="1:16">
      <c r="A313" s="603"/>
      <c r="B313" s="4"/>
      <c r="C313" s="4"/>
      <c r="D313" s="4"/>
      <c r="E313" s="4"/>
      <c r="F313" s="4"/>
      <c r="G313" s="4"/>
      <c r="H313" s="4"/>
      <c r="I313" s="4"/>
      <c r="J313" s="194"/>
      <c r="K313"/>
      <c r="L313"/>
      <c r="M313"/>
      <c r="N313"/>
      <c r="O313"/>
      <c r="P313"/>
    </row>
    <row r="314" spans="1:16">
      <c r="A314" s="603"/>
      <c r="B314" s="4"/>
      <c r="C314" s="4"/>
      <c r="D314" s="4"/>
      <c r="E314" s="4"/>
      <c r="F314" s="4"/>
      <c r="G314" s="4"/>
      <c r="H314" s="4"/>
      <c r="I314" s="4"/>
      <c r="J314" s="194"/>
      <c r="K314"/>
      <c r="L314"/>
      <c r="M314"/>
      <c r="N314"/>
      <c r="O314"/>
      <c r="P314"/>
    </row>
    <row r="315" spans="1:16">
      <c r="A315" s="603"/>
      <c r="B315" s="4"/>
      <c r="C315" s="4"/>
      <c r="D315" s="4"/>
      <c r="E315" s="4"/>
      <c r="F315" s="4"/>
      <c r="G315" s="4"/>
      <c r="H315" s="4"/>
      <c r="I315" s="4"/>
      <c r="J315" s="194"/>
      <c r="K315"/>
      <c r="L315"/>
      <c r="M315"/>
      <c r="N315"/>
      <c r="O315"/>
      <c r="P315"/>
    </row>
    <row r="316" spans="1:16">
      <c r="A316" s="603"/>
      <c r="B316" s="4"/>
      <c r="C316" s="4"/>
      <c r="D316" s="4"/>
      <c r="E316" s="4"/>
      <c r="F316" s="4"/>
      <c r="G316" s="4"/>
      <c r="H316" s="4"/>
      <c r="I316" s="4"/>
      <c r="J316" s="194"/>
      <c r="K316"/>
      <c r="L316"/>
      <c r="M316"/>
      <c r="N316"/>
      <c r="O316"/>
      <c r="P316"/>
    </row>
    <row r="317" spans="1:16">
      <c r="A317" s="603"/>
      <c r="B317" s="4"/>
      <c r="C317" s="4"/>
      <c r="D317" s="4"/>
      <c r="E317" s="4"/>
      <c r="F317" s="4"/>
      <c r="G317" s="4"/>
      <c r="H317" s="4"/>
      <c r="I317" s="4"/>
      <c r="J317" s="194"/>
      <c r="K317"/>
      <c r="L317"/>
      <c r="M317"/>
      <c r="N317"/>
      <c r="O317"/>
      <c r="P317"/>
    </row>
    <row r="318" spans="1:16">
      <c r="A318" s="603"/>
      <c r="B318" s="4"/>
      <c r="C318" s="4"/>
      <c r="D318" s="4"/>
      <c r="E318" s="4"/>
      <c r="F318" s="4"/>
      <c r="G318" s="4"/>
      <c r="H318" s="4"/>
      <c r="I318" s="4"/>
      <c r="J318" s="194"/>
      <c r="K318"/>
      <c r="L318"/>
      <c r="M318"/>
      <c r="N318"/>
      <c r="O318"/>
      <c r="P318"/>
    </row>
    <row r="319" spans="1:16">
      <c r="A319" s="603"/>
      <c r="B319" s="4"/>
      <c r="C319" s="4"/>
      <c r="D319" s="4"/>
      <c r="E319" s="4"/>
      <c r="F319" s="4"/>
      <c r="G319" s="4"/>
      <c r="H319" s="4"/>
      <c r="I319" s="4"/>
      <c r="J319" s="194"/>
      <c r="K319"/>
      <c r="L319"/>
      <c r="M319"/>
      <c r="N319"/>
      <c r="O319"/>
      <c r="P319"/>
    </row>
    <row r="320" spans="1:16">
      <c r="A320" s="603"/>
      <c r="B320" s="4"/>
      <c r="C320" s="4"/>
      <c r="D320" s="4"/>
      <c r="E320" s="4"/>
      <c r="F320" s="4"/>
      <c r="G320" s="4"/>
      <c r="H320" s="4"/>
      <c r="I320" s="4"/>
      <c r="J320" s="194"/>
      <c r="K320"/>
      <c r="L320"/>
      <c r="M320"/>
      <c r="N320"/>
      <c r="O320"/>
      <c r="P320"/>
    </row>
    <row r="321" spans="1:16">
      <c r="A321" s="603"/>
      <c r="B321" s="4"/>
      <c r="C321" s="4"/>
      <c r="D321" s="4"/>
      <c r="E321" s="4"/>
      <c r="F321" s="4"/>
      <c r="G321" s="4"/>
      <c r="H321" s="4"/>
      <c r="I321" s="4"/>
      <c r="J321" s="194"/>
      <c r="K321"/>
      <c r="L321"/>
      <c r="M321"/>
      <c r="N321"/>
      <c r="O321"/>
      <c r="P321"/>
    </row>
    <row r="322" spans="1:16">
      <c r="A322" s="603"/>
      <c r="B322" s="4"/>
      <c r="C322" s="4"/>
      <c r="D322" s="4"/>
      <c r="E322" s="4"/>
      <c r="F322" s="4"/>
      <c r="G322" s="4"/>
      <c r="H322" s="4"/>
      <c r="I322" s="4"/>
      <c r="J322" s="194"/>
      <c r="K322"/>
      <c r="L322"/>
      <c r="M322"/>
      <c r="N322"/>
      <c r="O322"/>
      <c r="P322"/>
    </row>
    <row r="323" spans="1:16">
      <c r="A323" s="603"/>
      <c r="B323" s="4"/>
      <c r="C323" s="4"/>
      <c r="D323" s="4"/>
      <c r="E323" s="4"/>
      <c r="F323" s="4"/>
      <c r="G323" s="4"/>
      <c r="H323" s="4"/>
      <c r="I323" s="4"/>
      <c r="J323" s="194"/>
      <c r="K323"/>
      <c r="L323"/>
      <c r="M323"/>
      <c r="N323"/>
      <c r="O323"/>
      <c r="P323"/>
    </row>
    <row r="324" spans="1:16">
      <c r="A324" s="603"/>
      <c r="B324" s="4"/>
      <c r="C324" s="4"/>
      <c r="D324" s="4"/>
      <c r="E324" s="4"/>
      <c r="F324" s="4"/>
      <c r="G324" s="4"/>
      <c r="H324" s="4"/>
      <c r="I324" s="4"/>
      <c r="J324" s="194"/>
      <c r="K324"/>
      <c r="L324"/>
      <c r="M324"/>
      <c r="N324"/>
      <c r="O324"/>
      <c r="P324"/>
    </row>
    <row r="325" spans="1:16">
      <c r="A325" s="603"/>
      <c r="B325" s="4"/>
      <c r="C325" s="4"/>
      <c r="D325" s="4"/>
      <c r="E325" s="4"/>
      <c r="F325" s="4"/>
      <c r="G325" s="4"/>
      <c r="H325" s="4"/>
      <c r="I325" s="4"/>
      <c r="J325" s="194"/>
      <c r="K325"/>
      <c r="L325"/>
      <c r="M325"/>
      <c r="N325"/>
      <c r="O325"/>
      <c r="P325"/>
    </row>
    <row r="326" spans="1:16">
      <c r="A326" s="603"/>
      <c r="B326" s="4"/>
      <c r="C326" s="4"/>
      <c r="D326" s="4"/>
      <c r="E326" s="4"/>
      <c r="F326" s="4"/>
      <c r="G326" s="4"/>
      <c r="H326" s="4"/>
      <c r="I326" s="4"/>
      <c r="J326" s="604"/>
      <c r="K326"/>
      <c r="L326"/>
      <c r="M326"/>
      <c r="N326"/>
      <c r="O326"/>
      <c r="P326"/>
    </row>
    <row r="327" spans="1:16" ht="13.5" thickBot="1">
      <c r="A327" s="603"/>
      <c r="B327" s="4"/>
      <c r="C327" s="4"/>
      <c r="D327" s="4"/>
      <c r="E327" s="4"/>
      <c r="F327" s="4"/>
      <c r="G327" s="4"/>
      <c r="H327" s="4"/>
      <c r="I327" s="4"/>
      <c r="J327" s="194"/>
      <c r="K327"/>
      <c r="L327"/>
      <c r="M327"/>
      <c r="N327"/>
      <c r="O327"/>
      <c r="P327"/>
    </row>
    <row r="328" spans="1:16" ht="13.5" customHeight="1" thickBot="1">
      <c r="A328" s="545" t="s">
        <v>321</v>
      </c>
      <c r="B328" s="546"/>
      <c r="C328" s="546"/>
      <c r="D328" s="546"/>
      <c r="E328" s="546"/>
      <c r="F328" s="546"/>
      <c r="G328" s="546"/>
      <c r="H328" s="546"/>
      <c r="I328" s="546"/>
      <c r="J328" s="556"/>
      <c r="K328"/>
      <c r="L328"/>
      <c r="M328"/>
      <c r="N328"/>
      <c r="O328"/>
      <c r="P328"/>
    </row>
    <row r="329" spans="1:16" ht="13.5" thickBot="1">
      <c r="A329" s="248" t="s">
        <v>483</v>
      </c>
      <c r="B329" s="675" t="s">
        <v>1</v>
      </c>
      <c r="C329" s="676"/>
      <c r="D329" s="676"/>
      <c r="E329" s="676"/>
      <c r="F329" s="676"/>
      <c r="G329" s="676"/>
      <c r="H329" s="676"/>
      <c r="I329" s="676"/>
      <c r="J329" s="677"/>
      <c r="K329"/>
      <c r="L329"/>
      <c r="M329"/>
      <c r="N329"/>
      <c r="O329"/>
      <c r="P329"/>
    </row>
    <row r="330" spans="1:16" s="11" customFormat="1" ht="25.5">
      <c r="A330" s="448" t="s">
        <v>373</v>
      </c>
      <c r="B330" s="449">
        <f>E330-2</f>
        <v>2018</v>
      </c>
      <c r="C330" s="450">
        <f>B330+1</f>
        <v>2019</v>
      </c>
      <c r="D330" s="451" t="str">
        <f>B330&amp;"-"&amp;C330</f>
        <v>2018-2019</v>
      </c>
      <c r="E330" s="449" t="str">
        <f>$N$1</f>
        <v>2020</v>
      </c>
      <c r="F330" s="450">
        <f>E330+1</f>
        <v>2021</v>
      </c>
      <c r="G330" s="451" t="str">
        <f>E330&amp;"-"&amp;F330</f>
        <v>2020-2021</v>
      </c>
      <c r="H330" s="449" t="s">
        <v>101</v>
      </c>
      <c r="I330" s="450" t="s">
        <v>102</v>
      </c>
      <c r="J330" s="451" t="s">
        <v>103</v>
      </c>
    </row>
    <row r="331" spans="1:16" s="42" customFormat="1" hidden="1" outlineLevel="1">
      <c r="A331" s="600" t="s">
        <v>185</v>
      </c>
      <c r="B331" s="598"/>
      <c r="C331" s="598"/>
      <c r="D331" s="598"/>
      <c r="E331" s="598"/>
      <c r="F331" s="598"/>
      <c r="G331" s="598"/>
      <c r="H331" s="598"/>
      <c r="I331" s="598"/>
      <c r="J331" s="599"/>
    </row>
    <row r="332" spans="1:16" hidden="1" outlineLevel="1">
      <c r="A332" s="75" t="s">
        <v>123</v>
      </c>
      <c r="B332" s="22">
        <f>(INDEX(Data!634:634,1,$O$1-2))</f>
        <v>53859053</v>
      </c>
      <c r="C332" s="20">
        <f>(INDEX(Data!634:634,1,$O$1-1))</f>
        <v>53859053</v>
      </c>
      <c r="D332" s="21">
        <f t="shared" ref="D332:D343" si="52">B332+C332</f>
        <v>107718106</v>
      </c>
      <c r="E332" s="22">
        <f>(INDEX(Data!634:634,1,$O$1))</f>
        <v>54165925</v>
      </c>
      <c r="F332" s="20">
        <f>(INDEX(Data!634:634,1,$O$1+1))</f>
        <v>54165925</v>
      </c>
      <c r="G332" s="21">
        <f>E332+F332</f>
        <v>108331850</v>
      </c>
      <c r="H332" s="22">
        <f>G332-D332</f>
        <v>613744</v>
      </c>
      <c r="I332" s="164">
        <f>IFERROR(H332/D332,"")</f>
        <v>5.6976865152085021E-3</v>
      </c>
      <c r="J332" s="165">
        <f t="shared" ref="J332:J343" si="53">IFERROR(G332/G$344,"")</f>
        <v>8.6025406244330929E-2</v>
      </c>
      <c r="K332"/>
      <c r="L332"/>
      <c r="M332"/>
      <c r="N332"/>
      <c r="O332"/>
      <c r="P332"/>
    </row>
    <row r="333" spans="1:16" hidden="1" outlineLevel="1">
      <c r="A333" s="75" t="s">
        <v>124</v>
      </c>
      <c r="B333" s="24">
        <f>(INDEX(Data!635:635,1,$O$1-2))</f>
        <v>67499606</v>
      </c>
      <c r="C333" s="25">
        <f>(INDEX(Data!635:635,1,$O$1-1))</f>
        <v>67499606</v>
      </c>
      <c r="D333" s="26">
        <f t="shared" si="52"/>
        <v>134999212</v>
      </c>
      <c r="E333" s="24">
        <f>(INDEX(Data!635:635,1,$O$1))</f>
        <v>72602463</v>
      </c>
      <c r="F333" s="25">
        <f>(INDEX(Data!635:635,1,$O$1+1))</f>
        <v>72602463</v>
      </c>
      <c r="G333" s="26">
        <f t="shared" ref="G333:G343" si="54">E333+F333</f>
        <v>145204926</v>
      </c>
      <c r="H333" s="24">
        <f t="shared" ref="H333:H343" si="55">G333-D333</f>
        <v>10205714</v>
      </c>
      <c r="I333" s="164">
        <f t="shared" ref="I333:I343" si="56">IFERROR(H333/D333,"")</f>
        <v>7.5598322751691316E-2</v>
      </c>
      <c r="J333" s="165">
        <f t="shared" si="53"/>
        <v>0.11530600416985412</v>
      </c>
      <c r="K333"/>
      <c r="L333"/>
      <c r="M333"/>
      <c r="N333"/>
      <c r="O333"/>
      <c r="P333"/>
    </row>
    <row r="334" spans="1:16" hidden="1" outlineLevel="1">
      <c r="A334" s="75" t="s">
        <v>125</v>
      </c>
      <c r="B334" s="24">
        <f>(INDEX(Data!636:636,1,$O$1-2))</f>
        <v>108201347</v>
      </c>
      <c r="C334" s="25">
        <f>(INDEX(Data!636:636,1,$O$1-1))</f>
        <v>108201347</v>
      </c>
      <c r="D334" s="26">
        <f t="shared" si="52"/>
        <v>216402694</v>
      </c>
      <c r="E334" s="24">
        <f>(INDEX(Data!636:636,1,$O$1))</f>
        <v>114810061</v>
      </c>
      <c r="F334" s="25">
        <f>(INDEX(Data!636:636,1,$O$1+1))</f>
        <v>114810061</v>
      </c>
      <c r="G334" s="26">
        <f t="shared" si="54"/>
        <v>229620122</v>
      </c>
      <c r="H334" s="24">
        <f t="shared" si="55"/>
        <v>13217428</v>
      </c>
      <c r="I334" s="164">
        <f t="shared" si="56"/>
        <v>6.1077927246136782E-2</v>
      </c>
      <c r="J334" s="165">
        <f t="shared" si="53"/>
        <v>0.18233939766488647</v>
      </c>
      <c r="K334"/>
      <c r="L334"/>
      <c r="M334"/>
      <c r="N334"/>
      <c r="O334"/>
      <c r="P334"/>
    </row>
    <row r="335" spans="1:16" hidden="1" outlineLevel="1">
      <c r="A335" s="75" t="s">
        <v>126</v>
      </c>
      <c r="B335" s="24">
        <f>(INDEX(Data!637:637,1,$O$1-2))</f>
        <v>84731563</v>
      </c>
      <c r="C335" s="25">
        <f>(INDEX(Data!637:637,1,$O$1-1))</f>
        <v>84731563</v>
      </c>
      <c r="D335" s="26">
        <f t="shared" si="52"/>
        <v>169463126</v>
      </c>
      <c r="E335" s="24">
        <f>(INDEX(Data!637:637,1,$O$1))</f>
        <v>88065018</v>
      </c>
      <c r="F335" s="25">
        <f>(INDEX(Data!637:637,1,$O$1+1))</f>
        <v>88065018</v>
      </c>
      <c r="G335" s="26">
        <f t="shared" si="54"/>
        <v>176130036</v>
      </c>
      <c r="H335" s="24">
        <f t="shared" si="55"/>
        <v>6666910</v>
      </c>
      <c r="I335" s="164">
        <f t="shared" si="56"/>
        <v>3.9341360904672558E-2</v>
      </c>
      <c r="J335" s="165">
        <f t="shared" si="53"/>
        <v>0.13986337257905807</v>
      </c>
      <c r="K335"/>
      <c r="L335"/>
      <c r="M335"/>
      <c r="N335"/>
      <c r="O335"/>
      <c r="P335"/>
    </row>
    <row r="336" spans="1:16" hidden="1" outlineLevel="1">
      <c r="A336" s="75" t="s">
        <v>127</v>
      </c>
      <c r="B336" s="24">
        <f>(INDEX(Data!638:638,1,$O$1-2))</f>
        <v>3403854</v>
      </c>
      <c r="C336" s="25">
        <f>(INDEX(Data!638:638,1,$O$1-1))</f>
        <v>3403854</v>
      </c>
      <c r="D336" s="26">
        <f t="shared" si="52"/>
        <v>6807708</v>
      </c>
      <c r="E336" s="24">
        <f>(INDEX(Data!638:638,1,$O$1))</f>
        <v>3899275</v>
      </c>
      <c r="F336" s="25">
        <f>(INDEX(Data!638:638,1,$O$1+1))</f>
        <v>3899275</v>
      </c>
      <c r="G336" s="26">
        <f t="shared" si="54"/>
        <v>7798550</v>
      </c>
      <c r="H336" s="24">
        <f t="shared" si="55"/>
        <v>990842</v>
      </c>
      <c r="I336" s="164">
        <f t="shared" si="56"/>
        <v>0.14554707693103169</v>
      </c>
      <c r="J336" s="165">
        <f t="shared" si="53"/>
        <v>6.1927626258272798E-3</v>
      </c>
      <c r="K336"/>
      <c r="L336"/>
      <c r="M336"/>
      <c r="N336"/>
      <c r="O336"/>
      <c r="P336"/>
    </row>
    <row r="337" spans="1:16" hidden="1" outlineLevel="1">
      <c r="A337" s="75" t="s">
        <v>128</v>
      </c>
      <c r="B337" s="24">
        <f>(INDEX(Data!639:639,1,$O$1-2))</f>
        <v>557963</v>
      </c>
      <c r="C337" s="25">
        <f>(INDEX(Data!639:639,1,$O$1-1))</f>
        <v>557963</v>
      </c>
      <c r="D337" s="26">
        <f t="shared" si="52"/>
        <v>1115926</v>
      </c>
      <c r="E337" s="24">
        <f>(INDEX(Data!639:639,1,$O$1))</f>
        <v>1111312</v>
      </c>
      <c r="F337" s="25">
        <f>(INDEX(Data!639:639,1,$O$1+1))</f>
        <v>1111312</v>
      </c>
      <c r="G337" s="26">
        <f t="shared" si="54"/>
        <v>2222624</v>
      </c>
      <c r="H337" s="24">
        <f t="shared" si="55"/>
        <v>1106698</v>
      </c>
      <c r="I337" s="164">
        <f t="shared" si="56"/>
        <v>0.99173063446859377</v>
      </c>
      <c r="J337" s="165">
        <f t="shared" si="53"/>
        <v>1.7649669282708621E-3</v>
      </c>
      <c r="K337"/>
      <c r="L337"/>
      <c r="M337"/>
      <c r="N337"/>
      <c r="O337"/>
      <c r="P337"/>
    </row>
    <row r="338" spans="1:16" hidden="1" outlineLevel="1">
      <c r="A338" s="75" t="s">
        <v>129</v>
      </c>
      <c r="B338" s="24">
        <f>(INDEX(Data!640:640,1,$O$1-2))</f>
        <v>90027723</v>
      </c>
      <c r="C338" s="25">
        <f>(INDEX(Data!640:640,1,$O$1-1))</f>
        <v>90027723</v>
      </c>
      <c r="D338" s="26">
        <f t="shared" si="52"/>
        <v>180055446</v>
      </c>
      <c r="E338" s="24">
        <f>(INDEX(Data!640:640,1,$O$1))</f>
        <v>91019475</v>
      </c>
      <c r="F338" s="25">
        <f>(INDEX(Data!640:640,1,$O$1+1))</f>
        <v>91019475</v>
      </c>
      <c r="G338" s="26">
        <f t="shared" si="54"/>
        <v>182038950</v>
      </c>
      <c r="H338" s="24">
        <f t="shared" si="55"/>
        <v>1983504</v>
      </c>
      <c r="I338" s="164">
        <f t="shared" si="56"/>
        <v>1.1016073348872769E-2</v>
      </c>
      <c r="J338" s="165">
        <f t="shared" si="53"/>
        <v>0.14455559123232406</v>
      </c>
      <c r="K338"/>
      <c r="L338"/>
      <c r="M338"/>
      <c r="N338"/>
      <c r="O338"/>
      <c r="P338"/>
    </row>
    <row r="339" spans="1:16" hidden="1" outlineLevel="1">
      <c r="A339" s="75" t="s">
        <v>405</v>
      </c>
      <c r="B339" s="24">
        <f>(INDEX(Data!641:641,1,$O$1-2))</f>
        <v>65647754</v>
      </c>
      <c r="C339" s="25">
        <f>(INDEX(Data!641:641,1,$O$1-1))</f>
        <v>65647754</v>
      </c>
      <c r="D339" s="26">
        <f t="shared" si="52"/>
        <v>131295508</v>
      </c>
      <c r="E339" s="24">
        <f>(INDEX(Data!641:641,1,$O$1))</f>
        <v>66611393</v>
      </c>
      <c r="F339" s="25">
        <f>(INDEX(Data!641:641,1,$O$1+1))</f>
        <v>66611393</v>
      </c>
      <c r="G339" s="26">
        <f t="shared" si="54"/>
        <v>133222786</v>
      </c>
      <c r="H339" s="24">
        <f t="shared" si="55"/>
        <v>1927278</v>
      </c>
      <c r="I339" s="164">
        <f t="shared" si="56"/>
        <v>1.4678933265561529E-2</v>
      </c>
      <c r="J339" s="165">
        <f t="shared" si="53"/>
        <v>0.10579108809322063</v>
      </c>
      <c r="K339"/>
      <c r="L339"/>
      <c r="M339"/>
      <c r="N339"/>
      <c r="O339"/>
      <c r="P339"/>
    </row>
    <row r="340" spans="1:16" hidden="1" outlineLevel="1">
      <c r="A340" s="75" t="s">
        <v>406</v>
      </c>
      <c r="B340" s="24">
        <f>(INDEX(Data!642:642,1,$O$1-2))</f>
        <v>91390388</v>
      </c>
      <c r="C340" s="25">
        <f>(INDEX(Data!642:642,1,$O$1-1))</f>
        <v>91390388</v>
      </c>
      <c r="D340" s="26">
        <f t="shared" si="52"/>
        <v>182780776</v>
      </c>
      <c r="E340" s="24">
        <f>(INDEX(Data!642:642,1,$O$1))</f>
        <v>100561172</v>
      </c>
      <c r="F340" s="25">
        <f>(INDEX(Data!642:642,1,$O$1+1))</f>
        <v>100561172</v>
      </c>
      <c r="G340" s="26">
        <f t="shared" si="54"/>
        <v>201122344</v>
      </c>
      <c r="H340" s="24">
        <f t="shared" si="55"/>
        <v>18341568</v>
      </c>
      <c r="I340" s="164">
        <f t="shared" si="56"/>
        <v>0.10034735819263618</v>
      </c>
      <c r="J340" s="165">
        <f t="shared" si="53"/>
        <v>0.15970955307614587</v>
      </c>
      <c r="K340"/>
      <c r="L340"/>
      <c r="M340"/>
      <c r="N340"/>
      <c r="O340"/>
      <c r="P340"/>
    </row>
    <row r="341" spans="1:16" ht="14.25" hidden="1" customHeight="1" outlineLevel="1">
      <c r="A341" s="75" t="s">
        <v>407</v>
      </c>
      <c r="B341" s="24">
        <f>(INDEX(Data!643:643,1,$O$1-2))</f>
        <v>20902553</v>
      </c>
      <c r="C341" s="25">
        <f>(INDEX(Data!643:643,1,$O$1-1))</f>
        <v>20902553</v>
      </c>
      <c r="D341" s="26">
        <f t="shared" si="52"/>
        <v>41805106</v>
      </c>
      <c r="E341" s="24">
        <f>(INDEX(Data!643:643,1,$O$1))</f>
        <v>22947506</v>
      </c>
      <c r="F341" s="25">
        <f>(INDEX(Data!643:643,1,$O$1+1))</f>
        <v>22947506</v>
      </c>
      <c r="G341" s="26">
        <f t="shared" si="54"/>
        <v>45895012</v>
      </c>
      <c r="H341" s="24">
        <f t="shared" si="55"/>
        <v>4089906</v>
      </c>
      <c r="I341" s="164">
        <f t="shared" si="56"/>
        <v>9.7832690580906559E-2</v>
      </c>
      <c r="J341" s="165">
        <f t="shared" si="53"/>
        <v>3.6444841031408978E-2</v>
      </c>
      <c r="K341"/>
      <c r="L341"/>
      <c r="M341"/>
      <c r="N341"/>
      <c r="O341"/>
      <c r="P341"/>
    </row>
    <row r="342" spans="1:16" hidden="1" outlineLevel="1">
      <c r="A342" s="75" t="s">
        <v>420</v>
      </c>
      <c r="B342" s="24">
        <f>(INDEX(Data!644:644,1,$O$1-2))</f>
        <v>2241227</v>
      </c>
      <c r="C342" s="25">
        <f>(INDEX(Data!644:644,1,$O$1-1))</f>
        <v>2241227</v>
      </c>
      <c r="D342" s="26">
        <f t="shared" si="52"/>
        <v>4482454</v>
      </c>
      <c r="E342" s="24">
        <f>(INDEX(Data!644:644,1,$O$1))</f>
        <v>7088424</v>
      </c>
      <c r="F342" s="25">
        <f>(INDEX(Data!644:644,1,$O$1+1))</f>
        <v>7088424</v>
      </c>
      <c r="G342" s="26">
        <f t="shared" si="54"/>
        <v>14176848</v>
      </c>
      <c r="H342" s="24">
        <f t="shared" si="55"/>
        <v>9694394</v>
      </c>
      <c r="I342" s="164">
        <f t="shared" si="56"/>
        <v>2.1627425512899854</v>
      </c>
      <c r="J342" s="165">
        <f t="shared" si="53"/>
        <v>1.125771514530704E-2</v>
      </c>
      <c r="K342"/>
      <c r="L342"/>
      <c r="M342"/>
      <c r="N342"/>
      <c r="O342"/>
      <c r="P342"/>
    </row>
    <row r="343" spans="1:16" ht="13.5" hidden="1" customHeight="1" outlineLevel="1">
      <c r="A343" s="75" t="s">
        <v>421</v>
      </c>
      <c r="B343" s="24">
        <f>(INDEX(Data!645:645,1,$O$1-2))</f>
        <v>2465349</v>
      </c>
      <c r="C343" s="25">
        <f>(INDEX(Data!645:645,1,$O$1-1))</f>
        <v>2465349</v>
      </c>
      <c r="D343" s="26">
        <f t="shared" si="52"/>
        <v>4930698</v>
      </c>
      <c r="E343" s="24">
        <f>(INDEX(Data!645:645,1,$O$1))</f>
        <v>6768301</v>
      </c>
      <c r="F343" s="25">
        <f>(INDEX(Data!645:645,1,$O$1+1))</f>
        <v>6768301</v>
      </c>
      <c r="G343" s="26">
        <f t="shared" si="54"/>
        <v>13536602</v>
      </c>
      <c r="H343" s="24">
        <f t="shared" si="55"/>
        <v>8605904</v>
      </c>
      <c r="I343" s="164">
        <f t="shared" si="56"/>
        <v>1.7453723590453116</v>
      </c>
      <c r="J343" s="165">
        <f t="shared" si="53"/>
        <v>1.0749301209365691E-2</v>
      </c>
      <c r="K343"/>
      <c r="L343"/>
      <c r="M343"/>
      <c r="N343"/>
      <c r="O343"/>
      <c r="P343"/>
    </row>
    <row r="344" spans="1:16" collapsed="1">
      <c r="A344" s="370" t="s">
        <v>185</v>
      </c>
      <c r="B344" s="405">
        <f t="shared" ref="B344:H344" si="57">SUM(B332:B343)</f>
        <v>590928380</v>
      </c>
      <c r="C344" s="406">
        <f t="shared" si="57"/>
        <v>590928380</v>
      </c>
      <c r="D344" s="447">
        <f t="shared" si="57"/>
        <v>1181856760</v>
      </c>
      <c r="E344" s="405">
        <f t="shared" si="57"/>
        <v>629650325</v>
      </c>
      <c r="F344" s="406">
        <f t="shared" si="57"/>
        <v>629650325</v>
      </c>
      <c r="G344" s="447">
        <f t="shared" si="57"/>
        <v>1259300650</v>
      </c>
      <c r="H344" s="405">
        <f t="shared" si="57"/>
        <v>77443890</v>
      </c>
      <c r="I344" s="408">
        <f>IFERROR(H344/D344,"")</f>
        <v>6.5527306371712932E-2</v>
      </c>
      <c r="J344" s="409">
        <f>IFERROR(G344/G$404,"")</f>
        <v>0.49997867558103343</v>
      </c>
      <c r="K344"/>
      <c r="L344"/>
      <c r="M344"/>
      <c r="N344"/>
      <c r="O344"/>
      <c r="P344"/>
    </row>
    <row r="345" spans="1:16">
      <c r="A345" s="607" t="s">
        <v>218</v>
      </c>
      <c r="B345" s="152"/>
      <c r="C345" s="153"/>
      <c r="D345" s="371">
        <f>(INDEX(Data!649:649,1,$O$1-2))</f>
        <v>9430.7878590258842</v>
      </c>
      <c r="E345" s="152"/>
      <c r="F345" s="154"/>
      <c r="G345" s="371">
        <f>(INDEX(Data!649:649,1,$O$1))</f>
        <v>9621.6635067952921</v>
      </c>
      <c r="H345" s="172">
        <f>G345-D345</f>
        <v>190.87564776940781</v>
      </c>
      <c r="I345" s="166">
        <f>IFERROR(H345/D345,"")</f>
        <v>2.0239629034463674E-2</v>
      </c>
      <c r="J345" s="167"/>
      <c r="K345"/>
      <c r="L345"/>
      <c r="M345"/>
      <c r="N345"/>
      <c r="O345"/>
      <c r="P345"/>
    </row>
    <row r="346" spans="1:16" ht="25.5">
      <c r="A346" s="608" t="s">
        <v>297</v>
      </c>
      <c r="B346" s="152"/>
      <c r="C346" s="153"/>
      <c r="D346" s="387">
        <f>(INDEX(Data!662:662,1,$O$1-2))</f>
        <v>26392.079999999998</v>
      </c>
      <c r="E346" s="152"/>
      <c r="F346" s="154"/>
      <c r="G346" s="387">
        <f>(INDEX(Data!662:662,1,$O$1))</f>
        <v>28365.840000000004</v>
      </c>
      <c r="H346" s="152">
        <f>G346-D346</f>
        <v>1973.7600000000057</v>
      </c>
      <c r="I346" s="166">
        <f>IFERROR(H346/D346,"")</f>
        <v>7.4786072185292166E-2</v>
      </c>
      <c r="J346" s="167"/>
      <c r="K346"/>
      <c r="L346"/>
      <c r="M346"/>
      <c r="N346"/>
      <c r="O346"/>
      <c r="P346"/>
    </row>
    <row r="347" spans="1:16" s="42" customFormat="1" hidden="1" outlineLevel="1">
      <c r="A347" s="600" t="s">
        <v>473</v>
      </c>
      <c r="B347" s="598"/>
      <c r="C347" s="598"/>
      <c r="D347" s="598"/>
      <c r="E347" s="598"/>
      <c r="F347" s="598"/>
      <c r="G347" s="598"/>
      <c r="H347" s="598"/>
      <c r="I347" s="598"/>
      <c r="J347" s="599"/>
    </row>
    <row r="348" spans="1:16" hidden="1" outlineLevel="1">
      <c r="A348" s="609" t="s">
        <v>123</v>
      </c>
      <c r="B348" s="375">
        <f>(INDEX(Data!668:668,1,$O$1-2))</f>
        <v>25018124</v>
      </c>
      <c r="C348" s="390">
        <f>(INDEX(Data!668:668,1,$O$1-1))</f>
        <v>25018124</v>
      </c>
      <c r="D348" s="371">
        <f>B348+C348</f>
        <v>50036248</v>
      </c>
      <c r="E348" s="375">
        <f>(INDEX(Data!668:668,1,$O$1))</f>
        <v>27218052</v>
      </c>
      <c r="F348" s="390">
        <f>(INDEX(Data!668:668,1,$O$1+1))</f>
        <v>27218052</v>
      </c>
      <c r="G348" s="371">
        <f>E348+F348</f>
        <v>54436104</v>
      </c>
      <c r="H348" s="375">
        <f>G348-D348</f>
        <v>4399856</v>
      </c>
      <c r="I348" s="166">
        <f>IFERROR(H348/D348,"")</f>
        <v>8.7933371822763368E-2</v>
      </c>
      <c r="J348" s="167">
        <f t="shared" ref="J348:J359" si="58">IFERROR(G348/G$360,"")</f>
        <v>0.19534712431539103</v>
      </c>
      <c r="K348"/>
      <c r="L348"/>
      <c r="M348"/>
      <c r="N348"/>
      <c r="O348"/>
      <c r="P348"/>
    </row>
    <row r="349" spans="1:16" hidden="1" outlineLevel="1">
      <c r="A349" s="609" t="s">
        <v>124</v>
      </c>
      <c r="B349" s="152">
        <f>(INDEX(Data!669:669,1,$O$1-2))</f>
        <v>13155200</v>
      </c>
      <c r="C349" s="154">
        <f>(INDEX(Data!669:669,1,$O$1-1))</f>
        <v>13155200</v>
      </c>
      <c r="D349" s="155">
        <f t="shared" ref="D349:D359" si="59">B349+C349</f>
        <v>26310400</v>
      </c>
      <c r="E349" s="152">
        <f>(INDEX(Data!669:669,1,$O$1))</f>
        <v>13292414</v>
      </c>
      <c r="F349" s="154">
        <f>(INDEX(Data!669:669,1,$O$1+1))</f>
        <v>13292414</v>
      </c>
      <c r="G349" s="155">
        <f t="shared" ref="G349:G359" si="60">E349+F349</f>
        <v>26584828</v>
      </c>
      <c r="H349" s="152">
        <f t="shared" ref="H349:H360" si="61">G349-D349</f>
        <v>274428</v>
      </c>
      <c r="I349" s="166">
        <f t="shared" ref="I349:I359" si="62">IFERROR(H349/D349,"")</f>
        <v>1.043040014594989E-2</v>
      </c>
      <c r="J349" s="167">
        <f t="shared" si="58"/>
        <v>9.5401201015768655E-2</v>
      </c>
      <c r="K349"/>
      <c r="L349"/>
      <c r="M349"/>
      <c r="N349"/>
      <c r="O349"/>
      <c r="P349"/>
    </row>
    <row r="350" spans="1:16" hidden="1" outlineLevel="1">
      <c r="A350" s="609" t="s">
        <v>125</v>
      </c>
      <c r="B350" s="152">
        <f>(INDEX(Data!670:670,1,$O$1-2))</f>
        <v>21050156</v>
      </c>
      <c r="C350" s="154">
        <f>(INDEX(Data!670:670,1,$O$1-1))</f>
        <v>21050156</v>
      </c>
      <c r="D350" s="155">
        <f t="shared" si="59"/>
        <v>42100312</v>
      </c>
      <c r="E350" s="152">
        <f>(INDEX(Data!670:670,1,$O$1))</f>
        <v>22749403</v>
      </c>
      <c r="F350" s="154">
        <f>(INDEX(Data!670:670,1,$O$1+1))</f>
        <v>22749403</v>
      </c>
      <c r="G350" s="155">
        <f t="shared" si="60"/>
        <v>45498806</v>
      </c>
      <c r="H350" s="152">
        <f t="shared" si="61"/>
        <v>3398494</v>
      </c>
      <c r="I350" s="166">
        <f t="shared" si="62"/>
        <v>8.072372480279956E-2</v>
      </c>
      <c r="J350" s="167">
        <f t="shared" si="58"/>
        <v>0.16327511079565613</v>
      </c>
      <c r="K350"/>
      <c r="L350"/>
      <c r="M350"/>
      <c r="N350"/>
      <c r="O350"/>
      <c r="P350"/>
    </row>
    <row r="351" spans="1:16" hidden="1" outlineLevel="1">
      <c r="A351" s="609" t="s">
        <v>126</v>
      </c>
      <c r="B351" s="152">
        <f>(INDEX(Data!671:671,1,$O$1-2))</f>
        <v>13840029</v>
      </c>
      <c r="C351" s="154">
        <f>(INDEX(Data!671:671,1,$O$1-1))</f>
        <v>13840029</v>
      </c>
      <c r="D351" s="155">
        <f t="shared" si="59"/>
        <v>27680058</v>
      </c>
      <c r="E351" s="152">
        <f>(INDEX(Data!671:671,1,$O$1))</f>
        <v>14843511</v>
      </c>
      <c r="F351" s="154">
        <f>(INDEX(Data!671:671,1,$O$1+1))</f>
        <v>14843511</v>
      </c>
      <c r="G351" s="155">
        <f t="shared" si="60"/>
        <v>29687022</v>
      </c>
      <c r="H351" s="152">
        <f t="shared" si="61"/>
        <v>2006964</v>
      </c>
      <c r="I351" s="166">
        <f t="shared" si="62"/>
        <v>7.2505772928654996E-2</v>
      </c>
      <c r="J351" s="167">
        <f t="shared" si="58"/>
        <v>0.10653360455751477</v>
      </c>
      <c r="K351"/>
      <c r="L351"/>
      <c r="M351"/>
      <c r="N351"/>
      <c r="O351"/>
      <c r="P351"/>
    </row>
    <row r="352" spans="1:16" hidden="1" outlineLevel="1">
      <c r="A352" s="609" t="s">
        <v>127</v>
      </c>
      <c r="B352" s="152">
        <f>(INDEX(Data!672:672,1,$O$1-2))</f>
        <v>32215808</v>
      </c>
      <c r="C352" s="154">
        <f>(INDEX(Data!672:672,1,$O$1-1))</f>
        <v>32215808</v>
      </c>
      <c r="D352" s="155">
        <f t="shared" si="59"/>
        <v>64431616</v>
      </c>
      <c r="E352" s="152">
        <f>(INDEX(Data!672:672,1,$O$1))</f>
        <v>31646673</v>
      </c>
      <c r="F352" s="154">
        <f>(INDEX(Data!672:672,1,$O$1+1))</f>
        <v>31646673</v>
      </c>
      <c r="G352" s="155">
        <f t="shared" si="60"/>
        <v>63293346</v>
      </c>
      <c r="H352" s="152">
        <f t="shared" si="61"/>
        <v>-1138270</v>
      </c>
      <c r="I352" s="166">
        <f t="shared" si="62"/>
        <v>-1.7666327040439276E-2</v>
      </c>
      <c r="J352" s="167">
        <f t="shared" si="58"/>
        <v>0.2271318522243814</v>
      </c>
      <c r="K352"/>
      <c r="L352"/>
      <c r="M352"/>
      <c r="N352"/>
      <c r="O352"/>
      <c r="P352"/>
    </row>
    <row r="353" spans="1:16" hidden="1" outlineLevel="1">
      <c r="A353" s="609" t="s">
        <v>128</v>
      </c>
      <c r="B353" s="152">
        <f>(INDEX(Data!673:673,1,$O$1-2))</f>
        <v>1305618</v>
      </c>
      <c r="C353" s="154">
        <f>(INDEX(Data!673:673,1,$O$1-1))</f>
        <v>1305618</v>
      </c>
      <c r="D353" s="155">
        <f t="shared" si="59"/>
        <v>2611236</v>
      </c>
      <c r="E353" s="152">
        <f>(INDEX(Data!673:673,1,$O$1))</f>
        <v>1510370</v>
      </c>
      <c r="F353" s="154">
        <f>(INDEX(Data!673:673,1,$O$1+1))</f>
        <v>1510370</v>
      </c>
      <c r="G353" s="155">
        <f t="shared" si="60"/>
        <v>3020740</v>
      </c>
      <c r="H353" s="152">
        <f t="shared" si="61"/>
        <v>409504</v>
      </c>
      <c r="I353" s="166">
        <f t="shared" si="62"/>
        <v>0.15682381829907369</v>
      </c>
      <c r="J353" s="167">
        <f t="shared" si="58"/>
        <v>1.0840101126716826E-2</v>
      </c>
      <c r="K353"/>
      <c r="L353"/>
      <c r="M353"/>
      <c r="N353"/>
      <c r="O353"/>
      <c r="P353"/>
    </row>
    <row r="354" spans="1:16" hidden="1" outlineLevel="1">
      <c r="A354" s="609" t="s">
        <v>129</v>
      </c>
      <c r="B354" s="152">
        <f>(INDEX(Data!674:674,1,$O$1-2))</f>
        <v>8582104</v>
      </c>
      <c r="C354" s="154">
        <f>(INDEX(Data!674:674,1,$O$1-1))</f>
        <v>8582104</v>
      </c>
      <c r="D354" s="155">
        <f t="shared" si="59"/>
        <v>17164208</v>
      </c>
      <c r="E354" s="152">
        <f>(INDEX(Data!674:674,1,$O$1))</f>
        <v>8695632</v>
      </c>
      <c r="F354" s="154">
        <f>(INDEX(Data!674:674,1,$O$1+1))</f>
        <v>8695632</v>
      </c>
      <c r="G354" s="155">
        <f t="shared" si="60"/>
        <v>17391264</v>
      </c>
      <c r="H354" s="152">
        <f t="shared" si="61"/>
        <v>227056</v>
      </c>
      <c r="I354" s="166">
        <f t="shared" si="62"/>
        <v>1.3228457730178986E-2</v>
      </c>
      <c r="J354" s="167">
        <f t="shared" si="58"/>
        <v>6.2409562054804371E-2</v>
      </c>
      <c r="K354"/>
      <c r="L354"/>
      <c r="M354"/>
      <c r="N354"/>
      <c r="O354"/>
      <c r="P354"/>
    </row>
    <row r="355" spans="1:16" hidden="1" outlineLevel="1">
      <c r="A355" s="609" t="s">
        <v>405</v>
      </c>
      <c r="B355" s="152">
        <f>(INDEX(Data!675:675,1,$O$1-2))</f>
        <v>4901218</v>
      </c>
      <c r="C355" s="154">
        <f>(INDEX(Data!675:675,1,$O$1-1))</f>
        <v>4901218</v>
      </c>
      <c r="D355" s="155">
        <f t="shared" si="59"/>
        <v>9802436</v>
      </c>
      <c r="E355" s="152">
        <f>(INDEX(Data!675:675,1,$O$1))</f>
        <v>4419255</v>
      </c>
      <c r="F355" s="154">
        <f>(INDEX(Data!675:675,1,$O$1+1))</f>
        <v>4419255</v>
      </c>
      <c r="G355" s="155">
        <f t="shared" si="60"/>
        <v>8838510</v>
      </c>
      <c r="H355" s="152">
        <f t="shared" si="61"/>
        <v>-963926</v>
      </c>
      <c r="I355" s="166">
        <f t="shared" si="62"/>
        <v>-9.8335352559302605E-2</v>
      </c>
      <c r="J355" s="167">
        <f t="shared" si="58"/>
        <v>3.1717507037844345E-2</v>
      </c>
      <c r="K355"/>
      <c r="L355"/>
      <c r="M355"/>
      <c r="N355"/>
      <c r="O355"/>
      <c r="P355"/>
    </row>
    <row r="356" spans="1:16" hidden="1" outlineLevel="1">
      <c r="A356" s="609" t="s">
        <v>406</v>
      </c>
      <c r="B356" s="152">
        <f>(INDEX(Data!676:676,1,$O$1-2))</f>
        <v>8894626</v>
      </c>
      <c r="C356" s="154">
        <f>(INDEX(Data!676:676,1,$O$1-1))</f>
        <v>8894626</v>
      </c>
      <c r="D356" s="155">
        <f t="shared" si="59"/>
        <v>17789252</v>
      </c>
      <c r="E356" s="152">
        <f>(INDEX(Data!676:676,1,$O$1))</f>
        <v>9336454</v>
      </c>
      <c r="F356" s="154">
        <f>(INDEX(Data!676:676,1,$O$1+1))</f>
        <v>9336454</v>
      </c>
      <c r="G356" s="155">
        <f t="shared" si="60"/>
        <v>18672908</v>
      </c>
      <c r="H356" s="152">
        <f t="shared" si="61"/>
        <v>883656</v>
      </c>
      <c r="I356" s="166">
        <f t="shared" si="62"/>
        <v>4.9673589423546306E-2</v>
      </c>
      <c r="J356" s="167">
        <f t="shared" si="58"/>
        <v>6.7008816068208327E-2</v>
      </c>
      <c r="K356"/>
      <c r="L356"/>
      <c r="M356"/>
      <c r="N356"/>
      <c r="O356"/>
      <c r="P356"/>
    </row>
    <row r="357" spans="1:16" ht="15" hidden="1" customHeight="1" outlineLevel="1">
      <c r="A357" s="609" t="s">
        <v>407</v>
      </c>
      <c r="B357" s="152">
        <f>(INDEX(Data!677:677,1,$O$1-2))</f>
        <v>2896778</v>
      </c>
      <c r="C357" s="154">
        <f>(INDEX(Data!677:677,1,$O$1-1))</f>
        <v>2896778</v>
      </c>
      <c r="D357" s="155">
        <f t="shared" si="59"/>
        <v>5793556</v>
      </c>
      <c r="E357" s="152">
        <f>(INDEX(Data!677:677,1,$O$1))</f>
        <v>2878397</v>
      </c>
      <c r="F357" s="154">
        <f>(INDEX(Data!677:677,1,$O$1+1))</f>
        <v>2878397</v>
      </c>
      <c r="G357" s="155">
        <f t="shared" si="60"/>
        <v>5756794</v>
      </c>
      <c r="H357" s="152">
        <f t="shared" si="61"/>
        <v>-36762</v>
      </c>
      <c r="I357" s="166">
        <f t="shared" si="62"/>
        <v>-6.3453257377679619E-3</v>
      </c>
      <c r="J357" s="167">
        <f t="shared" si="58"/>
        <v>2.0658589989762992E-2</v>
      </c>
      <c r="K357"/>
      <c r="L357"/>
      <c r="M357"/>
      <c r="N357"/>
      <c r="O357"/>
      <c r="P357"/>
    </row>
    <row r="358" spans="1:16" hidden="1" outlineLevel="1">
      <c r="A358" s="609" t="s">
        <v>420</v>
      </c>
      <c r="B358" s="152">
        <f>(INDEX(Data!678:678,1,$O$1-2))</f>
        <v>766409</v>
      </c>
      <c r="C358" s="154">
        <f>(INDEX(Data!678:678,1,$O$1-1))</f>
        <v>766409</v>
      </c>
      <c r="D358" s="155">
        <f t="shared" si="59"/>
        <v>1532818</v>
      </c>
      <c r="E358" s="152">
        <f>(INDEX(Data!678:678,1,$O$1))</f>
        <v>1399595</v>
      </c>
      <c r="F358" s="154">
        <f>(INDEX(Data!678:678,1,$O$1+1))</f>
        <v>1399595</v>
      </c>
      <c r="G358" s="155">
        <f t="shared" si="60"/>
        <v>2799190</v>
      </c>
      <c r="H358" s="152">
        <f t="shared" si="61"/>
        <v>1266372</v>
      </c>
      <c r="I358" s="166">
        <f t="shared" si="62"/>
        <v>0.82617244839243797</v>
      </c>
      <c r="J358" s="167">
        <f t="shared" si="58"/>
        <v>1.0045056070000884E-2</v>
      </c>
      <c r="K358"/>
      <c r="L358"/>
      <c r="M358"/>
      <c r="N358"/>
      <c r="O358"/>
      <c r="P358"/>
    </row>
    <row r="359" spans="1:16" ht="13.5" hidden="1" customHeight="1" outlineLevel="1">
      <c r="A359" s="609" t="s">
        <v>421</v>
      </c>
      <c r="B359" s="152">
        <f>(INDEX(Data!679:679,1,$O$1-2))</f>
        <v>1162153</v>
      </c>
      <c r="C359" s="154">
        <f>(INDEX(Data!679:679,1,$O$1-1))</f>
        <v>1162153</v>
      </c>
      <c r="D359" s="155">
        <f t="shared" si="59"/>
        <v>2324306</v>
      </c>
      <c r="E359" s="152">
        <f>(INDEX(Data!679:679,1,$O$1))</f>
        <v>1341970</v>
      </c>
      <c r="F359" s="154">
        <f>(INDEX(Data!679:679,1,$O$1+1))</f>
        <v>1341970</v>
      </c>
      <c r="G359" s="155">
        <f t="shared" si="60"/>
        <v>2683940</v>
      </c>
      <c r="H359" s="152">
        <f t="shared" si="61"/>
        <v>359634</v>
      </c>
      <c r="I359" s="166">
        <f t="shared" si="62"/>
        <v>0.15472747564219169</v>
      </c>
      <c r="J359" s="167">
        <f t="shared" si="58"/>
        <v>9.6314747439502756E-3</v>
      </c>
      <c r="K359"/>
      <c r="L359"/>
      <c r="M359"/>
      <c r="N359"/>
      <c r="O359"/>
      <c r="P359"/>
    </row>
    <row r="360" spans="1:16" collapsed="1">
      <c r="A360" s="370" t="s">
        <v>473</v>
      </c>
      <c r="B360" s="405">
        <f t="shared" ref="B360:G360" si="63">SUM(B348:B359)</f>
        <v>133788223</v>
      </c>
      <c r="C360" s="406">
        <f t="shared" si="63"/>
        <v>133788223</v>
      </c>
      <c r="D360" s="447">
        <f t="shared" si="63"/>
        <v>267576446</v>
      </c>
      <c r="E360" s="405">
        <f t="shared" si="63"/>
        <v>139331726</v>
      </c>
      <c r="F360" s="406">
        <f t="shared" si="63"/>
        <v>139331726</v>
      </c>
      <c r="G360" s="447">
        <f t="shared" si="63"/>
        <v>278663452</v>
      </c>
      <c r="H360" s="452">
        <f t="shared" si="61"/>
        <v>11087006</v>
      </c>
      <c r="I360" s="408">
        <f>IFERROR(H360/D360,"")</f>
        <v>4.1434910156479168E-2</v>
      </c>
      <c r="J360" s="409">
        <f>IFERROR(G360/G$404,"")</f>
        <v>0.11063742694312029</v>
      </c>
      <c r="K360"/>
      <c r="L360"/>
      <c r="M360"/>
      <c r="N360"/>
      <c r="O360"/>
      <c r="P360"/>
    </row>
    <row r="361" spans="1:16" ht="25.5">
      <c r="A361" s="607" t="s">
        <v>212</v>
      </c>
      <c r="B361" s="152"/>
      <c r="C361" s="153"/>
      <c r="D361" s="397">
        <f>(INDEX(Data!696:21283,1,$O$1-2))</f>
        <v>6.1053824920749884</v>
      </c>
      <c r="E361" s="152"/>
      <c r="F361" s="154"/>
      <c r="G361" s="397">
        <f>(INDEX(Data!696:696,1,$O$1))</f>
        <v>6.1381437936997791</v>
      </c>
      <c r="H361" s="385">
        <f>G361-D361</f>
        <v>3.276130162479074E-2</v>
      </c>
      <c r="I361" s="166">
        <f>IFERROR(H361/D361,"")</f>
        <v>5.3659703822514174E-3</v>
      </c>
      <c r="J361" s="167"/>
      <c r="K361"/>
      <c r="L361"/>
      <c r="M361"/>
      <c r="N361"/>
      <c r="O361"/>
      <c r="P361"/>
    </row>
    <row r="362" spans="1:16">
      <c r="A362" s="607" t="s">
        <v>213</v>
      </c>
      <c r="B362" s="152"/>
      <c r="C362" s="153"/>
      <c r="D362" s="397">
        <f>(INDEX(Data!697:21284,1,$O$1-2))</f>
        <v>6.1053824920749884</v>
      </c>
      <c r="E362" s="152"/>
      <c r="F362" s="154"/>
      <c r="G362" s="397">
        <f>(INDEX(Data!697:697,1,$O$1))</f>
        <v>6.1381437936997791</v>
      </c>
      <c r="H362" s="385">
        <f>G362-D362</f>
        <v>3.276130162479074E-2</v>
      </c>
      <c r="I362" s="166">
        <f>IFERROR(H362/D362,"")</f>
        <v>5.3659703822514174E-3</v>
      </c>
      <c r="J362" s="167"/>
      <c r="K362"/>
      <c r="L362"/>
      <c r="M362"/>
      <c r="N362"/>
      <c r="O362"/>
      <c r="P362"/>
    </row>
    <row r="363" spans="1:16">
      <c r="A363" s="608" t="s">
        <v>296</v>
      </c>
      <c r="B363" s="152"/>
      <c r="C363" s="153"/>
      <c r="D363" s="387">
        <f>(INDEX(Data!695:695,1,$O$1-2))</f>
        <v>21913160</v>
      </c>
      <c r="E363" s="152"/>
      <c r="F363" s="154"/>
      <c r="G363" s="387">
        <f>(INDEX(Data!695:695,1,$O$1))</f>
        <v>22699326</v>
      </c>
      <c r="H363" s="152">
        <f t="shared" ref="H363:H379" si="64">G363-D363</f>
        <v>786166</v>
      </c>
      <c r="I363" s="166">
        <f>IFERROR(H363/D363,"")</f>
        <v>3.5876432244368227E-2</v>
      </c>
      <c r="J363" s="167"/>
      <c r="K363"/>
      <c r="L363"/>
      <c r="M363"/>
      <c r="N363"/>
      <c r="O363"/>
      <c r="P363"/>
    </row>
    <row r="364" spans="1:16" s="42" customFormat="1" hidden="1" outlineLevel="1">
      <c r="A364" s="600" t="s">
        <v>186</v>
      </c>
      <c r="B364" s="598"/>
      <c r="C364" s="598"/>
      <c r="D364" s="598"/>
      <c r="E364" s="598"/>
      <c r="F364" s="598"/>
      <c r="G364" s="598"/>
      <c r="H364" s="598"/>
      <c r="I364" s="598"/>
      <c r="J364" s="599"/>
    </row>
    <row r="365" spans="1:16" s="38" customFormat="1" hidden="1" outlineLevel="1">
      <c r="A365" s="609" t="s">
        <v>123</v>
      </c>
      <c r="B365" s="375">
        <f>(INDEX(Data!701:701,1,$O$1-2))</f>
        <v>6429109</v>
      </c>
      <c r="C365" s="390">
        <f>(INDEX(Data!701:701,1,$O$1-1))</f>
        <v>6429109</v>
      </c>
      <c r="D365" s="371">
        <f>B365+C365</f>
        <v>12858218</v>
      </c>
      <c r="E365" s="375">
        <f>(INDEX(Data!701:701,1,$O$1))</f>
        <v>6949001</v>
      </c>
      <c r="F365" s="390">
        <f>(INDEX(Data!701:701,1,$O$1+1))</f>
        <v>6949001</v>
      </c>
      <c r="G365" s="371">
        <f>E365+F365</f>
        <v>13898002</v>
      </c>
      <c r="H365" s="375">
        <f>G365-D365</f>
        <v>1039784</v>
      </c>
      <c r="I365" s="166">
        <f>IFERROR(H365/D365,"")</f>
        <v>8.0865326750565278E-2</v>
      </c>
      <c r="J365" s="167">
        <f t="shared" ref="J365:J376" si="65">IFERROR(G365/G$377,"")</f>
        <v>0.16438500983979809</v>
      </c>
    </row>
    <row r="366" spans="1:16" s="38" customFormat="1" hidden="1" outlineLevel="1">
      <c r="A366" s="609" t="s">
        <v>124</v>
      </c>
      <c r="B366" s="152">
        <f>(INDEX(Data!702:702,1,$O$1-2))</f>
        <v>3099318</v>
      </c>
      <c r="C366" s="154">
        <f>(INDEX(Data!702:702,1,$O$1-1))</f>
        <v>3099318</v>
      </c>
      <c r="D366" s="155">
        <f t="shared" ref="D366:D376" si="66">B366+C366</f>
        <v>6198636</v>
      </c>
      <c r="E366" s="152">
        <f>(INDEX(Data!702:702,1,$O$1))</f>
        <v>3172969</v>
      </c>
      <c r="F366" s="154">
        <f>(INDEX(Data!702:702,1,$O$1+1))</f>
        <v>3172969</v>
      </c>
      <c r="G366" s="155">
        <f t="shared" ref="G366:G376" si="67">E366+F366</f>
        <v>6345938</v>
      </c>
      <c r="H366" s="152">
        <f t="shared" si="64"/>
        <v>147302</v>
      </c>
      <c r="I366" s="166">
        <f t="shared" ref="I366:I400" si="68">IFERROR(H366/D366,"")</f>
        <v>2.3763615092094455E-2</v>
      </c>
      <c r="J366" s="167">
        <f t="shared" si="65"/>
        <v>7.5059499960695691E-2</v>
      </c>
    </row>
    <row r="367" spans="1:16" s="38" customFormat="1" hidden="1" outlineLevel="1">
      <c r="A367" s="609" t="s">
        <v>125</v>
      </c>
      <c r="B367" s="152">
        <f>(INDEX(Data!703:703,1,$O$1-2))</f>
        <v>4003822</v>
      </c>
      <c r="C367" s="154">
        <f>(INDEX(Data!703:703,1,$O$1-1))</f>
        <v>4003822</v>
      </c>
      <c r="D367" s="155">
        <f t="shared" si="66"/>
        <v>8007644</v>
      </c>
      <c r="E367" s="152">
        <f>(INDEX(Data!703:703,1,$O$1))</f>
        <v>4242995</v>
      </c>
      <c r="F367" s="154">
        <f>(INDEX(Data!703:703,1,$O$1+1))</f>
        <v>4242995</v>
      </c>
      <c r="G367" s="155">
        <f t="shared" si="67"/>
        <v>8485990</v>
      </c>
      <c r="H367" s="152">
        <f t="shared" si="64"/>
        <v>478346</v>
      </c>
      <c r="I367" s="166">
        <f t="shared" si="68"/>
        <v>5.9736172087570323E-2</v>
      </c>
      <c r="J367" s="167">
        <f t="shared" si="65"/>
        <v>0.1003719491226457</v>
      </c>
    </row>
    <row r="368" spans="1:16" s="38" customFormat="1" hidden="1" outlineLevel="1">
      <c r="A368" s="609" t="s">
        <v>126</v>
      </c>
      <c r="B368" s="152">
        <f>(INDEX(Data!704:704,1,$O$1-2))</f>
        <v>3369875</v>
      </c>
      <c r="C368" s="154">
        <f>(INDEX(Data!704:704,1,$O$1-1))</f>
        <v>3369875</v>
      </c>
      <c r="D368" s="155">
        <f t="shared" si="66"/>
        <v>6739750</v>
      </c>
      <c r="E368" s="152">
        <f>(INDEX(Data!704:704,1,$O$1))</f>
        <v>3458719</v>
      </c>
      <c r="F368" s="154">
        <f>(INDEX(Data!704:704,1,$O$1+1))</f>
        <v>3458719</v>
      </c>
      <c r="G368" s="155">
        <f t="shared" si="67"/>
        <v>6917438</v>
      </c>
      <c r="H368" s="152">
        <f t="shared" si="64"/>
        <v>177688</v>
      </c>
      <c r="I368" s="166">
        <f t="shared" si="68"/>
        <v>2.6364182647724322E-2</v>
      </c>
      <c r="J368" s="167">
        <f t="shared" si="65"/>
        <v>8.181917902272523E-2</v>
      </c>
    </row>
    <row r="369" spans="1:16" s="38" customFormat="1" hidden="1" outlineLevel="1">
      <c r="A369" s="609" t="s">
        <v>127</v>
      </c>
      <c r="B369" s="152">
        <f>(INDEX(Data!705:705,1,$O$1-2))</f>
        <v>10561379</v>
      </c>
      <c r="C369" s="154">
        <f>(INDEX(Data!705:705,1,$O$1-1))</f>
        <v>10561379</v>
      </c>
      <c r="D369" s="155">
        <f t="shared" si="66"/>
        <v>21122758</v>
      </c>
      <c r="E369" s="152">
        <f>(INDEX(Data!705:705,1,$O$1))</f>
        <v>11529638</v>
      </c>
      <c r="F369" s="154">
        <f>(INDEX(Data!705:705,1,$O$1+1))</f>
        <v>11529638</v>
      </c>
      <c r="G369" s="155">
        <f t="shared" si="67"/>
        <v>23059276</v>
      </c>
      <c r="H369" s="152">
        <f t="shared" si="64"/>
        <v>1936518</v>
      </c>
      <c r="I369" s="166">
        <f t="shared" si="68"/>
        <v>9.167922105626547E-2</v>
      </c>
      <c r="J369" s="167">
        <f t="shared" si="65"/>
        <v>0.27274419101095393</v>
      </c>
    </row>
    <row r="370" spans="1:16" s="38" customFormat="1" hidden="1" outlineLevel="1">
      <c r="A370" s="609" t="s">
        <v>128</v>
      </c>
      <c r="B370" s="152">
        <f>(INDEX(Data!706:706,1,$O$1-2))</f>
        <v>1558750</v>
      </c>
      <c r="C370" s="154">
        <f>(INDEX(Data!706:706,1,$O$1-1))</f>
        <v>1558750</v>
      </c>
      <c r="D370" s="155">
        <f t="shared" si="66"/>
        <v>3117500</v>
      </c>
      <c r="E370" s="152">
        <f>(INDEX(Data!706:706,1,$O$1))</f>
        <v>1639412</v>
      </c>
      <c r="F370" s="154">
        <f>(INDEX(Data!706:706,1,$O$1+1))</f>
        <v>1639412</v>
      </c>
      <c r="G370" s="155">
        <f t="shared" si="67"/>
        <v>3278824</v>
      </c>
      <c r="H370" s="152">
        <f t="shared" si="64"/>
        <v>161324</v>
      </c>
      <c r="I370" s="166">
        <f t="shared" si="68"/>
        <v>5.1747874899759426E-2</v>
      </c>
      <c r="J370" s="167">
        <f t="shared" si="65"/>
        <v>3.8781798671705912E-2</v>
      </c>
    </row>
    <row r="371" spans="1:16" s="38" customFormat="1" hidden="1" outlineLevel="1">
      <c r="A371" s="609" t="s">
        <v>129</v>
      </c>
      <c r="B371" s="152">
        <f>(INDEX(Data!707:707,1,$O$1-2))</f>
        <v>2836057</v>
      </c>
      <c r="C371" s="154">
        <f>(INDEX(Data!707:707,1,$O$1-1))</f>
        <v>2836057</v>
      </c>
      <c r="D371" s="155">
        <f t="shared" si="66"/>
        <v>5672114</v>
      </c>
      <c r="E371" s="152">
        <f>(INDEX(Data!707:707,1,$O$1))</f>
        <v>2639908</v>
      </c>
      <c r="F371" s="154">
        <f>(INDEX(Data!707:707,1,$O$1+1))</f>
        <v>2639908</v>
      </c>
      <c r="G371" s="155">
        <f t="shared" si="67"/>
        <v>5279816</v>
      </c>
      <c r="H371" s="152">
        <f t="shared" si="64"/>
        <v>-392298</v>
      </c>
      <c r="I371" s="166">
        <f t="shared" si="68"/>
        <v>-6.9162573248704104E-2</v>
      </c>
      <c r="J371" s="167">
        <f t="shared" si="65"/>
        <v>6.2449451735028055E-2</v>
      </c>
    </row>
    <row r="372" spans="1:16" s="38" customFormat="1" hidden="1" outlineLevel="1">
      <c r="A372" s="609" t="s">
        <v>405</v>
      </c>
      <c r="B372" s="152">
        <f>(INDEX(Data!708:708,1,$O$1-2))</f>
        <v>1930537</v>
      </c>
      <c r="C372" s="154">
        <f>(INDEX(Data!708:708,1,$O$1-1))</f>
        <v>1930537</v>
      </c>
      <c r="D372" s="155">
        <f t="shared" si="66"/>
        <v>3861074</v>
      </c>
      <c r="E372" s="152">
        <f>(INDEX(Data!708:708,1,$O$1))</f>
        <v>1948135</v>
      </c>
      <c r="F372" s="154">
        <f>(INDEX(Data!708:708,1,$O$1+1))</f>
        <v>1948135</v>
      </c>
      <c r="G372" s="155">
        <f t="shared" si="67"/>
        <v>3896270</v>
      </c>
      <c r="H372" s="152">
        <f t="shared" si="64"/>
        <v>35196</v>
      </c>
      <c r="I372" s="166">
        <f t="shared" si="68"/>
        <v>9.1155984060393557E-3</v>
      </c>
      <c r="J372" s="167">
        <f t="shared" si="65"/>
        <v>4.6084925177626981E-2</v>
      </c>
    </row>
    <row r="373" spans="1:16" s="38" customFormat="1" hidden="1" outlineLevel="1">
      <c r="A373" s="609" t="s">
        <v>406</v>
      </c>
      <c r="B373" s="152">
        <f>(INDEX(Data!709:709,1,$O$1-2))</f>
        <v>1876379</v>
      </c>
      <c r="C373" s="154">
        <f>(INDEX(Data!709:709,1,$O$1-1))</f>
        <v>1876379</v>
      </c>
      <c r="D373" s="155">
        <f t="shared" si="66"/>
        <v>3752758</v>
      </c>
      <c r="E373" s="152">
        <f>(INDEX(Data!709:709,1,$O$1))</f>
        <v>1857567</v>
      </c>
      <c r="F373" s="154">
        <f>(INDEX(Data!709:709,1,$O$1+1))</f>
        <v>1857567</v>
      </c>
      <c r="G373" s="155">
        <f t="shared" si="67"/>
        <v>3715134</v>
      </c>
      <c r="H373" s="152">
        <f t="shared" si="64"/>
        <v>-37624</v>
      </c>
      <c r="I373" s="166">
        <f t="shared" si="68"/>
        <v>-1.0025693103578755E-2</v>
      </c>
      <c r="J373" s="167">
        <f t="shared" si="65"/>
        <v>4.3942455839779591E-2</v>
      </c>
    </row>
    <row r="374" spans="1:16" s="38" customFormat="1" ht="14.25" hidden="1" customHeight="1" outlineLevel="1">
      <c r="A374" s="609" t="s">
        <v>407</v>
      </c>
      <c r="B374" s="152">
        <f>(INDEX(Data!710:710,1,$O$1-2))</f>
        <v>1614158</v>
      </c>
      <c r="C374" s="154">
        <f>(INDEX(Data!710:710,1,$O$1-1))</f>
        <v>1614158</v>
      </c>
      <c r="D374" s="155">
        <f t="shared" si="66"/>
        <v>3228316</v>
      </c>
      <c r="E374" s="152">
        <f>(INDEX(Data!710:710,1,$O$1))</f>
        <v>1560257</v>
      </c>
      <c r="F374" s="154">
        <f>(INDEX(Data!710:710,1,$O$1+1))</f>
        <v>1560257</v>
      </c>
      <c r="G374" s="155">
        <f t="shared" si="67"/>
        <v>3120514</v>
      </c>
      <c r="H374" s="152">
        <f t="shared" si="64"/>
        <v>-107802</v>
      </c>
      <c r="I374" s="166">
        <f t="shared" si="68"/>
        <v>-3.3392641860338329E-2</v>
      </c>
      <c r="J374" s="167">
        <f t="shared" si="65"/>
        <v>3.6909314345704346E-2</v>
      </c>
    </row>
    <row r="375" spans="1:16" s="38" customFormat="1" hidden="1" outlineLevel="1">
      <c r="A375" s="609" t="s">
        <v>420</v>
      </c>
      <c r="B375" s="152">
        <f>(INDEX(Data!711:711,1,$O$1-2))</f>
        <v>1461242</v>
      </c>
      <c r="C375" s="154">
        <f>(INDEX(Data!711:711,1,$O$1-1))</f>
        <v>1461242</v>
      </c>
      <c r="D375" s="155">
        <f t="shared" si="66"/>
        <v>2922484</v>
      </c>
      <c r="E375" s="152">
        <f>(INDEX(Data!711:711,1,$O$1))</f>
        <v>1733703</v>
      </c>
      <c r="F375" s="154">
        <f>(INDEX(Data!711:711,1,$O$1+1))</f>
        <v>1733703</v>
      </c>
      <c r="G375" s="155">
        <f t="shared" si="67"/>
        <v>3467406</v>
      </c>
      <c r="H375" s="152">
        <f t="shared" si="64"/>
        <v>544922</v>
      </c>
      <c r="I375" s="166">
        <f t="shared" si="68"/>
        <v>0.18645850584639642</v>
      </c>
      <c r="J375" s="167">
        <f t="shared" si="65"/>
        <v>4.1012338998697433E-2</v>
      </c>
    </row>
    <row r="376" spans="1:16" s="38" customFormat="1" hidden="1" outlineLevel="1">
      <c r="A376" s="609" t="s">
        <v>421</v>
      </c>
      <c r="B376" s="152">
        <f>(INDEX(Data!712:712,1,$O$1-2))</f>
        <v>1573563</v>
      </c>
      <c r="C376" s="154">
        <f>(INDEX(Data!712:712,1,$O$1-1))</f>
        <v>1573563</v>
      </c>
      <c r="D376" s="155">
        <f t="shared" si="66"/>
        <v>3147126</v>
      </c>
      <c r="E376" s="152">
        <f>(INDEX(Data!712:712,1,$O$1))</f>
        <v>1540413</v>
      </c>
      <c r="F376" s="154">
        <f>(INDEX(Data!712:712,1,$O$1+1))</f>
        <v>1540413</v>
      </c>
      <c r="G376" s="155">
        <f t="shared" si="67"/>
        <v>3080826</v>
      </c>
      <c r="H376" s="152">
        <f t="shared" si="64"/>
        <v>-66300</v>
      </c>
      <c r="I376" s="166">
        <f t="shared" si="68"/>
        <v>-2.1066840031190363E-2</v>
      </c>
      <c r="J376" s="167">
        <f t="shared" si="65"/>
        <v>3.6439886274639031E-2</v>
      </c>
    </row>
    <row r="377" spans="1:16" collapsed="1">
      <c r="A377" s="370" t="s">
        <v>186</v>
      </c>
      <c r="B377" s="405">
        <f t="shared" ref="B377:H377" si="69">SUM(B365:B376)</f>
        <v>40314189</v>
      </c>
      <c r="C377" s="406">
        <f t="shared" si="69"/>
        <v>40314189</v>
      </c>
      <c r="D377" s="447">
        <f t="shared" si="69"/>
        <v>80628378</v>
      </c>
      <c r="E377" s="405">
        <f t="shared" si="69"/>
        <v>42272717</v>
      </c>
      <c r="F377" s="406">
        <f t="shared" si="69"/>
        <v>42272717</v>
      </c>
      <c r="G377" s="447">
        <f t="shared" si="69"/>
        <v>84545434</v>
      </c>
      <c r="H377" s="405">
        <f t="shared" si="69"/>
        <v>3917056</v>
      </c>
      <c r="I377" s="408">
        <f t="shared" si="68"/>
        <v>4.8581604853814624E-2</v>
      </c>
      <c r="J377" s="409">
        <f>IFERROR(G377/G$404,"")</f>
        <v>3.356697554134009E-2</v>
      </c>
      <c r="K377"/>
      <c r="L377"/>
      <c r="M377"/>
      <c r="N377"/>
      <c r="O377"/>
      <c r="P377"/>
    </row>
    <row r="378" spans="1:16">
      <c r="A378" s="607" t="s">
        <v>215</v>
      </c>
      <c r="B378" s="152"/>
      <c r="C378" s="154"/>
      <c r="D378" s="412">
        <f>(INDEX(Data!729:729,1,$O$1-2))</f>
        <v>1.1620735950882003E-2</v>
      </c>
      <c r="E378" s="152"/>
      <c r="F378" s="154"/>
      <c r="G378" s="412">
        <f>(INDEX(Data!729:729,1,$O$1))</f>
        <v>1.1792216881117751E-2</v>
      </c>
      <c r="H378" s="166">
        <f t="shared" si="64"/>
        <v>1.714809302357477E-4</v>
      </c>
      <c r="I378" s="166">
        <f t="shared" si="68"/>
        <v>1.4756460430781276E-2</v>
      </c>
      <c r="J378" s="167"/>
      <c r="K378"/>
      <c r="L378"/>
      <c r="M378"/>
      <c r="N378"/>
      <c r="O378"/>
      <c r="P378"/>
    </row>
    <row r="379" spans="1:16" ht="25.5">
      <c r="A379" s="608" t="s">
        <v>298</v>
      </c>
      <c r="B379" s="152"/>
      <c r="C379" s="154"/>
      <c r="D379" s="371">
        <f>(INDEX(Data!728:728,1,$O$1-2))</f>
        <v>2010560183</v>
      </c>
      <c r="E379" s="152"/>
      <c r="F379" s="154"/>
      <c r="G379" s="371">
        <f>(INDEX(Data!728:728,1,$O$1))</f>
        <v>2147409368</v>
      </c>
      <c r="H379" s="172">
        <f t="shared" si="64"/>
        <v>136849185</v>
      </c>
      <c r="I379" s="166">
        <f t="shared" si="68"/>
        <v>6.8065202005445261E-2</v>
      </c>
      <c r="J379" s="167"/>
      <c r="K379"/>
      <c r="L379"/>
      <c r="M379"/>
      <c r="N379"/>
      <c r="O379"/>
      <c r="P379"/>
    </row>
    <row r="380" spans="1:16" s="42" customFormat="1" hidden="1" outlineLevel="1">
      <c r="A380" s="600" t="s">
        <v>187</v>
      </c>
      <c r="B380" s="598"/>
      <c r="C380" s="598"/>
      <c r="D380" s="598"/>
      <c r="E380" s="598"/>
      <c r="F380" s="598"/>
      <c r="G380" s="598"/>
      <c r="H380" s="598"/>
      <c r="I380" s="598"/>
      <c r="J380" s="599"/>
    </row>
    <row r="381" spans="1:16" hidden="1" outlineLevel="1">
      <c r="A381" s="626" t="s">
        <v>123</v>
      </c>
      <c r="B381" s="375">
        <f>(INDEX(Data!751:751,1,$O$1-2))</f>
        <v>0</v>
      </c>
      <c r="C381" s="390">
        <f>(INDEX(Data!751:751,1,$O$1-1))</f>
        <v>0</v>
      </c>
      <c r="D381" s="371">
        <f t="shared" ref="D381:D384" si="70">B381+C381</f>
        <v>0</v>
      </c>
      <c r="E381" s="375">
        <f>(INDEX(Data!751:751,1,$O$1))</f>
        <v>57424945</v>
      </c>
      <c r="F381" s="390">
        <f>(INDEX(Data!751:751,1,$O$1+1))</f>
        <v>57424945</v>
      </c>
      <c r="G381" s="371">
        <f t="shared" ref="G381:G384" si="71">E381+F381</f>
        <v>114849890</v>
      </c>
      <c r="H381" s="375">
        <f t="shared" ref="H381:H384" si="72">G381-D381</f>
        <v>114849890</v>
      </c>
      <c r="I381" s="166" t="str">
        <f t="shared" ref="I381:I384" si="73">IFERROR(H381/D381,"")</f>
        <v/>
      </c>
      <c r="J381" s="167">
        <f t="shared" ref="J381:J384" si="74">IFERROR(G381/G$387,"")</f>
        <v>0.14094542180605588</v>
      </c>
      <c r="K381"/>
      <c r="L381"/>
      <c r="M381"/>
      <c r="N381"/>
      <c r="O381"/>
      <c r="P381"/>
    </row>
    <row r="382" spans="1:16" hidden="1" outlineLevel="1">
      <c r="A382" s="627" t="s">
        <v>124</v>
      </c>
      <c r="B382" s="152">
        <f>(INDEX(Data!752:752,1,$O$1-2))</f>
        <v>0</v>
      </c>
      <c r="C382" s="154">
        <f>(INDEX(Data!752:752,1,$O$1-1))</f>
        <v>0</v>
      </c>
      <c r="D382" s="155">
        <f t="shared" si="70"/>
        <v>0</v>
      </c>
      <c r="E382" s="393">
        <f>(INDEX(Data!752:752,1,$O$1))</f>
        <v>153040903</v>
      </c>
      <c r="F382" s="394">
        <f>(INDEX(Data!752:752,1,$O$1+1))</f>
        <v>153040903</v>
      </c>
      <c r="G382" s="155">
        <f t="shared" si="71"/>
        <v>306081806</v>
      </c>
      <c r="H382" s="152">
        <f t="shared" si="72"/>
        <v>306081806</v>
      </c>
      <c r="I382" s="166" t="str">
        <f t="shared" si="73"/>
        <v/>
      </c>
      <c r="J382" s="167">
        <f t="shared" si="74"/>
        <v>0.37562795448763042</v>
      </c>
      <c r="K382"/>
      <c r="L382"/>
      <c r="M382"/>
      <c r="N382"/>
      <c r="O382"/>
      <c r="P382"/>
    </row>
    <row r="383" spans="1:16" hidden="1" outlineLevel="1">
      <c r="A383" s="627" t="s">
        <v>125</v>
      </c>
      <c r="B383" s="152">
        <f>(INDEX(Data!753:753,1,$O$1-2))</f>
        <v>0</v>
      </c>
      <c r="C383" s="154">
        <f>(INDEX(Data!753:753,1,$O$1-1))</f>
        <v>0</v>
      </c>
      <c r="D383" s="155">
        <f t="shared" si="70"/>
        <v>0</v>
      </c>
      <c r="E383" s="393">
        <f>(INDEX(Data!753:753,1,$O$1))</f>
        <v>12738080</v>
      </c>
      <c r="F383" s="394">
        <f>(INDEX(Data!753:753,1,$O$1+1))</f>
        <v>12738080</v>
      </c>
      <c r="G383" s="155">
        <f t="shared" si="71"/>
        <v>25476160</v>
      </c>
      <c r="H383" s="152">
        <f t="shared" si="72"/>
        <v>25476160</v>
      </c>
      <c r="I383" s="166" t="str">
        <f t="shared" si="73"/>
        <v/>
      </c>
      <c r="J383" s="167">
        <f t="shared" si="74"/>
        <v>3.1264706628787962E-2</v>
      </c>
      <c r="K383"/>
      <c r="L383"/>
      <c r="M383"/>
      <c r="N383"/>
      <c r="O383"/>
      <c r="P383"/>
    </row>
    <row r="384" spans="1:16" hidden="1" outlineLevel="1">
      <c r="A384" s="627" t="s">
        <v>126</v>
      </c>
      <c r="B384" s="152">
        <f>(INDEX(Data!754:754,1,$O$1-2))</f>
        <v>0</v>
      </c>
      <c r="C384" s="154">
        <f>(INDEX(Data!754:754,1,$O$1-1))</f>
        <v>0</v>
      </c>
      <c r="D384" s="155">
        <f t="shared" si="70"/>
        <v>0</v>
      </c>
      <c r="E384" s="393">
        <f>(INDEX(Data!754:754,1,$O$1))</f>
        <v>12724000</v>
      </c>
      <c r="F384" s="394">
        <f>(INDEX(Data!754:754,1,$O$1+1))</f>
        <v>12724000</v>
      </c>
      <c r="G384" s="155">
        <f t="shared" si="71"/>
        <v>25448000</v>
      </c>
      <c r="H384" s="152">
        <f t="shared" si="72"/>
        <v>25448000</v>
      </c>
      <c r="I384" s="166" t="str">
        <f t="shared" si="73"/>
        <v/>
      </c>
      <c r="J384" s="167">
        <f t="shared" si="74"/>
        <v>3.1230148275462083E-2</v>
      </c>
      <c r="K384"/>
      <c r="L384"/>
      <c r="M384"/>
      <c r="N384"/>
      <c r="O384"/>
      <c r="P384"/>
    </row>
    <row r="385" spans="1:16" hidden="1" outlineLevel="1">
      <c r="A385" s="609" t="s">
        <v>127</v>
      </c>
      <c r="B385" s="152">
        <f>(INDEX(Data!755:755,1,$O$1-2))</f>
        <v>132400857</v>
      </c>
      <c r="C385" s="154">
        <f>(INDEX(Data!755:755,1,$O$1-1))</f>
        <v>132400857</v>
      </c>
      <c r="D385" s="155">
        <f>B385+C385</f>
        <v>264801714</v>
      </c>
      <c r="E385" s="393">
        <f>(INDEX(Data!755:755,1,$O$1))</f>
        <v>140407990</v>
      </c>
      <c r="F385" s="394">
        <f>(INDEX(Data!755:755,1,$O$1+1))</f>
        <v>140407990</v>
      </c>
      <c r="G385" s="155">
        <f>E385+F385</f>
        <v>280815980</v>
      </c>
      <c r="H385" s="152">
        <f t="shared" ref="H385" si="75">G385-D385</f>
        <v>16014266</v>
      </c>
      <c r="I385" s="166">
        <f t="shared" ref="I385" si="76">IFERROR(H385/D385,"")</f>
        <v>6.0476443894921315E-2</v>
      </c>
      <c r="J385" s="167">
        <f>IFERROR(G385/G$387,"")</f>
        <v>0.34462137274124466</v>
      </c>
      <c r="K385"/>
      <c r="L385"/>
      <c r="M385"/>
      <c r="N385"/>
      <c r="O385"/>
      <c r="P385"/>
    </row>
    <row r="386" spans="1:16" hidden="1" outlineLevel="1">
      <c r="A386" s="609" t="s">
        <v>128</v>
      </c>
      <c r="B386" s="152">
        <f>(INDEX(Data!756:756,1,$O$1-2))</f>
        <v>29180166</v>
      </c>
      <c r="C386" s="154">
        <f>(INDEX(Data!756:756,1,$O$1-1))</f>
        <v>29180166</v>
      </c>
      <c r="D386" s="155">
        <f>B386+C386</f>
        <v>58360332</v>
      </c>
      <c r="E386" s="393">
        <f>(INDEX(Data!756:756,1,$O$1))</f>
        <v>31090902</v>
      </c>
      <c r="F386" s="394">
        <f>(INDEX(Data!756:756,1,$O$1+1))</f>
        <v>31090902</v>
      </c>
      <c r="G386" s="155">
        <f>E386+F386</f>
        <v>62181804</v>
      </c>
      <c r="H386" s="152">
        <f t="shared" ref="H386" si="77">G386-D386</f>
        <v>3821472</v>
      </c>
      <c r="I386" s="166">
        <f t="shared" ref="I386" si="78">IFERROR(H386/D386,"")</f>
        <v>6.5480641885313468E-2</v>
      </c>
      <c r="J386" s="167">
        <f>IFERROR(G386/G$387,"")</f>
        <v>7.6310396060818977E-2</v>
      </c>
      <c r="K386"/>
      <c r="L386"/>
      <c r="M386"/>
      <c r="N386"/>
      <c r="O386"/>
      <c r="P386"/>
    </row>
    <row r="387" spans="1:16" collapsed="1">
      <c r="A387" s="370" t="s">
        <v>187</v>
      </c>
      <c r="B387" s="405">
        <f t="shared" ref="B387:H387" si="79">SUM(B381:B386)</f>
        <v>161581023</v>
      </c>
      <c r="C387" s="406">
        <f t="shared" si="79"/>
        <v>161581023</v>
      </c>
      <c r="D387" s="447">
        <f t="shared" si="79"/>
        <v>323162046</v>
      </c>
      <c r="E387" s="405">
        <f t="shared" si="79"/>
        <v>407426820</v>
      </c>
      <c r="F387" s="406">
        <f t="shared" si="79"/>
        <v>407426820</v>
      </c>
      <c r="G387" s="447">
        <f t="shared" si="79"/>
        <v>814853640</v>
      </c>
      <c r="H387" s="405">
        <f t="shared" si="79"/>
        <v>491691594</v>
      </c>
      <c r="I387" s="408">
        <f t="shared" si="68"/>
        <v>1.521501674116768</v>
      </c>
      <c r="J387" s="409">
        <f>IFERROR(G387/G$404,"")</f>
        <v>0.32352039500621571</v>
      </c>
      <c r="K387"/>
      <c r="L387"/>
      <c r="M387"/>
      <c r="N387"/>
      <c r="O387"/>
      <c r="P387"/>
    </row>
    <row r="388" spans="1:16" s="42" customFormat="1" hidden="1" outlineLevel="1">
      <c r="A388" s="600" t="s">
        <v>188</v>
      </c>
      <c r="B388" s="598"/>
      <c r="C388" s="598"/>
      <c r="D388" s="598"/>
      <c r="E388" s="598"/>
      <c r="F388" s="598"/>
      <c r="G388" s="598"/>
      <c r="H388" s="598"/>
      <c r="I388" s="598"/>
      <c r="J388" s="599"/>
    </row>
    <row r="389" spans="1:16" hidden="1" outlineLevel="1">
      <c r="A389" s="609" t="s">
        <v>123</v>
      </c>
      <c r="B389" s="375">
        <f>(INDEX(Data!760:760,1,$O$1-2))</f>
        <v>7576555</v>
      </c>
      <c r="C389" s="390">
        <f>(INDEX(Data!760:760,1,$O$1-1))</f>
        <v>7576555</v>
      </c>
      <c r="D389" s="371">
        <f>B389+C389</f>
        <v>15153110</v>
      </c>
      <c r="E389" s="375">
        <f>(INDEX(Data!760:760,1,$O$1))</f>
        <v>8202611</v>
      </c>
      <c r="F389" s="390">
        <f>(INDEX(Data!760:760,1,$O$1+1))</f>
        <v>8202611</v>
      </c>
      <c r="G389" s="371">
        <f>E389+F389</f>
        <v>16405222</v>
      </c>
      <c r="H389" s="375">
        <f>G389-D389</f>
        <v>1252112</v>
      </c>
      <c r="I389" s="166">
        <f t="shared" si="68"/>
        <v>8.2630694293118701E-2</v>
      </c>
      <c r="J389" s="167">
        <f t="shared" ref="J389:J399" si="80">IFERROR(G389/G$401,"")</f>
        <v>0.20167327174061311</v>
      </c>
      <c r="K389"/>
      <c r="L389"/>
      <c r="M389"/>
      <c r="N389"/>
      <c r="O389"/>
      <c r="P389"/>
    </row>
    <row r="390" spans="1:16" hidden="1" outlineLevel="1">
      <c r="A390" s="609" t="s">
        <v>124</v>
      </c>
      <c r="B390" s="152">
        <f>(INDEX(Data!761:761,1,$O$1-2))</f>
        <v>3325298</v>
      </c>
      <c r="C390" s="154">
        <f>(INDEX(Data!761:761,1,$O$1-1))</f>
        <v>3325298</v>
      </c>
      <c r="D390" s="155">
        <f t="shared" ref="D390:D400" si="81">B390+C390</f>
        <v>6650596</v>
      </c>
      <c r="E390" s="152">
        <f>(INDEX(Data!761:761,1,$O$1))</f>
        <v>3450589</v>
      </c>
      <c r="F390" s="154">
        <f>(INDEX(Data!761:761,1,$O$1+1))</f>
        <v>3450589</v>
      </c>
      <c r="G390" s="155">
        <f t="shared" ref="G390:G400" si="82">E390+F390</f>
        <v>6901178</v>
      </c>
      <c r="H390" s="152">
        <f t="shared" ref="H390:H400" si="83">G390-D390</f>
        <v>250582</v>
      </c>
      <c r="I390" s="166">
        <f t="shared" si="68"/>
        <v>3.7678126892687513E-2</v>
      </c>
      <c r="J390" s="167">
        <f t="shared" si="80"/>
        <v>8.4837812382200062E-2</v>
      </c>
      <c r="K390"/>
      <c r="L390"/>
      <c r="M390"/>
      <c r="N390"/>
      <c r="O390"/>
      <c r="P390"/>
    </row>
    <row r="391" spans="1:16" hidden="1" outlineLevel="1">
      <c r="A391" s="609" t="s">
        <v>125</v>
      </c>
      <c r="B391" s="152">
        <f>(INDEX(Data!762:762,1,$O$1-2))</f>
        <v>5695519</v>
      </c>
      <c r="C391" s="154">
        <f>(INDEX(Data!762:762,1,$O$1-1))</f>
        <v>5695519</v>
      </c>
      <c r="D391" s="155">
        <f t="shared" si="81"/>
        <v>11391038</v>
      </c>
      <c r="E391" s="152">
        <f>(INDEX(Data!762:762,1,$O$1))</f>
        <v>6280311</v>
      </c>
      <c r="F391" s="154">
        <f>(INDEX(Data!762:762,1,$O$1+1))</f>
        <v>6280311</v>
      </c>
      <c r="G391" s="155">
        <f t="shared" si="82"/>
        <v>12560622</v>
      </c>
      <c r="H391" s="152">
        <f t="shared" si="83"/>
        <v>1169584</v>
      </c>
      <c r="I391" s="166">
        <f t="shared" si="68"/>
        <v>0.10267580531291354</v>
      </c>
      <c r="J391" s="167">
        <f t="shared" si="80"/>
        <v>0.15441069519431821</v>
      </c>
      <c r="K391"/>
      <c r="L391"/>
      <c r="M391"/>
      <c r="N391"/>
      <c r="O391"/>
      <c r="P391"/>
    </row>
    <row r="392" spans="1:16" hidden="1" outlineLevel="1">
      <c r="A392" s="609" t="s">
        <v>126</v>
      </c>
      <c r="B392" s="152">
        <f>(INDEX(Data!763:763,1,$O$1-2))</f>
        <v>4367730</v>
      </c>
      <c r="C392" s="154">
        <f>(INDEX(Data!763:763,1,$O$1-1))</f>
        <v>4367730</v>
      </c>
      <c r="D392" s="155">
        <f t="shared" si="81"/>
        <v>8735460</v>
      </c>
      <c r="E392" s="152">
        <f>(INDEX(Data!763:763,1,$O$1))</f>
        <v>4650534</v>
      </c>
      <c r="F392" s="154">
        <f>(INDEX(Data!763:763,1,$O$1+1))</f>
        <v>4650534</v>
      </c>
      <c r="G392" s="155">
        <f t="shared" si="82"/>
        <v>9301068</v>
      </c>
      <c r="H392" s="152">
        <f t="shared" si="83"/>
        <v>565608</v>
      </c>
      <c r="I392" s="166">
        <f t="shared" si="68"/>
        <v>6.4748507806114394E-2</v>
      </c>
      <c r="J392" s="167">
        <f t="shared" si="80"/>
        <v>0.11434022741307133</v>
      </c>
      <c r="K392"/>
      <c r="L392"/>
      <c r="M392"/>
      <c r="N392"/>
      <c r="O392"/>
      <c r="P392"/>
    </row>
    <row r="393" spans="1:16" hidden="1" outlineLevel="1">
      <c r="A393" s="609" t="s">
        <v>127</v>
      </c>
      <c r="B393" s="152">
        <f>(INDEX(Data!764:764,1,$O$1-2))</f>
        <v>786191</v>
      </c>
      <c r="C393" s="154">
        <f>(INDEX(Data!764:764,1,$O$1-1))</f>
        <v>786191</v>
      </c>
      <c r="D393" s="155">
        <f t="shared" si="81"/>
        <v>1572382</v>
      </c>
      <c r="E393" s="152">
        <f>(INDEX(Data!764:764,1,$O$1))</f>
        <v>877572</v>
      </c>
      <c r="F393" s="154">
        <f>(INDEX(Data!764:764,1,$O$1+1))</f>
        <v>877572</v>
      </c>
      <c r="G393" s="155">
        <f t="shared" si="82"/>
        <v>1755144</v>
      </c>
      <c r="H393" s="152">
        <f t="shared" si="83"/>
        <v>182762</v>
      </c>
      <c r="I393" s="166">
        <f t="shared" si="68"/>
        <v>0.11623256943923296</v>
      </c>
      <c r="J393" s="167">
        <f t="shared" si="80"/>
        <v>2.1576400054562302E-2</v>
      </c>
      <c r="K393"/>
      <c r="L393"/>
      <c r="M393"/>
      <c r="N393"/>
      <c r="O393"/>
      <c r="P393"/>
    </row>
    <row r="394" spans="1:16" hidden="1" outlineLevel="1">
      <c r="A394" s="609" t="s">
        <v>128</v>
      </c>
      <c r="B394" s="152">
        <f>(INDEX(Data!765:765,1,$O$1-2))</f>
        <v>425126</v>
      </c>
      <c r="C394" s="154">
        <f>(INDEX(Data!765:765,1,$O$1-1))</f>
        <v>425126</v>
      </c>
      <c r="D394" s="155">
        <f t="shared" si="81"/>
        <v>850252</v>
      </c>
      <c r="E394" s="152">
        <f>(INDEX(Data!765:765,1,$O$1))</f>
        <v>459681</v>
      </c>
      <c r="F394" s="154">
        <f>(INDEX(Data!765:765,1,$O$1+1))</f>
        <v>459681</v>
      </c>
      <c r="G394" s="155">
        <f t="shared" si="82"/>
        <v>919362</v>
      </c>
      <c r="H394" s="152">
        <f t="shared" si="83"/>
        <v>69110</v>
      </c>
      <c r="I394" s="166">
        <f t="shared" si="68"/>
        <v>8.1281784694420003E-2</v>
      </c>
      <c r="J394" s="167">
        <f t="shared" si="80"/>
        <v>1.1301934375163808E-2</v>
      </c>
      <c r="K394"/>
      <c r="L394"/>
      <c r="M394"/>
      <c r="N394"/>
      <c r="O394"/>
      <c r="P394"/>
    </row>
    <row r="395" spans="1:16" hidden="1" outlineLevel="1">
      <c r="A395" s="609" t="s">
        <v>129</v>
      </c>
      <c r="B395" s="152">
        <f>(INDEX(Data!766:766,1,$O$1-2))</f>
        <v>6569065</v>
      </c>
      <c r="C395" s="154">
        <f>(INDEX(Data!766:766,1,$O$1-1))</f>
        <v>6569065</v>
      </c>
      <c r="D395" s="155">
        <f t="shared" si="81"/>
        <v>13138130</v>
      </c>
      <c r="E395" s="152">
        <f>(INDEX(Data!766:766,1,$O$1))</f>
        <v>7122063</v>
      </c>
      <c r="F395" s="154">
        <f>(INDEX(Data!766:766,1,$O$1+1))</f>
        <v>7122063</v>
      </c>
      <c r="G395" s="155">
        <f t="shared" si="82"/>
        <v>14244126</v>
      </c>
      <c r="H395" s="152">
        <f t="shared" si="83"/>
        <v>1105996</v>
      </c>
      <c r="I395" s="166">
        <f t="shared" si="68"/>
        <v>8.418214768768463E-2</v>
      </c>
      <c r="J395" s="167">
        <f t="shared" si="80"/>
        <v>0.17510640779536737</v>
      </c>
      <c r="K395"/>
      <c r="L395"/>
      <c r="M395"/>
      <c r="N395"/>
      <c r="O395"/>
      <c r="P395"/>
    </row>
    <row r="396" spans="1:16" hidden="1" outlineLevel="1">
      <c r="A396" s="609" t="s">
        <v>405</v>
      </c>
      <c r="B396" s="152">
        <f>(INDEX(Data!767:767,1,$O$1-2))</f>
        <v>2405163</v>
      </c>
      <c r="C396" s="154">
        <f>(INDEX(Data!767:767,1,$O$1-1))</f>
        <v>2405163</v>
      </c>
      <c r="D396" s="155">
        <f t="shared" si="81"/>
        <v>4810326</v>
      </c>
      <c r="E396" s="152">
        <f>(INDEX(Data!767:767,1,$O$1))</f>
        <v>2417800</v>
      </c>
      <c r="F396" s="154">
        <f>(INDEX(Data!767:767,1,$O$1+1))</f>
        <v>2417800</v>
      </c>
      <c r="G396" s="155">
        <f t="shared" si="82"/>
        <v>4835600</v>
      </c>
      <c r="H396" s="152">
        <f t="shared" si="83"/>
        <v>25274</v>
      </c>
      <c r="I396" s="166">
        <f t="shared" si="68"/>
        <v>5.2541137544524011E-3</v>
      </c>
      <c r="J396" s="167">
        <f t="shared" si="80"/>
        <v>5.9445173788499096E-2</v>
      </c>
      <c r="K396"/>
      <c r="L396"/>
      <c r="M396"/>
      <c r="N396"/>
      <c r="O396"/>
      <c r="P396"/>
    </row>
    <row r="397" spans="1:16" hidden="1" outlineLevel="1">
      <c r="A397" s="609" t="s">
        <v>406</v>
      </c>
      <c r="B397" s="152">
        <f>(INDEX(Data!768:768,1,$O$1-2))</f>
        <v>2638109</v>
      </c>
      <c r="C397" s="154">
        <f>(INDEX(Data!768:768,1,$O$1-1))</f>
        <v>2638109</v>
      </c>
      <c r="D397" s="155">
        <f t="shared" si="81"/>
        <v>5276218</v>
      </c>
      <c r="E397" s="152">
        <f>(INDEX(Data!768:768,1,$O$1))</f>
        <v>2853601</v>
      </c>
      <c r="F397" s="154">
        <f>(INDEX(Data!768:768,1,$O$1+1))</f>
        <v>2853601</v>
      </c>
      <c r="G397" s="155">
        <f t="shared" si="82"/>
        <v>5707202</v>
      </c>
      <c r="H397" s="152">
        <f t="shared" si="83"/>
        <v>430984</v>
      </c>
      <c r="I397" s="166">
        <f t="shared" si="68"/>
        <v>8.1684267026116059E-2</v>
      </c>
      <c r="J397" s="167">
        <f t="shared" si="80"/>
        <v>7.0159983194654149E-2</v>
      </c>
      <c r="K397"/>
      <c r="L397"/>
      <c r="M397"/>
      <c r="N397"/>
      <c r="O397"/>
      <c r="P397"/>
    </row>
    <row r="398" spans="1:16" ht="12.75" hidden="1" customHeight="1" outlineLevel="1">
      <c r="A398" s="609" t="s">
        <v>407</v>
      </c>
      <c r="B398" s="152">
        <f>(INDEX(Data!769:769,1,$O$1-2))</f>
        <v>1438439</v>
      </c>
      <c r="C398" s="154">
        <f>(INDEX(Data!769:769,1,$O$1-1))</f>
        <v>1438439</v>
      </c>
      <c r="D398" s="155">
        <f t="shared" si="81"/>
        <v>2876878</v>
      </c>
      <c r="E398" s="152">
        <f>(INDEX(Data!769:769,1,$O$1))</f>
        <v>1534258</v>
      </c>
      <c r="F398" s="154">
        <f>(INDEX(Data!769:769,1,$O$1+1))</f>
        <v>1534258</v>
      </c>
      <c r="G398" s="155">
        <f t="shared" si="82"/>
        <v>3068516</v>
      </c>
      <c r="H398" s="152">
        <f t="shared" si="83"/>
        <v>191638</v>
      </c>
      <c r="I398" s="166">
        <f t="shared" si="68"/>
        <v>6.6613182762703185E-2</v>
      </c>
      <c r="J398" s="167">
        <f t="shared" si="80"/>
        <v>3.7721992491684612E-2</v>
      </c>
      <c r="K398"/>
      <c r="L398"/>
      <c r="M398"/>
      <c r="N398"/>
      <c r="O398"/>
      <c r="P398"/>
    </row>
    <row r="399" spans="1:16" hidden="1" outlineLevel="1">
      <c r="A399" s="609" t="s">
        <v>420</v>
      </c>
      <c r="B399" s="152">
        <f>(INDEX(Data!770:770,1,$O$1-2))</f>
        <v>1554912</v>
      </c>
      <c r="C399" s="154">
        <f>(INDEX(Data!770:770,1,$O$1-1))</f>
        <v>1554912</v>
      </c>
      <c r="D399" s="155">
        <f t="shared" si="81"/>
        <v>3109824</v>
      </c>
      <c r="E399" s="152">
        <f>(INDEX(Data!770:770,1,$O$1))</f>
        <v>1820813</v>
      </c>
      <c r="F399" s="154">
        <f>(INDEX(Data!770:770,1,$O$1+1))</f>
        <v>1820813</v>
      </c>
      <c r="G399" s="155">
        <f t="shared" si="82"/>
        <v>3641626</v>
      </c>
      <c r="H399" s="152">
        <f t="shared" si="83"/>
        <v>531802</v>
      </c>
      <c r="I399" s="166">
        <f t="shared" si="68"/>
        <v>0.17100710522524748</v>
      </c>
      <c r="J399" s="167">
        <f t="shared" si="80"/>
        <v>4.476736918742593E-2</v>
      </c>
      <c r="K399"/>
      <c r="L399"/>
      <c r="M399"/>
      <c r="N399"/>
      <c r="O399"/>
      <c r="P399"/>
    </row>
    <row r="400" spans="1:16" hidden="1" outlineLevel="1">
      <c r="A400" s="609" t="s">
        <v>421</v>
      </c>
      <c r="B400" s="152">
        <f>(INDEX(Data!771:771,1,$O$1-2))</f>
        <v>576540</v>
      </c>
      <c r="C400" s="154">
        <f>(INDEX(Data!771:771,1,$O$1-1))</f>
        <v>576540</v>
      </c>
      <c r="D400" s="155">
        <f t="shared" si="81"/>
        <v>1153080</v>
      </c>
      <c r="E400" s="152">
        <f>(INDEX(Data!771:771,1,$O$1))</f>
        <v>1002939</v>
      </c>
      <c r="F400" s="154">
        <f>(INDEX(Data!771:771,1,$O$1+1))</f>
        <v>1002939</v>
      </c>
      <c r="G400" s="155">
        <f t="shared" si="82"/>
        <v>2005878</v>
      </c>
      <c r="H400" s="152">
        <f t="shared" si="83"/>
        <v>852798</v>
      </c>
      <c r="I400" s="166">
        <f t="shared" si="68"/>
        <v>0.73958268290144658</v>
      </c>
      <c r="J400" s="167">
        <f>IFERROR(G400/G$401,"")</f>
        <v>2.4658732382440027E-2</v>
      </c>
      <c r="K400"/>
      <c r="L400"/>
      <c r="M400"/>
      <c r="N400"/>
      <c r="O400"/>
      <c r="P400"/>
    </row>
    <row r="401" spans="1:16" ht="25.5" collapsed="1">
      <c r="A401" s="370" t="s">
        <v>188</v>
      </c>
      <c r="B401" s="405">
        <f t="shared" ref="B401:H401" si="84">SUM(B389:B400)</f>
        <v>37358647</v>
      </c>
      <c r="C401" s="406">
        <f t="shared" si="84"/>
        <v>37358647</v>
      </c>
      <c r="D401" s="447">
        <f t="shared" si="84"/>
        <v>74717294</v>
      </c>
      <c r="E401" s="405">
        <f t="shared" si="84"/>
        <v>40672772</v>
      </c>
      <c r="F401" s="406">
        <f t="shared" si="84"/>
        <v>40672772</v>
      </c>
      <c r="G401" s="447">
        <f t="shared" si="84"/>
        <v>81345544</v>
      </c>
      <c r="H401" s="405">
        <f t="shared" si="84"/>
        <v>6628250</v>
      </c>
      <c r="I401" s="408">
        <f>IFERROR(H401/D401,"")</f>
        <v>8.871105530133358E-2</v>
      </c>
      <c r="J401" s="409">
        <f>IFERROR(G401/G$404,"")</f>
        <v>3.2296526928290464E-2</v>
      </c>
      <c r="K401"/>
      <c r="L401"/>
      <c r="M401"/>
      <c r="N401"/>
      <c r="O401"/>
      <c r="P401"/>
    </row>
    <row r="402" spans="1:16">
      <c r="A402" s="413" t="s">
        <v>216</v>
      </c>
      <c r="B402" s="414"/>
      <c r="C402" s="415"/>
      <c r="D402" s="371">
        <f>(INDEX(Data!793:793,1,$O$1-2))</f>
        <v>11198.025067838222</v>
      </c>
      <c r="E402" s="414"/>
      <c r="F402" s="415"/>
      <c r="G402" s="371">
        <f>(INDEX(Data!793:793,1,$O$1))</f>
        <v>11939.754152777314</v>
      </c>
      <c r="H402" s="172">
        <f>ROUND(G402-D402,0)</f>
        <v>742</v>
      </c>
      <c r="I402" s="166">
        <f t="shared" ref="I402" si="85">IFERROR(H402/D402,"")</f>
        <v>6.6261684136704926E-2</v>
      </c>
      <c r="J402" s="403"/>
      <c r="K402"/>
      <c r="L402"/>
      <c r="M402"/>
      <c r="N402"/>
      <c r="O402"/>
      <c r="P402"/>
    </row>
    <row r="403" spans="1:16">
      <c r="A403" s="413" t="s">
        <v>217</v>
      </c>
      <c r="B403" s="414"/>
      <c r="C403" s="415"/>
      <c r="D403" s="387">
        <f>(INDEX(Data!791:791,1,$O$1-2)-INDEX(Data!790:790,1,$O$1-2))</f>
        <v>6415</v>
      </c>
      <c r="E403" s="414"/>
      <c r="F403" s="415"/>
      <c r="G403" s="387">
        <f>(INDEX(Data!791:791,1,$O$1)-INDEX(Data!790:790,1,$O$1))</f>
        <v>6415</v>
      </c>
      <c r="H403" s="414"/>
      <c r="I403" s="416"/>
      <c r="J403" s="403"/>
      <c r="K403"/>
      <c r="L403"/>
      <c r="M403"/>
      <c r="N403"/>
      <c r="O403"/>
      <c r="P403"/>
    </row>
    <row r="404" spans="1:16" ht="29.25" customHeight="1" thickBot="1">
      <c r="A404" s="376" t="s">
        <v>256</v>
      </c>
      <c r="B404" s="377">
        <f t="shared" ref="B404:H404" si="86">B401+B387+B377+B360+B344</f>
        <v>963970462</v>
      </c>
      <c r="C404" s="404">
        <f t="shared" si="86"/>
        <v>963970462</v>
      </c>
      <c r="D404" s="379">
        <f t="shared" si="86"/>
        <v>1927940924</v>
      </c>
      <c r="E404" s="380">
        <f t="shared" si="86"/>
        <v>1259354360</v>
      </c>
      <c r="F404" s="381">
        <f t="shared" si="86"/>
        <v>1259354360</v>
      </c>
      <c r="G404" s="379">
        <f t="shared" si="86"/>
        <v>2518708720</v>
      </c>
      <c r="H404" s="377">
        <f t="shared" si="86"/>
        <v>590767796</v>
      </c>
      <c r="I404" s="382">
        <f>IFERROR(H404/D404,"")</f>
        <v>0.3064242211189247</v>
      </c>
      <c r="J404" s="383">
        <f>J401+J387+J377+J360+J344</f>
        <v>1</v>
      </c>
      <c r="K404"/>
      <c r="L404"/>
      <c r="M404"/>
      <c r="N404"/>
      <c r="O404"/>
      <c r="P404"/>
    </row>
    <row r="405" spans="1:16" ht="13.5" thickBot="1">
      <c r="A405" s="603"/>
      <c r="B405" s="4"/>
      <c r="C405" s="4"/>
      <c r="D405" s="4"/>
      <c r="E405" s="4"/>
      <c r="F405" s="4"/>
      <c r="G405" s="4"/>
      <c r="H405" s="4"/>
      <c r="I405" s="4"/>
      <c r="J405" s="194"/>
      <c r="K405"/>
      <c r="L405"/>
      <c r="M405"/>
      <c r="N405"/>
      <c r="O405"/>
      <c r="P405"/>
    </row>
    <row r="406" spans="1:16" ht="13.5" customHeight="1" thickBot="1">
      <c r="A406" s="545" t="s">
        <v>374</v>
      </c>
      <c r="B406" s="546"/>
      <c r="C406" s="546"/>
      <c r="D406" s="546"/>
      <c r="E406" s="546"/>
      <c r="F406" s="546"/>
      <c r="G406" s="546"/>
      <c r="H406" s="546"/>
      <c r="I406" s="546"/>
      <c r="J406" s="556"/>
      <c r="K406"/>
      <c r="L406"/>
      <c r="M406"/>
      <c r="N406"/>
      <c r="O406"/>
      <c r="P406"/>
    </row>
    <row r="407" spans="1:16" s="11" customFormat="1" ht="25.5">
      <c r="A407" s="448" t="s">
        <v>356</v>
      </c>
      <c r="B407" s="449">
        <f>E407-2</f>
        <v>2018</v>
      </c>
      <c r="C407" s="450">
        <f>B407+1</f>
        <v>2019</v>
      </c>
      <c r="D407" s="451" t="str">
        <f>B407&amp;"-"&amp;C407</f>
        <v>2018-2019</v>
      </c>
      <c r="E407" s="449" t="str">
        <f>$N$1</f>
        <v>2020</v>
      </c>
      <c r="F407" s="450">
        <f>E407+1</f>
        <v>2021</v>
      </c>
      <c r="G407" s="451" t="str">
        <f>E407&amp;"-"&amp;F407</f>
        <v>2020-2021</v>
      </c>
      <c r="H407" s="449" t="s">
        <v>101</v>
      </c>
      <c r="I407" s="450" t="s">
        <v>102</v>
      </c>
      <c r="J407" s="451" t="s">
        <v>103</v>
      </c>
    </row>
    <row r="408" spans="1:16" s="42" customFormat="1" hidden="1" outlineLevel="1">
      <c r="A408" s="600" t="s">
        <v>256</v>
      </c>
      <c r="B408" s="598"/>
      <c r="C408" s="598"/>
      <c r="D408" s="598"/>
      <c r="E408" s="598"/>
      <c r="F408" s="598"/>
      <c r="G408" s="598"/>
      <c r="H408" s="598"/>
      <c r="I408" s="598"/>
      <c r="J408" s="599"/>
    </row>
    <row r="409" spans="1:16" hidden="1" outlineLevel="1">
      <c r="A409" s="609" t="s">
        <v>123</v>
      </c>
      <c r="B409" s="22">
        <f>B332+B348+B365+B389+B381</f>
        <v>92882841</v>
      </c>
      <c r="C409" s="20">
        <f>C332+C348+C365+C389+C381</f>
        <v>92882841</v>
      </c>
      <c r="D409" s="21">
        <f t="shared" ref="D409:D416" si="87">B409+C409</f>
        <v>185765682</v>
      </c>
      <c r="E409" s="22">
        <f>E332+E348+E365+E389+E381</f>
        <v>153960534</v>
      </c>
      <c r="F409" s="20">
        <f>F332+F348+F365+F389+F381</f>
        <v>153960534</v>
      </c>
      <c r="G409" s="21">
        <f t="shared" ref="G409:G416" si="88">E409+F409</f>
        <v>307921068</v>
      </c>
      <c r="H409" s="22">
        <f t="shared" ref="H409:H416" si="89">G409-D409</f>
        <v>122155386</v>
      </c>
      <c r="I409" s="164">
        <f t="shared" ref="I409:I421" si="90">IFERROR(H409/D409,"")</f>
        <v>0.65757778662261201</v>
      </c>
      <c r="J409" s="165">
        <f t="shared" ref="J409:J416" si="91">IFERROR(G409/G$421,"")</f>
        <v>0.13409395557757536</v>
      </c>
      <c r="K409"/>
      <c r="L409"/>
      <c r="M409"/>
      <c r="N409"/>
      <c r="O409"/>
      <c r="P409"/>
    </row>
    <row r="410" spans="1:16" hidden="1" outlineLevel="1">
      <c r="A410" s="609" t="s">
        <v>124</v>
      </c>
      <c r="B410" s="24">
        <f t="shared" ref="B410:C414" si="92">B333+B349+B366+B390+B382</f>
        <v>87079422</v>
      </c>
      <c r="C410" s="25">
        <f t="shared" si="92"/>
        <v>87079422</v>
      </c>
      <c r="D410" s="26">
        <f t="shared" si="87"/>
        <v>174158844</v>
      </c>
      <c r="E410" s="24">
        <f t="shared" ref="E410:F410" si="93">E333+E349+E366+E390+E382</f>
        <v>245559338</v>
      </c>
      <c r="F410" s="25">
        <f t="shared" si="93"/>
        <v>245559338</v>
      </c>
      <c r="G410" s="26">
        <f t="shared" si="88"/>
        <v>491118676</v>
      </c>
      <c r="H410" s="24">
        <f t="shared" si="89"/>
        <v>316959832</v>
      </c>
      <c r="I410" s="166">
        <f t="shared" si="90"/>
        <v>1.8199468067208806</v>
      </c>
      <c r="J410" s="165">
        <f t="shared" si="91"/>
        <v>0.2138731407714578</v>
      </c>
      <c r="K410"/>
      <c r="L410"/>
      <c r="M410"/>
      <c r="N410"/>
      <c r="O410"/>
      <c r="P410"/>
    </row>
    <row r="411" spans="1:16" hidden="1" outlineLevel="1">
      <c r="A411" s="609" t="s">
        <v>125</v>
      </c>
      <c r="B411" s="24">
        <f t="shared" si="92"/>
        <v>138950844</v>
      </c>
      <c r="C411" s="25">
        <f t="shared" si="92"/>
        <v>138950844</v>
      </c>
      <c r="D411" s="26">
        <f t="shared" si="87"/>
        <v>277901688</v>
      </c>
      <c r="E411" s="24">
        <f t="shared" ref="E411:F411" si="94">E334+E350+E367+E391+E383</f>
        <v>160820850</v>
      </c>
      <c r="F411" s="25">
        <f t="shared" si="94"/>
        <v>160820850</v>
      </c>
      <c r="G411" s="26">
        <f t="shared" si="88"/>
        <v>321641700</v>
      </c>
      <c r="H411" s="24">
        <f t="shared" si="89"/>
        <v>43740012</v>
      </c>
      <c r="I411" s="166">
        <f t="shared" si="90"/>
        <v>0.15739383346242936</v>
      </c>
      <c r="J411" s="165">
        <f t="shared" si="91"/>
        <v>0.1400690381851229</v>
      </c>
      <c r="K411"/>
      <c r="L411"/>
      <c r="M411"/>
      <c r="N411"/>
      <c r="O411"/>
      <c r="P411"/>
    </row>
    <row r="412" spans="1:16" hidden="1" outlineLevel="1">
      <c r="A412" s="609" t="s">
        <v>126</v>
      </c>
      <c r="B412" s="24">
        <f t="shared" si="92"/>
        <v>106309197</v>
      </c>
      <c r="C412" s="25">
        <f t="shared" si="92"/>
        <v>106309197</v>
      </c>
      <c r="D412" s="26">
        <f t="shared" si="87"/>
        <v>212618394</v>
      </c>
      <c r="E412" s="24">
        <f t="shared" ref="E412:F412" si="95">E335+E351+E368+E392+E384</f>
        <v>123741782</v>
      </c>
      <c r="F412" s="25">
        <f t="shared" si="95"/>
        <v>123741782</v>
      </c>
      <c r="G412" s="26">
        <f t="shared" si="88"/>
        <v>247483564</v>
      </c>
      <c r="H412" s="24">
        <f t="shared" si="89"/>
        <v>34865170</v>
      </c>
      <c r="I412" s="166">
        <f t="shared" si="90"/>
        <v>0.16398002705259829</v>
      </c>
      <c r="J412" s="165">
        <f t="shared" si="91"/>
        <v>0.10777453537929411</v>
      </c>
      <c r="K412"/>
      <c r="L412"/>
      <c r="M412"/>
      <c r="N412"/>
      <c r="O412"/>
      <c r="P412"/>
    </row>
    <row r="413" spans="1:16" hidden="1" outlineLevel="1">
      <c r="A413" s="609" t="s">
        <v>127</v>
      </c>
      <c r="B413" s="24">
        <f t="shared" si="92"/>
        <v>179368089</v>
      </c>
      <c r="C413" s="25">
        <f t="shared" si="92"/>
        <v>179368089</v>
      </c>
      <c r="D413" s="26">
        <f t="shared" si="87"/>
        <v>358736178</v>
      </c>
      <c r="E413" s="24">
        <f t="shared" ref="E413:H413" si="96">E336+E352+E369+E393+E385</f>
        <v>188361148</v>
      </c>
      <c r="F413" s="25">
        <f t="shared" ref="F413" si="97">F336+F352+F369+F393+F385</f>
        <v>188361148</v>
      </c>
      <c r="G413" s="26">
        <f t="shared" si="88"/>
        <v>376722296</v>
      </c>
      <c r="H413" s="24">
        <f t="shared" si="96"/>
        <v>17986118</v>
      </c>
      <c r="I413" s="166">
        <f t="shared" si="90"/>
        <v>5.0137452264432614E-2</v>
      </c>
      <c r="J413" s="165">
        <f t="shared" si="91"/>
        <v>0.1640556235824247</v>
      </c>
      <c r="K413"/>
      <c r="L413"/>
      <c r="M413"/>
      <c r="N413"/>
      <c r="O413"/>
      <c r="P413"/>
    </row>
    <row r="414" spans="1:16" hidden="1" outlineLevel="1">
      <c r="A414" s="609" t="s">
        <v>128</v>
      </c>
      <c r="B414" s="24">
        <f t="shared" si="92"/>
        <v>33027623</v>
      </c>
      <c r="C414" s="25">
        <f t="shared" si="92"/>
        <v>33027623</v>
      </c>
      <c r="D414" s="26">
        <f t="shared" si="87"/>
        <v>66055246</v>
      </c>
      <c r="E414" s="24">
        <f t="shared" ref="E414:H414" si="98">E337+E353+E370+E394+E386</f>
        <v>35811677</v>
      </c>
      <c r="F414" s="25">
        <f t="shared" ref="F414" si="99">F337+F353+F370+F394+F386</f>
        <v>35811677</v>
      </c>
      <c r="G414" s="26">
        <f t="shared" si="88"/>
        <v>71623354</v>
      </c>
      <c r="H414" s="24">
        <f t="shared" si="98"/>
        <v>5568108</v>
      </c>
      <c r="I414" s="166">
        <f t="shared" si="90"/>
        <v>8.4294712943768307E-2</v>
      </c>
      <c r="J414" s="165">
        <f t="shared" si="91"/>
        <v>3.1190651916006458E-2</v>
      </c>
      <c r="K414"/>
      <c r="L414"/>
      <c r="M414"/>
      <c r="N414"/>
      <c r="O414"/>
      <c r="P414"/>
    </row>
    <row r="415" spans="1:16" hidden="1" outlineLevel="1">
      <c r="A415" s="609" t="s">
        <v>129</v>
      </c>
      <c r="B415" s="24">
        <f t="shared" ref="B415:C420" si="100">B338+B354+B371+B395</f>
        <v>108014949</v>
      </c>
      <c r="C415" s="25">
        <f t="shared" si="100"/>
        <v>108014949</v>
      </c>
      <c r="D415" s="26">
        <f t="shared" si="87"/>
        <v>216029898</v>
      </c>
      <c r="E415" s="24">
        <f t="shared" ref="E415:F420" si="101">E338+E354+E371+E395</f>
        <v>109477078</v>
      </c>
      <c r="F415" s="25">
        <f t="shared" si="101"/>
        <v>109477078</v>
      </c>
      <c r="G415" s="26">
        <f t="shared" si="88"/>
        <v>218954156</v>
      </c>
      <c r="H415" s="24">
        <f t="shared" si="89"/>
        <v>2924258</v>
      </c>
      <c r="I415" s="166">
        <f t="shared" si="90"/>
        <v>1.3536357823952683E-2</v>
      </c>
      <c r="J415" s="165">
        <f t="shared" si="91"/>
        <v>9.535050348743758E-2</v>
      </c>
      <c r="K415"/>
      <c r="L415"/>
      <c r="M415"/>
      <c r="N415"/>
      <c r="O415"/>
      <c r="P415"/>
    </row>
    <row r="416" spans="1:16" hidden="1" outlineLevel="1">
      <c r="A416" s="609" t="s">
        <v>405</v>
      </c>
      <c r="B416" s="24">
        <f t="shared" si="100"/>
        <v>74884672</v>
      </c>
      <c r="C416" s="25">
        <f t="shared" si="100"/>
        <v>74884672</v>
      </c>
      <c r="D416" s="26">
        <f t="shared" si="87"/>
        <v>149769344</v>
      </c>
      <c r="E416" s="24">
        <f t="shared" si="101"/>
        <v>75396583</v>
      </c>
      <c r="F416" s="25">
        <f t="shared" si="101"/>
        <v>75396583</v>
      </c>
      <c r="G416" s="26">
        <f t="shared" si="88"/>
        <v>150793166</v>
      </c>
      <c r="H416" s="24">
        <f t="shared" si="89"/>
        <v>1023822</v>
      </c>
      <c r="I416" s="166">
        <f t="shared" si="90"/>
        <v>6.8359917500873876E-3</v>
      </c>
      <c r="J416" s="165">
        <f t="shared" si="91"/>
        <v>6.5667647343331331E-2</v>
      </c>
      <c r="K416"/>
      <c r="L416"/>
      <c r="M416"/>
      <c r="N416"/>
      <c r="O416"/>
      <c r="P416"/>
    </row>
    <row r="417" spans="1:16" hidden="1" outlineLevel="1">
      <c r="A417" s="609" t="s">
        <v>406</v>
      </c>
      <c r="B417" s="24">
        <f t="shared" si="100"/>
        <v>104799502</v>
      </c>
      <c r="C417" s="25">
        <f t="shared" si="100"/>
        <v>104799502</v>
      </c>
      <c r="D417" s="26">
        <f>B302+C302</f>
        <v>6660749</v>
      </c>
      <c r="E417" s="24">
        <f t="shared" si="101"/>
        <v>114608794</v>
      </c>
      <c r="F417" s="25">
        <f t="shared" si="101"/>
        <v>114608794</v>
      </c>
      <c r="G417" s="26">
        <f>E302+F302</f>
        <v>6817204</v>
      </c>
      <c r="H417" s="24">
        <f>G302-D302</f>
        <v>156455</v>
      </c>
      <c r="I417" s="166">
        <f>IFERROR(H302/D302,"")</f>
        <v>2.3489100099703501E-2</v>
      </c>
      <c r="J417" s="165">
        <f>IFERROR(G302/G$421,"")</f>
        <v>2.9687668215650285E-3</v>
      </c>
      <c r="K417"/>
      <c r="L417"/>
      <c r="M417"/>
      <c r="N417"/>
      <c r="O417"/>
      <c r="P417"/>
    </row>
    <row r="418" spans="1:16" ht="12.75" hidden="1" customHeight="1" outlineLevel="1">
      <c r="A418" s="609" t="s">
        <v>407</v>
      </c>
      <c r="B418" s="24">
        <f t="shared" si="100"/>
        <v>26851928</v>
      </c>
      <c r="C418" s="25">
        <f t="shared" si="100"/>
        <v>26851928</v>
      </c>
      <c r="D418" s="26">
        <f t="shared" ref="D418:D420" si="102">B418+C418</f>
        <v>53703856</v>
      </c>
      <c r="E418" s="24">
        <f t="shared" si="101"/>
        <v>28920418</v>
      </c>
      <c r="F418" s="25">
        <f t="shared" si="101"/>
        <v>28920418</v>
      </c>
      <c r="G418" s="26">
        <f t="shared" ref="G418:G420" si="103">E418+F418</f>
        <v>57840836</v>
      </c>
      <c r="H418" s="24">
        <f t="shared" ref="H418:H420" si="104">G418-D418</f>
        <v>4136980</v>
      </c>
      <c r="I418" s="166">
        <f t="shared" ref="I418:I420" si="105">IFERROR(H418/D418,"")</f>
        <v>7.70332022341189E-2</v>
      </c>
      <c r="J418" s="165">
        <f t="shared" ref="J418:J420" si="106">IFERROR(G418/G$421,"")</f>
        <v>2.5188619094922801E-2</v>
      </c>
      <c r="K418"/>
      <c r="L418"/>
      <c r="M418"/>
      <c r="N418"/>
      <c r="O418"/>
      <c r="P418"/>
    </row>
    <row r="419" spans="1:16" hidden="1" outlineLevel="1">
      <c r="A419" s="75" t="s">
        <v>420</v>
      </c>
      <c r="B419" s="24">
        <f t="shared" si="100"/>
        <v>6023790</v>
      </c>
      <c r="C419" s="25">
        <f t="shared" si="100"/>
        <v>6023790</v>
      </c>
      <c r="D419" s="26">
        <f t="shared" si="102"/>
        <v>12047580</v>
      </c>
      <c r="E419" s="24">
        <f t="shared" si="101"/>
        <v>12042535</v>
      </c>
      <c r="F419" s="25">
        <f t="shared" si="101"/>
        <v>12042535</v>
      </c>
      <c r="G419" s="26">
        <f t="shared" si="103"/>
        <v>24085070</v>
      </c>
      <c r="H419" s="24">
        <f t="shared" si="104"/>
        <v>12037490</v>
      </c>
      <c r="I419" s="166">
        <f t="shared" si="105"/>
        <v>0.9991624874041094</v>
      </c>
      <c r="J419" s="165">
        <f t="shared" si="106"/>
        <v>1.0488604523360491E-2</v>
      </c>
      <c r="K419"/>
      <c r="L419"/>
      <c r="M419"/>
      <c r="N419"/>
      <c r="O419"/>
      <c r="P419"/>
    </row>
    <row r="420" spans="1:16" hidden="1" outlineLevel="1">
      <c r="A420" s="75" t="s">
        <v>421</v>
      </c>
      <c r="B420" s="24">
        <f t="shared" si="100"/>
        <v>5777605</v>
      </c>
      <c r="C420" s="25">
        <f t="shared" si="100"/>
        <v>5777605</v>
      </c>
      <c r="D420" s="26">
        <f t="shared" si="102"/>
        <v>11555210</v>
      </c>
      <c r="E420" s="24">
        <f t="shared" si="101"/>
        <v>10653623</v>
      </c>
      <c r="F420" s="25">
        <f t="shared" si="101"/>
        <v>10653623</v>
      </c>
      <c r="G420" s="26">
        <f t="shared" si="103"/>
        <v>21307246</v>
      </c>
      <c r="H420" s="24">
        <f t="shared" si="104"/>
        <v>9752036</v>
      </c>
      <c r="I420" s="166">
        <f t="shared" si="105"/>
        <v>0.84395142970140746</v>
      </c>
      <c r="J420" s="165">
        <f t="shared" si="106"/>
        <v>9.278913317501452E-3</v>
      </c>
      <c r="K420"/>
      <c r="L420"/>
      <c r="M420"/>
      <c r="N420"/>
      <c r="O420"/>
      <c r="P420"/>
    </row>
    <row r="421" spans="1:16" ht="26.25" collapsed="1" thickBot="1">
      <c r="A421" s="376" t="s">
        <v>256</v>
      </c>
      <c r="B421" s="405">
        <f>SUM(B409:B420)</f>
        <v>963970462</v>
      </c>
      <c r="C421" s="406">
        <f t="shared" ref="C421:H421" si="107">SUM(C409:C420)</f>
        <v>963970462</v>
      </c>
      <c r="D421" s="447">
        <f t="shared" si="107"/>
        <v>1725002669</v>
      </c>
      <c r="E421" s="405">
        <f t="shared" si="107"/>
        <v>1259354360</v>
      </c>
      <c r="F421" s="406">
        <f t="shared" si="107"/>
        <v>1259354360</v>
      </c>
      <c r="G421" s="447">
        <f t="shared" si="107"/>
        <v>2296308336</v>
      </c>
      <c r="H421" s="405">
        <f t="shared" si="107"/>
        <v>571305667</v>
      </c>
      <c r="I421" s="408">
        <f t="shared" si="90"/>
        <v>0.33119117858014169</v>
      </c>
      <c r="J421" s="409">
        <f t="shared" ref="J421" si="108">SUM(J409:J420)</f>
        <v>0.99999999999999989</v>
      </c>
      <c r="K421"/>
      <c r="L421"/>
      <c r="M421"/>
      <c r="N421"/>
      <c r="O421"/>
      <c r="P421"/>
    </row>
    <row r="422" spans="1:16" ht="12" customHeight="1">
      <c r="A422" s="603"/>
      <c r="B422" s="4"/>
      <c r="C422" s="4"/>
      <c r="D422" s="4"/>
      <c r="E422" s="4"/>
      <c r="F422" s="4"/>
      <c r="G422" s="4"/>
      <c r="H422" s="4"/>
      <c r="I422" s="4"/>
      <c r="J422" s="194"/>
      <c r="K422"/>
      <c r="L422"/>
      <c r="M422"/>
      <c r="N422"/>
      <c r="O422"/>
      <c r="P422"/>
    </row>
    <row r="423" spans="1:16">
      <c r="A423" s="603"/>
      <c r="B423" s="4"/>
      <c r="C423" s="4"/>
      <c r="D423" s="4"/>
      <c r="E423" s="4"/>
      <c r="F423" s="4"/>
      <c r="G423" s="4"/>
      <c r="H423" s="4"/>
      <c r="I423" s="4"/>
      <c r="J423" s="194"/>
      <c r="K423"/>
      <c r="L423"/>
      <c r="M423"/>
      <c r="N423"/>
      <c r="O423"/>
      <c r="P423"/>
    </row>
    <row r="424" spans="1:16">
      <c r="A424" s="603"/>
      <c r="B424" s="4"/>
      <c r="C424" s="4"/>
      <c r="D424" s="4"/>
      <c r="E424" s="4"/>
      <c r="F424" s="4"/>
      <c r="G424" s="4"/>
      <c r="H424" s="4"/>
      <c r="I424" s="4"/>
      <c r="J424" s="194"/>
      <c r="K424"/>
      <c r="L424"/>
      <c r="M424"/>
      <c r="N424"/>
      <c r="O424"/>
      <c r="P424"/>
    </row>
    <row r="425" spans="1:16">
      <c r="A425" s="603"/>
      <c r="B425" s="4"/>
      <c r="C425" s="4"/>
      <c r="D425" s="4"/>
      <c r="E425" s="4"/>
      <c r="F425" s="4"/>
      <c r="G425" s="4"/>
      <c r="H425" s="4"/>
      <c r="I425" s="4"/>
      <c r="J425" s="194"/>
      <c r="K425"/>
      <c r="L425"/>
      <c r="M425"/>
      <c r="N425"/>
      <c r="O425"/>
      <c r="P425"/>
    </row>
    <row r="426" spans="1:16">
      <c r="A426" s="603"/>
      <c r="B426" s="4"/>
      <c r="C426" s="4"/>
      <c r="D426" s="4"/>
      <c r="E426" s="4"/>
      <c r="F426" s="4"/>
      <c r="G426" s="4"/>
      <c r="H426" s="4"/>
      <c r="I426" s="4"/>
      <c r="J426" s="194"/>
      <c r="K426"/>
      <c r="L426"/>
      <c r="M426"/>
      <c r="N426"/>
      <c r="O426"/>
      <c r="P426"/>
    </row>
    <row r="427" spans="1:16">
      <c r="A427" s="603"/>
      <c r="B427" s="4"/>
      <c r="C427" s="4"/>
      <c r="D427" s="4"/>
      <c r="E427" s="4"/>
      <c r="F427" s="4"/>
      <c r="G427" s="4"/>
      <c r="H427" s="4"/>
      <c r="I427" s="4"/>
      <c r="J427" s="194"/>
      <c r="K427"/>
      <c r="L427"/>
      <c r="M427"/>
      <c r="N427"/>
      <c r="O427"/>
      <c r="P427"/>
    </row>
    <row r="428" spans="1:16">
      <c r="A428" s="603"/>
      <c r="B428" s="4"/>
      <c r="C428" s="4"/>
      <c r="D428" s="4"/>
      <c r="E428" s="4"/>
      <c r="F428" s="4"/>
      <c r="G428" s="4"/>
      <c r="H428" s="4"/>
      <c r="I428" s="4"/>
      <c r="J428" s="194"/>
      <c r="K428"/>
      <c r="L428"/>
      <c r="M428"/>
      <c r="N428"/>
      <c r="O428"/>
      <c r="P428"/>
    </row>
    <row r="429" spans="1:16">
      <c r="A429" s="603"/>
      <c r="B429" s="4"/>
      <c r="C429" s="4"/>
      <c r="D429" s="4"/>
      <c r="E429" s="4"/>
      <c r="F429" s="4"/>
      <c r="G429" s="4"/>
      <c r="H429" s="4"/>
      <c r="I429" s="4"/>
      <c r="J429" s="194"/>
      <c r="K429"/>
      <c r="L429"/>
      <c r="M429"/>
      <c r="N429"/>
      <c r="O429"/>
      <c r="P429"/>
    </row>
    <row r="430" spans="1:16">
      <c r="A430" s="603"/>
      <c r="B430" s="4"/>
      <c r="C430" s="4"/>
      <c r="D430" s="4"/>
      <c r="E430" s="4"/>
      <c r="F430" s="4"/>
      <c r="G430" s="4"/>
      <c r="H430" s="4"/>
      <c r="I430" s="4"/>
      <c r="J430" s="194"/>
      <c r="K430"/>
      <c r="L430"/>
      <c r="M430"/>
      <c r="N430"/>
      <c r="O430"/>
      <c r="P430"/>
    </row>
    <row r="431" spans="1:16">
      <c r="A431" s="603"/>
      <c r="B431" s="4"/>
      <c r="C431" s="4"/>
      <c r="D431" s="4"/>
      <c r="E431" s="4"/>
      <c r="F431" s="4"/>
      <c r="G431" s="4"/>
      <c r="H431" s="4"/>
      <c r="I431" s="4"/>
      <c r="J431" s="194"/>
      <c r="K431"/>
      <c r="L431"/>
      <c r="M431"/>
      <c r="N431"/>
      <c r="O431"/>
      <c r="P431"/>
    </row>
    <row r="432" spans="1:16">
      <c r="A432" s="603"/>
      <c r="B432" s="4"/>
      <c r="C432" s="4"/>
      <c r="D432" s="4"/>
      <c r="E432" s="4"/>
      <c r="F432" s="4"/>
      <c r="G432" s="4"/>
      <c r="H432" s="4"/>
      <c r="I432" s="4"/>
      <c r="J432" s="194"/>
      <c r="K432"/>
      <c r="L432"/>
      <c r="M432"/>
      <c r="N432"/>
      <c r="O432"/>
      <c r="P432"/>
    </row>
    <row r="433" spans="1:16">
      <c r="A433" s="603"/>
      <c r="B433" s="4"/>
      <c r="C433" s="4"/>
      <c r="D433" s="4"/>
      <c r="E433" s="4"/>
      <c r="F433" s="4"/>
      <c r="G433" s="4"/>
      <c r="H433" s="4"/>
      <c r="I433" s="4"/>
      <c r="J433" s="194"/>
      <c r="K433"/>
      <c r="L433"/>
      <c r="M433"/>
      <c r="N433"/>
      <c r="O433"/>
      <c r="P433"/>
    </row>
    <row r="434" spans="1:16">
      <c r="A434" s="603"/>
      <c r="B434" s="4"/>
      <c r="C434" s="4"/>
      <c r="D434" s="4"/>
      <c r="E434" s="4"/>
      <c r="F434" s="4"/>
      <c r="G434" s="4"/>
      <c r="H434" s="4"/>
      <c r="I434" s="4"/>
      <c r="J434" s="194"/>
      <c r="K434"/>
      <c r="L434"/>
      <c r="M434"/>
      <c r="N434"/>
      <c r="O434"/>
      <c r="P434"/>
    </row>
    <row r="435" spans="1:16">
      <c r="A435" s="603"/>
      <c r="B435" s="4"/>
      <c r="C435" s="4"/>
      <c r="D435" s="4"/>
      <c r="E435" s="4"/>
      <c r="F435" s="4"/>
      <c r="G435" s="4"/>
      <c r="H435" s="4"/>
      <c r="I435" s="4"/>
      <c r="J435" s="194"/>
      <c r="K435"/>
      <c r="L435"/>
      <c r="M435"/>
      <c r="N435"/>
      <c r="O435"/>
      <c r="P435"/>
    </row>
    <row r="436" spans="1:16">
      <c r="A436" s="603"/>
      <c r="B436" s="4"/>
      <c r="C436" s="4"/>
      <c r="D436" s="4"/>
      <c r="E436" s="4"/>
      <c r="F436" s="4"/>
      <c r="G436" s="4"/>
      <c r="H436" s="4"/>
      <c r="I436" s="4"/>
      <c r="J436" s="194"/>
      <c r="K436"/>
      <c r="L436"/>
      <c r="M436"/>
      <c r="N436"/>
      <c r="O436"/>
      <c r="P436"/>
    </row>
    <row r="437" spans="1:16">
      <c r="A437" s="603"/>
      <c r="B437" s="4"/>
      <c r="C437" s="4"/>
      <c r="D437" s="4"/>
      <c r="E437" s="4"/>
      <c r="F437" s="4"/>
      <c r="G437" s="4"/>
      <c r="H437" s="4"/>
      <c r="I437" s="4"/>
      <c r="J437" s="194"/>
      <c r="K437"/>
      <c r="L437"/>
      <c r="M437"/>
      <c r="N437"/>
      <c r="O437"/>
      <c r="P437"/>
    </row>
    <row r="438" spans="1:16">
      <c r="A438" s="603"/>
      <c r="B438" s="4"/>
      <c r="C438" s="4"/>
      <c r="D438" s="4"/>
      <c r="E438" s="4"/>
      <c r="F438" s="4"/>
      <c r="G438" s="4"/>
      <c r="H438" s="4"/>
      <c r="I438" s="4"/>
      <c r="J438" s="194"/>
      <c r="K438"/>
      <c r="L438"/>
      <c r="M438"/>
      <c r="N438"/>
      <c r="O438"/>
      <c r="P438"/>
    </row>
    <row r="439" spans="1:16">
      <c r="A439" s="603"/>
      <c r="B439" s="4"/>
      <c r="C439" s="4"/>
      <c r="D439" s="4"/>
      <c r="E439" s="4"/>
      <c r="F439" s="4"/>
      <c r="G439" s="4"/>
      <c r="H439" s="4"/>
      <c r="I439" s="4"/>
      <c r="J439" s="194"/>
      <c r="K439"/>
      <c r="L439"/>
      <c r="M439"/>
      <c r="N439"/>
      <c r="O439"/>
      <c r="P439"/>
    </row>
    <row r="440" spans="1:16">
      <c r="A440" s="603"/>
      <c r="B440" s="4"/>
      <c r="C440" s="4"/>
      <c r="D440" s="4"/>
      <c r="E440" s="4"/>
      <c r="F440" s="4"/>
      <c r="G440" s="4"/>
      <c r="H440" s="4"/>
      <c r="I440" s="4"/>
      <c r="J440" s="194"/>
      <c r="K440"/>
      <c r="L440"/>
      <c r="M440"/>
      <c r="N440"/>
      <c r="O440"/>
      <c r="P440"/>
    </row>
    <row r="441" spans="1:16">
      <c r="A441" s="603"/>
      <c r="B441" s="4"/>
      <c r="C441" s="4"/>
      <c r="D441" s="4"/>
      <c r="E441" s="4"/>
      <c r="F441" s="4"/>
      <c r="G441" s="4"/>
      <c r="H441" s="4"/>
      <c r="I441" s="4"/>
      <c r="J441" s="194"/>
      <c r="K441"/>
      <c r="L441"/>
      <c r="M441"/>
      <c r="N441"/>
      <c r="O441"/>
      <c r="P441"/>
    </row>
    <row r="442" spans="1:16">
      <c r="A442" s="603"/>
      <c r="B442" s="4"/>
      <c r="C442" s="4"/>
      <c r="D442" s="4"/>
      <c r="E442" s="4"/>
      <c r="F442" s="4"/>
      <c r="G442" s="4"/>
      <c r="H442" s="4"/>
      <c r="I442" s="4"/>
      <c r="J442" s="194"/>
      <c r="K442"/>
      <c r="L442"/>
      <c r="M442"/>
      <c r="N442"/>
      <c r="O442"/>
      <c r="P442"/>
    </row>
    <row r="443" spans="1:16">
      <c r="A443" s="603"/>
      <c r="B443" s="4"/>
      <c r="C443" s="4"/>
      <c r="D443" s="4"/>
      <c r="E443" s="4"/>
      <c r="F443" s="4"/>
      <c r="G443" s="4"/>
      <c r="H443" s="4"/>
      <c r="I443" s="4"/>
      <c r="J443" s="604"/>
      <c r="K443"/>
      <c r="L443"/>
      <c r="M443"/>
      <c r="N443"/>
      <c r="O443"/>
      <c r="P443"/>
    </row>
    <row r="444" spans="1:16" ht="13.5" thickBot="1">
      <c r="A444" s="603"/>
      <c r="B444" s="4"/>
      <c r="C444" s="4"/>
      <c r="D444" s="4"/>
      <c r="E444" s="4"/>
      <c r="F444" s="4"/>
      <c r="G444" s="4"/>
      <c r="H444" s="4"/>
      <c r="I444" s="4"/>
      <c r="J444" s="194"/>
      <c r="K444"/>
      <c r="L444"/>
      <c r="M444"/>
      <c r="N444"/>
      <c r="O444"/>
      <c r="P444"/>
    </row>
    <row r="445" spans="1:16" ht="13.5" customHeight="1" thickBot="1">
      <c r="A445" s="547" t="s">
        <v>322</v>
      </c>
      <c r="B445" s="548"/>
      <c r="C445" s="548"/>
      <c r="D445" s="548"/>
      <c r="E445" s="548"/>
      <c r="F445" s="548"/>
      <c r="G445" s="548"/>
      <c r="H445" s="548"/>
      <c r="I445" s="548"/>
      <c r="J445" s="557"/>
      <c r="K445"/>
      <c r="L445"/>
      <c r="M445"/>
      <c r="N445"/>
      <c r="O445"/>
      <c r="P445"/>
    </row>
    <row r="446" spans="1:16" ht="13.5" thickBot="1">
      <c r="A446" s="248" t="s">
        <v>483</v>
      </c>
      <c r="B446" s="675" t="s">
        <v>1</v>
      </c>
      <c r="C446" s="676"/>
      <c r="D446" s="676"/>
      <c r="E446" s="676"/>
      <c r="F446" s="676"/>
      <c r="G446" s="676"/>
      <c r="H446" s="676"/>
      <c r="I446" s="676"/>
      <c r="J446" s="677"/>
      <c r="K446"/>
      <c r="L446"/>
      <c r="M446"/>
      <c r="N446"/>
      <c r="O446"/>
      <c r="P446"/>
    </row>
    <row r="447" spans="1:16" s="11" customFormat="1" ht="25.5">
      <c r="A447" s="448" t="s">
        <v>199</v>
      </c>
      <c r="B447" s="449">
        <f>E447-2</f>
        <v>2018</v>
      </c>
      <c r="C447" s="450">
        <f>B447+1</f>
        <v>2019</v>
      </c>
      <c r="D447" s="451" t="str">
        <f>B447&amp;"-"&amp;C447</f>
        <v>2018-2019</v>
      </c>
      <c r="E447" s="449" t="str">
        <f>$N$1</f>
        <v>2020</v>
      </c>
      <c r="F447" s="450">
        <f>E447+1</f>
        <v>2021</v>
      </c>
      <c r="G447" s="451" t="str">
        <f>E447&amp;"-"&amp;F447</f>
        <v>2020-2021</v>
      </c>
      <c r="H447" s="449" t="s">
        <v>101</v>
      </c>
      <c r="I447" s="450" t="s">
        <v>102</v>
      </c>
      <c r="J447" s="451" t="s">
        <v>103</v>
      </c>
    </row>
    <row r="448" spans="1:16" s="42" customFormat="1" hidden="1" outlineLevel="1">
      <c r="A448" s="600" t="s">
        <v>231</v>
      </c>
      <c r="B448" s="598"/>
      <c r="C448" s="598"/>
      <c r="D448" s="598"/>
      <c r="E448" s="598"/>
      <c r="F448" s="598"/>
      <c r="G448" s="598"/>
      <c r="H448" s="598"/>
      <c r="I448" s="598"/>
      <c r="J448" s="599"/>
    </row>
    <row r="449" spans="1:16" hidden="1" outlineLevel="1">
      <c r="A449" s="611" t="s">
        <v>47</v>
      </c>
      <c r="B449" s="22">
        <f>(INDEX(Data!408:408,1,$O$1-2))</f>
        <v>680406</v>
      </c>
      <c r="C449" s="20">
        <f>(INDEX(Data!408:408,1,$O$1-1))</f>
        <v>680406</v>
      </c>
      <c r="D449" s="21">
        <f>B449+C449</f>
        <v>1360812</v>
      </c>
      <c r="E449" s="30">
        <f>(INDEX(Data!408:408,1,$O$1))</f>
        <v>680406</v>
      </c>
      <c r="F449" s="31">
        <f>(INDEX(Data!408:408,1,$O$1+1))</f>
        <v>680406</v>
      </c>
      <c r="G449" s="21">
        <f>E449+F449</f>
        <v>1360812</v>
      </c>
      <c r="H449" s="22">
        <f>G449-D449</f>
        <v>0</v>
      </c>
      <c r="I449" s="164">
        <f>IFERROR(H449/D449,"")</f>
        <v>0</v>
      </c>
      <c r="J449" s="165">
        <f>IFERROR(G449/G$499,"")</f>
        <v>0.02</v>
      </c>
      <c r="K449"/>
      <c r="L449"/>
      <c r="M449"/>
      <c r="N449"/>
      <c r="O449"/>
      <c r="P449"/>
    </row>
    <row r="450" spans="1:16" hidden="1" outlineLevel="1">
      <c r="A450" s="611" t="s">
        <v>48</v>
      </c>
      <c r="B450" s="24">
        <f>(INDEX(Data!409:409,1,$O$1-2))</f>
        <v>680406</v>
      </c>
      <c r="C450" s="25">
        <f>(INDEX(Data!409:409,1,$O$1-1))</f>
        <v>680406</v>
      </c>
      <c r="D450" s="26">
        <f t="shared" ref="D450:D498" si="109">B450+C450</f>
        <v>1360812</v>
      </c>
      <c r="E450" s="27">
        <f>(INDEX(Data!409:409,1,$O$1))</f>
        <v>680406</v>
      </c>
      <c r="F450" s="28">
        <f>(INDEX(Data!409:409,1,$O$1+1))</f>
        <v>680406</v>
      </c>
      <c r="G450" s="26">
        <f t="shared" ref="G450:G498" si="110">E450+F450</f>
        <v>1360812</v>
      </c>
      <c r="H450" s="24">
        <f t="shared" ref="H450:H498" si="111">G450-D450</f>
        <v>0</v>
      </c>
      <c r="I450" s="164">
        <f t="shared" ref="I450:I498" si="112">IFERROR(H450/D450,"")</f>
        <v>0</v>
      </c>
      <c r="J450" s="165">
        <f t="shared" ref="J450:J498" si="113">IFERROR(G450/G$499,"")</f>
        <v>0.02</v>
      </c>
      <c r="K450"/>
      <c r="L450"/>
      <c r="M450"/>
      <c r="N450"/>
      <c r="O450"/>
      <c r="P450"/>
    </row>
    <row r="451" spans="1:16" hidden="1" outlineLevel="1">
      <c r="A451" s="611" t="s">
        <v>49</v>
      </c>
      <c r="B451" s="24">
        <f>(INDEX(Data!410:410,1,$O$1-2))</f>
        <v>680406</v>
      </c>
      <c r="C451" s="25">
        <f>(INDEX(Data!410:410,1,$O$1-1))</f>
        <v>680406</v>
      </c>
      <c r="D451" s="26">
        <f t="shared" si="109"/>
        <v>1360812</v>
      </c>
      <c r="E451" s="27">
        <f>(INDEX(Data!410:410,1,$O$1))</f>
        <v>680406</v>
      </c>
      <c r="F451" s="28">
        <f>(INDEX(Data!410:410,1,$O$1+1))</f>
        <v>680406</v>
      </c>
      <c r="G451" s="26">
        <f t="shared" si="110"/>
        <v>1360812</v>
      </c>
      <c r="H451" s="24">
        <f t="shared" si="111"/>
        <v>0</v>
      </c>
      <c r="I451" s="164">
        <f t="shared" si="112"/>
        <v>0</v>
      </c>
      <c r="J451" s="165">
        <f t="shared" si="113"/>
        <v>0.02</v>
      </c>
      <c r="K451"/>
      <c r="L451"/>
      <c r="M451"/>
      <c r="N451"/>
      <c r="O451"/>
      <c r="P451"/>
    </row>
    <row r="452" spans="1:16" hidden="1" outlineLevel="1">
      <c r="A452" s="611" t="s">
        <v>50</v>
      </c>
      <c r="B452" s="24">
        <f>(INDEX(Data!411:411,1,$O$1-2))</f>
        <v>680406</v>
      </c>
      <c r="C452" s="25">
        <f>(INDEX(Data!411:411,1,$O$1-1))</f>
        <v>680406</v>
      </c>
      <c r="D452" s="26">
        <f t="shared" si="109"/>
        <v>1360812</v>
      </c>
      <c r="E452" s="27">
        <f>(INDEX(Data!411:411,1,$O$1))</f>
        <v>680406</v>
      </c>
      <c r="F452" s="28">
        <f>(INDEX(Data!411:411,1,$O$1+1))</f>
        <v>680406</v>
      </c>
      <c r="G452" s="26">
        <f t="shared" si="110"/>
        <v>1360812</v>
      </c>
      <c r="H452" s="24">
        <f t="shared" si="111"/>
        <v>0</v>
      </c>
      <c r="I452" s="164">
        <f t="shared" si="112"/>
        <v>0</v>
      </c>
      <c r="J452" s="165">
        <f t="shared" si="113"/>
        <v>0.02</v>
      </c>
      <c r="K452"/>
      <c r="L452"/>
      <c r="M452"/>
      <c r="N452"/>
      <c r="O452"/>
      <c r="P452"/>
    </row>
    <row r="453" spans="1:16" hidden="1" outlineLevel="1">
      <c r="A453" s="611" t="s">
        <v>51</v>
      </c>
      <c r="B453" s="24">
        <f>(INDEX(Data!412:412,1,$O$1-2))</f>
        <v>680406</v>
      </c>
      <c r="C453" s="25">
        <f>(INDEX(Data!412:412,1,$O$1-1))</f>
        <v>680406</v>
      </c>
      <c r="D453" s="26">
        <f t="shared" si="109"/>
        <v>1360812</v>
      </c>
      <c r="E453" s="27">
        <f>(INDEX(Data!412:412,1,$O$1))</f>
        <v>680406</v>
      </c>
      <c r="F453" s="28">
        <f>(INDEX(Data!412:412,1,$O$1+1))</f>
        <v>680406</v>
      </c>
      <c r="G453" s="26">
        <f t="shared" si="110"/>
        <v>1360812</v>
      </c>
      <c r="H453" s="24">
        <f t="shared" si="111"/>
        <v>0</v>
      </c>
      <c r="I453" s="164">
        <f t="shared" si="112"/>
        <v>0</v>
      </c>
      <c r="J453" s="165">
        <f t="shared" si="113"/>
        <v>0.02</v>
      </c>
      <c r="K453"/>
      <c r="L453"/>
      <c r="M453"/>
      <c r="N453"/>
      <c r="O453"/>
      <c r="P453"/>
    </row>
    <row r="454" spans="1:16" hidden="1" outlineLevel="1">
      <c r="A454" s="611" t="s">
        <v>52</v>
      </c>
      <c r="B454" s="24">
        <f>(INDEX(Data!413:413,1,$O$1-2))</f>
        <v>680406</v>
      </c>
      <c r="C454" s="25">
        <f>(INDEX(Data!413:413,1,$O$1-1))</f>
        <v>680406</v>
      </c>
      <c r="D454" s="26">
        <f t="shared" si="109"/>
        <v>1360812</v>
      </c>
      <c r="E454" s="27">
        <f>(INDEX(Data!413:413,1,$O$1))</f>
        <v>680406</v>
      </c>
      <c r="F454" s="28">
        <f>(INDEX(Data!413:413,1,$O$1+1))</f>
        <v>680406</v>
      </c>
      <c r="G454" s="26">
        <f t="shared" si="110"/>
        <v>1360812</v>
      </c>
      <c r="H454" s="24">
        <f t="shared" si="111"/>
        <v>0</v>
      </c>
      <c r="I454" s="164">
        <f t="shared" si="112"/>
        <v>0</v>
      </c>
      <c r="J454" s="165">
        <f t="shared" si="113"/>
        <v>0.02</v>
      </c>
      <c r="K454"/>
      <c r="L454"/>
      <c r="M454"/>
      <c r="N454"/>
      <c r="O454"/>
      <c r="P454"/>
    </row>
    <row r="455" spans="1:16" hidden="1" outlineLevel="1">
      <c r="A455" s="611" t="s">
        <v>53</v>
      </c>
      <c r="B455" s="24">
        <f>(INDEX(Data!414:414,1,$O$1-2))</f>
        <v>680406</v>
      </c>
      <c r="C455" s="25">
        <f>(INDEX(Data!414:414,1,$O$1-1))</f>
        <v>680406</v>
      </c>
      <c r="D455" s="26">
        <f t="shared" si="109"/>
        <v>1360812</v>
      </c>
      <c r="E455" s="27">
        <f>(INDEX(Data!414:414,1,$O$1))</f>
        <v>680406</v>
      </c>
      <c r="F455" s="28">
        <f>(INDEX(Data!414:414,1,$O$1+1))</f>
        <v>680406</v>
      </c>
      <c r="G455" s="26">
        <f t="shared" si="110"/>
        <v>1360812</v>
      </c>
      <c r="H455" s="24">
        <f t="shared" si="111"/>
        <v>0</v>
      </c>
      <c r="I455" s="164">
        <f t="shared" si="112"/>
        <v>0</v>
      </c>
      <c r="J455" s="165">
        <f t="shared" si="113"/>
        <v>0.02</v>
      </c>
      <c r="K455"/>
      <c r="L455"/>
      <c r="M455"/>
      <c r="N455"/>
      <c r="O455"/>
      <c r="P455"/>
    </row>
    <row r="456" spans="1:16" hidden="1" outlineLevel="1">
      <c r="A456" s="611" t="s">
        <v>54</v>
      </c>
      <c r="B456" s="24">
        <f>(INDEX(Data!415:415,1,$O$1-2))</f>
        <v>680406</v>
      </c>
      <c r="C456" s="25">
        <f>(INDEX(Data!415:415,1,$O$1-1))</f>
        <v>680406</v>
      </c>
      <c r="D456" s="26">
        <f t="shared" si="109"/>
        <v>1360812</v>
      </c>
      <c r="E456" s="27">
        <f>(INDEX(Data!415:415,1,$O$1))</f>
        <v>680406</v>
      </c>
      <c r="F456" s="28">
        <f>(INDEX(Data!415:415,1,$O$1+1))</f>
        <v>680406</v>
      </c>
      <c r="G456" s="26">
        <f t="shared" si="110"/>
        <v>1360812</v>
      </c>
      <c r="H456" s="24">
        <f t="shared" si="111"/>
        <v>0</v>
      </c>
      <c r="I456" s="164">
        <f t="shared" si="112"/>
        <v>0</v>
      </c>
      <c r="J456" s="165">
        <f t="shared" si="113"/>
        <v>0.02</v>
      </c>
      <c r="K456"/>
      <c r="L456"/>
      <c r="M456"/>
      <c r="N456"/>
      <c r="O456"/>
      <c r="P456"/>
    </row>
    <row r="457" spans="1:16" hidden="1" outlineLevel="1">
      <c r="A457" s="611" t="s">
        <v>55</v>
      </c>
      <c r="B457" s="24">
        <f>(INDEX(Data!416:416,1,$O$1-2))</f>
        <v>680406</v>
      </c>
      <c r="C457" s="25">
        <f>(INDEX(Data!416:416,1,$O$1-1))</f>
        <v>680406</v>
      </c>
      <c r="D457" s="26">
        <f t="shared" si="109"/>
        <v>1360812</v>
      </c>
      <c r="E457" s="27">
        <f>(INDEX(Data!416:416,1,$O$1))</f>
        <v>680406</v>
      </c>
      <c r="F457" s="28">
        <f>(INDEX(Data!416:416,1,$O$1+1))</f>
        <v>680406</v>
      </c>
      <c r="G457" s="26">
        <f t="shared" si="110"/>
        <v>1360812</v>
      </c>
      <c r="H457" s="24">
        <f t="shared" si="111"/>
        <v>0</v>
      </c>
      <c r="I457" s="164">
        <f t="shared" si="112"/>
        <v>0</v>
      </c>
      <c r="J457" s="165">
        <f t="shared" si="113"/>
        <v>0.02</v>
      </c>
      <c r="K457"/>
      <c r="L457"/>
      <c r="M457"/>
      <c r="N457"/>
      <c r="O457"/>
      <c r="P457"/>
    </row>
    <row r="458" spans="1:16" hidden="1" outlineLevel="1">
      <c r="A458" s="611" t="s">
        <v>56</v>
      </c>
      <c r="B458" s="24">
        <f>(INDEX(Data!417:417,1,$O$1-2))</f>
        <v>680406</v>
      </c>
      <c r="C458" s="25">
        <f>(INDEX(Data!417:417,1,$O$1-1))</f>
        <v>680406</v>
      </c>
      <c r="D458" s="26">
        <f t="shared" si="109"/>
        <v>1360812</v>
      </c>
      <c r="E458" s="27">
        <f>(INDEX(Data!417:417,1,$O$1))</f>
        <v>680406</v>
      </c>
      <c r="F458" s="28">
        <f>(INDEX(Data!417:417,1,$O$1+1))</f>
        <v>680406</v>
      </c>
      <c r="G458" s="26">
        <f t="shared" si="110"/>
        <v>1360812</v>
      </c>
      <c r="H458" s="24">
        <f t="shared" si="111"/>
        <v>0</v>
      </c>
      <c r="I458" s="164">
        <f t="shared" si="112"/>
        <v>0</v>
      </c>
      <c r="J458" s="165">
        <f t="shared" si="113"/>
        <v>0.02</v>
      </c>
      <c r="K458"/>
      <c r="L458"/>
      <c r="M458"/>
      <c r="N458"/>
      <c r="O458"/>
      <c r="P458"/>
    </row>
    <row r="459" spans="1:16" hidden="1" outlineLevel="1">
      <c r="A459" s="611" t="s">
        <v>57</v>
      </c>
      <c r="B459" s="24">
        <f>(INDEX(Data!418:418,1,$O$1-2))</f>
        <v>680406</v>
      </c>
      <c r="C459" s="25">
        <f>(INDEX(Data!418:418,1,$O$1-1))</f>
        <v>680406</v>
      </c>
      <c r="D459" s="26">
        <f t="shared" si="109"/>
        <v>1360812</v>
      </c>
      <c r="E459" s="27">
        <f>(INDEX(Data!418:418,1,$O$1))</f>
        <v>680406</v>
      </c>
      <c r="F459" s="28">
        <f>(INDEX(Data!418:418,1,$O$1+1))</f>
        <v>680406</v>
      </c>
      <c r="G459" s="26">
        <f t="shared" si="110"/>
        <v>1360812</v>
      </c>
      <c r="H459" s="24">
        <f t="shared" si="111"/>
        <v>0</v>
      </c>
      <c r="I459" s="164">
        <f t="shared" si="112"/>
        <v>0</v>
      </c>
      <c r="J459" s="165">
        <f t="shared" si="113"/>
        <v>0.02</v>
      </c>
      <c r="K459"/>
      <c r="L459"/>
      <c r="M459"/>
      <c r="N459"/>
      <c r="O459"/>
      <c r="P459"/>
    </row>
    <row r="460" spans="1:16" hidden="1" outlineLevel="1">
      <c r="A460" s="611" t="s">
        <v>58</v>
      </c>
      <c r="B460" s="24">
        <f>(INDEX(Data!419:419,1,$O$1-2))</f>
        <v>680406</v>
      </c>
      <c r="C460" s="25">
        <f>(INDEX(Data!419:419,1,$O$1-1))</f>
        <v>680406</v>
      </c>
      <c r="D460" s="26">
        <f t="shared" si="109"/>
        <v>1360812</v>
      </c>
      <c r="E460" s="27">
        <f>(INDEX(Data!419:419,1,$O$1))</f>
        <v>680406</v>
      </c>
      <c r="F460" s="28">
        <f>(INDEX(Data!419:419,1,$O$1+1))</f>
        <v>680406</v>
      </c>
      <c r="G460" s="26">
        <f t="shared" si="110"/>
        <v>1360812</v>
      </c>
      <c r="H460" s="24">
        <f t="shared" si="111"/>
        <v>0</v>
      </c>
      <c r="I460" s="164">
        <f t="shared" si="112"/>
        <v>0</v>
      </c>
      <c r="J460" s="165">
        <f t="shared" si="113"/>
        <v>0.02</v>
      </c>
      <c r="K460"/>
      <c r="L460"/>
      <c r="M460"/>
      <c r="N460"/>
      <c r="O460"/>
      <c r="P460"/>
    </row>
    <row r="461" spans="1:16" hidden="1" outlineLevel="1">
      <c r="A461" s="611" t="s">
        <v>59</v>
      </c>
      <c r="B461" s="24">
        <f>(INDEX(Data!420:420,1,$O$1-2))</f>
        <v>680406</v>
      </c>
      <c r="C461" s="25">
        <f>(INDEX(Data!420:420,1,$O$1-1))</f>
        <v>680406</v>
      </c>
      <c r="D461" s="26">
        <f t="shared" si="109"/>
        <v>1360812</v>
      </c>
      <c r="E461" s="27">
        <f>(INDEX(Data!420:420,1,$O$1))</f>
        <v>680406</v>
      </c>
      <c r="F461" s="28">
        <f>(INDEX(Data!420:420,1,$O$1+1))</f>
        <v>680406</v>
      </c>
      <c r="G461" s="26">
        <f t="shared" si="110"/>
        <v>1360812</v>
      </c>
      <c r="H461" s="24">
        <f t="shared" si="111"/>
        <v>0</v>
      </c>
      <c r="I461" s="164">
        <f t="shared" si="112"/>
        <v>0</v>
      </c>
      <c r="J461" s="165">
        <f t="shared" si="113"/>
        <v>0.02</v>
      </c>
      <c r="K461"/>
      <c r="L461"/>
      <c r="M461"/>
      <c r="N461"/>
      <c r="O461"/>
      <c r="P461"/>
    </row>
    <row r="462" spans="1:16" hidden="1" outlineLevel="1">
      <c r="A462" s="612" t="s">
        <v>184</v>
      </c>
      <c r="B462" s="24">
        <f>(INDEX(Data!421:421,1,$O$1-2))</f>
        <v>680406</v>
      </c>
      <c r="C462" s="25">
        <f>(INDEX(Data!421:421,1,$O$1-1))</f>
        <v>680406</v>
      </c>
      <c r="D462" s="26">
        <f t="shared" si="109"/>
        <v>1360812</v>
      </c>
      <c r="E462" s="27">
        <f>(INDEX(Data!421:421,1,$O$1))</f>
        <v>680406</v>
      </c>
      <c r="F462" s="28">
        <f>(INDEX(Data!421:421,1,$O$1+1))</f>
        <v>680406</v>
      </c>
      <c r="G462" s="26">
        <f t="shared" si="110"/>
        <v>1360812</v>
      </c>
      <c r="H462" s="24">
        <f t="shared" si="111"/>
        <v>0</v>
      </c>
      <c r="I462" s="164">
        <f t="shared" si="112"/>
        <v>0</v>
      </c>
      <c r="J462" s="165">
        <f t="shared" si="113"/>
        <v>0.02</v>
      </c>
      <c r="K462"/>
      <c r="L462"/>
      <c r="M462"/>
      <c r="N462"/>
      <c r="O462"/>
      <c r="P462"/>
    </row>
    <row r="463" spans="1:16" hidden="1" outlineLevel="1">
      <c r="A463" s="611" t="s">
        <v>60</v>
      </c>
      <c r="B463" s="24">
        <f>(INDEX(Data!422:422,1,$O$1-2))</f>
        <v>680406</v>
      </c>
      <c r="C463" s="25">
        <f>(INDEX(Data!422:422,1,$O$1-1))</f>
        <v>680406</v>
      </c>
      <c r="D463" s="26">
        <f t="shared" si="109"/>
        <v>1360812</v>
      </c>
      <c r="E463" s="27">
        <f>(INDEX(Data!422:422,1,$O$1))</f>
        <v>680406</v>
      </c>
      <c r="F463" s="28">
        <f>(INDEX(Data!422:422,1,$O$1+1))</f>
        <v>680406</v>
      </c>
      <c r="G463" s="26">
        <f t="shared" si="110"/>
        <v>1360812</v>
      </c>
      <c r="H463" s="24">
        <f t="shared" si="111"/>
        <v>0</v>
      </c>
      <c r="I463" s="164">
        <f t="shared" si="112"/>
        <v>0</v>
      </c>
      <c r="J463" s="165">
        <f t="shared" si="113"/>
        <v>0.02</v>
      </c>
      <c r="K463"/>
      <c r="L463"/>
      <c r="M463"/>
      <c r="N463"/>
      <c r="O463"/>
      <c r="P463"/>
    </row>
    <row r="464" spans="1:16" hidden="1" outlineLevel="1">
      <c r="A464" s="611" t="s">
        <v>61</v>
      </c>
      <c r="B464" s="24">
        <f>(INDEX(Data!423:423,1,$O$1-2))</f>
        <v>680406</v>
      </c>
      <c r="C464" s="25">
        <f>(INDEX(Data!423:423,1,$O$1-1))</f>
        <v>680406</v>
      </c>
      <c r="D464" s="26">
        <f t="shared" si="109"/>
        <v>1360812</v>
      </c>
      <c r="E464" s="27">
        <f>(INDEX(Data!423:423,1,$O$1))</f>
        <v>680406</v>
      </c>
      <c r="F464" s="28">
        <f>(INDEX(Data!423:423,1,$O$1+1))</f>
        <v>680406</v>
      </c>
      <c r="G464" s="26">
        <f t="shared" si="110"/>
        <v>1360812</v>
      </c>
      <c r="H464" s="24">
        <f t="shared" si="111"/>
        <v>0</v>
      </c>
      <c r="I464" s="164">
        <f t="shared" si="112"/>
        <v>0</v>
      </c>
      <c r="J464" s="165">
        <f t="shared" si="113"/>
        <v>0.02</v>
      </c>
      <c r="K464"/>
      <c r="L464"/>
      <c r="M464"/>
      <c r="N464"/>
      <c r="O464"/>
      <c r="P464"/>
    </row>
    <row r="465" spans="1:16" hidden="1" outlineLevel="1">
      <c r="A465" s="611" t="s">
        <v>62</v>
      </c>
      <c r="B465" s="24">
        <f>(INDEX(Data!424:424,1,$O$1-2))</f>
        <v>680406</v>
      </c>
      <c r="C465" s="25">
        <f>(INDEX(Data!424:424,1,$O$1-1))</f>
        <v>680406</v>
      </c>
      <c r="D465" s="26">
        <f t="shared" si="109"/>
        <v>1360812</v>
      </c>
      <c r="E465" s="27">
        <f>(INDEX(Data!424:424,1,$O$1))</f>
        <v>680406</v>
      </c>
      <c r="F465" s="28">
        <f>(INDEX(Data!424:424,1,$O$1+1))</f>
        <v>680406</v>
      </c>
      <c r="G465" s="26">
        <f t="shared" si="110"/>
        <v>1360812</v>
      </c>
      <c r="H465" s="24">
        <f t="shared" si="111"/>
        <v>0</v>
      </c>
      <c r="I465" s="164">
        <f t="shared" si="112"/>
        <v>0</v>
      </c>
      <c r="J465" s="165">
        <f t="shared" si="113"/>
        <v>0.02</v>
      </c>
      <c r="K465"/>
      <c r="L465"/>
      <c r="M465"/>
      <c r="N465"/>
      <c r="O465"/>
      <c r="P465"/>
    </row>
    <row r="466" spans="1:16" hidden="1" outlineLevel="1">
      <c r="A466" s="611" t="s">
        <v>63</v>
      </c>
      <c r="B466" s="24">
        <f>(INDEX(Data!425:425,1,$O$1-2))</f>
        <v>680406</v>
      </c>
      <c r="C466" s="25">
        <f>(INDEX(Data!425:425,1,$O$1-1))</f>
        <v>680406</v>
      </c>
      <c r="D466" s="26">
        <f t="shared" si="109"/>
        <v>1360812</v>
      </c>
      <c r="E466" s="27">
        <f>(INDEX(Data!425:425,1,$O$1))</f>
        <v>680406</v>
      </c>
      <c r="F466" s="28">
        <f>(INDEX(Data!425:425,1,$O$1+1))</f>
        <v>680406</v>
      </c>
      <c r="G466" s="26">
        <f t="shared" si="110"/>
        <v>1360812</v>
      </c>
      <c r="H466" s="24">
        <f t="shared" si="111"/>
        <v>0</v>
      </c>
      <c r="I466" s="164">
        <f t="shared" si="112"/>
        <v>0</v>
      </c>
      <c r="J466" s="165">
        <f t="shared" si="113"/>
        <v>0.02</v>
      </c>
      <c r="K466"/>
      <c r="L466"/>
      <c r="M466"/>
      <c r="N466"/>
      <c r="O466"/>
      <c r="P466"/>
    </row>
    <row r="467" spans="1:16" hidden="1" outlineLevel="1">
      <c r="A467" s="611" t="s">
        <v>64</v>
      </c>
      <c r="B467" s="24">
        <f>(INDEX(Data!426:426,1,$O$1-2))</f>
        <v>680406</v>
      </c>
      <c r="C467" s="25">
        <f>(INDEX(Data!426:426,1,$O$1-1))</f>
        <v>680406</v>
      </c>
      <c r="D467" s="26">
        <f t="shared" si="109"/>
        <v>1360812</v>
      </c>
      <c r="E467" s="27">
        <f>(INDEX(Data!426:426,1,$O$1))</f>
        <v>680406</v>
      </c>
      <c r="F467" s="28">
        <f>(INDEX(Data!426:426,1,$O$1+1))</f>
        <v>680406</v>
      </c>
      <c r="G467" s="26">
        <f t="shared" si="110"/>
        <v>1360812</v>
      </c>
      <c r="H467" s="24">
        <f t="shared" si="111"/>
        <v>0</v>
      </c>
      <c r="I467" s="164">
        <f t="shared" si="112"/>
        <v>0</v>
      </c>
      <c r="J467" s="165">
        <f t="shared" si="113"/>
        <v>0.02</v>
      </c>
      <c r="K467"/>
      <c r="L467"/>
      <c r="M467"/>
      <c r="N467"/>
      <c r="O467"/>
      <c r="P467"/>
    </row>
    <row r="468" spans="1:16" hidden="1" outlineLevel="1">
      <c r="A468" s="611" t="s">
        <v>65</v>
      </c>
      <c r="B468" s="24">
        <f>(INDEX(Data!427:427,1,$O$1-2))</f>
        <v>680406</v>
      </c>
      <c r="C468" s="25">
        <f>(INDEX(Data!427:427,1,$O$1-1))</f>
        <v>680406</v>
      </c>
      <c r="D468" s="26">
        <f t="shared" si="109"/>
        <v>1360812</v>
      </c>
      <c r="E468" s="27">
        <f>(INDEX(Data!427:427,1,$O$1))</f>
        <v>680406</v>
      </c>
      <c r="F468" s="28">
        <f>(INDEX(Data!427:427,1,$O$1+1))</f>
        <v>680406</v>
      </c>
      <c r="G468" s="26">
        <f t="shared" si="110"/>
        <v>1360812</v>
      </c>
      <c r="H468" s="24">
        <f t="shared" si="111"/>
        <v>0</v>
      </c>
      <c r="I468" s="164">
        <f t="shared" si="112"/>
        <v>0</v>
      </c>
      <c r="J468" s="165">
        <f t="shared" si="113"/>
        <v>0.02</v>
      </c>
      <c r="K468"/>
      <c r="L468"/>
      <c r="M468"/>
      <c r="N468"/>
      <c r="O468"/>
      <c r="P468"/>
    </row>
    <row r="469" spans="1:16" hidden="1" outlineLevel="1">
      <c r="A469" s="611" t="s">
        <v>66</v>
      </c>
      <c r="B469" s="24">
        <f>(INDEX(Data!428:428,1,$O$1-2))</f>
        <v>680406</v>
      </c>
      <c r="C469" s="25">
        <f>(INDEX(Data!428:428,1,$O$1-1))</f>
        <v>680406</v>
      </c>
      <c r="D469" s="26">
        <f t="shared" si="109"/>
        <v>1360812</v>
      </c>
      <c r="E469" s="27">
        <f>(INDEX(Data!428:428,1,$O$1))</f>
        <v>680406</v>
      </c>
      <c r="F469" s="28">
        <f>(INDEX(Data!428:428,1,$O$1+1))</f>
        <v>680406</v>
      </c>
      <c r="G469" s="26">
        <f t="shared" si="110"/>
        <v>1360812</v>
      </c>
      <c r="H469" s="24">
        <f t="shared" si="111"/>
        <v>0</v>
      </c>
      <c r="I469" s="164">
        <f t="shared" si="112"/>
        <v>0</v>
      </c>
      <c r="J469" s="165">
        <f t="shared" si="113"/>
        <v>0.02</v>
      </c>
      <c r="K469"/>
      <c r="L469"/>
      <c r="M469"/>
      <c r="N469"/>
      <c r="O469"/>
      <c r="P469"/>
    </row>
    <row r="470" spans="1:16" hidden="1" outlineLevel="1">
      <c r="A470" s="611" t="s">
        <v>67</v>
      </c>
      <c r="B470" s="24">
        <f>(INDEX(Data!429:429,1,$O$1-2))</f>
        <v>680406</v>
      </c>
      <c r="C470" s="25">
        <f>(INDEX(Data!429:429,1,$O$1-1))</f>
        <v>680406</v>
      </c>
      <c r="D470" s="26">
        <f t="shared" si="109"/>
        <v>1360812</v>
      </c>
      <c r="E470" s="27">
        <f>(INDEX(Data!429:429,1,$O$1))</f>
        <v>680406</v>
      </c>
      <c r="F470" s="28">
        <f>(INDEX(Data!429:429,1,$O$1+1))</f>
        <v>680406</v>
      </c>
      <c r="G470" s="26">
        <f t="shared" si="110"/>
        <v>1360812</v>
      </c>
      <c r="H470" s="24">
        <f t="shared" si="111"/>
        <v>0</v>
      </c>
      <c r="I470" s="164">
        <f t="shared" si="112"/>
        <v>0</v>
      </c>
      <c r="J470" s="165">
        <f t="shared" si="113"/>
        <v>0.02</v>
      </c>
      <c r="K470"/>
      <c r="L470"/>
      <c r="M470"/>
      <c r="N470"/>
      <c r="O470"/>
      <c r="P470"/>
    </row>
    <row r="471" spans="1:16" hidden="1" outlineLevel="1">
      <c r="A471" s="611" t="s">
        <v>68</v>
      </c>
      <c r="B471" s="24">
        <f>(INDEX(Data!430:430,1,$O$1-2))</f>
        <v>680406</v>
      </c>
      <c r="C471" s="25">
        <f>(INDEX(Data!430:430,1,$O$1-1))</f>
        <v>680406</v>
      </c>
      <c r="D471" s="26">
        <f t="shared" si="109"/>
        <v>1360812</v>
      </c>
      <c r="E471" s="27">
        <f>(INDEX(Data!430:430,1,$O$1))</f>
        <v>680406</v>
      </c>
      <c r="F471" s="28">
        <f>(INDEX(Data!430:430,1,$O$1+1))</f>
        <v>680406</v>
      </c>
      <c r="G471" s="26">
        <f t="shared" si="110"/>
        <v>1360812</v>
      </c>
      <c r="H471" s="24">
        <f t="shared" si="111"/>
        <v>0</v>
      </c>
      <c r="I471" s="164">
        <f t="shared" si="112"/>
        <v>0</v>
      </c>
      <c r="J471" s="165">
        <f t="shared" si="113"/>
        <v>0.02</v>
      </c>
      <c r="K471"/>
      <c r="L471"/>
      <c r="M471"/>
      <c r="N471"/>
      <c r="O471"/>
      <c r="P471"/>
    </row>
    <row r="472" spans="1:16" hidden="1" outlineLevel="1">
      <c r="A472" s="611" t="s">
        <v>69</v>
      </c>
      <c r="B472" s="24">
        <f>(INDEX(Data!431:431,1,$O$1-2))</f>
        <v>680406</v>
      </c>
      <c r="C472" s="25">
        <f>(INDEX(Data!431:431,1,$O$1-1))</f>
        <v>680406</v>
      </c>
      <c r="D472" s="26">
        <f t="shared" si="109"/>
        <v>1360812</v>
      </c>
      <c r="E472" s="27">
        <f>(INDEX(Data!431:431,1,$O$1))</f>
        <v>680406</v>
      </c>
      <c r="F472" s="28">
        <f>(INDEX(Data!431:431,1,$O$1+1))</f>
        <v>680406</v>
      </c>
      <c r="G472" s="26">
        <f t="shared" si="110"/>
        <v>1360812</v>
      </c>
      <c r="H472" s="24">
        <f t="shared" si="111"/>
        <v>0</v>
      </c>
      <c r="I472" s="164">
        <f t="shared" si="112"/>
        <v>0</v>
      </c>
      <c r="J472" s="165">
        <f t="shared" si="113"/>
        <v>0.02</v>
      </c>
      <c r="K472"/>
      <c r="L472"/>
      <c r="M472"/>
      <c r="N472"/>
      <c r="O472"/>
      <c r="P472"/>
    </row>
    <row r="473" spans="1:16" hidden="1" outlineLevel="1">
      <c r="A473" s="611" t="s">
        <v>70</v>
      </c>
      <c r="B473" s="24">
        <f>(INDEX(Data!432:432,1,$O$1-2))</f>
        <v>680406</v>
      </c>
      <c r="C473" s="25">
        <f>(INDEX(Data!432:432,1,$O$1-1))</f>
        <v>680406</v>
      </c>
      <c r="D473" s="26">
        <f t="shared" si="109"/>
        <v>1360812</v>
      </c>
      <c r="E473" s="27">
        <f>(INDEX(Data!432:432,1,$O$1))</f>
        <v>680406</v>
      </c>
      <c r="F473" s="28">
        <f>(INDEX(Data!432:432,1,$O$1+1))</f>
        <v>680406</v>
      </c>
      <c r="G473" s="26">
        <f t="shared" si="110"/>
        <v>1360812</v>
      </c>
      <c r="H473" s="24">
        <f t="shared" si="111"/>
        <v>0</v>
      </c>
      <c r="I473" s="164">
        <f t="shared" si="112"/>
        <v>0</v>
      </c>
      <c r="J473" s="165">
        <f t="shared" si="113"/>
        <v>0.02</v>
      </c>
      <c r="K473"/>
      <c r="L473"/>
      <c r="M473"/>
      <c r="N473"/>
      <c r="O473"/>
      <c r="P473"/>
    </row>
    <row r="474" spans="1:16" hidden="1" outlineLevel="1">
      <c r="A474" s="611" t="s">
        <v>71</v>
      </c>
      <c r="B474" s="24">
        <f>(INDEX(Data!433:433,1,$O$1-2))</f>
        <v>680406</v>
      </c>
      <c r="C474" s="25">
        <f>(INDEX(Data!433:433,1,$O$1-1))</f>
        <v>680406</v>
      </c>
      <c r="D474" s="26">
        <f t="shared" si="109"/>
        <v>1360812</v>
      </c>
      <c r="E474" s="27">
        <f>(INDEX(Data!433:433,1,$O$1))</f>
        <v>680406</v>
      </c>
      <c r="F474" s="28">
        <f>(INDEX(Data!433:433,1,$O$1+1))</f>
        <v>680406</v>
      </c>
      <c r="G474" s="26">
        <f t="shared" si="110"/>
        <v>1360812</v>
      </c>
      <c r="H474" s="24">
        <f t="shared" si="111"/>
        <v>0</v>
      </c>
      <c r="I474" s="164">
        <f t="shared" si="112"/>
        <v>0</v>
      </c>
      <c r="J474" s="165">
        <f t="shared" si="113"/>
        <v>0.02</v>
      </c>
      <c r="K474"/>
      <c r="L474"/>
      <c r="M474"/>
      <c r="N474"/>
      <c r="O474"/>
      <c r="P474"/>
    </row>
    <row r="475" spans="1:16" hidden="1" outlineLevel="1">
      <c r="A475" s="611" t="s">
        <v>72</v>
      </c>
      <c r="B475" s="24">
        <f>(INDEX(Data!434:434,1,$O$1-2))</f>
        <v>680406</v>
      </c>
      <c r="C475" s="25">
        <f>(INDEX(Data!434:434,1,$O$1-1))</f>
        <v>680406</v>
      </c>
      <c r="D475" s="26">
        <f t="shared" si="109"/>
        <v>1360812</v>
      </c>
      <c r="E475" s="27">
        <f>(INDEX(Data!434:434,1,$O$1))</f>
        <v>680406</v>
      </c>
      <c r="F475" s="28">
        <f>(INDEX(Data!434:434,1,$O$1+1))</f>
        <v>680406</v>
      </c>
      <c r="G475" s="26">
        <f t="shared" si="110"/>
        <v>1360812</v>
      </c>
      <c r="H475" s="24">
        <f t="shared" si="111"/>
        <v>0</v>
      </c>
      <c r="I475" s="164">
        <f t="shared" si="112"/>
        <v>0</v>
      </c>
      <c r="J475" s="165">
        <f t="shared" si="113"/>
        <v>0.02</v>
      </c>
      <c r="K475"/>
      <c r="L475"/>
      <c r="M475"/>
      <c r="N475"/>
      <c r="O475"/>
      <c r="P475"/>
    </row>
    <row r="476" spans="1:16" hidden="1" outlineLevel="1">
      <c r="A476" s="611" t="s">
        <v>73</v>
      </c>
      <c r="B476" s="24">
        <f>(INDEX(Data!435:435,1,$O$1-2))</f>
        <v>680406</v>
      </c>
      <c r="C476" s="25">
        <f>(INDEX(Data!435:435,1,$O$1-1))</f>
        <v>680406</v>
      </c>
      <c r="D476" s="26">
        <f t="shared" si="109"/>
        <v>1360812</v>
      </c>
      <c r="E476" s="27">
        <f>(INDEX(Data!435:435,1,$O$1))</f>
        <v>680406</v>
      </c>
      <c r="F476" s="28">
        <f>(INDEX(Data!435:435,1,$O$1+1))</f>
        <v>680406</v>
      </c>
      <c r="G476" s="26">
        <f t="shared" si="110"/>
        <v>1360812</v>
      </c>
      <c r="H476" s="24">
        <f t="shared" si="111"/>
        <v>0</v>
      </c>
      <c r="I476" s="164">
        <f t="shared" si="112"/>
        <v>0</v>
      </c>
      <c r="J476" s="165">
        <f t="shared" si="113"/>
        <v>0.02</v>
      </c>
      <c r="K476"/>
      <c r="L476"/>
      <c r="M476"/>
      <c r="N476"/>
      <c r="O476"/>
      <c r="P476"/>
    </row>
    <row r="477" spans="1:16" hidden="1" outlineLevel="1">
      <c r="A477" s="611" t="s">
        <v>74</v>
      </c>
      <c r="B477" s="24">
        <f>(INDEX(Data!436:436,1,$O$1-2))</f>
        <v>680406</v>
      </c>
      <c r="C477" s="25">
        <f>(INDEX(Data!436:436,1,$O$1-1))</f>
        <v>680406</v>
      </c>
      <c r="D477" s="26">
        <f t="shared" si="109"/>
        <v>1360812</v>
      </c>
      <c r="E477" s="27">
        <f>(INDEX(Data!436:436,1,$O$1))</f>
        <v>680406</v>
      </c>
      <c r="F477" s="28">
        <f>(INDEX(Data!436:436,1,$O$1+1))</f>
        <v>680406</v>
      </c>
      <c r="G477" s="26">
        <f t="shared" si="110"/>
        <v>1360812</v>
      </c>
      <c r="H477" s="24">
        <f t="shared" si="111"/>
        <v>0</v>
      </c>
      <c r="I477" s="164">
        <f t="shared" si="112"/>
        <v>0</v>
      </c>
      <c r="J477" s="165">
        <f t="shared" si="113"/>
        <v>0.02</v>
      </c>
      <c r="K477"/>
      <c r="L477"/>
      <c r="M477"/>
      <c r="N477"/>
      <c r="O477"/>
      <c r="P477"/>
    </row>
    <row r="478" spans="1:16" hidden="1" outlineLevel="1">
      <c r="A478" s="611" t="s">
        <v>75</v>
      </c>
      <c r="B478" s="24">
        <f>(INDEX(Data!437:437,1,$O$1-2))</f>
        <v>680406</v>
      </c>
      <c r="C478" s="25">
        <f>(INDEX(Data!437:437,1,$O$1-1))</f>
        <v>680406</v>
      </c>
      <c r="D478" s="26">
        <f t="shared" si="109"/>
        <v>1360812</v>
      </c>
      <c r="E478" s="27">
        <f>(INDEX(Data!437:437,1,$O$1))</f>
        <v>680406</v>
      </c>
      <c r="F478" s="28">
        <f>(INDEX(Data!437:437,1,$O$1+1))</f>
        <v>680406</v>
      </c>
      <c r="G478" s="26">
        <f t="shared" si="110"/>
        <v>1360812</v>
      </c>
      <c r="H478" s="24">
        <f t="shared" si="111"/>
        <v>0</v>
      </c>
      <c r="I478" s="164">
        <f t="shared" si="112"/>
        <v>0</v>
      </c>
      <c r="J478" s="165">
        <f t="shared" si="113"/>
        <v>0.02</v>
      </c>
      <c r="K478"/>
      <c r="L478"/>
      <c r="M478"/>
      <c r="N478"/>
      <c r="O478"/>
      <c r="P478"/>
    </row>
    <row r="479" spans="1:16" hidden="1" outlineLevel="1">
      <c r="A479" s="611" t="s">
        <v>76</v>
      </c>
      <c r="B479" s="24">
        <f>(INDEX(Data!438:438,1,$O$1-2))</f>
        <v>680406</v>
      </c>
      <c r="C479" s="25">
        <f>(INDEX(Data!438:438,1,$O$1-1))</f>
        <v>680406</v>
      </c>
      <c r="D479" s="26">
        <f t="shared" si="109"/>
        <v>1360812</v>
      </c>
      <c r="E479" s="27">
        <f>(INDEX(Data!438:438,1,$O$1))</f>
        <v>680406</v>
      </c>
      <c r="F479" s="28">
        <f>(INDEX(Data!438:438,1,$O$1+1))</f>
        <v>680406</v>
      </c>
      <c r="G479" s="26">
        <f t="shared" si="110"/>
        <v>1360812</v>
      </c>
      <c r="H479" s="24">
        <f t="shared" si="111"/>
        <v>0</v>
      </c>
      <c r="I479" s="164">
        <f t="shared" si="112"/>
        <v>0</v>
      </c>
      <c r="J479" s="165">
        <f t="shared" si="113"/>
        <v>0.02</v>
      </c>
      <c r="K479"/>
      <c r="L479"/>
      <c r="M479"/>
      <c r="N479"/>
      <c r="O479"/>
      <c r="P479"/>
    </row>
    <row r="480" spans="1:16" hidden="1" outlineLevel="1">
      <c r="A480" s="611" t="s">
        <v>77</v>
      </c>
      <c r="B480" s="24">
        <f>(INDEX(Data!439:439,1,$O$1-2))</f>
        <v>680406</v>
      </c>
      <c r="C480" s="25">
        <f>(INDEX(Data!439:439,1,$O$1-1))</f>
        <v>680406</v>
      </c>
      <c r="D480" s="26">
        <f t="shared" si="109"/>
        <v>1360812</v>
      </c>
      <c r="E480" s="27">
        <f>(INDEX(Data!439:439,1,$O$1))</f>
        <v>680406</v>
      </c>
      <c r="F480" s="28">
        <f>(INDEX(Data!439:439,1,$O$1+1))</f>
        <v>680406</v>
      </c>
      <c r="G480" s="26">
        <f t="shared" si="110"/>
        <v>1360812</v>
      </c>
      <c r="H480" s="24">
        <f t="shared" si="111"/>
        <v>0</v>
      </c>
      <c r="I480" s="164">
        <f t="shared" si="112"/>
        <v>0</v>
      </c>
      <c r="J480" s="165">
        <f t="shared" si="113"/>
        <v>0.02</v>
      </c>
      <c r="K480"/>
      <c r="L480"/>
      <c r="M480"/>
      <c r="N480"/>
      <c r="O480"/>
      <c r="P480"/>
    </row>
    <row r="481" spans="1:16" hidden="1" outlineLevel="1">
      <c r="A481" s="611" t="s">
        <v>78</v>
      </c>
      <c r="B481" s="24">
        <f>(INDEX(Data!440:440,1,$O$1-2))</f>
        <v>680406</v>
      </c>
      <c r="C481" s="25">
        <f>(INDEX(Data!440:440,1,$O$1-1))</f>
        <v>680406</v>
      </c>
      <c r="D481" s="26">
        <f t="shared" si="109"/>
        <v>1360812</v>
      </c>
      <c r="E481" s="27">
        <f>(INDEX(Data!440:440,1,$O$1))</f>
        <v>680406</v>
      </c>
      <c r="F481" s="28">
        <f>(INDEX(Data!440:440,1,$O$1+1))</f>
        <v>680406</v>
      </c>
      <c r="G481" s="26">
        <f t="shared" si="110"/>
        <v>1360812</v>
      </c>
      <c r="H481" s="24">
        <f t="shared" si="111"/>
        <v>0</v>
      </c>
      <c r="I481" s="164">
        <f t="shared" si="112"/>
        <v>0</v>
      </c>
      <c r="J481" s="165">
        <f t="shared" si="113"/>
        <v>0.02</v>
      </c>
      <c r="K481"/>
      <c r="L481"/>
      <c r="M481"/>
      <c r="N481"/>
      <c r="O481"/>
      <c r="P481"/>
    </row>
    <row r="482" spans="1:16" hidden="1" outlineLevel="1">
      <c r="A482" s="611" t="s">
        <v>79</v>
      </c>
      <c r="B482" s="24">
        <f>(INDEX(Data!441:441,1,$O$1-2))</f>
        <v>680406</v>
      </c>
      <c r="C482" s="25">
        <f>(INDEX(Data!441:441,1,$O$1-1))</f>
        <v>680406</v>
      </c>
      <c r="D482" s="26">
        <f t="shared" si="109"/>
        <v>1360812</v>
      </c>
      <c r="E482" s="27">
        <f>(INDEX(Data!441:441,1,$O$1))</f>
        <v>680406</v>
      </c>
      <c r="F482" s="28">
        <f>(INDEX(Data!441:441,1,$O$1+1))</f>
        <v>680406</v>
      </c>
      <c r="G482" s="26">
        <f t="shared" si="110"/>
        <v>1360812</v>
      </c>
      <c r="H482" s="24">
        <f t="shared" si="111"/>
        <v>0</v>
      </c>
      <c r="I482" s="164">
        <f t="shared" si="112"/>
        <v>0</v>
      </c>
      <c r="J482" s="165">
        <f t="shared" si="113"/>
        <v>0.02</v>
      </c>
      <c r="K482"/>
      <c r="L482"/>
      <c r="M482"/>
      <c r="N482"/>
      <c r="O482"/>
      <c r="P482"/>
    </row>
    <row r="483" spans="1:16" hidden="1" outlineLevel="1">
      <c r="A483" s="611" t="s">
        <v>80</v>
      </c>
      <c r="B483" s="24">
        <f>(INDEX(Data!442:442,1,$O$1-2))</f>
        <v>680406</v>
      </c>
      <c r="C483" s="25">
        <f>(INDEX(Data!442:442,1,$O$1-1))</f>
        <v>680406</v>
      </c>
      <c r="D483" s="26">
        <f t="shared" si="109"/>
        <v>1360812</v>
      </c>
      <c r="E483" s="27">
        <f>(INDEX(Data!442:442,1,$O$1))</f>
        <v>680406</v>
      </c>
      <c r="F483" s="28">
        <f>(INDEX(Data!442:442,1,$O$1+1))</f>
        <v>680406</v>
      </c>
      <c r="G483" s="26">
        <f t="shared" si="110"/>
        <v>1360812</v>
      </c>
      <c r="H483" s="24">
        <f t="shared" si="111"/>
        <v>0</v>
      </c>
      <c r="I483" s="164">
        <f t="shared" si="112"/>
        <v>0</v>
      </c>
      <c r="J483" s="165">
        <f t="shared" si="113"/>
        <v>0.02</v>
      </c>
      <c r="K483"/>
      <c r="L483"/>
      <c r="M483"/>
      <c r="N483"/>
      <c r="O483"/>
      <c r="P483"/>
    </row>
    <row r="484" spans="1:16" hidden="1" outlineLevel="1">
      <c r="A484" s="611" t="s">
        <v>81</v>
      </c>
      <c r="B484" s="24">
        <f>(INDEX(Data!443:443,1,$O$1-2))</f>
        <v>680406</v>
      </c>
      <c r="C484" s="25">
        <f>(INDEX(Data!443:443,1,$O$1-1))</f>
        <v>680406</v>
      </c>
      <c r="D484" s="26">
        <f t="shared" si="109"/>
        <v>1360812</v>
      </c>
      <c r="E484" s="27">
        <f>(INDEX(Data!443:443,1,$O$1))</f>
        <v>680406</v>
      </c>
      <c r="F484" s="28">
        <f>(INDEX(Data!443:443,1,$O$1+1))</f>
        <v>680406</v>
      </c>
      <c r="G484" s="26">
        <f t="shared" si="110"/>
        <v>1360812</v>
      </c>
      <c r="H484" s="24">
        <f t="shared" si="111"/>
        <v>0</v>
      </c>
      <c r="I484" s="164">
        <f t="shared" si="112"/>
        <v>0</v>
      </c>
      <c r="J484" s="165">
        <f t="shared" si="113"/>
        <v>0.02</v>
      </c>
      <c r="K484"/>
      <c r="L484"/>
      <c r="M484"/>
      <c r="N484"/>
      <c r="O484"/>
      <c r="P484"/>
    </row>
    <row r="485" spans="1:16" hidden="1" outlineLevel="1">
      <c r="A485" s="611" t="s">
        <v>82</v>
      </c>
      <c r="B485" s="24">
        <f>(INDEX(Data!444:444,1,$O$1-2))</f>
        <v>680406</v>
      </c>
      <c r="C485" s="25">
        <f>(INDEX(Data!444:444,1,$O$1-1))</f>
        <v>680406</v>
      </c>
      <c r="D485" s="26">
        <f t="shared" si="109"/>
        <v>1360812</v>
      </c>
      <c r="E485" s="27">
        <f>(INDEX(Data!444:444,1,$O$1))</f>
        <v>680406</v>
      </c>
      <c r="F485" s="28">
        <f>(INDEX(Data!444:444,1,$O$1+1))</f>
        <v>680406</v>
      </c>
      <c r="G485" s="26">
        <f t="shared" si="110"/>
        <v>1360812</v>
      </c>
      <c r="H485" s="24">
        <f t="shared" si="111"/>
        <v>0</v>
      </c>
      <c r="I485" s="164">
        <f t="shared" si="112"/>
        <v>0</v>
      </c>
      <c r="J485" s="165">
        <f t="shared" si="113"/>
        <v>0.02</v>
      </c>
      <c r="K485"/>
      <c r="L485"/>
      <c r="M485"/>
      <c r="N485"/>
      <c r="O485"/>
      <c r="P485"/>
    </row>
    <row r="486" spans="1:16" hidden="1" outlineLevel="1">
      <c r="A486" s="611" t="s">
        <v>83</v>
      </c>
      <c r="B486" s="24">
        <f>(INDEX(Data!445:445,1,$O$1-2))</f>
        <v>680406</v>
      </c>
      <c r="C486" s="25">
        <f>(INDEX(Data!445:445,1,$O$1-1))</f>
        <v>680406</v>
      </c>
      <c r="D486" s="26">
        <f t="shared" si="109"/>
        <v>1360812</v>
      </c>
      <c r="E486" s="27">
        <f>(INDEX(Data!445:445,1,$O$1))</f>
        <v>680406</v>
      </c>
      <c r="F486" s="28">
        <f>(INDEX(Data!445:445,1,$O$1+1))</f>
        <v>680406</v>
      </c>
      <c r="G486" s="26">
        <f t="shared" si="110"/>
        <v>1360812</v>
      </c>
      <c r="H486" s="24">
        <f t="shared" si="111"/>
        <v>0</v>
      </c>
      <c r="I486" s="164">
        <f t="shared" si="112"/>
        <v>0</v>
      </c>
      <c r="J486" s="165">
        <f t="shared" si="113"/>
        <v>0.02</v>
      </c>
      <c r="K486"/>
      <c r="L486"/>
      <c r="M486"/>
      <c r="N486"/>
      <c r="O486"/>
      <c r="P486"/>
    </row>
    <row r="487" spans="1:16" hidden="1" outlineLevel="1">
      <c r="A487" s="611" t="s">
        <v>84</v>
      </c>
      <c r="B487" s="24">
        <f>(INDEX(Data!446:446,1,$O$1-2))</f>
        <v>680406</v>
      </c>
      <c r="C487" s="25">
        <f>(INDEX(Data!446:446,1,$O$1-1))</f>
        <v>680406</v>
      </c>
      <c r="D487" s="26">
        <f t="shared" si="109"/>
        <v>1360812</v>
      </c>
      <c r="E487" s="27">
        <f>(INDEX(Data!446:446,1,$O$1))</f>
        <v>680406</v>
      </c>
      <c r="F487" s="28">
        <f>(INDEX(Data!446:446,1,$O$1+1))</f>
        <v>680406</v>
      </c>
      <c r="G487" s="26">
        <f t="shared" si="110"/>
        <v>1360812</v>
      </c>
      <c r="H487" s="24">
        <f t="shared" si="111"/>
        <v>0</v>
      </c>
      <c r="I487" s="164">
        <f t="shared" si="112"/>
        <v>0</v>
      </c>
      <c r="J487" s="165">
        <f t="shared" si="113"/>
        <v>0.02</v>
      </c>
      <c r="K487"/>
      <c r="L487"/>
      <c r="M487"/>
      <c r="N487"/>
      <c r="O487"/>
      <c r="P487"/>
    </row>
    <row r="488" spans="1:16" hidden="1" outlineLevel="1">
      <c r="A488" s="611" t="s">
        <v>85</v>
      </c>
      <c r="B488" s="24">
        <f>(INDEX(Data!447:447,1,$O$1-2))</f>
        <v>680406</v>
      </c>
      <c r="C488" s="25">
        <f>(INDEX(Data!447:447,1,$O$1-1))</f>
        <v>680406</v>
      </c>
      <c r="D488" s="26">
        <f t="shared" si="109"/>
        <v>1360812</v>
      </c>
      <c r="E488" s="27">
        <f>(INDEX(Data!447:447,1,$O$1))</f>
        <v>680406</v>
      </c>
      <c r="F488" s="28">
        <f>(INDEX(Data!447:447,1,$O$1+1))</f>
        <v>680406</v>
      </c>
      <c r="G488" s="26">
        <f t="shared" si="110"/>
        <v>1360812</v>
      </c>
      <c r="H488" s="24">
        <f t="shared" si="111"/>
        <v>0</v>
      </c>
      <c r="I488" s="164">
        <f t="shared" si="112"/>
        <v>0</v>
      </c>
      <c r="J488" s="165">
        <f t="shared" si="113"/>
        <v>0.02</v>
      </c>
      <c r="K488"/>
      <c r="L488"/>
      <c r="M488"/>
      <c r="N488"/>
      <c r="O488"/>
      <c r="P488"/>
    </row>
    <row r="489" spans="1:16" hidden="1" outlineLevel="1">
      <c r="A489" s="611" t="s">
        <v>86</v>
      </c>
      <c r="B489" s="24">
        <f>(INDEX(Data!448:448,1,$O$1-2))</f>
        <v>680406</v>
      </c>
      <c r="C489" s="25">
        <f>(INDEX(Data!448:448,1,$O$1-1))</f>
        <v>680406</v>
      </c>
      <c r="D489" s="26">
        <f t="shared" si="109"/>
        <v>1360812</v>
      </c>
      <c r="E489" s="27">
        <f>(INDEX(Data!448:448,1,$O$1))</f>
        <v>680406</v>
      </c>
      <c r="F489" s="28">
        <f>(INDEX(Data!448:448,1,$O$1+1))</f>
        <v>680406</v>
      </c>
      <c r="G489" s="26">
        <f t="shared" si="110"/>
        <v>1360812</v>
      </c>
      <c r="H489" s="24">
        <f t="shared" si="111"/>
        <v>0</v>
      </c>
      <c r="I489" s="164">
        <f t="shared" si="112"/>
        <v>0</v>
      </c>
      <c r="J489" s="165">
        <f t="shared" si="113"/>
        <v>0.02</v>
      </c>
      <c r="K489"/>
      <c r="L489"/>
      <c r="M489"/>
      <c r="N489"/>
      <c r="O489"/>
      <c r="P489"/>
    </row>
    <row r="490" spans="1:16" hidden="1" outlineLevel="1">
      <c r="A490" s="611" t="s">
        <v>87</v>
      </c>
      <c r="B490" s="24">
        <f>(INDEX(Data!449:449,1,$O$1-2))</f>
        <v>680406</v>
      </c>
      <c r="C490" s="25">
        <f>(INDEX(Data!449:449,1,$O$1-1))</f>
        <v>680406</v>
      </c>
      <c r="D490" s="26">
        <f t="shared" si="109"/>
        <v>1360812</v>
      </c>
      <c r="E490" s="27">
        <f>(INDEX(Data!449:449,1,$O$1))</f>
        <v>680406</v>
      </c>
      <c r="F490" s="28">
        <f>(INDEX(Data!449:449,1,$O$1+1))</f>
        <v>680406</v>
      </c>
      <c r="G490" s="26">
        <f t="shared" si="110"/>
        <v>1360812</v>
      </c>
      <c r="H490" s="24">
        <f t="shared" si="111"/>
        <v>0</v>
      </c>
      <c r="I490" s="164">
        <f t="shared" si="112"/>
        <v>0</v>
      </c>
      <c r="J490" s="165">
        <f t="shared" si="113"/>
        <v>0.02</v>
      </c>
      <c r="K490"/>
      <c r="L490"/>
      <c r="M490"/>
      <c r="N490"/>
      <c r="O490"/>
      <c r="P490"/>
    </row>
    <row r="491" spans="1:16" hidden="1" outlineLevel="1">
      <c r="A491" s="611" t="s">
        <v>88</v>
      </c>
      <c r="B491" s="24">
        <f>(INDEX(Data!450:450,1,$O$1-2))</f>
        <v>680406</v>
      </c>
      <c r="C491" s="25">
        <f>(INDEX(Data!450:450,1,$O$1-1))</f>
        <v>680406</v>
      </c>
      <c r="D491" s="26">
        <f t="shared" si="109"/>
        <v>1360812</v>
      </c>
      <c r="E491" s="27">
        <f>(INDEX(Data!450:450,1,$O$1))</f>
        <v>680406</v>
      </c>
      <c r="F491" s="28">
        <f>(INDEX(Data!450:450,1,$O$1+1))</f>
        <v>680406</v>
      </c>
      <c r="G491" s="26">
        <f t="shared" si="110"/>
        <v>1360812</v>
      </c>
      <c r="H491" s="24">
        <f t="shared" si="111"/>
        <v>0</v>
      </c>
      <c r="I491" s="164">
        <f t="shared" si="112"/>
        <v>0</v>
      </c>
      <c r="J491" s="165">
        <f t="shared" si="113"/>
        <v>0.02</v>
      </c>
      <c r="K491"/>
      <c r="L491"/>
      <c r="M491"/>
      <c r="N491"/>
      <c r="O491"/>
      <c r="P491"/>
    </row>
    <row r="492" spans="1:16" hidden="1" outlineLevel="1">
      <c r="A492" s="611" t="s">
        <v>89</v>
      </c>
      <c r="B492" s="24">
        <f>(INDEX(Data!451:451,1,$O$1-2))</f>
        <v>680406</v>
      </c>
      <c r="C492" s="25">
        <f>(INDEX(Data!451:451,1,$O$1-1))</f>
        <v>680406</v>
      </c>
      <c r="D492" s="26">
        <f t="shared" si="109"/>
        <v>1360812</v>
      </c>
      <c r="E492" s="27">
        <f>(INDEX(Data!451:451,1,$O$1))</f>
        <v>680406</v>
      </c>
      <c r="F492" s="28">
        <f>(INDEX(Data!451:451,1,$O$1+1))</f>
        <v>680406</v>
      </c>
      <c r="G492" s="26">
        <f t="shared" si="110"/>
        <v>1360812</v>
      </c>
      <c r="H492" s="24">
        <f t="shared" si="111"/>
        <v>0</v>
      </c>
      <c r="I492" s="164">
        <f t="shared" si="112"/>
        <v>0</v>
      </c>
      <c r="J492" s="165">
        <f t="shared" si="113"/>
        <v>0.02</v>
      </c>
      <c r="K492"/>
      <c r="L492"/>
      <c r="M492"/>
      <c r="N492"/>
      <c r="O492"/>
      <c r="P492"/>
    </row>
    <row r="493" spans="1:16" hidden="1" outlineLevel="1">
      <c r="A493" s="611" t="s">
        <v>90</v>
      </c>
      <c r="B493" s="24">
        <f>(INDEX(Data!452:452,1,$O$1-2))</f>
        <v>680406</v>
      </c>
      <c r="C493" s="25">
        <f>(INDEX(Data!452:452,1,$O$1-1))</f>
        <v>680406</v>
      </c>
      <c r="D493" s="26">
        <f t="shared" si="109"/>
        <v>1360812</v>
      </c>
      <c r="E493" s="27">
        <f>(INDEX(Data!452:452,1,$O$1))</f>
        <v>680406</v>
      </c>
      <c r="F493" s="28">
        <f>(INDEX(Data!452:452,1,$O$1+1))</f>
        <v>680406</v>
      </c>
      <c r="G493" s="26">
        <f t="shared" si="110"/>
        <v>1360812</v>
      </c>
      <c r="H493" s="24">
        <f t="shared" si="111"/>
        <v>0</v>
      </c>
      <c r="I493" s="164">
        <f t="shared" si="112"/>
        <v>0</v>
      </c>
      <c r="J493" s="165">
        <f t="shared" si="113"/>
        <v>0.02</v>
      </c>
      <c r="K493"/>
      <c r="L493"/>
      <c r="M493"/>
      <c r="N493"/>
      <c r="O493"/>
      <c r="P493"/>
    </row>
    <row r="494" spans="1:16" hidden="1" outlineLevel="1">
      <c r="A494" s="611" t="s">
        <v>91</v>
      </c>
      <c r="B494" s="24">
        <f>(INDEX(Data!453:453,1,$O$1-2))</f>
        <v>680406</v>
      </c>
      <c r="C494" s="25">
        <f>(INDEX(Data!453:453,1,$O$1-1))</f>
        <v>680406</v>
      </c>
      <c r="D494" s="26">
        <f t="shared" si="109"/>
        <v>1360812</v>
      </c>
      <c r="E494" s="27">
        <f>(INDEX(Data!453:453,1,$O$1))</f>
        <v>680406</v>
      </c>
      <c r="F494" s="28">
        <f>(INDEX(Data!453:453,1,$O$1+1))</f>
        <v>680406</v>
      </c>
      <c r="G494" s="26">
        <f t="shared" si="110"/>
        <v>1360812</v>
      </c>
      <c r="H494" s="24">
        <f t="shared" si="111"/>
        <v>0</v>
      </c>
      <c r="I494" s="164">
        <f t="shared" si="112"/>
        <v>0</v>
      </c>
      <c r="J494" s="165">
        <f t="shared" si="113"/>
        <v>0.02</v>
      </c>
      <c r="K494"/>
      <c r="L494"/>
      <c r="M494"/>
      <c r="N494"/>
      <c r="O494"/>
      <c r="P494"/>
    </row>
    <row r="495" spans="1:16" hidden="1" outlineLevel="1">
      <c r="A495" s="611" t="s">
        <v>92</v>
      </c>
      <c r="B495" s="24">
        <f>(INDEX(Data!454:454,1,$O$1-2))</f>
        <v>680406</v>
      </c>
      <c r="C495" s="25">
        <f>(INDEX(Data!454:454,1,$O$1-1))</f>
        <v>680406</v>
      </c>
      <c r="D495" s="26">
        <f t="shared" si="109"/>
        <v>1360812</v>
      </c>
      <c r="E495" s="27">
        <f>(INDEX(Data!454:454,1,$O$1))</f>
        <v>680406</v>
      </c>
      <c r="F495" s="28">
        <f>(INDEX(Data!454:454,1,$O$1+1))</f>
        <v>680406</v>
      </c>
      <c r="G495" s="26">
        <f t="shared" si="110"/>
        <v>1360812</v>
      </c>
      <c r="H495" s="24">
        <f t="shared" si="111"/>
        <v>0</v>
      </c>
      <c r="I495" s="164">
        <f t="shared" si="112"/>
        <v>0</v>
      </c>
      <c r="J495" s="165">
        <f t="shared" si="113"/>
        <v>0.02</v>
      </c>
      <c r="K495"/>
      <c r="L495"/>
      <c r="M495"/>
      <c r="N495"/>
      <c r="O495"/>
      <c r="P495"/>
    </row>
    <row r="496" spans="1:16" hidden="1" outlineLevel="1">
      <c r="A496" s="611" t="s">
        <v>93</v>
      </c>
      <c r="B496" s="24">
        <f>(INDEX(Data!455:455,1,$O$1-2))</f>
        <v>680406</v>
      </c>
      <c r="C496" s="25">
        <f>(INDEX(Data!455:455,1,$O$1-1))</f>
        <v>680406</v>
      </c>
      <c r="D496" s="26">
        <f t="shared" si="109"/>
        <v>1360812</v>
      </c>
      <c r="E496" s="27">
        <f>(INDEX(Data!455:455,1,$O$1))</f>
        <v>680406</v>
      </c>
      <c r="F496" s="28">
        <f>(INDEX(Data!455:455,1,$O$1+1))</f>
        <v>680406</v>
      </c>
      <c r="G496" s="26">
        <f t="shared" si="110"/>
        <v>1360812</v>
      </c>
      <c r="H496" s="24">
        <f t="shared" si="111"/>
        <v>0</v>
      </c>
      <c r="I496" s="164">
        <f t="shared" si="112"/>
        <v>0</v>
      </c>
      <c r="J496" s="165">
        <f t="shared" si="113"/>
        <v>0.02</v>
      </c>
      <c r="K496"/>
      <c r="L496"/>
      <c r="M496"/>
      <c r="N496"/>
      <c r="O496"/>
      <c r="P496"/>
    </row>
    <row r="497" spans="1:16" hidden="1" outlineLevel="1">
      <c r="A497" s="611" t="s">
        <v>94</v>
      </c>
      <c r="B497" s="24">
        <f>(INDEX(Data!456:456,1,$O$1-2))</f>
        <v>680406</v>
      </c>
      <c r="C497" s="25">
        <f>(INDEX(Data!456:456,1,$O$1-1))</f>
        <v>680406</v>
      </c>
      <c r="D497" s="26">
        <f t="shared" si="109"/>
        <v>1360812</v>
      </c>
      <c r="E497" s="27">
        <f>(INDEX(Data!456:456,1,$O$1))</f>
        <v>680406</v>
      </c>
      <c r="F497" s="28">
        <f>(INDEX(Data!456:456,1,$O$1+1))</f>
        <v>680406</v>
      </c>
      <c r="G497" s="26">
        <f t="shared" si="110"/>
        <v>1360812</v>
      </c>
      <c r="H497" s="24">
        <f t="shared" si="111"/>
        <v>0</v>
      </c>
      <c r="I497" s="164">
        <f t="shared" si="112"/>
        <v>0</v>
      </c>
      <c r="J497" s="165">
        <f t="shared" si="113"/>
        <v>0.02</v>
      </c>
      <c r="K497"/>
      <c r="L497"/>
      <c r="M497"/>
      <c r="N497"/>
      <c r="O497"/>
      <c r="P497"/>
    </row>
    <row r="498" spans="1:16" hidden="1" outlineLevel="1">
      <c r="A498" s="611" t="s">
        <v>95</v>
      </c>
      <c r="B498" s="24">
        <f>(INDEX(Data!457:457,1,$O$1-2))</f>
        <v>680406</v>
      </c>
      <c r="C498" s="25">
        <f>(INDEX(Data!457:457,1,$O$1-1))</f>
        <v>680406</v>
      </c>
      <c r="D498" s="26">
        <f t="shared" si="109"/>
        <v>1360812</v>
      </c>
      <c r="E498" s="27">
        <f>(INDEX(Data!457:457,1,$O$1))</f>
        <v>680406</v>
      </c>
      <c r="F498" s="28">
        <f>(INDEX(Data!457:457,1,$O$1+1))</f>
        <v>680406</v>
      </c>
      <c r="G498" s="26">
        <f t="shared" si="110"/>
        <v>1360812</v>
      </c>
      <c r="H498" s="24">
        <f t="shared" si="111"/>
        <v>0</v>
      </c>
      <c r="I498" s="164">
        <f t="shared" si="112"/>
        <v>0</v>
      </c>
      <c r="J498" s="165">
        <f t="shared" si="113"/>
        <v>0.02</v>
      </c>
      <c r="K498"/>
      <c r="L498"/>
      <c r="M498"/>
      <c r="N498"/>
      <c r="O498"/>
      <c r="P498"/>
    </row>
    <row r="499" spans="1:16" collapsed="1">
      <c r="A499" s="370" t="s">
        <v>231</v>
      </c>
      <c r="B499" s="405">
        <f t="shared" ref="B499:H499" si="114">SUM(B449:B498)</f>
        <v>34020300</v>
      </c>
      <c r="C499" s="406">
        <f t="shared" si="114"/>
        <v>34020300</v>
      </c>
      <c r="D499" s="407">
        <f t="shared" si="114"/>
        <v>68040600</v>
      </c>
      <c r="E499" s="405">
        <f t="shared" si="114"/>
        <v>34020300</v>
      </c>
      <c r="F499" s="406">
        <f t="shared" si="114"/>
        <v>34020300</v>
      </c>
      <c r="G499" s="407">
        <f t="shared" si="114"/>
        <v>68040600</v>
      </c>
      <c r="H499" s="405">
        <f t="shared" si="114"/>
        <v>0</v>
      </c>
      <c r="I499" s="408">
        <f>IFERROR(H499/D499,"")</f>
        <v>0</v>
      </c>
      <c r="J499" s="409">
        <f>IFERROR(G499/G$662,"")</f>
        <v>3.7113582833688451E-2</v>
      </c>
      <c r="K499"/>
      <c r="L499"/>
      <c r="M499"/>
      <c r="N499"/>
      <c r="O499"/>
      <c r="P499"/>
    </row>
    <row r="500" spans="1:16" s="42" customFormat="1" hidden="1" outlineLevel="1">
      <c r="A500" s="600" t="s">
        <v>229</v>
      </c>
      <c r="B500" s="598"/>
      <c r="C500" s="598"/>
      <c r="D500" s="598"/>
      <c r="E500" s="598"/>
      <c r="F500" s="598"/>
      <c r="G500" s="598"/>
      <c r="H500" s="598"/>
      <c r="I500" s="598"/>
      <c r="J500" s="599"/>
    </row>
    <row r="501" spans="1:16" hidden="1" outlineLevel="1">
      <c r="A501" s="613" t="s">
        <v>47</v>
      </c>
      <c r="B501" s="375">
        <f>(INDEX(Data!462:462,1,$O$1-2))</f>
        <v>7194361</v>
      </c>
      <c r="C501" s="390">
        <f>(INDEX(Data!462:462,1,$O$1-1))</f>
        <v>7194361</v>
      </c>
      <c r="D501" s="371">
        <f>B501+C501</f>
        <v>14388722</v>
      </c>
      <c r="E501" s="391">
        <f>(INDEX(Data!462:462,1,$O$1))</f>
        <v>9160109</v>
      </c>
      <c r="F501" s="392">
        <f>(INDEX(Data!462:462,1,$O$1+1))</f>
        <v>9160109</v>
      </c>
      <c r="G501" s="371">
        <f>E501+F501</f>
        <v>18320218</v>
      </c>
      <c r="H501" s="375">
        <f>G501-D501</f>
        <v>3931496</v>
      </c>
      <c r="I501" s="166">
        <f>IFERROR(H501/D501,"")</f>
        <v>0.27323455133819391</v>
      </c>
      <c r="J501" s="167">
        <f>IFERROR(G501/G$551,"")</f>
        <v>8.0247613153602959E-2</v>
      </c>
      <c r="K501"/>
      <c r="L501"/>
      <c r="M501"/>
      <c r="N501"/>
      <c r="O501"/>
      <c r="P501"/>
    </row>
    <row r="502" spans="1:16" hidden="1" outlineLevel="1">
      <c r="A502" s="613" t="s">
        <v>48</v>
      </c>
      <c r="B502" s="152">
        <f>(INDEX(Data!463:463,1,$O$1-2))</f>
        <v>721245</v>
      </c>
      <c r="C502" s="153">
        <f>(INDEX(Data!463:463,1,$O$1-1))</f>
        <v>721244</v>
      </c>
      <c r="D502" s="155">
        <f t="shared" ref="D502:D566" si="115">B502+C502</f>
        <v>1442489</v>
      </c>
      <c r="E502" s="393">
        <f>(INDEX(Data!463:463,1,$O$1))</f>
        <v>964083</v>
      </c>
      <c r="F502" s="394">
        <f>(INDEX(Data!463:463,1,$O$1+1))</f>
        <v>964083</v>
      </c>
      <c r="G502" s="155">
        <f t="shared" ref="G502:G566" si="116">E502+F502</f>
        <v>1928166</v>
      </c>
      <c r="H502" s="152">
        <f t="shared" ref="H502:H566" si="117">G502-D502</f>
        <v>485677</v>
      </c>
      <c r="I502" s="166">
        <f t="shared" ref="I502:I566" si="118">IFERROR(H502/D502,"")</f>
        <v>0.33669372868701253</v>
      </c>
      <c r="J502" s="167">
        <f t="shared" ref="J502:J550" si="119">IFERROR(G502/G$551,"")</f>
        <v>8.4458994573061302E-3</v>
      </c>
      <c r="K502"/>
      <c r="L502"/>
      <c r="M502"/>
      <c r="N502"/>
      <c r="O502"/>
      <c r="P502"/>
    </row>
    <row r="503" spans="1:16" hidden="1" outlineLevel="1">
      <c r="A503" s="613" t="s">
        <v>49</v>
      </c>
      <c r="B503" s="152">
        <f>(INDEX(Data!464:464,1,$O$1-2))</f>
        <v>1370928</v>
      </c>
      <c r="C503" s="153">
        <f>(INDEX(Data!464:464,1,$O$1-1))</f>
        <v>1370928</v>
      </c>
      <c r="D503" s="155">
        <f t="shared" si="115"/>
        <v>2741856</v>
      </c>
      <c r="E503" s="393">
        <f>(INDEX(Data!464:464,1,$O$1))</f>
        <v>1716038</v>
      </c>
      <c r="F503" s="394">
        <f>(INDEX(Data!464:464,1,$O$1+1))</f>
        <v>1716037</v>
      </c>
      <c r="G503" s="155">
        <f t="shared" si="116"/>
        <v>3432075</v>
      </c>
      <c r="H503" s="152">
        <f t="shared" si="117"/>
        <v>690219</v>
      </c>
      <c r="I503" s="166">
        <f t="shared" si="118"/>
        <v>0.25173422674276108</v>
      </c>
      <c r="J503" s="167">
        <f t="shared" si="119"/>
        <v>1.5033436114906049E-2</v>
      </c>
      <c r="K503"/>
      <c r="L503"/>
      <c r="M503"/>
      <c r="N503"/>
      <c r="O503"/>
      <c r="P503"/>
    </row>
    <row r="504" spans="1:16" hidden="1" outlineLevel="1">
      <c r="A504" s="613" t="s">
        <v>50</v>
      </c>
      <c r="B504" s="152">
        <f>(INDEX(Data!465:465,1,$O$1-2))</f>
        <v>639740</v>
      </c>
      <c r="C504" s="153">
        <f>(INDEX(Data!465:465,1,$O$1-1))</f>
        <v>639740</v>
      </c>
      <c r="D504" s="155">
        <f t="shared" si="115"/>
        <v>1279480</v>
      </c>
      <c r="E504" s="393">
        <f>(INDEX(Data!465:465,1,$O$1))</f>
        <v>830529</v>
      </c>
      <c r="F504" s="394">
        <f>(INDEX(Data!465:465,1,$O$1+1))</f>
        <v>830529</v>
      </c>
      <c r="G504" s="155">
        <f t="shared" si="116"/>
        <v>1661058</v>
      </c>
      <c r="H504" s="152">
        <f t="shared" si="117"/>
        <v>381578</v>
      </c>
      <c r="I504" s="166">
        <f t="shared" si="118"/>
        <v>0.29822896801825743</v>
      </c>
      <c r="J504" s="167">
        <f t="shared" si="119"/>
        <v>7.2758926673087308E-3</v>
      </c>
      <c r="K504"/>
      <c r="L504"/>
      <c r="M504"/>
      <c r="N504"/>
      <c r="O504"/>
      <c r="P504"/>
    </row>
    <row r="505" spans="1:16" hidden="1" outlineLevel="1">
      <c r="A505" s="613" t="s">
        <v>51</v>
      </c>
      <c r="B505" s="152">
        <f>(INDEX(Data!466:466,1,$O$1-2))</f>
        <v>5148159</v>
      </c>
      <c r="C505" s="153">
        <f>(INDEX(Data!466:466,1,$O$1-1))</f>
        <v>5148158</v>
      </c>
      <c r="D505" s="155">
        <f t="shared" si="115"/>
        <v>10296317</v>
      </c>
      <c r="E505" s="393">
        <f>(INDEX(Data!466:466,1,$O$1))</f>
        <v>6599466</v>
      </c>
      <c r="F505" s="394">
        <f>(INDEX(Data!466:466,1,$O$1+1))</f>
        <v>6599466</v>
      </c>
      <c r="G505" s="155">
        <f t="shared" si="116"/>
        <v>13198932</v>
      </c>
      <c r="H505" s="152">
        <f t="shared" si="117"/>
        <v>2902615</v>
      </c>
      <c r="I505" s="166">
        <f t="shared" si="118"/>
        <v>0.28190808422079466</v>
      </c>
      <c r="J505" s="167">
        <f t="shared" si="119"/>
        <v>5.7814966458189031E-2</v>
      </c>
      <c r="K505"/>
      <c r="L505"/>
      <c r="M505"/>
      <c r="N505"/>
      <c r="O505"/>
      <c r="P505"/>
    </row>
    <row r="506" spans="1:16" hidden="1" outlineLevel="1">
      <c r="A506" s="613" t="s">
        <v>52</v>
      </c>
      <c r="B506" s="152">
        <f>(INDEX(Data!467:467,1,$O$1-2))</f>
        <v>2732571</v>
      </c>
      <c r="C506" s="153">
        <f>(INDEX(Data!467:467,1,$O$1-1))</f>
        <v>2732570</v>
      </c>
      <c r="D506" s="155">
        <f t="shared" si="115"/>
        <v>5465141</v>
      </c>
      <c r="E506" s="393">
        <f>(INDEX(Data!467:467,1,$O$1))</f>
        <v>3862501</v>
      </c>
      <c r="F506" s="394">
        <f>(INDEX(Data!467:467,1,$O$1+1))</f>
        <v>3862500</v>
      </c>
      <c r="G506" s="155">
        <f t="shared" si="116"/>
        <v>7725001</v>
      </c>
      <c r="H506" s="152">
        <f t="shared" si="117"/>
        <v>2259860</v>
      </c>
      <c r="I506" s="166">
        <f t="shared" si="118"/>
        <v>0.41350442742465382</v>
      </c>
      <c r="J506" s="167">
        <f t="shared" si="119"/>
        <v>3.3837637295538514E-2</v>
      </c>
      <c r="K506"/>
      <c r="L506"/>
      <c r="M506"/>
      <c r="N506"/>
      <c r="O506"/>
      <c r="P506"/>
    </row>
    <row r="507" spans="1:16" hidden="1" outlineLevel="1">
      <c r="A507" s="613" t="s">
        <v>53</v>
      </c>
      <c r="B507" s="152">
        <f>(INDEX(Data!468:468,1,$O$1-2))</f>
        <v>505267</v>
      </c>
      <c r="C507" s="153">
        <f>(INDEX(Data!468:468,1,$O$1-1))</f>
        <v>505267</v>
      </c>
      <c r="D507" s="155">
        <f t="shared" si="115"/>
        <v>1010534</v>
      </c>
      <c r="E507" s="393">
        <f>(INDEX(Data!468:468,1,$O$1))</f>
        <v>646022</v>
      </c>
      <c r="F507" s="394">
        <f>(INDEX(Data!468:468,1,$O$1+1))</f>
        <v>646021</v>
      </c>
      <c r="G507" s="155">
        <f t="shared" si="116"/>
        <v>1292043</v>
      </c>
      <c r="H507" s="152">
        <f t="shared" si="117"/>
        <v>281509</v>
      </c>
      <c r="I507" s="166">
        <f t="shared" si="118"/>
        <v>0.27857449625643471</v>
      </c>
      <c r="J507" s="167">
        <f t="shared" si="119"/>
        <v>5.6595050802245158E-3</v>
      </c>
      <c r="K507"/>
      <c r="L507"/>
      <c r="M507"/>
      <c r="N507"/>
      <c r="O507"/>
      <c r="P507"/>
    </row>
    <row r="508" spans="1:16" hidden="1" outlineLevel="1">
      <c r="A508" s="613" t="s">
        <v>54</v>
      </c>
      <c r="B508" s="152">
        <f>(INDEX(Data!469:469,1,$O$1-2))</f>
        <v>1820675</v>
      </c>
      <c r="C508" s="153">
        <f>(INDEX(Data!469:469,1,$O$1-1))</f>
        <v>1820674</v>
      </c>
      <c r="D508" s="155">
        <f t="shared" si="115"/>
        <v>3641349</v>
      </c>
      <c r="E508" s="393">
        <f>(INDEX(Data!469:469,1,$O$1))</f>
        <v>2035846</v>
      </c>
      <c r="F508" s="394">
        <f>(INDEX(Data!469:469,1,$O$1+1))</f>
        <v>2035846</v>
      </c>
      <c r="G508" s="155">
        <f t="shared" si="116"/>
        <v>4071692</v>
      </c>
      <c r="H508" s="152">
        <f t="shared" si="117"/>
        <v>430343</v>
      </c>
      <c r="I508" s="166">
        <f t="shared" si="118"/>
        <v>0.1181823000212284</v>
      </c>
      <c r="J508" s="167">
        <f t="shared" si="119"/>
        <v>1.7835135176700403E-2</v>
      </c>
      <c r="K508"/>
      <c r="L508"/>
      <c r="M508"/>
      <c r="N508"/>
      <c r="O508"/>
      <c r="P508"/>
    </row>
    <row r="509" spans="1:16" hidden="1" outlineLevel="1">
      <c r="A509" s="613" t="s">
        <v>55</v>
      </c>
      <c r="B509" s="152">
        <f>(INDEX(Data!470:470,1,$O$1-2))</f>
        <v>518234</v>
      </c>
      <c r="C509" s="153">
        <f>(INDEX(Data!470:470,1,$O$1-1))</f>
        <v>518234</v>
      </c>
      <c r="D509" s="155">
        <f t="shared" si="115"/>
        <v>1036468</v>
      </c>
      <c r="E509" s="393">
        <f>(INDEX(Data!470:470,1,$O$1))</f>
        <v>604688</v>
      </c>
      <c r="F509" s="394">
        <f>(INDEX(Data!470:470,1,$O$1+1))</f>
        <v>604687</v>
      </c>
      <c r="G509" s="155">
        <f t="shared" si="116"/>
        <v>1209375</v>
      </c>
      <c r="H509" s="152">
        <f t="shared" si="117"/>
        <v>172907</v>
      </c>
      <c r="I509" s="166">
        <f t="shared" si="118"/>
        <v>0.16682328832149185</v>
      </c>
      <c r="J509" s="167">
        <f t="shared" si="119"/>
        <v>5.2973964151320999E-3</v>
      </c>
      <c r="K509"/>
      <c r="L509"/>
      <c r="M509"/>
      <c r="N509"/>
      <c r="O509"/>
      <c r="P509"/>
    </row>
    <row r="510" spans="1:16" hidden="1" outlineLevel="1">
      <c r="A510" s="613" t="s">
        <v>56</v>
      </c>
      <c r="B510" s="152">
        <f>(INDEX(Data!471:471,1,$O$1-2))</f>
        <v>218601</v>
      </c>
      <c r="C510" s="153">
        <f>(INDEX(Data!471:471,1,$O$1-1))</f>
        <v>218601</v>
      </c>
      <c r="D510" s="155">
        <f t="shared" si="115"/>
        <v>437202</v>
      </c>
      <c r="E510" s="393">
        <f>(INDEX(Data!471:471,1,$O$1))</f>
        <v>286517</v>
      </c>
      <c r="F510" s="394">
        <f>(INDEX(Data!471:471,1,$O$1+1))</f>
        <v>286516</v>
      </c>
      <c r="G510" s="155">
        <f t="shared" si="116"/>
        <v>573033</v>
      </c>
      <c r="H510" s="152">
        <f t="shared" si="117"/>
        <v>135831</v>
      </c>
      <c r="I510" s="166">
        <f t="shared" si="118"/>
        <v>0.31068247629242318</v>
      </c>
      <c r="J510" s="167">
        <f t="shared" si="119"/>
        <v>2.5100427575833737E-3</v>
      </c>
      <c r="K510"/>
      <c r="L510"/>
      <c r="M510"/>
      <c r="N510"/>
      <c r="O510"/>
      <c r="P510"/>
    </row>
    <row r="511" spans="1:16" hidden="1" outlineLevel="1">
      <c r="A511" s="613" t="s">
        <v>57</v>
      </c>
      <c r="B511" s="152">
        <f>(INDEX(Data!472:472,1,$O$1-2))</f>
        <v>557607</v>
      </c>
      <c r="C511" s="153">
        <f>(INDEX(Data!472:472,1,$O$1-1))</f>
        <v>557606</v>
      </c>
      <c r="D511" s="155">
        <f t="shared" si="115"/>
        <v>1115213</v>
      </c>
      <c r="E511" s="393">
        <f>(INDEX(Data!472:472,1,$O$1))</f>
        <v>730655</v>
      </c>
      <c r="F511" s="394">
        <f>(INDEX(Data!472:472,1,$O$1+1))</f>
        <v>730655</v>
      </c>
      <c r="G511" s="155">
        <f t="shared" si="116"/>
        <v>1461310</v>
      </c>
      <c r="H511" s="152">
        <f t="shared" si="117"/>
        <v>346097</v>
      </c>
      <c r="I511" s="166">
        <f t="shared" si="118"/>
        <v>0.31034161187145415</v>
      </c>
      <c r="J511" s="167">
        <f t="shared" si="119"/>
        <v>6.400941275780208E-3</v>
      </c>
      <c r="K511"/>
      <c r="L511"/>
      <c r="M511"/>
      <c r="N511"/>
      <c r="O511"/>
      <c r="P511"/>
    </row>
    <row r="512" spans="1:16" hidden="1" outlineLevel="1">
      <c r="A512" s="613" t="s">
        <v>58</v>
      </c>
      <c r="B512" s="152">
        <f>(INDEX(Data!473:473,1,$O$1-2))</f>
        <v>533953</v>
      </c>
      <c r="C512" s="153">
        <f>(INDEX(Data!473:473,1,$O$1-1))</f>
        <v>533953</v>
      </c>
      <c r="D512" s="155">
        <f t="shared" si="115"/>
        <v>1067906</v>
      </c>
      <c r="E512" s="393">
        <f>(INDEX(Data!473:473,1,$O$1))</f>
        <v>726292</v>
      </c>
      <c r="F512" s="394">
        <f>(INDEX(Data!473:473,1,$O$1+1))</f>
        <v>726292</v>
      </c>
      <c r="G512" s="155">
        <f t="shared" si="116"/>
        <v>1452584</v>
      </c>
      <c r="H512" s="152">
        <f t="shared" si="117"/>
        <v>384678</v>
      </c>
      <c r="I512" s="166">
        <f t="shared" si="118"/>
        <v>0.36021709775954064</v>
      </c>
      <c r="J512" s="167">
        <f t="shared" si="119"/>
        <v>6.3627189864833046E-3</v>
      </c>
      <c r="K512"/>
      <c r="L512"/>
      <c r="M512"/>
      <c r="N512"/>
      <c r="O512"/>
      <c r="P512"/>
    </row>
    <row r="513" spans="1:16" hidden="1" outlineLevel="1">
      <c r="A513" s="613" t="s">
        <v>59</v>
      </c>
      <c r="B513" s="152">
        <f>(INDEX(Data!474:474,1,$O$1-2))</f>
        <v>3735128</v>
      </c>
      <c r="C513" s="153">
        <f>(INDEX(Data!474:474,1,$O$1-1))</f>
        <v>3735127</v>
      </c>
      <c r="D513" s="155">
        <f t="shared" si="115"/>
        <v>7470255</v>
      </c>
      <c r="E513" s="393">
        <f>(INDEX(Data!474:474,1,$O$1))</f>
        <v>4946247</v>
      </c>
      <c r="F513" s="394">
        <f>(INDEX(Data!474:474,1,$O$1+1))</f>
        <v>4946247</v>
      </c>
      <c r="G513" s="155">
        <f t="shared" si="116"/>
        <v>9892494</v>
      </c>
      <c r="H513" s="152">
        <f t="shared" si="117"/>
        <v>2422239</v>
      </c>
      <c r="I513" s="166">
        <f t="shared" si="118"/>
        <v>0.32425118018059623</v>
      </c>
      <c r="J513" s="167">
        <f t="shared" si="119"/>
        <v>4.3331855092354155E-2</v>
      </c>
      <c r="K513"/>
      <c r="L513"/>
      <c r="M513"/>
      <c r="N513"/>
      <c r="O513"/>
      <c r="P513"/>
    </row>
    <row r="514" spans="1:16" hidden="1" outlineLevel="1">
      <c r="A514" s="614" t="s">
        <v>184</v>
      </c>
      <c r="B514" s="152">
        <f>(INDEX(Data!475:475,1,$O$1-2))</f>
        <v>8063145</v>
      </c>
      <c r="C514" s="153">
        <f>(INDEX(Data!475:475,1,$O$1-1))</f>
        <v>8063145</v>
      </c>
      <c r="D514" s="155">
        <f t="shared" si="115"/>
        <v>16126290</v>
      </c>
      <c r="E514" s="393">
        <f>(INDEX(Data!475:475,1,$O$1))</f>
        <v>10475427</v>
      </c>
      <c r="F514" s="394">
        <f>(INDEX(Data!475:475,1,$O$1+1))</f>
        <v>10475426</v>
      </c>
      <c r="G514" s="155">
        <f t="shared" si="116"/>
        <v>20950853</v>
      </c>
      <c r="H514" s="152">
        <f t="shared" si="117"/>
        <v>4824563</v>
      </c>
      <c r="I514" s="166">
        <f t="shared" si="118"/>
        <v>0.29917377152463459</v>
      </c>
      <c r="J514" s="167">
        <f t="shared" si="119"/>
        <v>9.1770520786488563E-2</v>
      </c>
      <c r="K514"/>
      <c r="L514"/>
      <c r="M514"/>
      <c r="N514"/>
      <c r="O514"/>
      <c r="P514"/>
    </row>
    <row r="515" spans="1:16" hidden="1" outlineLevel="1">
      <c r="A515" s="613" t="s">
        <v>60</v>
      </c>
      <c r="B515" s="152">
        <f>(INDEX(Data!476:476,1,$O$1-2))</f>
        <v>1212988</v>
      </c>
      <c r="C515" s="153">
        <f>(INDEX(Data!476:476,1,$O$1-1))</f>
        <v>1212987</v>
      </c>
      <c r="D515" s="155">
        <f t="shared" si="115"/>
        <v>2425975</v>
      </c>
      <c r="E515" s="393">
        <f>(INDEX(Data!476:476,1,$O$1))</f>
        <v>1624493</v>
      </c>
      <c r="F515" s="394">
        <f>(INDEX(Data!476:476,1,$O$1+1))</f>
        <v>1624492</v>
      </c>
      <c r="G515" s="155">
        <f t="shared" si="116"/>
        <v>3248985</v>
      </c>
      <c r="H515" s="152">
        <f t="shared" si="117"/>
        <v>823010</v>
      </c>
      <c r="I515" s="166">
        <f t="shared" si="118"/>
        <v>0.33924916786034481</v>
      </c>
      <c r="J515" s="167">
        <f t="shared" si="119"/>
        <v>1.4231451362743537E-2</v>
      </c>
      <c r="K515"/>
      <c r="L515"/>
      <c r="M515"/>
      <c r="N515"/>
      <c r="O515"/>
      <c r="P515"/>
    </row>
    <row r="516" spans="1:16" hidden="1" outlineLevel="1">
      <c r="A516" s="613" t="s">
        <v>61</v>
      </c>
      <c r="B516" s="152">
        <f>(INDEX(Data!477:477,1,$O$1-2))</f>
        <v>4039343</v>
      </c>
      <c r="C516" s="153">
        <f>(INDEX(Data!477:477,1,$O$1-1))</f>
        <v>4039342</v>
      </c>
      <c r="D516" s="155">
        <f t="shared" si="115"/>
        <v>8078685</v>
      </c>
      <c r="E516" s="393">
        <f>(INDEX(Data!477:477,1,$O$1))</f>
        <v>4776052</v>
      </c>
      <c r="F516" s="394">
        <f>(INDEX(Data!477:477,1,$O$1+1))</f>
        <v>4776051</v>
      </c>
      <c r="G516" s="155">
        <f t="shared" si="116"/>
        <v>9552103</v>
      </c>
      <c r="H516" s="152">
        <f t="shared" si="117"/>
        <v>1473418</v>
      </c>
      <c r="I516" s="166">
        <f t="shared" si="118"/>
        <v>0.182383395317431</v>
      </c>
      <c r="J516" s="167">
        <f t="shared" si="119"/>
        <v>4.1840848528514794E-2</v>
      </c>
      <c r="K516"/>
      <c r="L516"/>
      <c r="M516"/>
      <c r="N516"/>
      <c r="O516"/>
      <c r="P516"/>
    </row>
    <row r="517" spans="1:16" hidden="1" outlineLevel="1">
      <c r="A517" s="613" t="s">
        <v>62</v>
      </c>
      <c r="B517" s="152">
        <f>(INDEX(Data!478:478,1,$O$1-2))</f>
        <v>202496</v>
      </c>
      <c r="C517" s="153">
        <f>(INDEX(Data!478:478,1,$O$1-1))</f>
        <v>202495</v>
      </c>
      <c r="D517" s="155">
        <f t="shared" si="115"/>
        <v>404991</v>
      </c>
      <c r="E517" s="393">
        <f>(INDEX(Data!478:478,1,$O$1))</f>
        <v>269335</v>
      </c>
      <c r="F517" s="394">
        <f>(INDEX(Data!478:478,1,$O$1+1))</f>
        <v>269335</v>
      </c>
      <c r="G517" s="155">
        <f t="shared" si="116"/>
        <v>538670</v>
      </c>
      <c r="H517" s="152">
        <f t="shared" si="117"/>
        <v>133679</v>
      </c>
      <c r="I517" s="166">
        <f t="shared" si="118"/>
        <v>0.33007894002582772</v>
      </c>
      <c r="J517" s="167">
        <f t="shared" si="119"/>
        <v>2.3595233297688542E-3</v>
      </c>
      <c r="K517"/>
      <c r="L517"/>
      <c r="M517"/>
      <c r="N517"/>
      <c r="O517"/>
      <c r="P517"/>
    </row>
    <row r="518" spans="1:16" hidden="1" outlineLevel="1">
      <c r="A518" s="613" t="s">
        <v>63</v>
      </c>
      <c r="B518" s="152">
        <f>(INDEX(Data!479:479,1,$O$1-2))</f>
        <v>304058</v>
      </c>
      <c r="C518" s="153">
        <f>(INDEX(Data!479:479,1,$O$1-1))</f>
        <v>304058</v>
      </c>
      <c r="D518" s="155">
        <f t="shared" si="115"/>
        <v>608116</v>
      </c>
      <c r="E518" s="393">
        <f>(INDEX(Data!479:479,1,$O$1))</f>
        <v>389665</v>
      </c>
      <c r="F518" s="394">
        <f>(INDEX(Data!479:479,1,$O$1+1))</f>
        <v>389665</v>
      </c>
      <c r="G518" s="155">
        <f t="shared" si="116"/>
        <v>779330</v>
      </c>
      <c r="H518" s="152">
        <f t="shared" si="117"/>
        <v>171214</v>
      </c>
      <c r="I518" s="166">
        <f t="shared" si="118"/>
        <v>0.28154825724039495</v>
      </c>
      <c r="J518" s="167">
        <f t="shared" si="119"/>
        <v>3.4136805773270487E-3</v>
      </c>
      <c r="K518"/>
      <c r="L518"/>
      <c r="M518"/>
      <c r="N518"/>
      <c r="O518"/>
      <c r="P518"/>
    </row>
    <row r="519" spans="1:16" hidden="1" outlineLevel="1">
      <c r="A519" s="613" t="s">
        <v>64</v>
      </c>
      <c r="B519" s="152">
        <f>(INDEX(Data!480:480,1,$O$1-2))</f>
        <v>643701</v>
      </c>
      <c r="C519" s="153">
        <f>(INDEX(Data!480:480,1,$O$1-1))</f>
        <v>643700</v>
      </c>
      <c r="D519" s="155">
        <f t="shared" si="115"/>
        <v>1287401</v>
      </c>
      <c r="E519" s="393">
        <f>(INDEX(Data!480:480,1,$O$1))</f>
        <v>684317</v>
      </c>
      <c r="F519" s="394">
        <f>(INDEX(Data!480:480,1,$O$1+1))</f>
        <v>684317</v>
      </c>
      <c r="G519" s="155">
        <f t="shared" si="116"/>
        <v>1368634</v>
      </c>
      <c r="H519" s="152">
        <f t="shared" si="117"/>
        <v>81233</v>
      </c>
      <c r="I519" s="166">
        <f t="shared" si="118"/>
        <v>6.309844407453466E-2</v>
      </c>
      <c r="J519" s="167">
        <f t="shared" si="119"/>
        <v>5.9949948074235924E-3</v>
      </c>
      <c r="K519"/>
      <c r="L519"/>
      <c r="M519"/>
      <c r="N519"/>
      <c r="O519"/>
      <c r="P519"/>
    </row>
    <row r="520" spans="1:16" hidden="1" outlineLevel="1">
      <c r="A520" s="613" t="s">
        <v>65</v>
      </c>
      <c r="B520" s="152">
        <f>(INDEX(Data!481:481,1,$O$1-2))</f>
        <v>613371</v>
      </c>
      <c r="C520" s="153">
        <f>(INDEX(Data!481:481,1,$O$1-1))</f>
        <v>613370</v>
      </c>
      <c r="D520" s="155">
        <f t="shared" si="115"/>
        <v>1226741</v>
      </c>
      <c r="E520" s="393">
        <f>(INDEX(Data!481:481,1,$O$1))</f>
        <v>750132</v>
      </c>
      <c r="F520" s="394">
        <f>(INDEX(Data!481:481,1,$O$1+1))</f>
        <v>750132</v>
      </c>
      <c r="G520" s="155">
        <f t="shared" si="116"/>
        <v>1500264</v>
      </c>
      <c r="H520" s="152">
        <f t="shared" si="117"/>
        <v>273523</v>
      </c>
      <c r="I520" s="166">
        <f t="shared" si="118"/>
        <v>0.22296719519442165</v>
      </c>
      <c r="J520" s="167">
        <f t="shared" si="119"/>
        <v>6.571570551195241E-3</v>
      </c>
      <c r="K520"/>
      <c r="L520"/>
      <c r="M520"/>
      <c r="N520"/>
      <c r="O520"/>
      <c r="P520"/>
    </row>
    <row r="521" spans="1:16" hidden="1" outlineLevel="1">
      <c r="A521" s="613" t="s">
        <v>66</v>
      </c>
      <c r="B521" s="152">
        <f>(INDEX(Data!482:482,1,$O$1-2))</f>
        <v>6741962</v>
      </c>
      <c r="C521" s="153">
        <f>(INDEX(Data!482:482,1,$O$1-1))</f>
        <v>6741962</v>
      </c>
      <c r="D521" s="155">
        <f t="shared" si="115"/>
        <v>13483924</v>
      </c>
      <c r="E521" s="393">
        <f>(INDEX(Data!482:482,1,$O$1))</f>
        <v>8170482</v>
      </c>
      <c r="F521" s="394">
        <f>(INDEX(Data!482:482,1,$O$1+1))</f>
        <v>8170481</v>
      </c>
      <c r="G521" s="155">
        <f t="shared" si="116"/>
        <v>16340963</v>
      </c>
      <c r="H521" s="152">
        <f t="shared" si="117"/>
        <v>2857039</v>
      </c>
      <c r="I521" s="166">
        <f t="shared" si="118"/>
        <v>0.21188483411802084</v>
      </c>
      <c r="J521" s="167">
        <f t="shared" si="119"/>
        <v>7.1577929770341123E-2</v>
      </c>
      <c r="K521"/>
      <c r="L521"/>
      <c r="M521"/>
      <c r="N521"/>
      <c r="O521"/>
      <c r="P521"/>
    </row>
    <row r="522" spans="1:16" hidden="1" outlineLevel="1">
      <c r="A522" s="613" t="s">
        <v>67</v>
      </c>
      <c r="B522" s="152">
        <f>(INDEX(Data!483:483,1,$O$1-2))</f>
        <v>494688</v>
      </c>
      <c r="C522" s="153">
        <f>(INDEX(Data!483:483,1,$O$1-1))</f>
        <v>494688</v>
      </c>
      <c r="D522" s="155">
        <f t="shared" si="115"/>
        <v>989376</v>
      </c>
      <c r="E522" s="393">
        <f>(INDEX(Data!483:483,1,$O$1))</f>
        <v>620899</v>
      </c>
      <c r="F522" s="394">
        <f>(INDEX(Data!483:483,1,$O$1+1))</f>
        <v>620899</v>
      </c>
      <c r="G522" s="155">
        <f t="shared" si="116"/>
        <v>1241798</v>
      </c>
      <c r="H522" s="152">
        <f t="shared" si="117"/>
        <v>252422</v>
      </c>
      <c r="I522" s="166">
        <f t="shared" si="118"/>
        <v>0.25513252797723007</v>
      </c>
      <c r="J522" s="167">
        <f t="shared" si="119"/>
        <v>5.4394181073018806E-3</v>
      </c>
      <c r="K522"/>
      <c r="L522"/>
      <c r="M522"/>
      <c r="N522"/>
      <c r="O522"/>
      <c r="P522"/>
    </row>
    <row r="523" spans="1:16" hidden="1" outlineLevel="1">
      <c r="A523" s="613" t="s">
        <v>68</v>
      </c>
      <c r="B523" s="152">
        <f>(INDEX(Data!484:484,1,$O$1-2))</f>
        <v>818847</v>
      </c>
      <c r="C523" s="153">
        <f>(INDEX(Data!484:484,1,$O$1-1))</f>
        <v>818847</v>
      </c>
      <c r="D523" s="155">
        <f t="shared" si="115"/>
        <v>1637694</v>
      </c>
      <c r="E523" s="393">
        <f>(INDEX(Data!484:484,1,$O$1))</f>
        <v>960454</v>
      </c>
      <c r="F523" s="394">
        <f>(INDEX(Data!484:484,1,$O$1+1))</f>
        <v>960454</v>
      </c>
      <c r="G523" s="155">
        <f t="shared" si="116"/>
        <v>1920908</v>
      </c>
      <c r="H523" s="152">
        <f t="shared" si="117"/>
        <v>283214</v>
      </c>
      <c r="I523" s="166">
        <f t="shared" si="118"/>
        <v>0.17293462637098261</v>
      </c>
      <c r="J523" s="167">
        <f t="shared" si="119"/>
        <v>8.414107413332152E-3</v>
      </c>
      <c r="K523"/>
      <c r="L523"/>
      <c r="M523"/>
      <c r="N523"/>
      <c r="O523"/>
      <c r="P523"/>
    </row>
    <row r="524" spans="1:16" hidden="1" outlineLevel="1">
      <c r="A524" s="613" t="s">
        <v>69</v>
      </c>
      <c r="B524" s="152">
        <f>(INDEX(Data!485:485,1,$O$1-2))</f>
        <v>1076577</v>
      </c>
      <c r="C524" s="153">
        <f>(INDEX(Data!485:485,1,$O$1-1))</f>
        <v>1076577</v>
      </c>
      <c r="D524" s="155">
        <f t="shared" si="115"/>
        <v>2153154</v>
      </c>
      <c r="E524" s="393">
        <f>(INDEX(Data!485:485,1,$O$1))</f>
        <v>1434745</v>
      </c>
      <c r="F524" s="394">
        <f>(INDEX(Data!485:485,1,$O$1+1))</f>
        <v>1434744</v>
      </c>
      <c r="G524" s="155">
        <f t="shared" si="116"/>
        <v>2869489</v>
      </c>
      <c r="H524" s="152">
        <f t="shared" si="117"/>
        <v>716335</v>
      </c>
      <c r="I524" s="166">
        <f t="shared" si="118"/>
        <v>0.33269101977842735</v>
      </c>
      <c r="J524" s="167">
        <f t="shared" si="119"/>
        <v>1.2569154101797205E-2</v>
      </c>
      <c r="K524"/>
      <c r="L524"/>
      <c r="M524"/>
      <c r="N524"/>
      <c r="O524"/>
      <c r="P524"/>
    </row>
    <row r="525" spans="1:16" hidden="1" outlineLevel="1">
      <c r="A525" s="613" t="s">
        <v>70</v>
      </c>
      <c r="B525" s="152">
        <f>(INDEX(Data!486:486,1,$O$1-2))</f>
        <v>829891</v>
      </c>
      <c r="C525" s="153">
        <f>(INDEX(Data!486:486,1,$O$1-1))</f>
        <v>829891</v>
      </c>
      <c r="D525" s="155">
        <f t="shared" si="115"/>
        <v>1659782</v>
      </c>
      <c r="E525" s="393">
        <f>(INDEX(Data!486:486,1,$O$1))</f>
        <v>1150346</v>
      </c>
      <c r="F525" s="394">
        <f>(INDEX(Data!486:486,1,$O$1+1))</f>
        <v>1150345</v>
      </c>
      <c r="G525" s="155">
        <f t="shared" si="116"/>
        <v>2300691</v>
      </c>
      <c r="H525" s="152">
        <f t="shared" si="117"/>
        <v>640909</v>
      </c>
      <c r="I525" s="166">
        <f t="shared" si="118"/>
        <v>0.38614046904954991</v>
      </c>
      <c r="J525" s="167">
        <f t="shared" si="119"/>
        <v>1.0077661813520775E-2</v>
      </c>
      <c r="K525"/>
      <c r="L525"/>
      <c r="M525"/>
      <c r="N525"/>
      <c r="O525"/>
      <c r="P525"/>
    </row>
    <row r="526" spans="1:16" hidden="1" outlineLevel="1">
      <c r="A526" s="613" t="s">
        <v>71</v>
      </c>
      <c r="B526" s="152">
        <f>(INDEX(Data!487:487,1,$O$1-2))</f>
        <v>7682601</v>
      </c>
      <c r="C526" s="153">
        <f>(INDEX(Data!487:487,1,$O$1-1))</f>
        <v>7682600</v>
      </c>
      <c r="D526" s="155">
        <f t="shared" si="115"/>
        <v>15365201</v>
      </c>
      <c r="E526" s="393">
        <f>(INDEX(Data!487:487,1,$O$1))</f>
        <v>10180733</v>
      </c>
      <c r="F526" s="394">
        <f>(INDEX(Data!487:487,1,$O$1+1))</f>
        <v>10180732</v>
      </c>
      <c r="G526" s="155">
        <f t="shared" si="116"/>
        <v>20361465</v>
      </c>
      <c r="H526" s="152">
        <f t="shared" si="117"/>
        <v>4996264</v>
      </c>
      <c r="I526" s="166">
        <f t="shared" si="118"/>
        <v>0.32516750024942725</v>
      </c>
      <c r="J526" s="167">
        <f t="shared" si="119"/>
        <v>8.9188838613199151E-2</v>
      </c>
      <c r="K526"/>
      <c r="L526"/>
      <c r="M526"/>
      <c r="N526"/>
      <c r="O526"/>
      <c r="P526"/>
    </row>
    <row r="527" spans="1:16" hidden="1" outlineLevel="1">
      <c r="A527" s="613" t="s">
        <v>72</v>
      </c>
      <c r="B527" s="152">
        <f>(INDEX(Data!488:488,1,$O$1-2))</f>
        <v>1118352</v>
      </c>
      <c r="C527" s="153">
        <f>(INDEX(Data!488:488,1,$O$1-1))</f>
        <v>1118351</v>
      </c>
      <c r="D527" s="155">
        <f t="shared" si="115"/>
        <v>2236703</v>
      </c>
      <c r="E527" s="393">
        <f>(INDEX(Data!488:488,1,$O$1))</f>
        <v>1416778</v>
      </c>
      <c r="F527" s="394">
        <f>(INDEX(Data!488:488,1,$O$1+1))</f>
        <v>1416778</v>
      </c>
      <c r="G527" s="155">
        <f t="shared" si="116"/>
        <v>2833556</v>
      </c>
      <c r="H527" s="152">
        <f t="shared" si="117"/>
        <v>596853</v>
      </c>
      <c r="I527" s="166">
        <f t="shared" si="118"/>
        <v>0.26684499461931244</v>
      </c>
      <c r="J527" s="167">
        <f t="shared" si="119"/>
        <v>1.2411757640496995E-2</v>
      </c>
      <c r="K527"/>
      <c r="L527"/>
      <c r="M527"/>
      <c r="N527"/>
      <c r="O527"/>
      <c r="P527"/>
    </row>
    <row r="528" spans="1:16" hidden="1" outlineLevel="1">
      <c r="A528" s="613" t="s">
        <v>73</v>
      </c>
      <c r="B528" s="152">
        <f>(INDEX(Data!489:489,1,$O$1-2))</f>
        <v>660120</v>
      </c>
      <c r="C528" s="153">
        <f>(INDEX(Data!489:489,1,$O$1-1))</f>
        <v>660120</v>
      </c>
      <c r="D528" s="155">
        <f t="shared" si="115"/>
        <v>1320240</v>
      </c>
      <c r="E528" s="393">
        <f>(INDEX(Data!489:489,1,$O$1))</f>
        <v>838614</v>
      </c>
      <c r="F528" s="394">
        <f>(INDEX(Data!489:489,1,$O$1+1))</f>
        <v>838613</v>
      </c>
      <c r="G528" s="155">
        <f t="shared" si="116"/>
        <v>1677227</v>
      </c>
      <c r="H528" s="152">
        <f t="shared" si="117"/>
        <v>356987</v>
      </c>
      <c r="I528" s="166">
        <f t="shared" si="118"/>
        <v>0.27039553414530693</v>
      </c>
      <c r="J528" s="167">
        <f t="shared" si="119"/>
        <v>7.346717351659135E-3</v>
      </c>
      <c r="K528"/>
      <c r="L528"/>
      <c r="M528"/>
      <c r="N528"/>
      <c r="O528"/>
      <c r="P528"/>
    </row>
    <row r="529" spans="1:16" hidden="1" outlineLevel="1">
      <c r="A529" s="613" t="s">
        <v>74</v>
      </c>
      <c r="B529" s="152">
        <f>(INDEX(Data!490:490,1,$O$1-2))</f>
        <v>1385375</v>
      </c>
      <c r="C529" s="153">
        <f>(INDEX(Data!490:490,1,$O$1-1))</f>
        <v>1385374</v>
      </c>
      <c r="D529" s="155">
        <f t="shared" si="115"/>
        <v>2770749</v>
      </c>
      <c r="E529" s="393">
        <f>(INDEX(Data!490:490,1,$O$1))</f>
        <v>1529252</v>
      </c>
      <c r="F529" s="394">
        <f>(INDEX(Data!490:490,1,$O$1+1))</f>
        <v>1529251</v>
      </c>
      <c r="G529" s="155">
        <f t="shared" si="116"/>
        <v>3058503</v>
      </c>
      <c r="H529" s="152">
        <f t="shared" si="117"/>
        <v>287754</v>
      </c>
      <c r="I529" s="166">
        <f t="shared" si="118"/>
        <v>0.10385422858584448</v>
      </c>
      <c r="J529" s="167">
        <f t="shared" si="119"/>
        <v>1.3397087609608909E-2</v>
      </c>
      <c r="K529"/>
      <c r="L529"/>
      <c r="M529"/>
      <c r="N529"/>
      <c r="O529"/>
      <c r="P529"/>
    </row>
    <row r="530" spans="1:16" hidden="1" outlineLevel="1">
      <c r="A530" s="613" t="s">
        <v>75</v>
      </c>
      <c r="B530" s="152">
        <f>(INDEX(Data!491:491,1,$O$1-2))</f>
        <v>1308788</v>
      </c>
      <c r="C530" s="153">
        <f>(INDEX(Data!491:491,1,$O$1-1))</f>
        <v>1308788</v>
      </c>
      <c r="D530" s="155">
        <f t="shared" si="115"/>
        <v>2617576</v>
      </c>
      <c r="E530" s="393">
        <f>(INDEX(Data!491:491,1,$O$1))</f>
        <v>1497378</v>
      </c>
      <c r="F530" s="394">
        <f>(INDEX(Data!491:491,1,$O$1+1))</f>
        <v>1497378</v>
      </c>
      <c r="G530" s="155">
        <f t="shared" si="116"/>
        <v>2994756</v>
      </c>
      <c r="H530" s="152">
        <f t="shared" si="117"/>
        <v>377180</v>
      </c>
      <c r="I530" s="166">
        <f t="shared" si="118"/>
        <v>0.14409514757164643</v>
      </c>
      <c r="J530" s="167">
        <f t="shared" si="119"/>
        <v>1.3117858148709331E-2</v>
      </c>
      <c r="K530"/>
      <c r="L530"/>
      <c r="M530"/>
      <c r="N530"/>
      <c r="O530"/>
      <c r="P530"/>
    </row>
    <row r="531" spans="1:16" hidden="1" outlineLevel="1">
      <c r="A531" s="613" t="s">
        <v>76</v>
      </c>
      <c r="B531" s="152">
        <f>(INDEX(Data!492:492,1,$O$1-2))</f>
        <v>403012</v>
      </c>
      <c r="C531" s="153">
        <f>(INDEX(Data!492:492,1,$O$1-1))</f>
        <v>403011</v>
      </c>
      <c r="D531" s="155">
        <f t="shared" si="115"/>
        <v>806023</v>
      </c>
      <c r="E531" s="393">
        <f>(INDEX(Data!492:492,1,$O$1))</f>
        <v>513675</v>
      </c>
      <c r="F531" s="394">
        <f>(INDEX(Data!492:492,1,$O$1+1))</f>
        <v>513674</v>
      </c>
      <c r="G531" s="155">
        <f t="shared" si="116"/>
        <v>1027349</v>
      </c>
      <c r="H531" s="152">
        <f t="shared" si="117"/>
        <v>221326</v>
      </c>
      <c r="I531" s="166">
        <f t="shared" si="118"/>
        <v>0.27459017918843509</v>
      </c>
      <c r="J531" s="167">
        <f t="shared" si="119"/>
        <v>4.5000722767458796E-3</v>
      </c>
      <c r="K531"/>
      <c r="L531"/>
      <c r="M531"/>
      <c r="N531"/>
      <c r="O531"/>
      <c r="P531"/>
    </row>
    <row r="532" spans="1:16" hidden="1" outlineLevel="1">
      <c r="A532" s="613" t="s">
        <v>77</v>
      </c>
      <c r="B532" s="152">
        <f>(INDEX(Data!493:493,1,$O$1-2))</f>
        <v>636188</v>
      </c>
      <c r="C532" s="153">
        <f>(INDEX(Data!493:493,1,$O$1-1))</f>
        <v>636187</v>
      </c>
      <c r="D532" s="155">
        <f t="shared" si="115"/>
        <v>1272375</v>
      </c>
      <c r="E532" s="393">
        <f>(INDEX(Data!493:493,1,$O$1))</f>
        <v>920842</v>
      </c>
      <c r="F532" s="394">
        <f>(INDEX(Data!493:493,1,$O$1+1))</f>
        <v>920842</v>
      </c>
      <c r="G532" s="155">
        <f t="shared" si="116"/>
        <v>1841684</v>
      </c>
      <c r="H532" s="152">
        <f t="shared" si="117"/>
        <v>569309</v>
      </c>
      <c r="I532" s="166">
        <f t="shared" si="118"/>
        <v>0.44743805874840359</v>
      </c>
      <c r="J532" s="167">
        <f t="shared" si="119"/>
        <v>8.0670844191472017E-3</v>
      </c>
      <c r="K532"/>
      <c r="L532"/>
      <c r="M532"/>
      <c r="N532"/>
      <c r="O532"/>
      <c r="P532"/>
    </row>
    <row r="533" spans="1:16" hidden="1" outlineLevel="1">
      <c r="A533" s="613" t="s">
        <v>78</v>
      </c>
      <c r="B533" s="152">
        <f>(INDEX(Data!494:494,1,$O$1-2))</f>
        <v>341251</v>
      </c>
      <c r="C533" s="153">
        <f>(INDEX(Data!494:494,1,$O$1-1))</f>
        <v>341250</v>
      </c>
      <c r="D533" s="155">
        <f t="shared" si="115"/>
        <v>682501</v>
      </c>
      <c r="E533" s="393">
        <f>(INDEX(Data!494:494,1,$O$1))</f>
        <v>448467</v>
      </c>
      <c r="F533" s="394">
        <f>(INDEX(Data!494:494,1,$O$1+1))</f>
        <v>448467</v>
      </c>
      <c r="G533" s="155">
        <f t="shared" si="116"/>
        <v>896934</v>
      </c>
      <c r="H533" s="152">
        <f t="shared" si="117"/>
        <v>214433</v>
      </c>
      <c r="I533" s="166">
        <f t="shared" si="118"/>
        <v>0.31418708544016788</v>
      </c>
      <c r="J533" s="167">
        <f t="shared" si="119"/>
        <v>3.928818568442456E-3</v>
      </c>
      <c r="K533"/>
      <c r="L533"/>
      <c r="M533"/>
      <c r="N533"/>
      <c r="O533"/>
      <c r="P533"/>
    </row>
    <row r="534" spans="1:16" hidden="1" outlineLevel="1">
      <c r="A534" s="613" t="s">
        <v>79</v>
      </c>
      <c r="B534" s="152">
        <f>(INDEX(Data!495:495,1,$O$1-2))</f>
        <v>836410</v>
      </c>
      <c r="C534" s="153">
        <f>(INDEX(Data!495:495,1,$O$1-1))</f>
        <v>836410</v>
      </c>
      <c r="D534" s="155">
        <f t="shared" si="115"/>
        <v>1672820</v>
      </c>
      <c r="E534" s="393">
        <f>(INDEX(Data!495:495,1,$O$1))</f>
        <v>930927</v>
      </c>
      <c r="F534" s="394">
        <f>(INDEX(Data!495:495,1,$O$1+1))</f>
        <v>930926</v>
      </c>
      <c r="G534" s="155">
        <f t="shared" si="116"/>
        <v>1861853</v>
      </c>
      <c r="H534" s="152">
        <f t="shared" si="117"/>
        <v>189033</v>
      </c>
      <c r="I534" s="166">
        <f t="shared" si="118"/>
        <v>0.11300259442139621</v>
      </c>
      <c r="J534" s="167">
        <f t="shared" si="119"/>
        <v>8.1554302079197491E-3</v>
      </c>
      <c r="K534"/>
      <c r="L534"/>
      <c r="M534"/>
      <c r="N534"/>
      <c r="O534"/>
      <c r="P534"/>
    </row>
    <row r="535" spans="1:16" hidden="1" outlineLevel="1">
      <c r="A535" s="613" t="s">
        <v>80</v>
      </c>
      <c r="B535" s="152">
        <f>(INDEX(Data!496:496,1,$O$1-2))</f>
        <v>305095</v>
      </c>
      <c r="C535" s="153">
        <f>(INDEX(Data!496:496,1,$O$1-1))</f>
        <v>305094</v>
      </c>
      <c r="D535" s="155">
        <f t="shared" si="115"/>
        <v>610189</v>
      </c>
      <c r="E535" s="393">
        <f>(INDEX(Data!496:496,1,$O$1))</f>
        <v>411969</v>
      </c>
      <c r="F535" s="394">
        <f>(INDEX(Data!496:496,1,$O$1+1))</f>
        <v>411969</v>
      </c>
      <c r="G535" s="155">
        <f t="shared" si="116"/>
        <v>823938</v>
      </c>
      <c r="H535" s="152">
        <f t="shared" si="117"/>
        <v>213749</v>
      </c>
      <c r="I535" s="166">
        <f t="shared" si="118"/>
        <v>0.35029966125249717</v>
      </c>
      <c r="J535" s="167">
        <f t="shared" si="119"/>
        <v>3.6090759338427802E-3</v>
      </c>
      <c r="K535"/>
      <c r="L535"/>
      <c r="M535"/>
      <c r="N535"/>
      <c r="O535"/>
      <c r="P535"/>
    </row>
    <row r="536" spans="1:16" hidden="1" outlineLevel="1">
      <c r="A536" s="613" t="s">
        <v>81</v>
      </c>
      <c r="B536" s="152">
        <f>(INDEX(Data!497:497,1,$O$1-2))</f>
        <v>3865276</v>
      </c>
      <c r="C536" s="153">
        <f>(INDEX(Data!497:497,1,$O$1-1))</f>
        <v>3865275</v>
      </c>
      <c r="D536" s="155">
        <f t="shared" si="115"/>
        <v>7730551</v>
      </c>
      <c r="E536" s="393">
        <f>(INDEX(Data!497:497,1,$O$1))</f>
        <v>5185675</v>
      </c>
      <c r="F536" s="394">
        <f>(INDEX(Data!497:497,1,$O$1+1))</f>
        <v>5185675</v>
      </c>
      <c r="G536" s="155">
        <f t="shared" si="116"/>
        <v>10371350</v>
      </c>
      <c r="H536" s="152">
        <f t="shared" si="117"/>
        <v>2640799</v>
      </c>
      <c r="I536" s="166">
        <f t="shared" si="118"/>
        <v>0.3416055336805876</v>
      </c>
      <c r="J536" s="167">
        <f t="shared" si="119"/>
        <v>4.5429376587146506E-2</v>
      </c>
      <c r="K536"/>
      <c r="L536"/>
      <c r="M536"/>
      <c r="N536"/>
      <c r="O536"/>
      <c r="P536"/>
    </row>
    <row r="537" spans="1:16" hidden="1" outlineLevel="1">
      <c r="A537" s="613" t="s">
        <v>82</v>
      </c>
      <c r="B537" s="152">
        <f>(INDEX(Data!498:498,1,$O$1-2))</f>
        <v>1305186</v>
      </c>
      <c r="C537" s="153">
        <f>(INDEX(Data!498:498,1,$O$1-1))</f>
        <v>1305185</v>
      </c>
      <c r="D537" s="155">
        <f t="shared" si="115"/>
        <v>2610371</v>
      </c>
      <c r="E537" s="393">
        <f>(INDEX(Data!498:498,1,$O$1))</f>
        <v>1553581</v>
      </c>
      <c r="F537" s="394">
        <f>(INDEX(Data!498:498,1,$O$1+1))</f>
        <v>1553580</v>
      </c>
      <c r="G537" s="155">
        <f t="shared" si="116"/>
        <v>3107161</v>
      </c>
      <c r="H537" s="152">
        <f t="shared" si="117"/>
        <v>496790</v>
      </c>
      <c r="I537" s="166">
        <f t="shared" si="118"/>
        <v>0.19031394388000786</v>
      </c>
      <c r="J537" s="167">
        <f t="shared" si="119"/>
        <v>1.3610223084352059E-2</v>
      </c>
      <c r="K537"/>
      <c r="L537"/>
      <c r="M537"/>
      <c r="N537"/>
      <c r="O537"/>
      <c r="P537"/>
    </row>
    <row r="538" spans="1:16" hidden="1" outlineLevel="1">
      <c r="A538" s="613" t="s">
        <v>83</v>
      </c>
      <c r="B538" s="152">
        <f>(INDEX(Data!499:499,1,$O$1-2))</f>
        <v>4089967</v>
      </c>
      <c r="C538" s="153">
        <f>(INDEX(Data!499:499,1,$O$1-1))</f>
        <v>4089966</v>
      </c>
      <c r="D538" s="155">
        <f t="shared" si="115"/>
        <v>8179933</v>
      </c>
      <c r="E538" s="393">
        <f>(INDEX(Data!499:499,1,$O$1))</f>
        <v>5346394</v>
      </c>
      <c r="F538" s="394">
        <f>(INDEX(Data!499:499,1,$O$1+1))</f>
        <v>5346393</v>
      </c>
      <c r="G538" s="155">
        <f t="shared" si="116"/>
        <v>10692787</v>
      </c>
      <c r="H538" s="152">
        <f t="shared" si="117"/>
        <v>2512854</v>
      </c>
      <c r="I538" s="166">
        <f t="shared" si="118"/>
        <v>0.30719738169004562</v>
      </c>
      <c r="J538" s="167">
        <f t="shared" si="119"/>
        <v>4.6837359397681549E-2</v>
      </c>
      <c r="K538"/>
      <c r="L538"/>
      <c r="M538"/>
      <c r="N538"/>
      <c r="O538"/>
      <c r="P538"/>
    </row>
    <row r="539" spans="1:16" hidden="1" outlineLevel="1">
      <c r="A539" s="613" t="s">
        <v>84</v>
      </c>
      <c r="B539" s="152">
        <f>(INDEX(Data!500:500,1,$O$1-2))</f>
        <v>747236</v>
      </c>
      <c r="C539" s="153">
        <f>(INDEX(Data!500:500,1,$O$1-1))</f>
        <v>747235</v>
      </c>
      <c r="D539" s="155">
        <f t="shared" si="115"/>
        <v>1494471</v>
      </c>
      <c r="E539" s="393">
        <f>(INDEX(Data!500:500,1,$O$1))</f>
        <v>1036666</v>
      </c>
      <c r="F539" s="394">
        <f>(INDEX(Data!500:500,1,$O$1+1))</f>
        <v>1036665</v>
      </c>
      <c r="G539" s="155">
        <f t="shared" si="116"/>
        <v>2073331</v>
      </c>
      <c r="H539" s="152">
        <f t="shared" si="117"/>
        <v>578860</v>
      </c>
      <c r="I539" s="166">
        <f t="shared" si="118"/>
        <v>0.3873343811957542</v>
      </c>
      <c r="J539" s="167">
        <f t="shared" si="119"/>
        <v>9.0817622381662039E-3</v>
      </c>
      <c r="K539"/>
      <c r="L539"/>
      <c r="M539"/>
      <c r="N539"/>
      <c r="O539"/>
      <c r="P539"/>
    </row>
    <row r="540" spans="1:16" hidden="1" outlineLevel="1">
      <c r="A540" s="613" t="s">
        <v>85</v>
      </c>
      <c r="B540" s="152">
        <f>(INDEX(Data!501:501,1,$O$1-2))</f>
        <v>6728545</v>
      </c>
      <c r="C540" s="153">
        <f>(INDEX(Data!501:501,1,$O$1-1))</f>
        <v>6728544</v>
      </c>
      <c r="D540" s="155">
        <f t="shared" si="115"/>
        <v>13457089</v>
      </c>
      <c r="E540" s="393">
        <f>(INDEX(Data!501:501,1,$O$1))</f>
        <v>8250769</v>
      </c>
      <c r="F540" s="394">
        <f>(INDEX(Data!501:501,1,$O$1+1))</f>
        <v>8250769</v>
      </c>
      <c r="G540" s="155">
        <f t="shared" si="116"/>
        <v>16501538</v>
      </c>
      <c r="H540" s="152">
        <f t="shared" si="117"/>
        <v>3044449</v>
      </c>
      <c r="I540" s="166">
        <f t="shared" si="118"/>
        <v>0.2262338459677275</v>
      </c>
      <c r="J540" s="167">
        <f t="shared" si="119"/>
        <v>7.2281292605987493E-2</v>
      </c>
      <c r="K540"/>
      <c r="L540"/>
      <c r="M540"/>
      <c r="N540"/>
      <c r="O540"/>
      <c r="P540"/>
    </row>
    <row r="541" spans="1:16" hidden="1" outlineLevel="1">
      <c r="A541" s="613" t="s">
        <v>86</v>
      </c>
      <c r="B541" s="152">
        <f>(INDEX(Data!502:502,1,$O$1-2))</f>
        <v>728136</v>
      </c>
      <c r="C541" s="153">
        <f>(INDEX(Data!502:502,1,$O$1-1))</f>
        <v>728135</v>
      </c>
      <c r="D541" s="155">
        <f t="shared" si="115"/>
        <v>1456271</v>
      </c>
      <c r="E541" s="393">
        <f>(INDEX(Data!502:502,1,$O$1))</f>
        <v>871011</v>
      </c>
      <c r="F541" s="394">
        <f>(INDEX(Data!502:502,1,$O$1+1))</f>
        <v>871010</v>
      </c>
      <c r="G541" s="155">
        <f t="shared" si="116"/>
        <v>1742021</v>
      </c>
      <c r="H541" s="152">
        <f t="shared" si="117"/>
        <v>285750</v>
      </c>
      <c r="I541" s="166">
        <f t="shared" si="118"/>
        <v>0.19622034635037022</v>
      </c>
      <c r="J541" s="167">
        <f t="shared" si="119"/>
        <v>7.6305329616412083E-3</v>
      </c>
      <c r="K541"/>
      <c r="L541"/>
      <c r="M541"/>
      <c r="N541"/>
      <c r="O541"/>
      <c r="P541"/>
    </row>
    <row r="542" spans="1:16" hidden="1" outlineLevel="1">
      <c r="A542" s="613" t="s">
        <v>87</v>
      </c>
      <c r="B542" s="152">
        <f>(INDEX(Data!503:503,1,$O$1-2))</f>
        <v>584870</v>
      </c>
      <c r="C542" s="153">
        <f>(INDEX(Data!503:503,1,$O$1-1))</f>
        <v>584870</v>
      </c>
      <c r="D542" s="155">
        <f t="shared" si="115"/>
        <v>1169740</v>
      </c>
      <c r="E542" s="393">
        <f>(INDEX(Data!503:503,1,$O$1))</f>
        <v>796833</v>
      </c>
      <c r="F542" s="394">
        <f>(INDEX(Data!503:503,1,$O$1+1))</f>
        <v>796832</v>
      </c>
      <c r="G542" s="155">
        <f t="shared" si="116"/>
        <v>1593665</v>
      </c>
      <c r="H542" s="152">
        <f t="shared" si="117"/>
        <v>423925</v>
      </c>
      <c r="I542" s="166">
        <f t="shared" si="118"/>
        <v>0.36240959529468086</v>
      </c>
      <c r="J542" s="167">
        <f t="shared" si="119"/>
        <v>6.9806927197283708E-3</v>
      </c>
      <c r="K542"/>
      <c r="L542"/>
      <c r="M542"/>
      <c r="N542"/>
      <c r="O542"/>
      <c r="P542"/>
    </row>
    <row r="543" spans="1:16" hidden="1" outlineLevel="1">
      <c r="A543" s="613" t="s">
        <v>88</v>
      </c>
      <c r="B543" s="152">
        <f>(INDEX(Data!504:504,1,$O$1-2))</f>
        <v>532266</v>
      </c>
      <c r="C543" s="153">
        <f>(INDEX(Data!504:504,1,$O$1-1))</f>
        <v>532266</v>
      </c>
      <c r="D543" s="155">
        <f t="shared" si="115"/>
        <v>1064532</v>
      </c>
      <c r="E543" s="393">
        <f>(INDEX(Data!504:504,1,$O$1))</f>
        <v>762301</v>
      </c>
      <c r="F543" s="394">
        <f>(INDEX(Data!504:504,1,$O$1+1))</f>
        <v>762300</v>
      </c>
      <c r="G543" s="155">
        <f t="shared" si="116"/>
        <v>1524601</v>
      </c>
      <c r="H543" s="152">
        <f t="shared" si="117"/>
        <v>460069</v>
      </c>
      <c r="I543" s="166">
        <f t="shared" si="118"/>
        <v>0.43217958689828018</v>
      </c>
      <c r="J543" s="167">
        <f t="shared" si="119"/>
        <v>6.6781733307756611E-3</v>
      </c>
      <c r="K543"/>
      <c r="L543"/>
      <c r="M543"/>
      <c r="N543"/>
      <c r="O543"/>
      <c r="P543"/>
    </row>
    <row r="544" spans="1:16" hidden="1" outlineLevel="1">
      <c r="A544" s="613" t="s">
        <v>89</v>
      </c>
      <c r="B544" s="152">
        <f>(INDEX(Data!505:505,1,$O$1-2))</f>
        <v>1118273</v>
      </c>
      <c r="C544" s="153">
        <f>(INDEX(Data!505:505,1,$O$1-1))</f>
        <v>1118273</v>
      </c>
      <c r="D544" s="155">
        <f t="shared" si="115"/>
        <v>2236546</v>
      </c>
      <c r="E544" s="393">
        <f>(INDEX(Data!505:505,1,$O$1))</f>
        <v>1373732</v>
      </c>
      <c r="F544" s="394">
        <f>(INDEX(Data!505:505,1,$O$1+1))</f>
        <v>1373731</v>
      </c>
      <c r="G544" s="155">
        <f t="shared" si="116"/>
        <v>2747463</v>
      </c>
      <c r="H544" s="152">
        <f t="shared" si="117"/>
        <v>510917</v>
      </c>
      <c r="I544" s="166">
        <f t="shared" si="118"/>
        <v>0.22844019304767263</v>
      </c>
      <c r="J544" s="167">
        <f t="shared" si="119"/>
        <v>1.2034646529743119E-2</v>
      </c>
      <c r="K544"/>
      <c r="L544"/>
      <c r="M544"/>
      <c r="N544"/>
      <c r="O544"/>
      <c r="P544"/>
    </row>
    <row r="545" spans="1:16" hidden="1" outlineLevel="1">
      <c r="A545" s="613" t="s">
        <v>90</v>
      </c>
      <c r="B545" s="152">
        <f>(INDEX(Data!506:506,1,$O$1-2))</f>
        <v>1617979</v>
      </c>
      <c r="C545" s="153">
        <f>(INDEX(Data!506:506,1,$O$1-1))</f>
        <v>1617979</v>
      </c>
      <c r="D545" s="155">
        <f t="shared" si="115"/>
        <v>3235958</v>
      </c>
      <c r="E545" s="393">
        <f>(INDEX(Data!506:506,1,$O$1))</f>
        <v>1989922</v>
      </c>
      <c r="F545" s="394">
        <f>(INDEX(Data!506:506,1,$O$1+1))</f>
        <v>1989921</v>
      </c>
      <c r="G545" s="155">
        <f t="shared" si="116"/>
        <v>3979843</v>
      </c>
      <c r="H545" s="152">
        <f t="shared" si="117"/>
        <v>743885</v>
      </c>
      <c r="I545" s="166">
        <f t="shared" si="118"/>
        <v>0.22988091934444144</v>
      </c>
      <c r="J545" s="167">
        <f t="shared" si="119"/>
        <v>1.7432811196683065E-2</v>
      </c>
      <c r="K545"/>
      <c r="L545"/>
      <c r="M545"/>
      <c r="N545"/>
      <c r="O545"/>
      <c r="P545"/>
    </row>
    <row r="546" spans="1:16" hidden="1" outlineLevel="1">
      <c r="A546" s="613" t="s">
        <v>91</v>
      </c>
      <c r="B546" s="152">
        <f>(INDEX(Data!507:507,1,$O$1-2))</f>
        <v>463772</v>
      </c>
      <c r="C546" s="153">
        <f>(INDEX(Data!507:507,1,$O$1-1))</f>
        <v>463771</v>
      </c>
      <c r="D546" s="155">
        <f t="shared" si="115"/>
        <v>927543</v>
      </c>
      <c r="E546" s="393">
        <f>(INDEX(Data!507:507,1,$O$1))</f>
        <v>543725</v>
      </c>
      <c r="F546" s="394">
        <f>(INDEX(Data!507:507,1,$O$1+1))</f>
        <v>543725</v>
      </c>
      <c r="G546" s="155">
        <f t="shared" si="116"/>
        <v>1087450</v>
      </c>
      <c r="H546" s="152">
        <f t="shared" si="117"/>
        <v>159907</v>
      </c>
      <c r="I546" s="166">
        <f t="shared" si="118"/>
        <v>0.1723984764048675</v>
      </c>
      <c r="J546" s="167">
        <f t="shared" si="119"/>
        <v>4.7633312509646735E-3</v>
      </c>
      <c r="K546"/>
      <c r="L546"/>
      <c r="M546"/>
      <c r="N546"/>
      <c r="O546"/>
      <c r="P546"/>
    </row>
    <row r="547" spans="1:16" hidden="1" outlineLevel="1">
      <c r="A547" s="613" t="s">
        <v>92</v>
      </c>
      <c r="B547" s="152">
        <f>(INDEX(Data!508:508,1,$O$1-2))</f>
        <v>521515</v>
      </c>
      <c r="C547" s="153">
        <f>(INDEX(Data!508:508,1,$O$1-1))</f>
        <v>521515</v>
      </c>
      <c r="D547" s="155">
        <f t="shared" si="115"/>
        <v>1043030</v>
      </c>
      <c r="E547" s="393">
        <f>(INDEX(Data!508:508,1,$O$1))</f>
        <v>649676</v>
      </c>
      <c r="F547" s="394">
        <f>(INDEX(Data!508:508,1,$O$1+1))</f>
        <v>649675</v>
      </c>
      <c r="G547" s="155">
        <f t="shared" si="116"/>
        <v>1299351</v>
      </c>
      <c r="H547" s="152">
        <f t="shared" si="117"/>
        <v>256321</v>
      </c>
      <c r="I547" s="166">
        <f t="shared" si="118"/>
        <v>0.24574652694553367</v>
      </c>
      <c r="J547" s="167">
        <f t="shared" si="119"/>
        <v>5.6915161380037696E-3</v>
      </c>
      <c r="K547"/>
      <c r="L547"/>
      <c r="M547"/>
      <c r="N547"/>
      <c r="O547"/>
      <c r="P547"/>
    </row>
    <row r="548" spans="1:16" hidden="1" outlineLevel="1">
      <c r="A548" s="613" t="s">
        <v>93</v>
      </c>
      <c r="B548" s="152">
        <f>(INDEX(Data!509:509,1,$O$1-2))</f>
        <v>774135</v>
      </c>
      <c r="C548" s="153">
        <f>(INDEX(Data!509:509,1,$O$1-1))</f>
        <v>774134</v>
      </c>
      <c r="D548" s="155">
        <f t="shared" si="115"/>
        <v>1548269</v>
      </c>
      <c r="E548" s="393">
        <f>(INDEX(Data!509:509,1,$O$1))</f>
        <v>967298</v>
      </c>
      <c r="F548" s="394">
        <f>(INDEX(Data!509:509,1,$O$1+1))</f>
        <v>967298</v>
      </c>
      <c r="G548" s="155">
        <f t="shared" si="116"/>
        <v>1934596</v>
      </c>
      <c r="H548" s="152">
        <f t="shared" si="117"/>
        <v>386327</v>
      </c>
      <c r="I548" s="166">
        <f t="shared" si="118"/>
        <v>0.24952188540880171</v>
      </c>
      <c r="J548" s="167">
        <f t="shared" si="119"/>
        <v>8.4740646326647243E-3</v>
      </c>
      <c r="K548"/>
      <c r="L548"/>
      <c r="M548"/>
      <c r="N548"/>
      <c r="O548"/>
      <c r="P548"/>
    </row>
    <row r="549" spans="1:16" hidden="1" outlineLevel="1">
      <c r="A549" s="613" t="s">
        <v>94</v>
      </c>
      <c r="B549" s="152">
        <f>(INDEX(Data!510:510,1,$O$1-2))</f>
        <v>374011</v>
      </c>
      <c r="C549" s="153">
        <f>(INDEX(Data!510:510,1,$O$1-1))</f>
        <v>374011</v>
      </c>
      <c r="D549" s="155">
        <f t="shared" si="115"/>
        <v>748022</v>
      </c>
      <c r="E549" s="393">
        <f>(INDEX(Data!510:510,1,$O$1))</f>
        <v>401471</v>
      </c>
      <c r="F549" s="394">
        <f>(INDEX(Data!510:510,1,$O$1+1))</f>
        <v>401471</v>
      </c>
      <c r="G549" s="155">
        <f t="shared" si="116"/>
        <v>802942</v>
      </c>
      <c r="H549" s="152">
        <f t="shared" si="117"/>
        <v>54920</v>
      </c>
      <c r="I549" s="166">
        <f t="shared" si="118"/>
        <v>7.3420300472445993E-2</v>
      </c>
      <c r="J549" s="167">
        <f t="shared" si="119"/>
        <v>3.517107656730955E-3</v>
      </c>
      <c r="K549"/>
      <c r="L549"/>
      <c r="M549"/>
      <c r="N549"/>
      <c r="O549"/>
      <c r="P549"/>
    </row>
    <row r="550" spans="1:16" hidden="1" outlineLevel="1">
      <c r="A550" s="613" t="s">
        <v>95</v>
      </c>
      <c r="B550" s="152">
        <f>(INDEX(Data!511:511,1,$O$1-2))</f>
        <v>1111961</v>
      </c>
      <c r="C550" s="153">
        <f>(INDEX(Data!511:511,1,$O$1-1))</f>
        <v>1111961</v>
      </c>
      <c r="D550" s="155">
        <f t="shared" si="115"/>
        <v>2223922</v>
      </c>
      <c r="E550" s="393">
        <f>(INDEX(Data!511:511,1,$O$1))</f>
        <v>1315039</v>
      </c>
      <c r="F550" s="394">
        <f>(INDEX(Data!511:511,1,$O$1+1))</f>
        <v>1315039</v>
      </c>
      <c r="G550" s="155">
        <f t="shared" si="116"/>
        <v>2630078</v>
      </c>
      <c r="H550" s="152">
        <f t="shared" si="117"/>
        <v>406156</v>
      </c>
      <c r="I550" s="166">
        <f t="shared" si="118"/>
        <v>0.18263050592601718</v>
      </c>
      <c r="J550" s="167">
        <f t="shared" si="119"/>
        <v>1.1520467819094824E-2</v>
      </c>
      <c r="K550"/>
      <c r="L550"/>
      <c r="M550"/>
      <c r="N550"/>
      <c r="O550"/>
      <c r="P550"/>
    </row>
    <row r="551" spans="1:16" collapsed="1">
      <c r="A551" s="370" t="s">
        <v>229</v>
      </c>
      <c r="B551" s="405">
        <f>(INDEX(Data!512:512,1,$O$1-2))</f>
        <v>89977856</v>
      </c>
      <c r="C551" s="406">
        <f>(INDEX(Data!512:512,1,$O$1-1))</f>
        <v>89977830</v>
      </c>
      <c r="D551" s="407">
        <f t="shared" si="115"/>
        <v>179955686</v>
      </c>
      <c r="E551" s="405">
        <f>(INDEX(Data!512:512,1,$O$1))</f>
        <v>114148068</v>
      </c>
      <c r="F551" s="406">
        <f>(INDEX(Data!512:512,1,$O$1+1))</f>
        <v>114148043</v>
      </c>
      <c r="G551" s="407">
        <f t="shared" si="116"/>
        <v>228296111</v>
      </c>
      <c r="H551" s="405">
        <f t="shared" si="117"/>
        <v>48340425</v>
      </c>
      <c r="I551" s="408">
        <f t="shared" si="118"/>
        <v>0.26862404892279979</v>
      </c>
      <c r="J551" s="409">
        <f>IFERROR(G551/G$662,"")</f>
        <v>0.12452692401606441</v>
      </c>
      <c r="K551"/>
      <c r="L551"/>
      <c r="M551"/>
      <c r="N551"/>
      <c r="O551"/>
      <c r="P551"/>
    </row>
    <row r="552" spans="1:16" ht="25.5">
      <c r="A552" s="615" t="s">
        <v>387</v>
      </c>
      <c r="B552" s="172"/>
      <c r="C552" s="173"/>
      <c r="D552" s="427">
        <f>(INDEX(Data!514:514,1,$O$1-2))</f>
        <v>1048948.8999999999</v>
      </c>
      <c r="E552" s="172"/>
      <c r="F552" s="175"/>
      <c r="G552" s="427">
        <f>(INDEX(Data!514:514,1,$O$1))</f>
        <v>1127203.9166666667</v>
      </c>
      <c r="H552" s="428">
        <f t="shared" si="117"/>
        <v>78255.016666666837</v>
      </c>
      <c r="I552" s="166">
        <f t="shared" si="118"/>
        <v>7.4603268726118915E-2</v>
      </c>
      <c r="J552" s="167">
        <f t="shared" ref="J552:J553" si="120">IFERROR(G552/G$551,"")</f>
        <v>4.9374643822411267E-3</v>
      </c>
      <c r="K552"/>
      <c r="L552"/>
      <c r="M552"/>
      <c r="N552"/>
      <c r="O552"/>
      <c r="P552"/>
    </row>
    <row r="553" spans="1:16">
      <c r="A553" s="615" t="s">
        <v>389</v>
      </c>
      <c r="B553" s="172"/>
      <c r="C553" s="173"/>
      <c r="D553" s="386">
        <f>(INDEX(Data!515:515,1,$O$1-2))</f>
        <v>171.55810545203872</v>
      </c>
      <c r="E553" s="172"/>
      <c r="F553" s="175"/>
      <c r="G553" s="386">
        <f>(INDEX(Data!515:515,1,$O$1))</f>
        <v>202.53310658741353</v>
      </c>
      <c r="H553" s="385">
        <f t="shared" si="117"/>
        <v>30.975001135374811</v>
      </c>
      <c r="I553" s="166">
        <f t="shared" si="118"/>
        <v>0.18055107949437149</v>
      </c>
      <c r="J553" s="167">
        <f t="shared" si="120"/>
        <v>8.8715092736473961E-7</v>
      </c>
      <c r="K553"/>
      <c r="L553"/>
      <c r="M553"/>
      <c r="N553"/>
      <c r="O553"/>
      <c r="P553"/>
    </row>
    <row r="554" spans="1:16" s="42" customFormat="1" hidden="1" outlineLevel="1">
      <c r="A554" s="600" t="s">
        <v>200</v>
      </c>
      <c r="B554" s="598"/>
      <c r="C554" s="598"/>
      <c r="D554" s="598"/>
      <c r="E554" s="598"/>
      <c r="F554" s="598"/>
      <c r="G554" s="598"/>
      <c r="H554" s="598"/>
      <c r="I554" s="598"/>
      <c r="J554" s="599"/>
    </row>
    <row r="555" spans="1:16" s="38" customFormat="1" hidden="1" outlineLevel="1">
      <c r="A555" s="613" t="s">
        <v>47</v>
      </c>
      <c r="B555" s="172">
        <f>(INDEX(Data!518:518,1,$O$1-2))</f>
        <v>52011655</v>
      </c>
      <c r="C555" s="173">
        <f>(INDEX(Data!518:518,1,$O$1-1))</f>
        <v>52011655</v>
      </c>
      <c r="D555" s="174">
        <f t="shared" si="115"/>
        <v>104023310</v>
      </c>
      <c r="E555" s="172">
        <f>(INDEX(Data!518:518,1,$O$1))</f>
        <v>52933955</v>
      </c>
      <c r="F555" s="175">
        <f>(INDEX(Data!518:518,1,$O$1+1))</f>
        <v>52933963</v>
      </c>
      <c r="G555" s="174">
        <f t="shared" si="116"/>
        <v>105867918</v>
      </c>
      <c r="H555" s="172">
        <f t="shared" si="117"/>
        <v>1844608</v>
      </c>
      <c r="I555" s="166">
        <f t="shared" si="118"/>
        <v>1.7732640885970655E-2</v>
      </c>
      <c r="J555" s="167">
        <f>IFERROR(G555/G$605,"")</f>
        <v>6.9025950101360992E-2</v>
      </c>
    </row>
    <row r="556" spans="1:16" s="38" customFormat="1" hidden="1" outlineLevel="1">
      <c r="A556" s="613" t="s">
        <v>48</v>
      </c>
      <c r="B556" s="152">
        <f>(INDEX(Data!519:519,1,$O$1-2))</f>
        <v>6529285</v>
      </c>
      <c r="C556" s="153">
        <f>(INDEX(Data!519:519,1,$O$1-1))</f>
        <v>6529284</v>
      </c>
      <c r="D556" s="155">
        <f t="shared" si="115"/>
        <v>13058569</v>
      </c>
      <c r="E556" s="152">
        <f>(INDEX(Data!519:519,1,$O$1))</f>
        <v>6128147</v>
      </c>
      <c r="F556" s="154">
        <f>(INDEX(Data!519:519,1,$O$1+1))</f>
        <v>6128147</v>
      </c>
      <c r="G556" s="155">
        <f t="shared" si="116"/>
        <v>12256294</v>
      </c>
      <c r="H556" s="152">
        <f t="shared" si="117"/>
        <v>-802275</v>
      </c>
      <c r="I556" s="166">
        <f t="shared" si="118"/>
        <v>-6.1436670434562926E-2</v>
      </c>
      <c r="J556" s="167">
        <f t="shared" ref="J556:J604" si="121">IFERROR(G556/G$605,"")</f>
        <v>7.9911115100195912E-3</v>
      </c>
    </row>
    <row r="557" spans="1:16" s="38" customFormat="1" hidden="1" outlineLevel="1">
      <c r="A557" s="613" t="s">
        <v>49</v>
      </c>
      <c r="B557" s="152">
        <f>(INDEX(Data!520:520,1,$O$1-2))</f>
        <v>11466793</v>
      </c>
      <c r="C557" s="153">
        <f>(INDEX(Data!520:520,1,$O$1-1))</f>
        <v>11466792</v>
      </c>
      <c r="D557" s="155">
        <f t="shared" si="115"/>
        <v>22933585</v>
      </c>
      <c r="E557" s="152">
        <f>(INDEX(Data!520:520,1,$O$1))</f>
        <v>12450969</v>
      </c>
      <c r="F557" s="154">
        <f>(INDEX(Data!520:520,1,$O$1+1))</f>
        <v>12450968</v>
      </c>
      <c r="G557" s="155">
        <f t="shared" si="116"/>
        <v>24901937</v>
      </c>
      <c r="H557" s="152">
        <f t="shared" si="117"/>
        <v>1968352</v>
      </c>
      <c r="I557" s="166">
        <f t="shared" si="118"/>
        <v>8.5828360459125771E-2</v>
      </c>
      <c r="J557" s="167">
        <f t="shared" si="121"/>
        <v>1.6236078816523388E-2</v>
      </c>
    </row>
    <row r="558" spans="1:16" s="38" customFormat="1" hidden="1" outlineLevel="1">
      <c r="A558" s="613" t="s">
        <v>50</v>
      </c>
      <c r="B558" s="152">
        <f>(INDEX(Data!521:521,1,$O$1-2))</f>
        <v>6145060</v>
      </c>
      <c r="C558" s="153">
        <f>(INDEX(Data!521:521,1,$O$1-1))</f>
        <v>6145060</v>
      </c>
      <c r="D558" s="155">
        <f t="shared" si="115"/>
        <v>12290120</v>
      </c>
      <c r="E558" s="152">
        <f>(INDEX(Data!521:521,1,$O$1))</f>
        <v>5795516</v>
      </c>
      <c r="F558" s="154">
        <f>(INDEX(Data!521:521,1,$O$1+1))</f>
        <v>5795515</v>
      </c>
      <c r="G558" s="155">
        <f t="shared" si="116"/>
        <v>11591031</v>
      </c>
      <c r="H558" s="152">
        <f t="shared" si="117"/>
        <v>-699089</v>
      </c>
      <c r="I558" s="166">
        <f t="shared" si="118"/>
        <v>-5.6882194803630881E-2</v>
      </c>
      <c r="J558" s="167">
        <f t="shared" si="121"/>
        <v>7.5573596094458805E-3</v>
      </c>
    </row>
    <row r="559" spans="1:16" s="38" customFormat="1" hidden="1" outlineLevel="1">
      <c r="A559" s="613" t="s">
        <v>51</v>
      </c>
      <c r="B559" s="152">
        <f>(INDEX(Data!522:522,1,$O$1-2))</f>
        <v>37914467</v>
      </c>
      <c r="C559" s="153">
        <f>(INDEX(Data!522:522,1,$O$1-1))</f>
        <v>37914467</v>
      </c>
      <c r="D559" s="155">
        <f t="shared" si="115"/>
        <v>75828934</v>
      </c>
      <c r="E559" s="152">
        <f>(INDEX(Data!522:522,1,$O$1))</f>
        <v>37648547</v>
      </c>
      <c r="F559" s="154">
        <f>(INDEX(Data!522:522,1,$O$1+1))</f>
        <v>37648546</v>
      </c>
      <c r="G559" s="155">
        <f t="shared" si="116"/>
        <v>75297093</v>
      </c>
      <c r="H559" s="152">
        <f t="shared" si="117"/>
        <v>-531841</v>
      </c>
      <c r="I559" s="166">
        <f t="shared" si="118"/>
        <v>-7.0136947988745299E-3</v>
      </c>
      <c r="J559" s="167">
        <f t="shared" si="121"/>
        <v>4.9093752690928881E-2</v>
      </c>
    </row>
    <row r="560" spans="1:16" s="38" customFormat="1" hidden="1" outlineLevel="1">
      <c r="A560" s="613" t="s">
        <v>52</v>
      </c>
      <c r="B560" s="152">
        <f>(INDEX(Data!523:523,1,$O$1-2))</f>
        <v>19794864</v>
      </c>
      <c r="C560" s="153">
        <f>(INDEX(Data!523:523,1,$O$1-1))</f>
        <v>19794864</v>
      </c>
      <c r="D560" s="155">
        <f t="shared" si="115"/>
        <v>39589728</v>
      </c>
      <c r="E560" s="152">
        <f>(INDEX(Data!523:523,1,$O$1))</f>
        <v>19921813</v>
      </c>
      <c r="F560" s="154">
        <f>(INDEX(Data!523:523,1,$O$1+1))</f>
        <v>19921813</v>
      </c>
      <c r="G560" s="155">
        <f t="shared" si="116"/>
        <v>39843626</v>
      </c>
      <c r="H560" s="152">
        <f t="shared" si="117"/>
        <v>253898</v>
      </c>
      <c r="I560" s="166">
        <f t="shared" si="118"/>
        <v>6.4132292093545071E-3</v>
      </c>
      <c r="J560" s="167">
        <f t="shared" si="121"/>
        <v>2.5978069580373627E-2</v>
      </c>
    </row>
    <row r="561" spans="1:10" s="38" customFormat="1" hidden="1" outlineLevel="1">
      <c r="A561" s="613" t="s">
        <v>53</v>
      </c>
      <c r="B561" s="152">
        <f>(INDEX(Data!524:524,1,$O$1-2))</f>
        <v>4053840</v>
      </c>
      <c r="C561" s="153">
        <f>(INDEX(Data!524:524,1,$O$1-1))</f>
        <v>4053839</v>
      </c>
      <c r="D561" s="155">
        <f t="shared" si="115"/>
        <v>8107679</v>
      </c>
      <c r="E561" s="152">
        <f>(INDEX(Data!524:524,1,$O$1))</f>
        <v>3969541</v>
      </c>
      <c r="F561" s="154">
        <f>(INDEX(Data!524:524,1,$O$1+1))</f>
        <v>3969541</v>
      </c>
      <c r="G561" s="155">
        <f t="shared" si="116"/>
        <v>7939082</v>
      </c>
      <c r="H561" s="152">
        <f t="shared" si="117"/>
        <v>-168597</v>
      </c>
      <c r="I561" s="166">
        <f t="shared" si="118"/>
        <v>-2.0794730526455227E-2</v>
      </c>
      <c r="J561" s="167">
        <f t="shared" si="121"/>
        <v>5.1762865307563074E-3</v>
      </c>
    </row>
    <row r="562" spans="1:10" s="38" customFormat="1" hidden="1" outlineLevel="1">
      <c r="A562" s="613" t="s">
        <v>54</v>
      </c>
      <c r="B562" s="152">
        <f>(INDEX(Data!525:525,1,$O$1-2))</f>
        <v>14113803</v>
      </c>
      <c r="C562" s="153">
        <f>(INDEX(Data!525:525,1,$O$1-1))</f>
        <v>14113803</v>
      </c>
      <c r="D562" s="155">
        <f t="shared" si="115"/>
        <v>28227606</v>
      </c>
      <c r="E562" s="152">
        <f>(INDEX(Data!525:525,1,$O$1))</f>
        <v>13664588</v>
      </c>
      <c r="F562" s="154">
        <f>(INDEX(Data!525:525,1,$O$1+1))</f>
        <v>13664587</v>
      </c>
      <c r="G562" s="155">
        <f t="shared" si="116"/>
        <v>27329175</v>
      </c>
      <c r="H562" s="152">
        <f t="shared" si="117"/>
        <v>-898431</v>
      </c>
      <c r="I562" s="166">
        <f t="shared" si="118"/>
        <v>-3.1828097643137009E-2</v>
      </c>
      <c r="J562" s="167">
        <f t="shared" si="121"/>
        <v>1.7818639541597129E-2</v>
      </c>
    </row>
    <row r="563" spans="1:10" s="38" customFormat="1" hidden="1" outlineLevel="1">
      <c r="A563" s="613" t="s">
        <v>55</v>
      </c>
      <c r="B563" s="152">
        <f>(INDEX(Data!526:526,1,$O$1-2))</f>
        <v>3789869</v>
      </c>
      <c r="C563" s="153">
        <f>(INDEX(Data!526:526,1,$O$1-1))</f>
        <v>3789868</v>
      </c>
      <c r="D563" s="155">
        <f t="shared" si="115"/>
        <v>7579737</v>
      </c>
      <c r="E563" s="152">
        <f>(INDEX(Data!526:526,1,$O$1))</f>
        <v>4067741</v>
      </c>
      <c r="F563" s="154">
        <f>(INDEX(Data!526:526,1,$O$1+1))</f>
        <v>4067741</v>
      </c>
      <c r="G563" s="155">
        <f t="shared" si="116"/>
        <v>8135482</v>
      </c>
      <c r="H563" s="152">
        <f t="shared" si="117"/>
        <v>555745</v>
      </c>
      <c r="I563" s="166">
        <f t="shared" si="118"/>
        <v>7.3319826268378435E-2</v>
      </c>
      <c r="J563" s="167">
        <f t="shared" si="121"/>
        <v>5.3043394560996328E-3</v>
      </c>
    </row>
    <row r="564" spans="1:10" s="38" customFormat="1" hidden="1" outlineLevel="1">
      <c r="A564" s="613" t="s">
        <v>56</v>
      </c>
      <c r="B564" s="152">
        <f>(INDEX(Data!527:527,1,$O$1-2))</f>
        <v>1936374</v>
      </c>
      <c r="C564" s="153">
        <f>(INDEX(Data!527:527,1,$O$1-1))</f>
        <v>1936373</v>
      </c>
      <c r="D564" s="155">
        <f t="shared" si="115"/>
        <v>3872747</v>
      </c>
      <c r="E564" s="152">
        <f>(INDEX(Data!527:527,1,$O$1))</f>
        <v>1966370</v>
      </c>
      <c r="F564" s="154">
        <f>(INDEX(Data!527:527,1,$O$1+1))</f>
        <v>1966370</v>
      </c>
      <c r="G564" s="155">
        <f t="shared" si="116"/>
        <v>3932740</v>
      </c>
      <c r="H564" s="152">
        <f t="shared" si="117"/>
        <v>59993</v>
      </c>
      <c r="I564" s="166">
        <f t="shared" si="118"/>
        <v>1.5491071324824471E-2</v>
      </c>
      <c r="J564" s="167">
        <f t="shared" si="121"/>
        <v>2.5641489898915971E-3</v>
      </c>
    </row>
    <row r="565" spans="1:10" s="38" customFormat="1" hidden="1" outlineLevel="1">
      <c r="A565" s="613" t="s">
        <v>57</v>
      </c>
      <c r="B565" s="152">
        <f>(INDEX(Data!528:528,1,$O$1-2))</f>
        <v>5924650</v>
      </c>
      <c r="C565" s="153">
        <f>(INDEX(Data!528:528,1,$O$1-1))</f>
        <v>5924649</v>
      </c>
      <c r="D565" s="155">
        <f t="shared" si="115"/>
        <v>11849299</v>
      </c>
      <c r="E565" s="152">
        <f>(INDEX(Data!528:528,1,$O$1))</f>
        <v>4934085</v>
      </c>
      <c r="F565" s="154">
        <f>(INDEX(Data!528:528,1,$O$1+1))</f>
        <v>4934085</v>
      </c>
      <c r="G565" s="155">
        <f t="shared" si="116"/>
        <v>9868170</v>
      </c>
      <c r="H565" s="152">
        <f t="shared" si="117"/>
        <v>-1981129</v>
      </c>
      <c r="I565" s="166">
        <f t="shared" si="118"/>
        <v>-0.16719377239109251</v>
      </c>
      <c r="J565" s="167">
        <f t="shared" si="121"/>
        <v>6.4340531379085738E-3</v>
      </c>
    </row>
    <row r="566" spans="1:10" s="38" customFormat="1" hidden="1" outlineLevel="1">
      <c r="A566" s="613" t="s">
        <v>58</v>
      </c>
      <c r="B566" s="152">
        <f>(INDEX(Data!529:529,1,$O$1-2))</f>
        <v>4885759</v>
      </c>
      <c r="C566" s="153">
        <f>(INDEX(Data!529:529,1,$O$1-1))</f>
        <v>4885758</v>
      </c>
      <c r="D566" s="155">
        <f t="shared" si="115"/>
        <v>9771517</v>
      </c>
      <c r="E566" s="152">
        <f>(INDEX(Data!529:529,1,$O$1))</f>
        <v>5126739</v>
      </c>
      <c r="F566" s="154">
        <f>(INDEX(Data!529:529,1,$O$1+1))</f>
        <v>5126738</v>
      </c>
      <c r="G566" s="155">
        <f t="shared" si="116"/>
        <v>10253477</v>
      </c>
      <c r="H566" s="152">
        <f t="shared" si="117"/>
        <v>481960</v>
      </c>
      <c r="I566" s="166">
        <f t="shared" si="118"/>
        <v>4.9322945454631048E-2</v>
      </c>
      <c r="J566" s="167">
        <f t="shared" si="121"/>
        <v>6.6852735478131597E-3</v>
      </c>
    </row>
    <row r="567" spans="1:10" s="38" customFormat="1" hidden="1" outlineLevel="1">
      <c r="A567" s="613" t="s">
        <v>59</v>
      </c>
      <c r="B567" s="152">
        <f>(INDEX(Data!530:530,1,$O$1-2))</f>
        <v>31084468</v>
      </c>
      <c r="C567" s="153">
        <f>(INDEX(Data!530:530,1,$O$1-1))</f>
        <v>31084468</v>
      </c>
      <c r="D567" s="155">
        <f t="shared" ref="D567:D604" si="122">B567+C567</f>
        <v>62168936</v>
      </c>
      <c r="E567" s="152">
        <f>(INDEX(Data!530:530,1,$O$1))</f>
        <v>34207367</v>
      </c>
      <c r="F567" s="154">
        <f>(INDEX(Data!530:530,1,$O$1+1))</f>
        <v>34207366</v>
      </c>
      <c r="G567" s="155">
        <f t="shared" ref="G567:G604" si="123">E567+F567</f>
        <v>68414733</v>
      </c>
      <c r="H567" s="152">
        <f t="shared" ref="H567:H604" si="124">G567-D567</f>
        <v>6245797</v>
      </c>
      <c r="I567" s="166">
        <f t="shared" ref="I567:I604" si="125">IFERROR(H567/D567,"")</f>
        <v>0.10046491707691442</v>
      </c>
      <c r="J567" s="167">
        <f t="shared" si="121"/>
        <v>4.4606449578577102E-2</v>
      </c>
    </row>
    <row r="568" spans="1:10" s="38" customFormat="1" hidden="1" outlineLevel="1">
      <c r="A568" s="614" t="s">
        <v>184</v>
      </c>
      <c r="B568" s="152">
        <f>(INDEX(Data!531:531,1,$O$1-2))</f>
        <v>78979053</v>
      </c>
      <c r="C568" s="153">
        <f>(INDEX(Data!531:531,1,$O$1-1))</f>
        <v>78979053</v>
      </c>
      <c r="D568" s="155">
        <f t="shared" si="122"/>
        <v>157958106</v>
      </c>
      <c r="E568" s="152">
        <f>(INDEX(Data!531:531,1,$O$1))</f>
        <v>83339382</v>
      </c>
      <c r="F568" s="154">
        <f>(INDEX(Data!531:531,1,$O$1+1))</f>
        <v>83339382</v>
      </c>
      <c r="G568" s="155">
        <f t="shared" si="123"/>
        <v>166678764</v>
      </c>
      <c r="H568" s="152">
        <f t="shared" si="124"/>
        <v>8720658</v>
      </c>
      <c r="I568" s="166">
        <f t="shared" si="125"/>
        <v>5.5208676660126577E-2</v>
      </c>
      <c r="J568" s="167">
        <f t="shared" si="121"/>
        <v>0.10867466050310469</v>
      </c>
    </row>
    <row r="569" spans="1:10" s="38" customFormat="1" hidden="1" outlineLevel="1">
      <c r="A569" s="613" t="s">
        <v>60</v>
      </c>
      <c r="B569" s="152">
        <f>(INDEX(Data!532:532,1,$O$1-2))</f>
        <v>13974340</v>
      </c>
      <c r="C569" s="153">
        <f>(INDEX(Data!532:532,1,$O$1-1))</f>
        <v>13974340</v>
      </c>
      <c r="D569" s="155">
        <f t="shared" si="122"/>
        <v>27948680</v>
      </c>
      <c r="E569" s="152">
        <f>(INDEX(Data!532:532,1,$O$1))</f>
        <v>14174572</v>
      </c>
      <c r="F569" s="154">
        <f>(INDEX(Data!532:532,1,$O$1+1))</f>
        <v>14174571</v>
      </c>
      <c r="G569" s="155">
        <f t="shared" si="123"/>
        <v>28349143</v>
      </c>
      <c r="H569" s="152">
        <f t="shared" si="124"/>
        <v>400463</v>
      </c>
      <c r="I569" s="166">
        <f t="shared" si="125"/>
        <v>1.4328512115777918E-2</v>
      </c>
      <c r="J569" s="167">
        <f t="shared" si="121"/>
        <v>1.8483659328545097E-2</v>
      </c>
    </row>
    <row r="570" spans="1:10" s="38" customFormat="1" hidden="1" outlineLevel="1">
      <c r="A570" s="613" t="s">
        <v>61</v>
      </c>
      <c r="B570" s="152">
        <f>(INDEX(Data!533:533,1,$O$1-2))</f>
        <v>27075166</v>
      </c>
      <c r="C570" s="153">
        <f>(INDEX(Data!533:533,1,$O$1-1))</f>
        <v>27075166</v>
      </c>
      <c r="D570" s="155">
        <f t="shared" si="122"/>
        <v>54150332</v>
      </c>
      <c r="E570" s="152">
        <f>(INDEX(Data!533:533,1,$O$1))</f>
        <v>26649523</v>
      </c>
      <c r="F570" s="154">
        <f>(INDEX(Data!533:533,1,$O$1+1))</f>
        <v>26649522</v>
      </c>
      <c r="G570" s="155">
        <f t="shared" si="123"/>
        <v>53299045</v>
      </c>
      <c r="H570" s="152">
        <f t="shared" si="124"/>
        <v>-851287</v>
      </c>
      <c r="I570" s="166">
        <f t="shared" si="125"/>
        <v>-1.5720808507692991E-2</v>
      </c>
      <c r="J570" s="167">
        <f t="shared" si="121"/>
        <v>3.4751011355679956E-2</v>
      </c>
    </row>
    <row r="571" spans="1:10" s="38" customFormat="1" hidden="1" outlineLevel="1">
      <c r="A571" s="613" t="s">
        <v>62</v>
      </c>
      <c r="B571" s="152">
        <f>(INDEX(Data!534:534,1,$O$1-2))</f>
        <v>1760095</v>
      </c>
      <c r="C571" s="153">
        <f>(INDEX(Data!534:534,1,$O$1-1))</f>
        <v>1760095</v>
      </c>
      <c r="D571" s="155">
        <f t="shared" si="122"/>
        <v>3520190</v>
      </c>
      <c r="E571" s="152">
        <f>(INDEX(Data!534:534,1,$O$1))</f>
        <v>1588800</v>
      </c>
      <c r="F571" s="154">
        <f>(INDEX(Data!534:534,1,$O$1+1))</f>
        <v>1588800</v>
      </c>
      <c r="G571" s="155">
        <f t="shared" si="123"/>
        <v>3177600</v>
      </c>
      <c r="H571" s="152">
        <f t="shared" si="124"/>
        <v>-342590</v>
      </c>
      <c r="I571" s="166">
        <f t="shared" si="125"/>
        <v>-9.732145139893017E-2</v>
      </c>
      <c r="J571" s="167">
        <f t="shared" si="121"/>
        <v>2.0717972279579986E-3</v>
      </c>
    </row>
    <row r="572" spans="1:10" s="38" customFormat="1" hidden="1" outlineLevel="1">
      <c r="A572" s="613" t="s">
        <v>63</v>
      </c>
      <c r="B572" s="152">
        <f>(INDEX(Data!535:535,1,$O$1-2))</f>
        <v>3101135</v>
      </c>
      <c r="C572" s="153">
        <f>(INDEX(Data!535:535,1,$O$1-1))</f>
        <v>3101134</v>
      </c>
      <c r="D572" s="155">
        <f t="shared" si="122"/>
        <v>6202269</v>
      </c>
      <c r="E572" s="152">
        <f>(INDEX(Data!535:535,1,$O$1))</f>
        <v>3538300</v>
      </c>
      <c r="F572" s="154">
        <f>(INDEX(Data!535:535,1,$O$1+1))</f>
        <v>3538299</v>
      </c>
      <c r="G572" s="155">
        <f t="shared" si="123"/>
        <v>7076599</v>
      </c>
      <c r="H572" s="152">
        <f t="shared" si="124"/>
        <v>874330</v>
      </c>
      <c r="I572" s="166">
        <f t="shared" si="125"/>
        <v>0.14096937749717078</v>
      </c>
      <c r="J572" s="167">
        <f t="shared" si="121"/>
        <v>4.6139470643159443E-3</v>
      </c>
    </row>
    <row r="573" spans="1:10" s="38" customFormat="1" hidden="1" outlineLevel="1">
      <c r="A573" s="613" t="s">
        <v>64</v>
      </c>
      <c r="B573" s="152">
        <f>(INDEX(Data!536:536,1,$O$1-2))</f>
        <v>5512153</v>
      </c>
      <c r="C573" s="153">
        <f>(INDEX(Data!536:536,1,$O$1-1))</f>
        <v>5512153</v>
      </c>
      <c r="D573" s="155">
        <f t="shared" si="122"/>
        <v>11024306</v>
      </c>
      <c r="E573" s="152">
        <f>(INDEX(Data!536:536,1,$O$1))</f>
        <v>5408215</v>
      </c>
      <c r="F573" s="154">
        <f>(INDEX(Data!536:536,1,$O$1+1))</f>
        <v>5408215</v>
      </c>
      <c r="G573" s="155">
        <f t="shared" si="123"/>
        <v>10816430</v>
      </c>
      <c r="H573" s="152">
        <f t="shared" si="124"/>
        <v>-207876</v>
      </c>
      <c r="I573" s="166">
        <f t="shared" si="125"/>
        <v>-1.8856152940602337E-2</v>
      </c>
      <c r="J573" s="167">
        <f t="shared" si="121"/>
        <v>7.0523192630921874E-3</v>
      </c>
    </row>
    <row r="574" spans="1:10" s="38" customFormat="1" hidden="1" outlineLevel="1">
      <c r="A574" s="613" t="s">
        <v>65</v>
      </c>
      <c r="B574" s="152">
        <f>(INDEX(Data!537:537,1,$O$1-2))</f>
        <v>5083012</v>
      </c>
      <c r="C574" s="153">
        <f>(INDEX(Data!537:537,1,$O$1-1))</f>
        <v>5083011</v>
      </c>
      <c r="D574" s="155">
        <f t="shared" si="122"/>
        <v>10166023</v>
      </c>
      <c r="E574" s="152">
        <f>(INDEX(Data!537:537,1,$O$1))</f>
        <v>5335440</v>
      </c>
      <c r="F574" s="154">
        <f>(INDEX(Data!537:537,1,$O$1+1))</f>
        <v>5335439</v>
      </c>
      <c r="G574" s="155">
        <f t="shared" si="123"/>
        <v>10670879</v>
      </c>
      <c r="H574" s="152">
        <f t="shared" si="124"/>
        <v>504856</v>
      </c>
      <c r="I574" s="166">
        <f t="shared" si="125"/>
        <v>4.9661111331343634E-2</v>
      </c>
      <c r="J574" s="167">
        <f t="shared" si="121"/>
        <v>6.9574199182009131E-3</v>
      </c>
    </row>
    <row r="575" spans="1:10" s="38" customFormat="1" hidden="1" outlineLevel="1">
      <c r="A575" s="613" t="s">
        <v>66</v>
      </c>
      <c r="B575" s="152">
        <f>(INDEX(Data!538:538,1,$O$1-2))</f>
        <v>60686575</v>
      </c>
      <c r="C575" s="153">
        <f>(INDEX(Data!538:538,1,$O$1-1))</f>
        <v>60686575</v>
      </c>
      <c r="D575" s="155">
        <f t="shared" si="122"/>
        <v>121373150</v>
      </c>
      <c r="E575" s="152">
        <f>(INDEX(Data!538:538,1,$O$1))</f>
        <v>58475067</v>
      </c>
      <c r="F575" s="154">
        <f>(INDEX(Data!538:538,1,$O$1+1))</f>
        <v>58475066</v>
      </c>
      <c r="G575" s="155">
        <f t="shared" si="123"/>
        <v>116950133</v>
      </c>
      <c r="H575" s="152">
        <f t="shared" si="124"/>
        <v>-4423017</v>
      </c>
      <c r="I575" s="166">
        <f t="shared" si="125"/>
        <v>-3.6441478201727481E-2</v>
      </c>
      <c r="J575" s="167">
        <f t="shared" si="121"/>
        <v>7.6251561354078318E-2</v>
      </c>
    </row>
    <row r="576" spans="1:10" s="38" customFormat="1" hidden="1" outlineLevel="1">
      <c r="A576" s="613" t="s">
        <v>67</v>
      </c>
      <c r="B576" s="152">
        <f>(INDEX(Data!539:539,1,$O$1-2))</f>
        <v>5185465</v>
      </c>
      <c r="C576" s="153">
        <f>(INDEX(Data!539:539,1,$O$1-1))</f>
        <v>5185464</v>
      </c>
      <c r="D576" s="155">
        <f t="shared" si="122"/>
        <v>10370929</v>
      </c>
      <c r="E576" s="152">
        <f>(INDEX(Data!539:539,1,$O$1))</f>
        <v>5543175</v>
      </c>
      <c r="F576" s="154">
        <f>(INDEX(Data!539:539,1,$O$1+1))</f>
        <v>5543174</v>
      </c>
      <c r="G576" s="155">
        <f t="shared" si="123"/>
        <v>11086349</v>
      </c>
      <c r="H576" s="152">
        <f t="shared" si="124"/>
        <v>715420</v>
      </c>
      <c r="I576" s="166">
        <f t="shared" si="125"/>
        <v>6.898321259358732E-2</v>
      </c>
      <c r="J576" s="167">
        <f t="shared" si="121"/>
        <v>7.2283066233556556E-3</v>
      </c>
    </row>
    <row r="577" spans="1:10" s="38" customFormat="1" hidden="1" outlineLevel="1">
      <c r="A577" s="613" t="s">
        <v>68</v>
      </c>
      <c r="B577" s="152">
        <f>(INDEX(Data!540:540,1,$O$1-2))</f>
        <v>8229453</v>
      </c>
      <c r="C577" s="153">
        <f>(INDEX(Data!540:540,1,$O$1-1))</f>
        <v>8229453</v>
      </c>
      <c r="D577" s="155">
        <f t="shared" si="122"/>
        <v>16458906</v>
      </c>
      <c r="E577" s="152">
        <f>(INDEX(Data!540:540,1,$O$1))</f>
        <v>7527457</v>
      </c>
      <c r="F577" s="154">
        <f>(INDEX(Data!540:540,1,$O$1+1))</f>
        <v>7527456</v>
      </c>
      <c r="G577" s="155">
        <f t="shared" si="123"/>
        <v>15054913</v>
      </c>
      <c r="H577" s="152">
        <f t="shared" si="124"/>
        <v>-1403993</v>
      </c>
      <c r="I577" s="166">
        <f t="shared" si="125"/>
        <v>-8.5302935687220041E-2</v>
      </c>
      <c r="J577" s="167">
        <f t="shared" si="121"/>
        <v>9.8158128841102834E-3</v>
      </c>
    </row>
    <row r="578" spans="1:10" s="38" customFormat="1" hidden="1" outlineLevel="1">
      <c r="A578" s="613" t="s">
        <v>69</v>
      </c>
      <c r="B578" s="152">
        <f>(INDEX(Data!541:541,1,$O$1-2))</f>
        <v>8523095</v>
      </c>
      <c r="C578" s="153">
        <f>(INDEX(Data!541:541,1,$O$1-1))</f>
        <v>8523094</v>
      </c>
      <c r="D578" s="155">
        <f t="shared" si="122"/>
        <v>17046189</v>
      </c>
      <c r="E578" s="152">
        <f>(INDEX(Data!541:541,1,$O$1))</f>
        <v>9232776</v>
      </c>
      <c r="F578" s="154">
        <f>(INDEX(Data!541:541,1,$O$1+1))</f>
        <v>9232776</v>
      </c>
      <c r="G578" s="155">
        <f t="shared" si="123"/>
        <v>18465552</v>
      </c>
      <c r="H578" s="152">
        <f t="shared" si="124"/>
        <v>1419363</v>
      </c>
      <c r="I578" s="166">
        <f t="shared" si="125"/>
        <v>8.3265708247163048E-2</v>
      </c>
      <c r="J578" s="167">
        <f t="shared" si="121"/>
        <v>1.2039551688794775E-2</v>
      </c>
    </row>
    <row r="579" spans="1:10" s="38" customFormat="1" hidden="1" outlineLevel="1">
      <c r="A579" s="613" t="s">
        <v>70</v>
      </c>
      <c r="B579" s="152">
        <f>(INDEX(Data!542:542,1,$O$1-2))</f>
        <v>8408923</v>
      </c>
      <c r="C579" s="153">
        <f>(INDEX(Data!542:542,1,$O$1-1))</f>
        <v>8408923</v>
      </c>
      <c r="D579" s="155">
        <f t="shared" si="122"/>
        <v>16817846</v>
      </c>
      <c r="E579" s="152">
        <f>(INDEX(Data!542:542,1,$O$1))</f>
        <v>8593687</v>
      </c>
      <c r="F579" s="154">
        <f>(INDEX(Data!542:542,1,$O$1+1))</f>
        <v>8593686</v>
      </c>
      <c r="G579" s="155">
        <f t="shared" si="123"/>
        <v>17187373</v>
      </c>
      <c r="H579" s="152">
        <f t="shared" si="124"/>
        <v>369527</v>
      </c>
      <c r="I579" s="166">
        <f t="shared" si="125"/>
        <v>2.197231440934826E-2</v>
      </c>
      <c r="J579" s="167">
        <f t="shared" si="121"/>
        <v>1.1206178165055435E-2</v>
      </c>
    </row>
    <row r="580" spans="1:10" s="38" customFormat="1" hidden="1" outlineLevel="1">
      <c r="A580" s="613" t="s">
        <v>71</v>
      </c>
      <c r="B580" s="152">
        <f>(INDEX(Data!543:543,1,$O$1-2))</f>
        <v>69593608</v>
      </c>
      <c r="C580" s="153">
        <f>(INDEX(Data!543:543,1,$O$1-1))</f>
        <v>69593608</v>
      </c>
      <c r="D580" s="155">
        <f t="shared" si="122"/>
        <v>139187216</v>
      </c>
      <c r="E580" s="152">
        <f>(INDEX(Data!543:543,1,$O$1))</f>
        <v>67796794</v>
      </c>
      <c r="F580" s="154">
        <f>(INDEX(Data!543:543,1,$O$1+1))</f>
        <v>67796794</v>
      </c>
      <c r="G580" s="155">
        <f t="shared" si="123"/>
        <v>135593588</v>
      </c>
      <c r="H580" s="152">
        <f t="shared" si="124"/>
        <v>-3593628</v>
      </c>
      <c r="I580" s="166">
        <f t="shared" si="125"/>
        <v>-2.5818664265833149E-2</v>
      </c>
      <c r="J580" s="167">
        <f t="shared" si="121"/>
        <v>8.8407105912411549E-2</v>
      </c>
    </row>
    <row r="581" spans="1:10" s="38" customFormat="1" hidden="1" outlineLevel="1">
      <c r="A581" s="613" t="s">
        <v>72</v>
      </c>
      <c r="B581" s="152">
        <f>(INDEX(Data!544:544,1,$O$1-2))</f>
        <v>10544503</v>
      </c>
      <c r="C581" s="153">
        <f>(INDEX(Data!544:544,1,$O$1-1))</f>
        <v>10544503</v>
      </c>
      <c r="D581" s="155">
        <f t="shared" si="122"/>
        <v>21089006</v>
      </c>
      <c r="E581" s="152">
        <f>(INDEX(Data!544:544,1,$O$1))</f>
        <v>10403331</v>
      </c>
      <c r="F581" s="154">
        <f>(INDEX(Data!544:544,1,$O$1+1))</f>
        <v>10403331</v>
      </c>
      <c r="G581" s="155">
        <f t="shared" si="123"/>
        <v>20806662</v>
      </c>
      <c r="H581" s="152">
        <f t="shared" si="124"/>
        <v>-282344</v>
      </c>
      <c r="I581" s="166">
        <f t="shared" si="125"/>
        <v>-1.3388208054945786E-2</v>
      </c>
      <c r="J581" s="167">
        <f t="shared" si="121"/>
        <v>1.3565956902901254E-2</v>
      </c>
    </row>
    <row r="582" spans="1:10" s="38" customFormat="1" hidden="1" outlineLevel="1">
      <c r="A582" s="613" t="s">
        <v>73</v>
      </c>
      <c r="B582" s="152">
        <f>(INDEX(Data!545:545,1,$O$1-2))</f>
        <v>6700306</v>
      </c>
      <c r="C582" s="153">
        <f>(INDEX(Data!545:545,1,$O$1-1))</f>
        <v>6700306</v>
      </c>
      <c r="D582" s="155">
        <f t="shared" si="122"/>
        <v>13400612</v>
      </c>
      <c r="E582" s="152">
        <f>(INDEX(Data!545:545,1,$O$1))</f>
        <v>5672780</v>
      </c>
      <c r="F582" s="154">
        <f>(INDEX(Data!545:545,1,$O$1+1))</f>
        <v>5672779</v>
      </c>
      <c r="G582" s="155">
        <f t="shared" si="123"/>
        <v>11345559</v>
      </c>
      <c r="H582" s="152">
        <f t="shared" si="124"/>
        <v>-2055053</v>
      </c>
      <c r="I582" s="166">
        <f t="shared" si="125"/>
        <v>-0.15335516019716114</v>
      </c>
      <c r="J582" s="167">
        <f t="shared" si="121"/>
        <v>7.3973117087845928E-3</v>
      </c>
    </row>
    <row r="583" spans="1:10" s="38" customFormat="1" hidden="1" outlineLevel="1">
      <c r="A583" s="613" t="s">
        <v>74</v>
      </c>
      <c r="B583" s="152">
        <f>(INDEX(Data!546:546,1,$O$1-2))</f>
        <v>11986590</v>
      </c>
      <c r="C583" s="153">
        <f>(INDEX(Data!546:546,1,$O$1-1))</f>
        <v>11986590</v>
      </c>
      <c r="D583" s="155">
        <f t="shared" si="122"/>
        <v>23973180</v>
      </c>
      <c r="E583" s="152">
        <f>(INDEX(Data!546:546,1,$O$1))</f>
        <v>11153177</v>
      </c>
      <c r="F583" s="154">
        <f>(INDEX(Data!546:546,1,$O$1+1))</f>
        <v>11153176</v>
      </c>
      <c r="G583" s="155">
        <f t="shared" si="123"/>
        <v>22306353</v>
      </c>
      <c r="H583" s="152">
        <f t="shared" si="124"/>
        <v>-1666827</v>
      </c>
      <c r="I583" s="166">
        <f t="shared" si="125"/>
        <v>-6.9528823460216799E-2</v>
      </c>
      <c r="J583" s="167">
        <f t="shared" si="121"/>
        <v>1.4543756392010507E-2</v>
      </c>
    </row>
    <row r="584" spans="1:10" s="38" customFormat="1" hidden="1" outlineLevel="1">
      <c r="A584" s="613" t="s">
        <v>75</v>
      </c>
      <c r="B584" s="152">
        <f>(INDEX(Data!547:547,1,$O$1-2))</f>
        <v>8821067</v>
      </c>
      <c r="C584" s="153">
        <f>(INDEX(Data!547:547,1,$O$1-1))</f>
        <v>8821066</v>
      </c>
      <c r="D584" s="155">
        <f t="shared" si="122"/>
        <v>17642133</v>
      </c>
      <c r="E584" s="152">
        <f>(INDEX(Data!547:547,1,$O$1))</f>
        <v>9546052</v>
      </c>
      <c r="F584" s="154">
        <f>(INDEX(Data!547:547,1,$O$1+1))</f>
        <v>9546052</v>
      </c>
      <c r="G584" s="155">
        <f t="shared" si="123"/>
        <v>19092104</v>
      </c>
      <c r="H584" s="152">
        <f t="shared" si="124"/>
        <v>1449971</v>
      </c>
      <c r="I584" s="166">
        <f t="shared" si="125"/>
        <v>8.2187964459853019E-2</v>
      </c>
      <c r="J584" s="167">
        <f t="shared" si="121"/>
        <v>1.2448063992662959E-2</v>
      </c>
    </row>
    <row r="585" spans="1:10" s="38" customFormat="1" hidden="1" outlineLevel="1">
      <c r="A585" s="613" t="s">
        <v>76</v>
      </c>
      <c r="B585" s="152">
        <f>(INDEX(Data!548:548,1,$O$1-2))</f>
        <v>3649450</v>
      </c>
      <c r="C585" s="153">
        <f>(INDEX(Data!548:548,1,$O$1-1))</f>
        <v>3649450</v>
      </c>
      <c r="D585" s="155">
        <f t="shared" si="122"/>
        <v>7298900</v>
      </c>
      <c r="E585" s="152">
        <f>(INDEX(Data!548:548,1,$O$1))</f>
        <v>3773678</v>
      </c>
      <c r="F585" s="154">
        <f>(INDEX(Data!548:548,1,$O$1+1))</f>
        <v>3773678</v>
      </c>
      <c r="G585" s="155">
        <f t="shared" si="123"/>
        <v>7547356</v>
      </c>
      <c r="H585" s="152">
        <f t="shared" si="124"/>
        <v>248456</v>
      </c>
      <c r="I585" s="166">
        <f t="shared" si="125"/>
        <v>3.4040197838030389E-2</v>
      </c>
      <c r="J585" s="167">
        <f t="shared" si="121"/>
        <v>4.9208809287550883E-3</v>
      </c>
    </row>
    <row r="586" spans="1:10" s="38" customFormat="1" hidden="1" outlineLevel="1">
      <c r="A586" s="613" t="s">
        <v>77</v>
      </c>
      <c r="B586" s="152">
        <f>(INDEX(Data!549:549,1,$O$1-2))</f>
        <v>7053468</v>
      </c>
      <c r="C586" s="153">
        <f>(INDEX(Data!549:549,1,$O$1-1))</f>
        <v>7053468</v>
      </c>
      <c r="D586" s="155">
        <f t="shared" si="122"/>
        <v>14106936</v>
      </c>
      <c r="E586" s="152">
        <f>(INDEX(Data!549:549,1,$O$1))</f>
        <v>8040322</v>
      </c>
      <c r="F586" s="154">
        <f>(INDEX(Data!549:549,1,$O$1+1))</f>
        <v>8040321</v>
      </c>
      <c r="G586" s="155">
        <f t="shared" si="123"/>
        <v>16080643</v>
      </c>
      <c r="H586" s="152">
        <f t="shared" si="124"/>
        <v>1973707</v>
      </c>
      <c r="I586" s="166">
        <f t="shared" si="125"/>
        <v>0.13991039585066523</v>
      </c>
      <c r="J586" s="167">
        <f t="shared" si="121"/>
        <v>1.0484589498735585E-2</v>
      </c>
    </row>
    <row r="587" spans="1:10" s="38" customFormat="1" hidden="1" outlineLevel="1">
      <c r="A587" s="613" t="s">
        <v>78</v>
      </c>
      <c r="B587" s="152">
        <f>(INDEX(Data!550:550,1,$O$1-2))</f>
        <v>4052031</v>
      </c>
      <c r="C587" s="153">
        <f>(INDEX(Data!550:550,1,$O$1-1))</f>
        <v>4052030</v>
      </c>
      <c r="D587" s="155">
        <f t="shared" si="122"/>
        <v>8104061</v>
      </c>
      <c r="E587" s="152">
        <f>(INDEX(Data!550:550,1,$O$1))</f>
        <v>3732910</v>
      </c>
      <c r="F587" s="154">
        <f>(INDEX(Data!550:550,1,$O$1+1))</f>
        <v>3732909</v>
      </c>
      <c r="G587" s="155">
        <f t="shared" si="123"/>
        <v>7465819</v>
      </c>
      <c r="H587" s="152">
        <f t="shared" si="124"/>
        <v>-638242</v>
      </c>
      <c r="I587" s="166">
        <f t="shared" si="125"/>
        <v>-7.8755823777733158E-2</v>
      </c>
      <c r="J587" s="167">
        <f t="shared" si="121"/>
        <v>4.8677187527178239E-3</v>
      </c>
    </row>
    <row r="588" spans="1:10" s="38" customFormat="1" hidden="1" outlineLevel="1">
      <c r="A588" s="613" t="s">
        <v>79</v>
      </c>
      <c r="B588" s="152">
        <f>(INDEX(Data!551:551,1,$O$1-2))</f>
        <v>6297006</v>
      </c>
      <c r="C588" s="153">
        <f>(INDEX(Data!551:551,1,$O$1-1))</f>
        <v>6297006</v>
      </c>
      <c r="D588" s="155">
        <f t="shared" si="122"/>
        <v>12594012</v>
      </c>
      <c r="E588" s="152">
        <f>(INDEX(Data!551:551,1,$O$1))</f>
        <v>6330320</v>
      </c>
      <c r="F588" s="154">
        <f>(INDEX(Data!551:551,1,$O$1+1))</f>
        <v>6330319</v>
      </c>
      <c r="G588" s="155">
        <f t="shared" si="123"/>
        <v>12660639</v>
      </c>
      <c r="H588" s="152">
        <f t="shared" si="124"/>
        <v>66627</v>
      </c>
      <c r="I588" s="166">
        <f t="shared" si="125"/>
        <v>5.2903713288505677E-3</v>
      </c>
      <c r="J588" s="167">
        <f t="shared" si="121"/>
        <v>8.2547447080743106E-3</v>
      </c>
    </row>
    <row r="589" spans="1:10" s="38" customFormat="1" hidden="1" outlineLevel="1">
      <c r="A589" s="613" t="s">
        <v>80</v>
      </c>
      <c r="B589" s="152">
        <f>(INDEX(Data!552:552,1,$O$1-2))</f>
        <v>2911648</v>
      </c>
      <c r="C589" s="153">
        <f>(INDEX(Data!552:552,1,$O$1-1))</f>
        <v>2911648</v>
      </c>
      <c r="D589" s="155">
        <f t="shared" si="122"/>
        <v>5823296</v>
      </c>
      <c r="E589" s="152">
        <f>(INDEX(Data!552:552,1,$O$1))</f>
        <v>2770716</v>
      </c>
      <c r="F589" s="154">
        <f>(INDEX(Data!552:552,1,$O$1+1))</f>
        <v>2770715</v>
      </c>
      <c r="G589" s="155">
        <f t="shared" si="123"/>
        <v>5541431</v>
      </c>
      <c r="H589" s="152">
        <f t="shared" si="124"/>
        <v>-281865</v>
      </c>
      <c r="I589" s="166">
        <f t="shared" si="125"/>
        <v>-4.8403000637439693E-2</v>
      </c>
      <c r="J589" s="167">
        <f t="shared" si="121"/>
        <v>3.6130165485651184E-3</v>
      </c>
    </row>
    <row r="590" spans="1:10" s="38" customFormat="1" hidden="1" outlineLevel="1">
      <c r="A590" s="613" t="s">
        <v>81</v>
      </c>
      <c r="B590" s="152">
        <f>(INDEX(Data!553:553,1,$O$1-2))</f>
        <v>34239497</v>
      </c>
      <c r="C590" s="153">
        <f>(INDEX(Data!553:553,1,$O$1-1))</f>
        <v>34239496</v>
      </c>
      <c r="D590" s="155">
        <f t="shared" si="122"/>
        <v>68478993</v>
      </c>
      <c r="E590" s="152">
        <f>(INDEX(Data!553:553,1,$O$1))</f>
        <v>36213885</v>
      </c>
      <c r="F590" s="154">
        <f>(INDEX(Data!553:553,1,$O$1+1))</f>
        <v>36213885</v>
      </c>
      <c r="G590" s="155">
        <f t="shared" si="123"/>
        <v>72427770</v>
      </c>
      <c r="H590" s="152">
        <f t="shared" si="124"/>
        <v>3948777</v>
      </c>
      <c r="I590" s="166">
        <f t="shared" si="125"/>
        <v>5.766406348878407E-2</v>
      </c>
      <c r="J590" s="167">
        <f t="shared" si="121"/>
        <v>4.722295226371459E-2</v>
      </c>
    </row>
    <row r="591" spans="1:10" s="38" customFormat="1" hidden="1" outlineLevel="1">
      <c r="A591" s="613" t="s">
        <v>82</v>
      </c>
      <c r="B591" s="152">
        <f>(INDEX(Data!554:554,1,$O$1-2))</f>
        <v>11621562</v>
      </c>
      <c r="C591" s="153">
        <f>(INDEX(Data!554:554,1,$O$1-1))</f>
        <v>11621562</v>
      </c>
      <c r="D591" s="155">
        <f t="shared" si="122"/>
        <v>23243124</v>
      </c>
      <c r="E591" s="152">
        <f>(INDEX(Data!554:554,1,$O$1))</f>
        <v>11153712</v>
      </c>
      <c r="F591" s="154">
        <f>(INDEX(Data!554:554,1,$O$1+1))</f>
        <v>11153712</v>
      </c>
      <c r="G591" s="155">
        <f t="shared" si="123"/>
        <v>22307424</v>
      </c>
      <c r="H591" s="152">
        <f t="shared" si="124"/>
        <v>-935700</v>
      </c>
      <c r="I591" s="166">
        <f t="shared" si="125"/>
        <v>-4.025706699323206E-2</v>
      </c>
      <c r="J591" s="167">
        <f t="shared" si="121"/>
        <v>1.4544454684694024E-2</v>
      </c>
    </row>
    <row r="592" spans="1:10" s="38" customFormat="1" hidden="1" outlineLevel="1">
      <c r="A592" s="613" t="s">
        <v>83</v>
      </c>
      <c r="B592" s="152">
        <f>(INDEX(Data!555:555,1,$O$1-2))</f>
        <v>34383650</v>
      </c>
      <c r="C592" s="153">
        <f>(INDEX(Data!555:555,1,$O$1-1))</f>
        <v>34383650</v>
      </c>
      <c r="D592" s="155">
        <f t="shared" si="122"/>
        <v>68767300</v>
      </c>
      <c r="E592" s="152">
        <f>(INDEX(Data!555:555,1,$O$1))</f>
        <v>34837645</v>
      </c>
      <c r="F592" s="154">
        <f>(INDEX(Data!555:555,1,$O$1+1))</f>
        <v>34837644</v>
      </c>
      <c r="G592" s="155">
        <f t="shared" si="123"/>
        <v>69675289</v>
      </c>
      <c r="H592" s="152">
        <f t="shared" si="124"/>
        <v>907989</v>
      </c>
      <c r="I592" s="166">
        <f t="shared" si="125"/>
        <v>1.3203790173527243E-2</v>
      </c>
      <c r="J592" s="167">
        <f t="shared" si="121"/>
        <v>4.5428332895069368E-2</v>
      </c>
    </row>
    <row r="593" spans="1:16" s="38" customFormat="1" hidden="1" outlineLevel="1">
      <c r="A593" s="613" t="s">
        <v>84</v>
      </c>
      <c r="B593" s="152">
        <f>(INDEX(Data!556:556,1,$O$1-2))</f>
        <v>6040237</v>
      </c>
      <c r="C593" s="153">
        <f>(INDEX(Data!556:556,1,$O$1-1))</f>
        <v>6040236</v>
      </c>
      <c r="D593" s="155">
        <f t="shared" si="122"/>
        <v>12080473</v>
      </c>
      <c r="E593" s="152">
        <f>(INDEX(Data!556:556,1,$O$1))</f>
        <v>6745638</v>
      </c>
      <c r="F593" s="154">
        <f>(INDEX(Data!556:556,1,$O$1+1))</f>
        <v>6745638</v>
      </c>
      <c r="G593" s="155">
        <f t="shared" si="123"/>
        <v>13491276</v>
      </c>
      <c r="H593" s="152">
        <f t="shared" si="124"/>
        <v>1410803</v>
      </c>
      <c r="I593" s="166">
        <f t="shared" si="125"/>
        <v>0.11678375507316642</v>
      </c>
      <c r="J593" s="167">
        <f t="shared" si="121"/>
        <v>8.7963205621904191E-3</v>
      </c>
    </row>
    <row r="594" spans="1:16" s="38" customFormat="1" hidden="1" outlineLevel="1">
      <c r="A594" s="613" t="s">
        <v>85</v>
      </c>
      <c r="B594" s="152">
        <f>(INDEX(Data!557:557,1,$O$1-2))</f>
        <v>47936524</v>
      </c>
      <c r="C594" s="153">
        <f>(INDEX(Data!557:557,1,$O$1-1))</f>
        <v>47936524</v>
      </c>
      <c r="D594" s="155">
        <f t="shared" si="122"/>
        <v>95873048</v>
      </c>
      <c r="E594" s="152">
        <f>(INDEX(Data!557:557,1,$O$1))</f>
        <v>47900537</v>
      </c>
      <c r="F594" s="154">
        <f>(INDEX(Data!557:557,1,$O$1+1))</f>
        <v>47900536</v>
      </c>
      <c r="G594" s="155">
        <f t="shared" si="123"/>
        <v>95801073</v>
      </c>
      <c r="H594" s="152">
        <f t="shared" si="124"/>
        <v>-71975</v>
      </c>
      <c r="I594" s="166">
        <f t="shared" si="125"/>
        <v>-7.5073236432412159E-4</v>
      </c>
      <c r="J594" s="167">
        <f t="shared" si="121"/>
        <v>6.2462360736657181E-2</v>
      </c>
    </row>
    <row r="595" spans="1:16" s="38" customFormat="1" hidden="1" outlineLevel="1">
      <c r="A595" s="613" t="s">
        <v>86</v>
      </c>
      <c r="B595" s="152">
        <f>(INDEX(Data!558:558,1,$O$1-2))</f>
        <v>5662141</v>
      </c>
      <c r="C595" s="153">
        <f>(INDEX(Data!558:558,1,$O$1-1))</f>
        <v>5662141</v>
      </c>
      <c r="D595" s="155">
        <f t="shared" si="122"/>
        <v>11324282</v>
      </c>
      <c r="E595" s="152">
        <f>(INDEX(Data!558:558,1,$O$1))</f>
        <v>5471043</v>
      </c>
      <c r="F595" s="154">
        <f>(INDEX(Data!558:558,1,$O$1+1))</f>
        <v>5471042</v>
      </c>
      <c r="G595" s="155">
        <f t="shared" si="123"/>
        <v>10942085</v>
      </c>
      <c r="H595" s="152">
        <f t="shared" si="124"/>
        <v>-382197</v>
      </c>
      <c r="I595" s="166">
        <f t="shared" si="125"/>
        <v>-3.3750219219196416E-2</v>
      </c>
      <c r="J595" s="167">
        <f t="shared" si="121"/>
        <v>7.1342464032857498E-3</v>
      </c>
    </row>
    <row r="596" spans="1:16" s="38" customFormat="1" hidden="1" outlineLevel="1">
      <c r="A596" s="613" t="s">
        <v>87</v>
      </c>
      <c r="B596" s="152">
        <f>(INDEX(Data!559:559,1,$O$1-2))</f>
        <v>5933552</v>
      </c>
      <c r="C596" s="153">
        <f>(INDEX(Data!559:559,1,$O$1-1))</f>
        <v>5933551</v>
      </c>
      <c r="D596" s="155">
        <f t="shared" si="122"/>
        <v>11867103</v>
      </c>
      <c r="E596" s="152">
        <f>(INDEX(Data!559:559,1,$O$1))</f>
        <v>6007201</v>
      </c>
      <c r="F596" s="154">
        <f>(INDEX(Data!559:559,1,$O$1+1))</f>
        <v>6007200</v>
      </c>
      <c r="G596" s="155">
        <f t="shared" si="123"/>
        <v>12014401</v>
      </c>
      <c r="H596" s="152">
        <f t="shared" si="124"/>
        <v>147298</v>
      </c>
      <c r="I596" s="166">
        <f t="shared" si="125"/>
        <v>1.2412296413033578E-2</v>
      </c>
      <c r="J596" s="167">
        <f t="shared" si="121"/>
        <v>7.8333971196424372E-3</v>
      </c>
    </row>
    <row r="597" spans="1:16" s="38" customFormat="1" hidden="1" outlineLevel="1">
      <c r="A597" s="613" t="s">
        <v>88</v>
      </c>
      <c r="B597" s="152">
        <f>(INDEX(Data!560:560,1,$O$1-2))</f>
        <v>4024991</v>
      </c>
      <c r="C597" s="153">
        <f>(INDEX(Data!560:560,1,$O$1-1))</f>
        <v>4024990</v>
      </c>
      <c r="D597" s="155">
        <f t="shared" si="122"/>
        <v>8049981</v>
      </c>
      <c r="E597" s="152">
        <f>(INDEX(Data!560:560,1,$O$1))</f>
        <v>5606099</v>
      </c>
      <c r="F597" s="154">
        <f>(INDEX(Data!560:560,1,$O$1+1))</f>
        <v>5606098</v>
      </c>
      <c r="G597" s="155">
        <f t="shared" si="123"/>
        <v>11212197</v>
      </c>
      <c r="H597" s="152">
        <f t="shared" si="124"/>
        <v>3162216</v>
      </c>
      <c r="I597" s="166">
        <f t="shared" si="125"/>
        <v>0.39282279051341862</v>
      </c>
      <c r="J597" s="167">
        <f t="shared" si="121"/>
        <v>7.3103595996723905E-3</v>
      </c>
    </row>
    <row r="598" spans="1:16" s="38" customFormat="1" hidden="1" outlineLevel="1">
      <c r="A598" s="613" t="s">
        <v>89</v>
      </c>
      <c r="B598" s="152">
        <f>(INDEX(Data!561:561,1,$O$1-2))</f>
        <v>9935885</v>
      </c>
      <c r="C598" s="153">
        <f>(INDEX(Data!561:561,1,$O$1-1))</f>
        <v>9935885</v>
      </c>
      <c r="D598" s="155">
        <f t="shared" si="122"/>
        <v>19871770</v>
      </c>
      <c r="E598" s="152">
        <f>(INDEX(Data!561:561,1,$O$1))</f>
        <v>9872679</v>
      </c>
      <c r="F598" s="154">
        <f>(INDEX(Data!561:561,1,$O$1+1))</f>
        <v>9872679</v>
      </c>
      <c r="G598" s="155">
        <f t="shared" si="123"/>
        <v>19745358</v>
      </c>
      <c r="H598" s="152">
        <f t="shared" si="124"/>
        <v>-126412</v>
      </c>
      <c r="I598" s="166">
        <f t="shared" si="125"/>
        <v>-6.3613860265089618E-3</v>
      </c>
      <c r="J598" s="167">
        <f t="shared" si="121"/>
        <v>1.2873986017572473E-2</v>
      </c>
    </row>
    <row r="599" spans="1:16" s="38" customFormat="1" hidden="1" outlineLevel="1">
      <c r="A599" s="613" t="s">
        <v>90</v>
      </c>
      <c r="B599" s="152">
        <f>(INDEX(Data!562:562,1,$O$1-2))</f>
        <v>14471127</v>
      </c>
      <c r="C599" s="153">
        <f>(INDEX(Data!562:562,1,$O$1-1))</f>
        <v>14471126</v>
      </c>
      <c r="D599" s="155">
        <f t="shared" si="122"/>
        <v>28942253</v>
      </c>
      <c r="E599" s="152">
        <f>(INDEX(Data!562:562,1,$O$1))</f>
        <v>15391039</v>
      </c>
      <c r="F599" s="154">
        <f>(INDEX(Data!562:562,1,$O$1+1))</f>
        <v>15391038</v>
      </c>
      <c r="G599" s="155">
        <f t="shared" si="123"/>
        <v>30782077</v>
      </c>
      <c r="H599" s="152">
        <f t="shared" si="124"/>
        <v>1839824</v>
      </c>
      <c r="I599" s="166">
        <f t="shared" si="125"/>
        <v>6.3568789893447483E-2</v>
      </c>
      <c r="J599" s="167">
        <f t="shared" si="121"/>
        <v>2.0069933849254051E-2</v>
      </c>
    </row>
    <row r="600" spans="1:16" s="38" customFormat="1" hidden="1" outlineLevel="1">
      <c r="A600" s="613" t="s">
        <v>91</v>
      </c>
      <c r="B600" s="152">
        <f>(INDEX(Data!563:563,1,$O$1-2))</f>
        <v>4450062</v>
      </c>
      <c r="C600" s="153">
        <f>(INDEX(Data!563:563,1,$O$1-1))</f>
        <v>4450062</v>
      </c>
      <c r="D600" s="155">
        <f t="shared" si="122"/>
        <v>8900124</v>
      </c>
      <c r="E600" s="152">
        <f>(INDEX(Data!563:563,1,$O$1))</f>
        <v>4114319</v>
      </c>
      <c r="F600" s="154">
        <f>(INDEX(Data!563:563,1,$O$1+1))</f>
        <v>4114318</v>
      </c>
      <c r="G600" s="155">
        <f t="shared" si="123"/>
        <v>8228637</v>
      </c>
      <c r="H600" s="152">
        <f t="shared" si="124"/>
        <v>-671487</v>
      </c>
      <c r="I600" s="166">
        <f t="shared" si="125"/>
        <v>-7.5446926357430527E-2</v>
      </c>
      <c r="J600" s="167">
        <f t="shared" si="121"/>
        <v>5.3650765755515551E-3</v>
      </c>
    </row>
    <row r="601" spans="1:16" s="38" customFormat="1" hidden="1" outlineLevel="1">
      <c r="A601" s="613" t="s">
        <v>92</v>
      </c>
      <c r="B601" s="152">
        <f>(INDEX(Data!564:564,1,$O$1-2))</f>
        <v>4420801</v>
      </c>
      <c r="C601" s="153">
        <f>(INDEX(Data!564:564,1,$O$1-1))</f>
        <v>4420800</v>
      </c>
      <c r="D601" s="155">
        <f t="shared" si="122"/>
        <v>8841601</v>
      </c>
      <c r="E601" s="152">
        <f>(INDEX(Data!564:564,1,$O$1))</f>
        <v>4204979</v>
      </c>
      <c r="F601" s="154">
        <f>(INDEX(Data!564:564,1,$O$1+1))</f>
        <v>4204978</v>
      </c>
      <c r="G601" s="155">
        <f t="shared" si="123"/>
        <v>8409957</v>
      </c>
      <c r="H601" s="152">
        <f t="shared" si="124"/>
        <v>-431644</v>
      </c>
      <c r="I601" s="166">
        <f t="shared" si="125"/>
        <v>-4.8819665126259376E-2</v>
      </c>
      <c r="J601" s="167">
        <f t="shared" si="121"/>
        <v>5.4832973312707598E-3</v>
      </c>
    </row>
    <row r="602" spans="1:16" s="38" customFormat="1" hidden="1" outlineLevel="1">
      <c r="A602" s="613" t="s">
        <v>93</v>
      </c>
      <c r="B602" s="152">
        <f>(INDEX(Data!565:565,1,$O$1-2))</f>
        <v>7007425</v>
      </c>
      <c r="C602" s="153">
        <f>(INDEX(Data!565:565,1,$O$1-1))</f>
        <v>7007425</v>
      </c>
      <c r="D602" s="155">
        <f t="shared" si="122"/>
        <v>14014850</v>
      </c>
      <c r="E602" s="152">
        <f>(INDEX(Data!565:565,1,$O$1))</f>
        <v>7411974</v>
      </c>
      <c r="F602" s="154">
        <f>(INDEX(Data!565:565,1,$O$1+1))</f>
        <v>7411974</v>
      </c>
      <c r="G602" s="155">
        <f t="shared" si="123"/>
        <v>14823948</v>
      </c>
      <c r="H602" s="152">
        <f t="shared" si="124"/>
        <v>809098</v>
      </c>
      <c r="I602" s="166">
        <f t="shared" si="125"/>
        <v>5.7731477682600958E-2</v>
      </c>
      <c r="J602" s="167">
        <f t="shared" si="121"/>
        <v>9.6652235567074255E-3</v>
      </c>
    </row>
    <row r="603" spans="1:16" s="38" customFormat="1" hidden="1" outlineLevel="1">
      <c r="A603" s="613" t="s">
        <v>94</v>
      </c>
      <c r="B603" s="152">
        <f>(INDEX(Data!566:566,1,$O$1-2))</f>
        <v>2830657</v>
      </c>
      <c r="C603" s="153">
        <f>(INDEX(Data!566:566,1,$O$1-1))</f>
        <v>2830656</v>
      </c>
      <c r="D603" s="155">
        <f t="shared" si="122"/>
        <v>5661313</v>
      </c>
      <c r="E603" s="152">
        <f>(INDEX(Data!566:566,1,$O$1))</f>
        <v>2847985</v>
      </c>
      <c r="F603" s="154">
        <f>(INDEX(Data!566:566,1,$O$1+1))</f>
        <v>2847984</v>
      </c>
      <c r="G603" s="155">
        <f t="shared" si="123"/>
        <v>5695969</v>
      </c>
      <c r="H603" s="152">
        <f t="shared" si="124"/>
        <v>34656</v>
      </c>
      <c r="I603" s="166">
        <f t="shared" si="125"/>
        <v>6.1215481284995193E-3</v>
      </c>
      <c r="J603" s="167">
        <f t="shared" si="121"/>
        <v>3.7137754231919354E-3</v>
      </c>
    </row>
    <row r="604" spans="1:16" s="38" customFormat="1" hidden="1" outlineLevel="1">
      <c r="A604" s="613" t="s">
        <v>95</v>
      </c>
      <c r="B604" s="152">
        <f>(INDEX(Data!567:567,1,$O$1-2))</f>
        <v>7580769</v>
      </c>
      <c r="C604" s="153">
        <f>(INDEX(Data!567:567,1,$O$1-1))</f>
        <v>7580769</v>
      </c>
      <c r="D604" s="155">
        <f t="shared" si="122"/>
        <v>15161538</v>
      </c>
      <c r="E604" s="152">
        <f>(INDEX(Data!567:567,1,$O$1))</f>
        <v>7649839</v>
      </c>
      <c r="F604" s="154">
        <f>(INDEX(Data!567:567,1,$O$1+1))</f>
        <v>7649838</v>
      </c>
      <c r="G604" s="155">
        <f t="shared" si="123"/>
        <v>15299677</v>
      </c>
      <c r="H604" s="152">
        <f t="shared" si="124"/>
        <v>138139</v>
      </c>
      <c r="I604" s="166">
        <f t="shared" si="125"/>
        <v>9.111146903434203E-3</v>
      </c>
      <c r="J604" s="167">
        <f t="shared" si="121"/>
        <v>9.9753991683197221E-3</v>
      </c>
    </row>
    <row r="605" spans="1:16" collapsed="1">
      <c r="A605" s="370" t="s">
        <v>200</v>
      </c>
      <c r="B605" s="405">
        <f t="shared" ref="B605:H605" si="126">SUM(B555:B604)</f>
        <v>758317909</v>
      </c>
      <c r="C605" s="406">
        <f t="shared" si="126"/>
        <v>758317889</v>
      </c>
      <c r="D605" s="407">
        <f t="shared" si="126"/>
        <v>1516635798</v>
      </c>
      <c r="E605" s="405">
        <f t="shared" si="126"/>
        <v>766870426</v>
      </c>
      <c r="F605" s="406">
        <f t="shared" si="126"/>
        <v>766870404</v>
      </c>
      <c r="G605" s="407">
        <f t="shared" si="126"/>
        <v>1533740830</v>
      </c>
      <c r="H605" s="405">
        <f t="shared" si="126"/>
        <v>17105032</v>
      </c>
      <c r="I605" s="408">
        <f>IFERROR(H605/D605,"")</f>
        <v>1.1278272623233967E-2</v>
      </c>
      <c r="J605" s="409">
        <f>IFERROR(G605/G$662,"")</f>
        <v>0.83659781571025349</v>
      </c>
      <c r="K605"/>
      <c r="L605"/>
      <c r="M605"/>
      <c r="N605"/>
      <c r="O605"/>
      <c r="P605"/>
    </row>
    <row r="606" spans="1:16">
      <c r="A606" s="615" t="s">
        <v>444</v>
      </c>
      <c r="B606" s="152"/>
      <c r="C606" s="153"/>
      <c r="D606" s="155">
        <f>(INDEX(Data!570:570,1,$O$1-2))</f>
        <v>280941841</v>
      </c>
      <c r="E606" s="152"/>
      <c r="F606" s="154"/>
      <c r="G606" s="155">
        <f>(INDEX(Data!570:570,1,$O$1))</f>
        <v>281815890</v>
      </c>
      <c r="H606" s="152">
        <f t="shared" ref="H606:H607" si="127">G606-D606</f>
        <v>874049</v>
      </c>
      <c r="I606" s="166">
        <f t="shared" ref="I606:I607" si="128">IFERROR(H606/D606,"")</f>
        <v>3.111138579034228E-3</v>
      </c>
      <c r="J606" s="167">
        <f t="shared" ref="J606:J607" si="129">IFERROR(G606/G$605,"")</f>
        <v>0.18374414013611412</v>
      </c>
      <c r="K606"/>
      <c r="L606"/>
      <c r="M606"/>
      <c r="N606"/>
      <c r="O606"/>
      <c r="P606"/>
    </row>
    <row r="607" spans="1:16">
      <c r="A607" s="615" t="s">
        <v>390</v>
      </c>
      <c r="B607" s="152"/>
      <c r="C607" s="153"/>
      <c r="D607" s="397">
        <f>(INDEX(Data!571:571,1,$O$1-2))</f>
        <v>5.3983977345688423</v>
      </c>
      <c r="E607" s="152"/>
      <c r="F607" s="154"/>
      <c r="G607" s="397">
        <f>(INDEX(Data!571:571,1,$O$1))</f>
        <v>5.4423504295659129</v>
      </c>
      <c r="H607" s="395">
        <f t="shared" si="127"/>
        <v>4.3952694997070552E-2</v>
      </c>
      <c r="I607" s="166">
        <f t="shared" si="128"/>
        <v>8.141803764405469E-3</v>
      </c>
      <c r="J607" s="167">
        <f t="shared" si="129"/>
        <v>3.5484159534084469E-9</v>
      </c>
      <c r="K607"/>
      <c r="L607"/>
      <c r="M607"/>
      <c r="N607"/>
      <c r="O607"/>
      <c r="P607"/>
    </row>
    <row r="608" spans="1:16" s="42" customFormat="1" hidden="1" outlineLevel="1">
      <c r="A608" s="600" t="s">
        <v>230</v>
      </c>
      <c r="B608" s="598"/>
      <c r="C608" s="598"/>
      <c r="D608" s="598"/>
      <c r="E608" s="598"/>
      <c r="F608" s="598"/>
      <c r="G608" s="598"/>
      <c r="H608" s="598"/>
      <c r="I608" s="598"/>
      <c r="J608" s="599"/>
    </row>
    <row r="609" spans="1:10" s="38" customFormat="1" hidden="1" outlineLevel="1">
      <c r="A609" s="613" t="s">
        <v>47</v>
      </c>
      <c r="B609" s="172">
        <f>(INDEX(Data!575:575,1,$O$1-2))</f>
        <v>0</v>
      </c>
      <c r="C609" s="173">
        <f>(INDEX(Data!575:575,1,$O$1-1))</f>
        <v>0</v>
      </c>
      <c r="D609" s="174">
        <f>B609+C609</f>
        <v>0</v>
      </c>
      <c r="E609" s="172">
        <f>(INDEX(Data!575:575,1,$O$1))</f>
        <v>0</v>
      </c>
      <c r="F609" s="175">
        <f>(INDEX(Data!575:575,1,$O$1+1))</f>
        <v>0</v>
      </c>
      <c r="G609" s="174">
        <f>E609+F609</f>
        <v>0</v>
      </c>
      <c r="H609" s="172">
        <f>G609-D609</f>
        <v>0</v>
      </c>
      <c r="I609" s="166" t="str">
        <f>IFERROR(H609/D609,"")</f>
        <v/>
      </c>
      <c r="J609" s="167">
        <f>IFERROR(G609/G$659,"")</f>
        <v>0</v>
      </c>
    </row>
    <row r="610" spans="1:10" s="38" customFormat="1" hidden="1" outlineLevel="1">
      <c r="A610" s="613" t="s">
        <v>48</v>
      </c>
      <c r="B610" s="152">
        <f>(INDEX(Data!576:576,1,$O$1-2))</f>
        <v>0</v>
      </c>
      <c r="C610" s="153">
        <f>(INDEX(Data!576:576,1,$O$1-1))</f>
        <v>0</v>
      </c>
      <c r="D610" s="155">
        <f t="shared" ref="D610:D658" si="130">B610+C610</f>
        <v>0</v>
      </c>
      <c r="E610" s="152">
        <f>(INDEX(Data!576:576,1,$O$1))</f>
        <v>0</v>
      </c>
      <c r="F610" s="154">
        <f>(INDEX(Data!576:576,1,$O$1+1))</f>
        <v>0</v>
      </c>
      <c r="G610" s="155">
        <f t="shared" ref="G610:G658" si="131">E610+F610</f>
        <v>0</v>
      </c>
      <c r="H610" s="152">
        <f t="shared" ref="H610:H658" si="132">G610-D610</f>
        <v>0</v>
      </c>
      <c r="I610" s="166" t="str">
        <f t="shared" ref="I610:I658" si="133">IFERROR(H610/D610,"")</f>
        <v/>
      </c>
      <c r="J610" s="167">
        <f t="shared" ref="J610:J658" si="134">IFERROR(G610/G$659,"")</f>
        <v>0</v>
      </c>
    </row>
    <row r="611" spans="1:10" s="38" customFormat="1" hidden="1" outlineLevel="1">
      <c r="A611" s="613" t="s">
        <v>49</v>
      </c>
      <c r="B611" s="152">
        <f>(INDEX(Data!577:577,1,$O$1-2))</f>
        <v>0</v>
      </c>
      <c r="C611" s="153">
        <f>(INDEX(Data!577:577,1,$O$1-1))</f>
        <v>0</v>
      </c>
      <c r="D611" s="155">
        <f t="shared" si="130"/>
        <v>0</v>
      </c>
      <c r="E611" s="152">
        <f>(INDEX(Data!577:577,1,$O$1))</f>
        <v>0</v>
      </c>
      <c r="F611" s="154">
        <f>(INDEX(Data!577:577,1,$O$1+1))</f>
        <v>0</v>
      </c>
      <c r="G611" s="155">
        <f t="shared" si="131"/>
        <v>0</v>
      </c>
      <c r="H611" s="152">
        <f t="shared" si="132"/>
        <v>0</v>
      </c>
      <c r="I611" s="166" t="str">
        <f t="shared" si="133"/>
        <v/>
      </c>
      <c r="J611" s="167">
        <f t="shared" si="134"/>
        <v>0</v>
      </c>
    </row>
    <row r="612" spans="1:10" s="38" customFormat="1" hidden="1" outlineLevel="1">
      <c r="A612" s="613" t="s">
        <v>50</v>
      </c>
      <c r="B612" s="152">
        <f>(INDEX(Data!578:578,1,$O$1-2))</f>
        <v>0</v>
      </c>
      <c r="C612" s="153">
        <f>(INDEX(Data!578:578,1,$O$1-1))</f>
        <v>0</v>
      </c>
      <c r="D612" s="155">
        <f t="shared" si="130"/>
        <v>0</v>
      </c>
      <c r="E612" s="152">
        <f>(INDEX(Data!578:578,1,$O$1))</f>
        <v>0</v>
      </c>
      <c r="F612" s="154">
        <f>(INDEX(Data!578:578,1,$O$1+1))</f>
        <v>0</v>
      </c>
      <c r="G612" s="155">
        <f t="shared" si="131"/>
        <v>0</v>
      </c>
      <c r="H612" s="152">
        <f t="shared" si="132"/>
        <v>0</v>
      </c>
      <c r="I612" s="166" t="str">
        <f t="shared" si="133"/>
        <v/>
      </c>
      <c r="J612" s="167">
        <f t="shared" si="134"/>
        <v>0</v>
      </c>
    </row>
    <row r="613" spans="1:10" s="38" customFormat="1" hidden="1" outlineLevel="1">
      <c r="A613" s="613" t="s">
        <v>51</v>
      </c>
      <c r="B613" s="152">
        <f>(INDEX(Data!579:579,1,$O$1-2))</f>
        <v>0</v>
      </c>
      <c r="C613" s="153">
        <f>(INDEX(Data!579:579,1,$O$1-1))</f>
        <v>0</v>
      </c>
      <c r="D613" s="155">
        <f t="shared" si="130"/>
        <v>0</v>
      </c>
      <c r="E613" s="152">
        <f>(INDEX(Data!579:579,1,$O$1))</f>
        <v>0</v>
      </c>
      <c r="F613" s="154">
        <f>(INDEX(Data!579:579,1,$O$1+1))</f>
        <v>0</v>
      </c>
      <c r="G613" s="155">
        <f t="shared" si="131"/>
        <v>0</v>
      </c>
      <c r="H613" s="152">
        <f t="shared" si="132"/>
        <v>0</v>
      </c>
      <c r="I613" s="166" t="str">
        <f t="shared" si="133"/>
        <v/>
      </c>
      <c r="J613" s="167">
        <f t="shared" si="134"/>
        <v>0</v>
      </c>
    </row>
    <row r="614" spans="1:10" s="38" customFormat="1" hidden="1" outlineLevel="1">
      <c r="A614" s="613" t="s">
        <v>52</v>
      </c>
      <c r="B614" s="152">
        <f>(INDEX(Data!580:580,1,$O$1-2))</f>
        <v>0</v>
      </c>
      <c r="C614" s="153">
        <f>(INDEX(Data!580:580,1,$O$1-1))</f>
        <v>0</v>
      </c>
      <c r="D614" s="155">
        <f t="shared" si="130"/>
        <v>0</v>
      </c>
      <c r="E614" s="152">
        <f>(INDEX(Data!580:580,1,$O$1))</f>
        <v>0</v>
      </c>
      <c r="F614" s="154">
        <f>(INDEX(Data!580:580,1,$O$1+1))</f>
        <v>0</v>
      </c>
      <c r="G614" s="155">
        <f t="shared" si="131"/>
        <v>0</v>
      </c>
      <c r="H614" s="152">
        <f t="shared" si="132"/>
        <v>0</v>
      </c>
      <c r="I614" s="166" t="str">
        <f t="shared" si="133"/>
        <v/>
      </c>
      <c r="J614" s="167">
        <f t="shared" si="134"/>
        <v>0</v>
      </c>
    </row>
    <row r="615" spans="1:10" s="38" customFormat="1" hidden="1" outlineLevel="1">
      <c r="A615" s="613" t="s">
        <v>53</v>
      </c>
      <c r="B615" s="152">
        <f>(INDEX(Data!581:581,1,$O$1-2))</f>
        <v>221091</v>
      </c>
      <c r="C615" s="153">
        <f>(INDEX(Data!581:581,1,$O$1-1))</f>
        <v>221091</v>
      </c>
      <c r="D615" s="155">
        <f t="shared" si="130"/>
        <v>442182</v>
      </c>
      <c r="E615" s="152">
        <f>(INDEX(Data!581:581,1,$O$1))</f>
        <v>194426</v>
      </c>
      <c r="F615" s="154">
        <f>(INDEX(Data!581:581,1,$O$1+1))</f>
        <v>194426</v>
      </c>
      <c r="G615" s="155">
        <f t="shared" si="131"/>
        <v>388852</v>
      </c>
      <c r="H615" s="152">
        <f t="shared" si="132"/>
        <v>-53330</v>
      </c>
      <c r="I615" s="166">
        <f t="shared" si="133"/>
        <v>-0.12060644711905957</v>
      </c>
      <c r="J615" s="167">
        <f t="shared" si="134"/>
        <v>0.12039894776474318</v>
      </c>
    </row>
    <row r="616" spans="1:10" s="38" customFormat="1" hidden="1" outlineLevel="1">
      <c r="A616" s="613" t="s">
        <v>54</v>
      </c>
      <c r="B616" s="152">
        <f>(INDEX(Data!582:582,1,$O$1-2))</f>
        <v>0</v>
      </c>
      <c r="C616" s="153">
        <f>(INDEX(Data!582:582,1,$O$1-1))</f>
        <v>0</v>
      </c>
      <c r="D616" s="155">
        <f t="shared" si="130"/>
        <v>0</v>
      </c>
      <c r="E616" s="152">
        <f>(INDEX(Data!582:582,1,$O$1))</f>
        <v>0</v>
      </c>
      <c r="F616" s="154">
        <f>(INDEX(Data!582:582,1,$O$1+1))</f>
        <v>0</v>
      </c>
      <c r="G616" s="155">
        <f t="shared" si="131"/>
        <v>0</v>
      </c>
      <c r="H616" s="152">
        <f t="shared" si="132"/>
        <v>0</v>
      </c>
      <c r="I616" s="166" t="str">
        <f t="shared" si="133"/>
        <v/>
      </c>
      <c r="J616" s="167">
        <f t="shared" si="134"/>
        <v>0</v>
      </c>
    </row>
    <row r="617" spans="1:10" s="38" customFormat="1" hidden="1" outlineLevel="1">
      <c r="A617" s="613" t="s">
        <v>55</v>
      </c>
      <c r="B617" s="152">
        <f>(INDEX(Data!583:583,1,$O$1-2))</f>
        <v>0</v>
      </c>
      <c r="C617" s="153">
        <f>(INDEX(Data!583:583,1,$O$1-1))</f>
        <v>0</v>
      </c>
      <c r="D617" s="155">
        <f t="shared" si="130"/>
        <v>0</v>
      </c>
      <c r="E617" s="152">
        <f>(INDEX(Data!583:583,1,$O$1))</f>
        <v>0</v>
      </c>
      <c r="F617" s="154">
        <f>(INDEX(Data!583:583,1,$O$1+1))</f>
        <v>0</v>
      </c>
      <c r="G617" s="155">
        <f t="shared" si="131"/>
        <v>0</v>
      </c>
      <c r="H617" s="152">
        <f t="shared" si="132"/>
        <v>0</v>
      </c>
      <c r="I617" s="166" t="str">
        <f t="shared" si="133"/>
        <v/>
      </c>
      <c r="J617" s="167">
        <f t="shared" si="134"/>
        <v>0</v>
      </c>
    </row>
    <row r="618" spans="1:10" s="38" customFormat="1" hidden="1" outlineLevel="1">
      <c r="A618" s="613" t="s">
        <v>56</v>
      </c>
      <c r="B618" s="152">
        <f>(INDEX(Data!584:584,1,$O$1-2))</f>
        <v>0</v>
      </c>
      <c r="C618" s="153">
        <f>(INDEX(Data!584:584,1,$O$1-1))</f>
        <v>0</v>
      </c>
      <c r="D618" s="155">
        <f t="shared" si="130"/>
        <v>0</v>
      </c>
      <c r="E618" s="152">
        <f>(INDEX(Data!584:584,1,$O$1))</f>
        <v>0</v>
      </c>
      <c r="F618" s="154">
        <f>(INDEX(Data!584:584,1,$O$1+1))</f>
        <v>0</v>
      </c>
      <c r="G618" s="155">
        <f t="shared" si="131"/>
        <v>0</v>
      </c>
      <c r="H618" s="152">
        <f t="shared" si="132"/>
        <v>0</v>
      </c>
      <c r="I618" s="166" t="str">
        <f t="shared" si="133"/>
        <v/>
      </c>
      <c r="J618" s="167">
        <f t="shared" si="134"/>
        <v>0</v>
      </c>
    </row>
    <row r="619" spans="1:10" s="38" customFormat="1" hidden="1" outlineLevel="1">
      <c r="A619" s="613" t="s">
        <v>57</v>
      </c>
      <c r="B619" s="152">
        <f>(INDEX(Data!585:585,1,$O$1-2))</f>
        <v>0</v>
      </c>
      <c r="C619" s="153">
        <f>(INDEX(Data!585:585,1,$O$1-1))</f>
        <v>0</v>
      </c>
      <c r="D619" s="155">
        <f t="shared" si="130"/>
        <v>0</v>
      </c>
      <c r="E619" s="152">
        <f>(INDEX(Data!585:585,1,$O$1))</f>
        <v>0</v>
      </c>
      <c r="F619" s="154">
        <f>(INDEX(Data!585:585,1,$O$1+1))</f>
        <v>0</v>
      </c>
      <c r="G619" s="155">
        <f t="shared" si="131"/>
        <v>0</v>
      </c>
      <c r="H619" s="152">
        <f t="shared" si="132"/>
        <v>0</v>
      </c>
      <c r="I619" s="166" t="str">
        <f t="shared" si="133"/>
        <v/>
      </c>
      <c r="J619" s="167">
        <f t="shared" si="134"/>
        <v>0</v>
      </c>
    </row>
    <row r="620" spans="1:10" s="38" customFormat="1" hidden="1" outlineLevel="1">
      <c r="A620" s="613" t="s">
        <v>58</v>
      </c>
      <c r="B620" s="152">
        <f>(INDEX(Data!586:586,1,$O$1-2))</f>
        <v>0</v>
      </c>
      <c r="C620" s="153">
        <f>(INDEX(Data!586:586,1,$O$1-1))</f>
        <v>0</v>
      </c>
      <c r="D620" s="155">
        <f t="shared" si="130"/>
        <v>0</v>
      </c>
      <c r="E620" s="152">
        <f>(INDEX(Data!586:586,1,$O$1))</f>
        <v>0</v>
      </c>
      <c r="F620" s="154">
        <f>(INDEX(Data!586:586,1,$O$1+1))</f>
        <v>0</v>
      </c>
      <c r="G620" s="155">
        <f t="shared" si="131"/>
        <v>0</v>
      </c>
      <c r="H620" s="152">
        <f t="shared" si="132"/>
        <v>0</v>
      </c>
      <c r="I620" s="166" t="str">
        <f t="shared" si="133"/>
        <v/>
      </c>
      <c r="J620" s="167">
        <f t="shared" si="134"/>
        <v>0</v>
      </c>
    </row>
    <row r="621" spans="1:10" s="38" customFormat="1" hidden="1" outlineLevel="1">
      <c r="A621" s="613" t="s">
        <v>59</v>
      </c>
      <c r="B621" s="152">
        <f>(INDEX(Data!587:587,1,$O$1-2))</f>
        <v>0</v>
      </c>
      <c r="C621" s="153">
        <f>(INDEX(Data!587:587,1,$O$1-1))</f>
        <v>0</v>
      </c>
      <c r="D621" s="155">
        <f t="shared" si="130"/>
        <v>0</v>
      </c>
      <c r="E621" s="152">
        <f>(INDEX(Data!587:587,1,$O$1))</f>
        <v>0</v>
      </c>
      <c r="F621" s="154">
        <f>(INDEX(Data!587:587,1,$O$1+1))</f>
        <v>0</v>
      </c>
      <c r="G621" s="155">
        <f t="shared" si="131"/>
        <v>0</v>
      </c>
      <c r="H621" s="152">
        <f t="shared" si="132"/>
        <v>0</v>
      </c>
      <c r="I621" s="166" t="str">
        <f t="shared" si="133"/>
        <v/>
      </c>
      <c r="J621" s="167">
        <f t="shared" si="134"/>
        <v>0</v>
      </c>
    </row>
    <row r="622" spans="1:10" s="38" customFormat="1" hidden="1" outlineLevel="1">
      <c r="A622" s="614" t="s">
        <v>184</v>
      </c>
      <c r="B622" s="152">
        <f>(INDEX(Data!588:588,1,$O$1-2))</f>
        <v>0</v>
      </c>
      <c r="C622" s="153">
        <f>(INDEX(Data!588:588,1,$O$1-1))</f>
        <v>0</v>
      </c>
      <c r="D622" s="155">
        <f t="shared" si="130"/>
        <v>0</v>
      </c>
      <c r="E622" s="152">
        <f>(INDEX(Data!588:588,1,$O$1))</f>
        <v>0</v>
      </c>
      <c r="F622" s="154">
        <f>(INDEX(Data!588:588,1,$O$1+1))</f>
        <v>0</v>
      </c>
      <c r="G622" s="155">
        <f t="shared" si="131"/>
        <v>0</v>
      </c>
      <c r="H622" s="152">
        <f t="shared" si="132"/>
        <v>0</v>
      </c>
      <c r="I622" s="166" t="str">
        <f t="shared" si="133"/>
        <v/>
      </c>
      <c r="J622" s="167">
        <f t="shared" si="134"/>
        <v>0</v>
      </c>
    </row>
    <row r="623" spans="1:10" s="38" customFormat="1" hidden="1" outlineLevel="1">
      <c r="A623" s="613" t="s">
        <v>60</v>
      </c>
      <c r="B623" s="152">
        <f>(INDEX(Data!589:589,1,$O$1-2))</f>
        <v>0</v>
      </c>
      <c r="C623" s="153">
        <f>(INDEX(Data!589:589,1,$O$1-1))</f>
        <v>0</v>
      </c>
      <c r="D623" s="155">
        <f t="shared" si="130"/>
        <v>0</v>
      </c>
      <c r="E623" s="152">
        <f>(INDEX(Data!589:589,1,$O$1))</f>
        <v>0</v>
      </c>
      <c r="F623" s="154">
        <f>(INDEX(Data!589:589,1,$O$1+1))</f>
        <v>0</v>
      </c>
      <c r="G623" s="155">
        <f t="shared" si="131"/>
        <v>0</v>
      </c>
      <c r="H623" s="152">
        <f t="shared" si="132"/>
        <v>0</v>
      </c>
      <c r="I623" s="166" t="str">
        <f t="shared" si="133"/>
        <v/>
      </c>
      <c r="J623" s="167">
        <f t="shared" si="134"/>
        <v>0</v>
      </c>
    </row>
    <row r="624" spans="1:10" s="38" customFormat="1" hidden="1" outlineLevel="1">
      <c r="A624" s="613" t="s">
        <v>61</v>
      </c>
      <c r="B624" s="152">
        <f>(INDEX(Data!590:590,1,$O$1-2))</f>
        <v>0</v>
      </c>
      <c r="C624" s="153">
        <f>(INDEX(Data!590:590,1,$O$1-1))</f>
        <v>0</v>
      </c>
      <c r="D624" s="155">
        <f t="shared" si="130"/>
        <v>0</v>
      </c>
      <c r="E624" s="152">
        <f>(INDEX(Data!590:590,1,$O$1))</f>
        <v>0</v>
      </c>
      <c r="F624" s="154">
        <f>(INDEX(Data!590:590,1,$O$1+1))</f>
        <v>0</v>
      </c>
      <c r="G624" s="155">
        <f t="shared" si="131"/>
        <v>0</v>
      </c>
      <c r="H624" s="152">
        <f t="shared" si="132"/>
        <v>0</v>
      </c>
      <c r="I624" s="166" t="str">
        <f t="shared" si="133"/>
        <v/>
      </c>
      <c r="J624" s="167">
        <f t="shared" si="134"/>
        <v>0</v>
      </c>
    </row>
    <row r="625" spans="1:10" s="38" customFormat="1" hidden="1" outlineLevel="1">
      <c r="A625" s="613" t="s">
        <v>62</v>
      </c>
      <c r="B625" s="152">
        <f>(INDEX(Data!591:591,1,$O$1-2))</f>
        <v>0</v>
      </c>
      <c r="C625" s="153">
        <f>(INDEX(Data!591:591,1,$O$1-1))</f>
        <v>0</v>
      </c>
      <c r="D625" s="155">
        <f t="shared" si="130"/>
        <v>0</v>
      </c>
      <c r="E625" s="152">
        <f>(INDEX(Data!591:591,1,$O$1))</f>
        <v>0</v>
      </c>
      <c r="F625" s="154">
        <f>(INDEX(Data!591:591,1,$O$1+1))</f>
        <v>0</v>
      </c>
      <c r="G625" s="155">
        <f t="shared" si="131"/>
        <v>0</v>
      </c>
      <c r="H625" s="152">
        <f t="shared" si="132"/>
        <v>0</v>
      </c>
      <c r="I625" s="166" t="str">
        <f t="shared" si="133"/>
        <v/>
      </c>
      <c r="J625" s="167">
        <f t="shared" si="134"/>
        <v>0</v>
      </c>
    </row>
    <row r="626" spans="1:10" s="38" customFormat="1" hidden="1" outlineLevel="1">
      <c r="A626" s="613" t="s">
        <v>63</v>
      </c>
      <c r="B626" s="152">
        <f>(INDEX(Data!592:592,1,$O$1-2))</f>
        <v>0</v>
      </c>
      <c r="C626" s="153">
        <f>(INDEX(Data!592:592,1,$O$1-1))</f>
        <v>0</v>
      </c>
      <c r="D626" s="155">
        <f t="shared" si="130"/>
        <v>0</v>
      </c>
      <c r="E626" s="152">
        <f>(INDEX(Data!592:592,1,$O$1))</f>
        <v>0</v>
      </c>
      <c r="F626" s="154">
        <f>(INDEX(Data!592:592,1,$O$1+1))</f>
        <v>0</v>
      </c>
      <c r="G626" s="155">
        <f t="shared" si="131"/>
        <v>0</v>
      </c>
      <c r="H626" s="152">
        <f t="shared" si="132"/>
        <v>0</v>
      </c>
      <c r="I626" s="166" t="str">
        <f t="shared" si="133"/>
        <v/>
      </c>
      <c r="J626" s="167">
        <f t="shared" si="134"/>
        <v>0</v>
      </c>
    </row>
    <row r="627" spans="1:10" s="38" customFormat="1" hidden="1" outlineLevel="1">
      <c r="A627" s="613" t="s">
        <v>64</v>
      </c>
      <c r="B627" s="152">
        <f>(INDEX(Data!593:593,1,$O$1-2))</f>
        <v>0</v>
      </c>
      <c r="C627" s="153">
        <f>(INDEX(Data!593:593,1,$O$1-1))</f>
        <v>0</v>
      </c>
      <c r="D627" s="155">
        <f t="shared" si="130"/>
        <v>0</v>
      </c>
      <c r="E627" s="152">
        <f>(INDEX(Data!593:593,1,$O$1))</f>
        <v>0</v>
      </c>
      <c r="F627" s="154">
        <f>(INDEX(Data!593:593,1,$O$1+1))</f>
        <v>0</v>
      </c>
      <c r="G627" s="155">
        <f t="shared" si="131"/>
        <v>0</v>
      </c>
      <c r="H627" s="152">
        <f t="shared" si="132"/>
        <v>0</v>
      </c>
      <c r="I627" s="166" t="str">
        <f t="shared" si="133"/>
        <v/>
      </c>
      <c r="J627" s="167">
        <f t="shared" si="134"/>
        <v>0</v>
      </c>
    </row>
    <row r="628" spans="1:10" s="38" customFormat="1" hidden="1" outlineLevel="1">
      <c r="A628" s="613" t="s">
        <v>65</v>
      </c>
      <c r="B628" s="152">
        <f>(INDEX(Data!594:594,1,$O$1-2))</f>
        <v>0</v>
      </c>
      <c r="C628" s="153">
        <f>(INDEX(Data!594:594,1,$O$1-1))</f>
        <v>0</v>
      </c>
      <c r="D628" s="155">
        <f t="shared" si="130"/>
        <v>0</v>
      </c>
      <c r="E628" s="152">
        <f>(INDEX(Data!594:594,1,$O$1))</f>
        <v>0</v>
      </c>
      <c r="F628" s="154">
        <f>(INDEX(Data!594:594,1,$O$1+1))</f>
        <v>0</v>
      </c>
      <c r="G628" s="155">
        <f t="shared" si="131"/>
        <v>0</v>
      </c>
      <c r="H628" s="152">
        <f t="shared" si="132"/>
        <v>0</v>
      </c>
      <c r="I628" s="166" t="str">
        <f t="shared" si="133"/>
        <v/>
      </c>
      <c r="J628" s="167">
        <f t="shared" si="134"/>
        <v>0</v>
      </c>
    </row>
    <row r="629" spans="1:10" s="38" customFormat="1" hidden="1" outlineLevel="1">
      <c r="A629" s="613" t="s">
        <v>66</v>
      </c>
      <c r="B629" s="152">
        <f>(INDEX(Data!595:595,1,$O$1-2))</f>
        <v>0</v>
      </c>
      <c r="C629" s="153">
        <f>(INDEX(Data!595:595,1,$O$1-1))</f>
        <v>0</v>
      </c>
      <c r="D629" s="155">
        <f t="shared" si="130"/>
        <v>0</v>
      </c>
      <c r="E629" s="152">
        <f>(INDEX(Data!595:595,1,$O$1))</f>
        <v>0</v>
      </c>
      <c r="F629" s="154">
        <f>(INDEX(Data!595:595,1,$O$1+1))</f>
        <v>0</v>
      </c>
      <c r="G629" s="155">
        <f t="shared" si="131"/>
        <v>0</v>
      </c>
      <c r="H629" s="152">
        <f t="shared" si="132"/>
        <v>0</v>
      </c>
      <c r="I629" s="166" t="str">
        <f t="shared" si="133"/>
        <v/>
      </c>
      <c r="J629" s="167">
        <f t="shared" si="134"/>
        <v>0</v>
      </c>
    </row>
    <row r="630" spans="1:10" s="38" customFormat="1" hidden="1" outlineLevel="1">
      <c r="A630" s="613" t="s">
        <v>67</v>
      </c>
      <c r="B630" s="152">
        <f>(INDEX(Data!596:596,1,$O$1-2))</f>
        <v>0</v>
      </c>
      <c r="C630" s="153">
        <f>(INDEX(Data!596:596,1,$O$1-1))</f>
        <v>0</v>
      </c>
      <c r="D630" s="155">
        <f t="shared" si="130"/>
        <v>0</v>
      </c>
      <c r="E630" s="152">
        <f>(INDEX(Data!596:596,1,$O$1))</f>
        <v>0</v>
      </c>
      <c r="F630" s="154">
        <f>(INDEX(Data!596:596,1,$O$1+1))</f>
        <v>0</v>
      </c>
      <c r="G630" s="155">
        <f t="shared" si="131"/>
        <v>0</v>
      </c>
      <c r="H630" s="152">
        <f t="shared" si="132"/>
        <v>0</v>
      </c>
      <c r="I630" s="166" t="str">
        <f t="shared" si="133"/>
        <v/>
      </c>
      <c r="J630" s="167">
        <f t="shared" si="134"/>
        <v>0</v>
      </c>
    </row>
    <row r="631" spans="1:10" s="38" customFormat="1" hidden="1" outlineLevel="1">
      <c r="A631" s="613" t="s">
        <v>68</v>
      </c>
      <c r="B631" s="152">
        <f>(INDEX(Data!597:597,1,$O$1-2))</f>
        <v>0</v>
      </c>
      <c r="C631" s="153">
        <f>(INDEX(Data!597:597,1,$O$1-1))</f>
        <v>0</v>
      </c>
      <c r="D631" s="155">
        <f t="shared" si="130"/>
        <v>0</v>
      </c>
      <c r="E631" s="152">
        <f>(INDEX(Data!597:597,1,$O$1))</f>
        <v>0</v>
      </c>
      <c r="F631" s="154">
        <f>(INDEX(Data!597:597,1,$O$1+1))</f>
        <v>0</v>
      </c>
      <c r="G631" s="155">
        <f t="shared" si="131"/>
        <v>0</v>
      </c>
      <c r="H631" s="152">
        <f t="shared" si="132"/>
        <v>0</v>
      </c>
      <c r="I631" s="166" t="str">
        <f t="shared" si="133"/>
        <v/>
      </c>
      <c r="J631" s="167">
        <f t="shared" si="134"/>
        <v>0</v>
      </c>
    </row>
    <row r="632" spans="1:10" s="38" customFormat="1" hidden="1" outlineLevel="1">
      <c r="A632" s="613" t="s">
        <v>69</v>
      </c>
      <c r="B632" s="152">
        <f>(INDEX(Data!598:598,1,$O$1-2))</f>
        <v>0</v>
      </c>
      <c r="C632" s="153">
        <f>(INDEX(Data!598:598,1,$O$1-1))</f>
        <v>0</v>
      </c>
      <c r="D632" s="155">
        <f t="shared" si="130"/>
        <v>0</v>
      </c>
      <c r="E632" s="152">
        <f>(INDEX(Data!598:598,1,$O$1))</f>
        <v>0</v>
      </c>
      <c r="F632" s="154">
        <f>(INDEX(Data!598:598,1,$O$1+1))</f>
        <v>0</v>
      </c>
      <c r="G632" s="155">
        <f t="shared" si="131"/>
        <v>0</v>
      </c>
      <c r="H632" s="152">
        <f t="shared" si="132"/>
        <v>0</v>
      </c>
      <c r="I632" s="166" t="str">
        <f t="shared" si="133"/>
        <v/>
      </c>
      <c r="J632" s="167">
        <f t="shared" si="134"/>
        <v>0</v>
      </c>
    </row>
    <row r="633" spans="1:10" s="38" customFormat="1" hidden="1" outlineLevel="1">
      <c r="A633" s="613" t="s">
        <v>70</v>
      </c>
      <c r="B633" s="152">
        <f>(INDEX(Data!599:599,1,$O$1-2))</f>
        <v>0</v>
      </c>
      <c r="C633" s="153">
        <f>(INDEX(Data!599:599,1,$O$1-1))</f>
        <v>0</v>
      </c>
      <c r="D633" s="155">
        <f t="shared" si="130"/>
        <v>0</v>
      </c>
      <c r="E633" s="152">
        <f>(INDEX(Data!599:599,1,$O$1))</f>
        <v>0</v>
      </c>
      <c r="F633" s="154">
        <f>(INDEX(Data!599:599,1,$O$1+1))</f>
        <v>0</v>
      </c>
      <c r="G633" s="155">
        <f t="shared" si="131"/>
        <v>0</v>
      </c>
      <c r="H633" s="152">
        <f t="shared" si="132"/>
        <v>0</v>
      </c>
      <c r="I633" s="166" t="str">
        <f t="shared" si="133"/>
        <v/>
      </c>
      <c r="J633" s="167">
        <f t="shared" si="134"/>
        <v>0</v>
      </c>
    </row>
    <row r="634" spans="1:10" s="38" customFormat="1" hidden="1" outlineLevel="1">
      <c r="A634" s="613" t="s">
        <v>71</v>
      </c>
      <c r="B634" s="152">
        <f>(INDEX(Data!600:600,1,$O$1-2))</f>
        <v>0</v>
      </c>
      <c r="C634" s="153">
        <f>(INDEX(Data!600:600,1,$O$1-1))</f>
        <v>0</v>
      </c>
      <c r="D634" s="155">
        <f t="shared" si="130"/>
        <v>0</v>
      </c>
      <c r="E634" s="152">
        <f>(INDEX(Data!600:600,1,$O$1))</f>
        <v>0</v>
      </c>
      <c r="F634" s="154">
        <f>(INDEX(Data!600:600,1,$O$1+1))</f>
        <v>0</v>
      </c>
      <c r="G634" s="155">
        <f t="shared" si="131"/>
        <v>0</v>
      </c>
      <c r="H634" s="152">
        <f t="shared" si="132"/>
        <v>0</v>
      </c>
      <c r="I634" s="166" t="str">
        <f t="shared" si="133"/>
        <v/>
      </c>
      <c r="J634" s="167">
        <f t="shared" si="134"/>
        <v>0</v>
      </c>
    </row>
    <row r="635" spans="1:10" s="38" customFormat="1" hidden="1" outlineLevel="1">
      <c r="A635" s="613" t="s">
        <v>72</v>
      </c>
      <c r="B635" s="152">
        <f>(INDEX(Data!601:601,1,$O$1-2))</f>
        <v>0</v>
      </c>
      <c r="C635" s="153">
        <f>(INDEX(Data!601:601,1,$O$1-1))</f>
        <v>0</v>
      </c>
      <c r="D635" s="155">
        <f t="shared" si="130"/>
        <v>0</v>
      </c>
      <c r="E635" s="152">
        <f>(INDEX(Data!601:601,1,$O$1))</f>
        <v>0</v>
      </c>
      <c r="F635" s="154">
        <f>(INDEX(Data!601:601,1,$O$1+1))</f>
        <v>0</v>
      </c>
      <c r="G635" s="155">
        <f t="shared" si="131"/>
        <v>0</v>
      </c>
      <c r="H635" s="152">
        <f t="shared" si="132"/>
        <v>0</v>
      </c>
      <c r="I635" s="166" t="str">
        <f t="shared" si="133"/>
        <v/>
      </c>
      <c r="J635" s="167">
        <f t="shared" si="134"/>
        <v>0</v>
      </c>
    </row>
    <row r="636" spans="1:10" s="38" customFormat="1" hidden="1" outlineLevel="1">
      <c r="A636" s="613" t="s">
        <v>73</v>
      </c>
      <c r="B636" s="152">
        <f>(INDEX(Data!602:602,1,$O$1-2))</f>
        <v>91495</v>
      </c>
      <c r="C636" s="153">
        <f>(INDEX(Data!602:602,1,$O$1-1))</f>
        <v>91495</v>
      </c>
      <c r="D636" s="155">
        <f t="shared" si="130"/>
        <v>182990</v>
      </c>
      <c r="E636" s="152">
        <f>(INDEX(Data!602:602,1,$O$1))</f>
        <v>92779</v>
      </c>
      <c r="F636" s="154">
        <f>(INDEX(Data!602:602,1,$O$1+1))</f>
        <v>92779</v>
      </c>
      <c r="G636" s="155">
        <f t="shared" si="131"/>
        <v>185558</v>
      </c>
      <c r="H636" s="152">
        <f t="shared" si="132"/>
        <v>2568</v>
      </c>
      <c r="I636" s="166">
        <f t="shared" si="133"/>
        <v>1.4033553746106344E-2</v>
      </c>
      <c r="J636" s="167">
        <f t="shared" si="134"/>
        <v>5.7453704621116042E-2</v>
      </c>
    </row>
    <row r="637" spans="1:10" s="38" customFormat="1" hidden="1" outlineLevel="1">
      <c r="A637" s="613" t="s">
        <v>74</v>
      </c>
      <c r="B637" s="152">
        <f>(INDEX(Data!603:603,1,$O$1-2))</f>
        <v>0</v>
      </c>
      <c r="C637" s="153">
        <f>(INDEX(Data!603:603,1,$O$1-1))</f>
        <v>0</v>
      </c>
      <c r="D637" s="155">
        <f t="shared" si="130"/>
        <v>0</v>
      </c>
      <c r="E637" s="152">
        <f>(INDEX(Data!603:603,1,$O$1))</f>
        <v>0</v>
      </c>
      <c r="F637" s="154">
        <f>(INDEX(Data!603:603,1,$O$1+1))</f>
        <v>0</v>
      </c>
      <c r="G637" s="155">
        <f t="shared" si="131"/>
        <v>0</v>
      </c>
      <c r="H637" s="152">
        <f t="shared" si="132"/>
        <v>0</v>
      </c>
      <c r="I637" s="166" t="str">
        <f t="shared" si="133"/>
        <v/>
      </c>
      <c r="J637" s="167">
        <f t="shared" si="134"/>
        <v>0</v>
      </c>
    </row>
    <row r="638" spans="1:10" s="38" customFormat="1" hidden="1" outlineLevel="1">
      <c r="A638" s="613" t="s">
        <v>75</v>
      </c>
      <c r="B638" s="152">
        <f>(INDEX(Data!604:604,1,$O$1-2))</f>
        <v>0</v>
      </c>
      <c r="C638" s="153">
        <f>(INDEX(Data!604:604,1,$O$1-1))</f>
        <v>0</v>
      </c>
      <c r="D638" s="155">
        <f t="shared" si="130"/>
        <v>0</v>
      </c>
      <c r="E638" s="152">
        <f>(INDEX(Data!604:604,1,$O$1))</f>
        <v>0</v>
      </c>
      <c r="F638" s="154">
        <f>(INDEX(Data!604:604,1,$O$1+1))</f>
        <v>0</v>
      </c>
      <c r="G638" s="155">
        <f t="shared" si="131"/>
        <v>0</v>
      </c>
      <c r="H638" s="152">
        <f t="shared" si="132"/>
        <v>0</v>
      </c>
      <c r="I638" s="166" t="str">
        <f t="shared" si="133"/>
        <v/>
      </c>
      <c r="J638" s="167">
        <f t="shared" si="134"/>
        <v>0</v>
      </c>
    </row>
    <row r="639" spans="1:10" s="38" customFormat="1" hidden="1" outlineLevel="1">
      <c r="A639" s="613" t="s">
        <v>76</v>
      </c>
      <c r="B639" s="152">
        <f>(INDEX(Data!605:605,1,$O$1-2))</f>
        <v>0</v>
      </c>
      <c r="C639" s="153">
        <f>(INDEX(Data!605:605,1,$O$1-1))</f>
        <v>0</v>
      </c>
      <c r="D639" s="155">
        <f t="shared" si="130"/>
        <v>0</v>
      </c>
      <c r="E639" s="152">
        <f>(INDEX(Data!605:605,1,$O$1))</f>
        <v>0</v>
      </c>
      <c r="F639" s="154">
        <f>(INDEX(Data!605:605,1,$O$1+1))</f>
        <v>0</v>
      </c>
      <c r="G639" s="155">
        <f t="shared" si="131"/>
        <v>0</v>
      </c>
      <c r="H639" s="152">
        <f t="shared" si="132"/>
        <v>0</v>
      </c>
      <c r="I639" s="166" t="str">
        <f t="shared" si="133"/>
        <v/>
      </c>
      <c r="J639" s="167">
        <f t="shared" si="134"/>
        <v>0</v>
      </c>
    </row>
    <row r="640" spans="1:10" s="38" customFormat="1" hidden="1" outlineLevel="1">
      <c r="A640" s="613" t="s">
        <v>77</v>
      </c>
      <c r="B640" s="152">
        <f>(INDEX(Data!606:606,1,$O$1-2))</f>
        <v>0</v>
      </c>
      <c r="C640" s="153">
        <f>(INDEX(Data!606:606,1,$O$1-1))</f>
        <v>0</v>
      </c>
      <c r="D640" s="155">
        <f t="shared" si="130"/>
        <v>0</v>
      </c>
      <c r="E640" s="152">
        <f>(INDEX(Data!606:606,1,$O$1))</f>
        <v>0</v>
      </c>
      <c r="F640" s="154">
        <f>(INDEX(Data!606:606,1,$O$1+1))</f>
        <v>0</v>
      </c>
      <c r="G640" s="155">
        <f t="shared" si="131"/>
        <v>0</v>
      </c>
      <c r="H640" s="152">
        <f t="shared" si="132"/>
        <v>0</v>
      </c>
      <c r="I640" s="166" t="str">
        <f t="shared" si="133"/>
        <v/>
      </c>
      <c r="J640" s="167">
        <f t="shared" si="134"/>
        <v>0</v>
      </c>
    </row>
    <row r="641" spans="1:10" s="38" customFormat="1" hidden="1" outlineLevel="1">
      <c r="A641" s="613" t="s">
        <v>78</v>
      </c>
      <c r="B641" s="152">
        <f>(INDEX(Data!607:607,1,$O$1-2))</f>
        <v>0</v>
      </c>
      <c r="C641" s="153">
        <f>(INDEX(Data!607:607,1,$O$1-1))</f>
        <v>0</v>
      </c>
      <c r="D641" s="155">
        <f t="shared" si="130"/>
        <v>0</v>
      </c>
      <c r="E641" s="152">
        <f>(INDEX(Data!607:607,1,$O$1))</f>
        <v>0</v>
      </c>
      <c r="F641" s="154">
        <f>(INDEX(Data!607:607,1,$O$1+1))</f>
        <v>0</v>
      </c>
      <c r="G641" s="155">
        <f t="shared" si="131"/>
        <v>0</v>
      </c>
      <c r="H641" s="152">
        <f t="shared" si="132"/>
        <v>0</v>
      </c>
      <c r="I641" s="166" t="str">
        <f t="shared" si="133"/>
        <v/>
      </c>
      <c r="J641" s="167">
        <f t="shared" si="134"/>
        <v>0</v>
      </c>
    </row>
    <row r="642" spans="1:10" s="38" customFormat="1" hidden="1" outlineLevel="1">
      <c r="A642" s="613" t="s">
        <v>79</v>
      </c>
      <c r="B642" s="152">
        <f>(INDEX(Data!608:608,1,$O$1-2))</f>
        <v>0</v>
      </c>
      <c r="C642" s="153">
        <f>(INDEX(Data!608:608,1,$O$1-1))</f>
        <v>0</v>
      </c>
      <c r="D642" s="155">
        <f t="shared" si="130"/>
        <v>0</v>
      </c>
      <c r="E642" s="152">
        <f>(INDEX(Data!608:608,1,$O$1))</f>
        <v>0</v>
      </c>
      <c r="F642" s="154">
        <f>(INDEX(Data!608:608,1,$O$1+1))</f>
        <v>0</v>
      </c>
      <c r="G642" s="155">
        <f t="shared" si="131"/>
        <v>0</v>
      </c>
      <c r="H642" s="152">
        <f t="shared" si="132"/>
        <v>0</v>
      </c>
      <c r="I642" s="166" t="str">
        <f t="shared" si="133"/>
        <v/>
      </c>
      <c r="J642" s="167">
        <f t="shared" si="134"/>
        <v>0</v>
      </c>
    </row>
    <row r="643" spans="1:10" s="38" customFormat="1" hidden="1" outlineLevel="1">
      <c r="A643" s="613" t="s">
        <v>80</v>
      </c>
      <c r="B643" s="152">
        <f>(INDEX(Data!609:609,1,$O$1-2))</f>
        <v>0</v>
      </c>
      <c r="C643" s="153">
        <f>(INDEX(Data!609:609,1,$O$1-1))</f>
        <v>0</v>
      </c>
      <c r="D643" s="155">
        <f t="shared" si="130"/>
        <v>0</v>
      </c>
      <c r="E643" s="152">
        <f>(INDEX(Data!609:609,1,$O$1))</f>
        <v>0</v>
      </c>
      <c r="F643" s="154">
        <f>(INDEX(Data!609:609,1,$O$1+1))</f>
        <v>0</v>
      </c>
      <c r="G643" s="155">
        <f t="shared" si="131"/>
        <v>0</v>
      </c>
      <c r="H643" s="152">
        <f t="shared" si="132"/>
        <v>0</v>
      </c>
      <c r="I643" s="166" t="str">
        <f t="shared" si="133"/>
        <v/>
      </c>
      <c r="J643" s="167">
        <f t="shared" si="134"/>
        <v>0</v>
      </c>
    </row>
    <row r="644" spans="1:10" s="38" customFormat="1" hidden="1" outlineLevel="1">
      <c r="A644" s="613" t="s">
        <v>81</v>
      </c>
      <c r="B644" s="152">
        <f>(INDEX(Data!610:610,1,$O$1-2))</f>
        <v>0</v>
      </c>
      <c r="C644" s="153">
        <f>(INDEX(Data!610:610,1,$O$1-1))</f>
        <v>0</v>
      </c>
      <c r="D644" s="155">
        <f t="shared" si="130"/>
        <v>0</v>
      </c>
      <c r="E644" s="152">
        <f>(INDEX(Data!610:610,1,$O$1))</f>
        <v>0</v>
      </c>
      <c r="F644" s="154">
        <f>(INDEX(Data!610:610,1,$O$1+1))</f>
        <v>0</v>
      </c>
      <c r="G644" s="155">
        <f t="shared" si="131"/>
        <v>0</v>
      </c>
      <c r="H644" s="152">
        <f t="shared" si="132"/>
        <v>0</v>
      </c>
      <c r="I644" s="166" t="str">
        <f t="shared" si="133"/>
        <v/>
      </c>
      <c r="J644" s="167">
        <f t="shared" si="134"/>
        <v>0</v>
      </c>
    </row>
    <row r="645" spans="1:10" s="38" customFormat="1" hidden="1" outlineLevel="1">
      <c r="A645" s="613" t="s">
        <v>82</v>
      </c>
      <c r="B645" s="152">
        <f>(INDEX(Data!611:611,1,$O$1-2))</f>
        <v>0</v>
      </c>
      <c r="C645" s="153">
        <f>(INDEX(Data!611:611,1,$O$1-1))</f>
        <v>0</v>
      </c>
      <c r="D645" s="155">
        <f t="shared" si="130"/>
        <v>0</v>
      </c>
      <c r="E645" s="152">
        <f>(INDEX(Data!611:611,1,$O$1))</f>
        <v>0</v>
      </c>
      <c r="F645" s="154">
        <f>(INDEX(Data!611:611,1,$O$1+1))</f>
        <v>0</v>
      </c>
      <c r="G645" s="155">
        <f t="shared" si="131"/>
        <v>0</v>
      </c>
      <c r="H645" s="152">
        <f t="shared" si="132"/>
        <v>0</v>
      </c>
      <c r="I645" s="166" t="str">
        <f t="shared" si="133"/>
        <v/>
      </c>
      <c r="J645" s="167">
        <f t="shared" si="134"/>
        <v>0</v>
      </c>
    </row>
    <row r="646" spans="1:10" s="38" customFormat="1" hidden="1" outlineLevel="1">
      <c r="A646" s="613" t="s">
        <v>83</v>
      </c>
      <c r="B646" s="152">
        <f>(INDEX(Data!612:612,1,$O$1-2))</f>
        <v>1071990</v>
      </c>
      <c r="C646" s="153">
        <f>(INDEX(Data!612:612,1,$O$1-1))</f>
        <v>1071990</v>
      </c>
      <c r="D646" s="155">
        <f t="shared" si="130"/>
        <v>2143980</v>
      </c>
      <c r="E646" s="152">
        <f>(INDEX(Data!612:612,1,$O$1))</f>
        <v>1307616</v>
      </c>
      <c r="F646" s="154">
        <f>(INDEX(Data!612:612,1,$O$1+1))</f>
        <v>1307616</v>
      </c>
      <c r="G646" s="155">
        <f t="shared" si="131"/>
        <v>2615232</v>
      </c>
      <c r="H646" s="152">
        <f t="shared" si="132"/>
        <v>471252</v>
      </c>
      <c r="I646" s="166">
        <f t="shared" si="133"/>
        <v>0.21980242353007023</v>
      </c>
      <c r="J646" s="167">
        <f t="shared" si="134"/>
        <v>0.80974556119213692</v>
      </c>
    </row>
    <row r="647" spans="1:10" s="38" customFormat="1" hidden="1" outlineLevel="1">
      <c r="A647" s="613" t="s">
        <v>84</v>
      </c>
      <c r="B647" s="152">
        <f>(INDEX(Data!613:613,1,$O$1-2))</f>
        <v>0</v>
      </c>
      <c r="C647" s="153">
        <f>(INDEX(Data!613:613,1,$O$1-1))</f>
        <v>0</v>
      </c>
      <c r="D647" s="155">
        <f t="shared" si="130"/>
        <v>0</v>
      </c>
      <c r="E647" s="152">
        <f>(INDEX(Data!613:613,1,$O$1))</f>
        <v>0</v>
      </c>
      <c r="F647" s="154">
        <f>(INDEX(Data!613:613,1,$O$1+1))</f>
        <v>0</v>
      </c>
      <c r="G647" s="155">
        <f t="shared" si="131"/>
        <v>0</v>
      </c>
      <c r="H647" s="152">
        <f t="shared" si="132"/>
        <v>0</v>
      </c>
      <c r="I647" s="166" t="str">
        <f t="shared" si="133"/>
        <v/>
      </c>
      <c r="J647" s="167">
        <f t="shared" si="134"/>
        <v>0</v>
      </c>
    </row>
    <row r="648" spans="1:10" s="38" customFormat="1" hidden="1" outlineLevel="1">
      <c r="A648" s="613" t="s">
        <v>85</v>
      </c>
      <c r="B648" s="152">
        <f>(INDEX(Data!614:614,1,$O$1-2))</f>
        <v>0</v>
      </c>
      <c r="C648" s="153">
        <f>(INDEX(Data!614:614,1,$O$1-1))</f>
        <v>0</v>
      </c>
      <c r="D648" s="155">
        <f t="shared" si="130"/>
        <v>0</v>
      </c>
      <c r="E648" s="152">
        <f>(INDEX(Data!614:614,1,$O$1))</f>
        <v>0</v>
      </c>
      <c r="F648" s="154">
        <f>(INDEX(Data!614:614,1,$O$1+1))</f>
        <v>0</v>
      </c>
      <c r="G648" s="155">
        <f t="shared" si="131"/>
        <v>0</v>
      </c>
      <c r="H648" s="152">
        <f t="shared" si="132"/>
        <v>0</v>
      </c>
      <c r="I648" s="166" t="str">
        <f t="shared" si="133"/>
        <v/>
      </c>
      <c r="J648" s="167">
        <f t="shared" si="134"/>
        <v>0</v>
      </c>
    </row>
    <row r="649" spans="1:10" s="38" customFormat="1" hidden="1" outlineLevel="1">
      <c r="A649" s="613" t="s">
        <v>86</v>
      </c>
      <c r="B649" s="152">
        <f>(INDEX(Data!615:615,1,$O$1-2))</f>
        <v>0</v>
      </c>
      <c r="C649" s="153">
        <f>(INDEX(Data!615:615,1,$O$1-1))</f>
        <v>0</v>
      </c>
      <c r="D649" s="155">
        <f t="shared" si="130"/>
        <v>0</v>
      </c>
      <c r="E649" s="152">
        <f>(INDEX(Data!615:615,1,$O$1))</f>
        <v>0</v>
      </c>
      <c r="F649" s="154">
        <f>(INDEX(Data!615:615,1,$O$1+1))</f>
        <v>0</v>
      </c>
      <c r="G649" s="155">
        <f t="shared" si="131"/>
        <v>0</v>
      </c>
      <c r="H649" s="152">
        <f t="shared" si="132"/>
        <v>0</v>
      </c>
      <c r="I649" s="166" t="str">
        <f t="shared" si="133"/>
        <v/>
      </c>
      <c r="J649" s="167">
        <f t="shared" si="134"/>
        <v>0</v>
      </c>
    </row>
    <row r="650" spans="1:10" s="38" customFormat="1" hidden="1" outlineLevel="1">
      <c r="A650" s="613" t="s">
        <v>87</v>
      </c>
      <c r="B650" s="152">
        <f>(INDEX(Data!616:616,1,$O$1-2))</f>
        <v>0</v>
      </c>
      <c r="C650" s="153">
        <f>(INDEX(Data!616:616,1,$O$1-1))</f>
        <v>0</v>
      </c>
      <c r="D650" s="155">
        <f t="shared" si="130"/>
        <v>0</v>
      </c>
      <c r="E650" s="152">
        <f>(INDEX(Data!616:616,1,$O$1))</f>
        <v>0</v>
      </c>
      <c r="F650" s="154">
        <f>(INDEX(Data!616:616,1,$O$1+1))</f>
        <v>0</v>
      </c>
      <c r="G650" s="155">
        <f t="shared" si="131"/>
        <v>0</v>
      </c>
      <c r="H650" s="152">
        <f t="shared" si="132"/>
        <v>0</v>
      </c>
      <c r="I650" s="166" t="str">
        <f t="shared" si="133"/>
        <v/>
      </c>
      <c r="J650" s="167">
        <f t="shared" si="134"/>
        <v>0</v>
      </c>
    </row>
    <row r="651" spans="1:10" s="38" customFormat="1" hidden="1" outlineLevel="1">
      <c r="A651" s="613" t="s">
        <v>88</v>
      </c>
      <c r="B651" s="152">
        <f>(INDEX(Data!617:617,1,$O$1-2))</f>
        <v>0</v>
      </c>
      <c r="C651" s="153">
        <f>(INDEX(Data!617:617,1,$O$1-1))</f>
        <v>0</v>
      </c>
      <c r="D651" s="155">
        <f t="shared" si="130"/>
        <v>0</v>
      </c>
      <c r="E651" s="152">
        <f>(INDEX(Data!617:617,1,$O$1))</f>
        <v>0</v>
      </c>
      <c r="F651" s="154">
        <f>(INDEX(Data!617:617,1,$O$1+1))</f>
        <v>0</v>
      </c>
      <c r="G651" s="155">
        <f t="shared" si="131"/>
        <v>0</v>
      </c>
      <c r="H651" s="152">
        <f t="shared" si="132"/>
        <v>0</v>
      </c>
      <c r="I651" s="166" t="str">
        <f t="shared" si="133"/>
        <v/>
      </c>
      <c r="J651" s="167">
        <f t="shared" si="134"/>
        <v>0</v>
      </c>
    </row>
    <row r="652" spans="1:10" s="38" customFormat="1" hidden="1" outlineLevel="1">
      <c r="A652" s="613" t="s">
        <v>89</v>
      </c>
      <c r="B652" s="152">
        <f>(INDEX(Data!618:618,1,$O$1-2))</f>
        <v>0</v>
      </c>
      <c r="C652" s="153">
        <f>(INDEX(Data!618:618,1,$O$1-1))</f>
        <v>0</v>
      </c>
      <c r="D652" s="155">
        <f t="shared" si="130"/>
        <v>0</v>
      </c>
      <c r="E652" s="152">
        <f>(INDEX(Data!618:618,1,$O$1))</f>
        <v>0</v>
      </c>
      <c r="F652" s="154">
        <f>(INDEX(Data!618:618,1,$O$1+1))</f>
        <v>0</v>
      </c>
      <c r="G652" s="155">
        <f t="shared" si="131"/>
        <v>0</v>
      </c>
      <c r="H652" s="152">
        <f t="shared" si="132"/>
        <v>0</v>
      </c>
      <c r="I652" s="166" t="str">
        <f t="shared" si="133"/>
        <v/>
      </c>
      <c r="J652" s="167">
        <f t="shared" si="134"/>
        <v>0</v>
      </c>
    </row>
    <row r="653" spans="1:10" s="38" customFormat="1" hidden="1" outlineLevel="1">
      <c r="A653" s="613" t="s">
        <v>90</v>
      </c>
      <c r="B653" s="152">
        <f>(INDEX(Data!619:619,1,$O$1-2))</f>
        <v>0</v>
      </c>
      <c r="C653" s="153">
        <f>(INDEX(Data!619:619,1,$O$1-1))</f>
        <v>0</v>
      </c>
      <c r="D653" s="155">
        <f t="shared" si="130"/>
        <v>0</v>
      </c>
      <c r="E653" s="152">
        <f>(INDEX(Data!619:619,1,$O$1))</f>
        <v>20027</v>
      </c>
      <c r="F653" s="154">
        <f>(INDEX(Data!619:619,1,$O$1+1))</f>
        <v>20027</v>
      </c>
      <c r="G653" s="155">
        <f t="shared" si="131"/>
        <v>40054</v>
      </c>
      <c r="H653" s="152">
        <f t="shared" si="132"/>
        <v>40054</v>
      </c>
      <c r="I653" s="166" t="str">
        <f t="shared" si="133"/>
        <v/>
      </c>
      <c r="J653" s="167">
        <f t="shared" si="134"/>
        <v>1.2401786422003805E-2</v>
      </c>
    </row>
    <row r="654" spans="1:10" s="38" customFormat="1" hidden="1" outlineLevel="1">
      <c r="A654" s="613" t="s">
        <v>91</v>
      </c>
      <c r="B654" s="152">
        <f>(INDEX(Data!620:620,1,$O$1-2))</f>
        <v>0</v>
      </c>
      <c r="C654" s="153">
        <f>(INDEX(Data!620:620,1,$O$1-1))</f>
        <v>0</v>
      </c>
      <c r="D654" s="155">
        <f t="shared" si="130"/>
        <v>0</v>
      </c>
      <c r="E654" s="152">
        <f>(INDEX(Data!620:620,1,$O$1))</f>
        <v>0</v>
      </c>
      <c r="F654" s="154">
        <f>(INDEX(Data!620:620,1,$O$1+1))</f>
        <v>0</v>
      </c>
      <c r="G654" s="155">
        <f t="shared" si="131"/>
        <v>0</v>
      </c>
      <c r="H654" s="152">
        <f t="shared" si="132"/>
        <v>0</v>
      </c>
      <c r="I654" s="166" t="str">
        <f t="shared" si="133"/>
        <v/>
      </c>
      <c r="J654" s="167">
        <f t="shared" si="134"/>
        <v>0</v>
      </c>
    </row>
    <row r="655" spans="1:10" s="38" customFormat="1" hidden="1" outlineLevel="1">
      <c r="A655" s="613" t="s">
        <v>92</v>
      </c>
      <c r="B655" s="152">
        <f>(INDEX(Data!621:621,1,$O$1-2))</f>
        <v>0</v>
      </c>
      <c r="C655" s="153">
        <f>(INDEX(Data!621:621,1,$O$1-1))</f>
        <v>0</v>
      </c>
      <c r="D655" s="155">
        <f t="shared" si="130"/>
        <v>0</v>
      </c>
      <c r="E655" s="152">
        <f>(INDEX(Data!621:621,1,$O$1))</f>
        <v>0</v>
      </c>
      <c r="F655" s="154">
        <f>(INDEX(Data!621:621,1,$O$1+1))</f>
        <v>0</v>
      </c>
      <c r="G655" s="155">
        <f t="shared" si="131"/>
        <v>0</v>
      </c>
      <c r="H655" s="152">
        <f t="shared" si="132"/>
        <v>0</v>
      </c>
      <c r="I655" s="166" t="str">
        <f t="shared" si="133"/>
        <v/>
      </c>
      <c r="J655" s="167">
        <f t="shared" si="134"/>
        <v>0</v>
      </c>
    </row>
    <row r="656" spans="1:10" s="38" customFormat="1" hidden="1" outlineLevel="1">
      <c r="A656" s="613" t="s">
        <v>93</v>
      </c>
      <c r="B656" s="152">
        <f>(INDEX(Data!622:622,1,$O$1-2))</f>
        <v>0</v>
      </c>
      <c r="C656" s="153">
        <f>(INDEX(Data!622:622,1,$O$1-1))</f>
        <v>0</v>
      </c>
      <c r="D656" s="155">
        <f t="shared" si="130"/>
        <v>0</v>
      </c>
      <c r="E656" s="152">
        <f>(INDEX(Data!622:622,1,$O$1))</f>
        <v>0</v>
      </c>
      <c r="F656" s="154">
        <f>(INDEX(Data!622:622,1,$O$1+1))</f>
        <v>0</v>
      </c>
      <c r="G656" s="155">
        <f t="shared" si="131"/>
        <v>0</v>
      </c>
      <c r="H656" s="152">
        <f t="shared" si="132"/>
        <v>0</v>
      </c>
      <c r="I656" s="166" t="str">
        <f t="shared" si="133"/>
        <v/>
      </c>
      <c r="J656" s="167">
        <f t="shared" si="134"/>
        <v>0</v>
      </c>
    </row>
    <row r="657" spans="1:16" s="38" customFormat="1" hidden="1" outlineLevel="1">
      <c r="A657" s="613" t="s">
        <v>94</v>
      </c>
      <c r="B657" s="152">
        <f>(INDEX(Data!623:623,1,$O$1-2))</f>
        <v>0</v>
      </c>
      <c r="C657" s="153">
        <f>(INDEX(Data!623:623,1,$O$1-1))</f>
        <v>0</v>
      </c>
      <c r="D657" s="155">
        <f t="shared" si="130"/>
        <v>0</v>
      </c>
      <c r="E657" s="152">
        <f>(INDEX(Data!623:623,1,$O$1))</f>
        <v>0</v>
      </c>
      <c r="F657" s="154">
        <f>(INDEX(Data!623:623,1,$O$1+1))</f>
        <v>0</v>
      </c>
      <c r="G657" s="155">
        <f t="shared" si="131"/>
        <v>0</v>
      </c>
      <c r="H657" s="152">
        <f t="shared" si="132"/>
        <v>0</v>
      </c>
      <c r="I657" s="166" t="str">
        <f t="shared" si="133"/>
        <v/>
      </c>
      <c r="J657" s="167">
        <f t="shared" si="134"/>
        <v>0</v>
      </c>
    </row>
    <row r="658" spans="1:16" s="38" customFormat="1" hidden="1" outlineLevel="1">
      <c r="A658" s="613" t="s">
        <v>95</v>
      </c>
      <c r="B658" s="152">
        <f>(INDEX(Data!624:624,1,$O$1-2))</f>
        <v>0</v>
      </c>
      <c r="C658" s="153">
        <f>(INDEX(Data!624:624,1,$O$1-1))</f>
        <v>0</v>
      </c>
      <c r="D658" s="155">
        <f t="shared" si="130"/>
        <v>0</v>
      </c>
      <c r="E658" s="152">
        <f>(INDEX(Data!624:624,1,$O$1))</f>
        <v>0</v>
      </c>
      <c r="F658" s="154">
        <f>(INDEX(Data!624:624,1,$O$1+1))</f>
        <v>0</v>
      </c>
      <c r="G658" s="155">
        <f t="shared" si="131"/>
        <v>0</v>
      </c>
      <c r="H658" s="152">
        <f t="shared" si="132"/>
        <v>0</v>
      </c>
      <c r="I658" s="166" t="str">
        <f t="shared" si="133"/>
        <v/>
      </c>
      <c r="J658" s="167">
        <f t="shared" si="134"/>
        <v>0</v>
      </c>
    </row>
    <row r="659" spans="1:16" collapsed="1">
      <c r="A659" s="370" t="s">
        <v>230</v>
      </c>
      <c r="B659" s="405">
        <f t="shared" ref="B659:H659" si="135">SUM(B609:B658)</f>
        <v>1384576</v>
      </c>
      <c r="C659" s="406">
        <f t="shared" si="135"/>
        <v>1384576</v>
      </c>
      <c r="D659" s="407">
        <f t="shared" si="135"/>
        <v>2769152</v>
      </c>
      <c r="E659" s="405">
        <f t="shared" si="135"/>
        <v>1614848</v>
      </c>
      <c r="F659" s="406">
        <f t="shared" si="135"/>
        <v>1614848</v>
      </c>
      <c r="G659" s="407">
        <f t="shared" si="135"/>
        <v>3229696</v>
      </c>
      <c r="H659" s="405">
        <f t="shared" si="135"/>
        <v>460544</v>
      </c>
      <c r="I659" s="408">
        <f>IFERROR(H659/D659,"")</f>
        <v>0.16631228621614125</v>
      </c>
      <c r="J659" s="409">
        <f>IFERROR(G659/G$662,"")</f>
        <v>1.7616774399936545E-3</v>
      </c>
      <c r="K659"/>
      <c r="L659"/>
      <c r="M659"/>
      <c r="N659"/>
      <c r="O659"/>
      <c r="P659"/>
    </row>
    <row r="660" spans="1:16">
      <c r="A660" s="398" t="s">
        <v>445</v>
      </c>
      <c r="B660" s="414"/>
      <c r="C660" s="429"/>
      <c r="D660" s="430">
        <f>(INDEX(Data!627:627,1,$O$1-2))</f>
        <v>17403</v>
      </c>
      <c r="E660" s="414"/>
      <c r="F660" s="429"/>
      <c r="G660" s="430">
        <f>(INDEX(Data!627:627,1,$O$1))</f>
        <v>20385</v>
      </c>
      <c r="H660" s="414">
        <f t="shared" ref="H660:H661" si="136">G660-D660</f>
        <v>2982</v>
      </c>
      <c r="I660" s="402">
        <f t="shared" ref="I660:I661" si="137">IFERROR(H660/D660,"")</f>
        <v>0.1713497672815032</v>
      </c>
      <c r="J660" s="403">
        <f t="shared" ref="J660:J661" si="138">IFERROR(G660/G$659,"")</f>
        <v>6.311739556911858E-3</v>
      </c>
      <c r="K660"/>
      <c r="L660"/>
      <c r="M660"/>
      <c r="N660"/>
      <c r="O660"/>
      <c r="P660"/>
    </row>
    <row r="661" spans="1:16">
      <c r="A661" s="398" t="s">
        <v>391</v>
      </c>
      <c r="B661" s="414"/>
      <c r="C661" s="429"/>
      <c r="D661" s="431">
        <f>(INDEX(Data!628:628,1,$O$1-2))</f>
        <v>159.1192323162673</v>
      </c>
      <c r="E661" s="414"/>
      <c r="F661" s="429"/>
      <c r="G661" s="431">
        <f>(INDEX(Data!628:628,1,$O$1))</f>
        <v>158.43492764287467</v>
      </c>
      <c r="H661" s="432">
        <f t="shared" si="136"/>
        <v>-0.68430467339263146</v>
      </c>
      <c r="I661" s="402">
        <f t="shared" si="137"/>
        <v>-4.3005780220991717E-3</v>
      </c>
      <c r="J661" s="403">
        <f t="shared" si="138"/>
        <v>4.9055678194751047E-5</v>
      </c>
      <c r="K661"/>
      <c r="L661"/>
      <c r="M661"/>
      <c r="N661"/>
      <c r="O661"/>
      <c r="P661"/>
    </row>
    <row r="662" spans="1:16" ht="29.25" customHeight="1" thickBot="1">
      <c r="A662" s="376" t="s">
        <v>202</v>
      </c>
      <c r="B662" s="377">
        <f t="shared" ref="B662:H662" si="139">B605+B551+B499+B659</f>
        <v>883700641</v>
      </c>
      <c r="C662" s="404">
        <f t="shared" si="139"/>
        <v>883700595</v>
      </c>
      <c r="D662" s="378">
        <f t="shared" si="139"/>
        <v>1767401236</v>
      </c>
      <c r="E662" s="377">
        <f t="shared" si="139"/>
        <v>916653642</v>
      </c>
      <c r="F662" s="404">
        <f t="shared" si="139"/>
        <v>916653595</v>
      </c>
      <c r="G662" s="378">
        <f t="shared" si="139"/>
        <v>1833307237</v>
      </c>
      <c r="H662" s="377">
        <f t="shared" si="139"/>
        <v>65906001</v>
      </c>
      <c r="I662" s="382">
        <f>IFERROR(H662/D662,"")</f>
        <v>3.7289778720059695E-2</v>
      </c>
      <c r="J662" s="383">
        <f t="shared" ref="J662" si="140">J605+J551+J499+J659</f>
        <v>1</v>
      </c>
      <c r="K662"/>
      <c r="L662"/>
      <c r="M662"/>
      <c r="N662"/>
      <c r="O662"/>
      <c r="P662"/>
    </row>
    <row r="663" spans="1:16" ht="13.5" thickBot="1">
      <c r="A663" s="603"/>
      <c r="B663" s="4"/>
      <c r="C663" s="4"/>
      <c r="D663" s="4"/>
      <c r="E663" s="4"/>
      <c r="F663" s="4"/>
      <c r="G663" s="4"/>
      <c r="H663" s="4"/>
      <c r="I663" s="4"/>
      <c r="J663" s="194"/>
      <c r="K663"/>
      <c r="L663"/>
      <c r="M663"/>
      <c r="N663"/>
      <c r="O663"/>
      <c r="P663"/>
    </row>
    <row r="664" spans="1:16" ht="13.5" customHeight="1" thickBot="1">
      <c r="A664" s="547" t="s">
        <v>323</v>
      </c>
      <c r="B664" s="548"/>
      <c r="C664" s="548"/>
      <c r="D664" s="548"/>
      <c r="E664" s="548"/>
      <c r="F664" s="548"/>
      <c r="G664" s="548"/>
      <c r="H664" s="548"/>
      <c r="I664" s="548"/>
      <c r="J664" s="557"/>
      <c r="K664"/>
      <c r="L664"/>
      <c r="M664"/>
      <c r="N664"/>
      <c r="O664"/>
      <c r="P664"/>
    </row>
    <row r="665" spans="1:16" s="11" customFormat="1" ht="25.5">
      <c r="A665" s="448" t="s">
        <v>199</v>
      </c>
      <c r="B665" s="449">
        <f>E665-2</f>
        <v>2018</v>
      </c>
      <c r="C665" s="450">
        <f>B665+1</f>
        <v>2019</v>
      </c>
      <c r="D665" s="451" t="str">
        <f>B665&amp;"-"&amp;C665</f>
        <v>2018-2019</v>
      </c>
      <c r="E665" s="449" t="str">
        <f>$N$1</f>
        <v>2020</v>
      </c>
      <c r="F665" s="450">
        <f>E665+1</f>
        <v>2021</v>
      </c>
      <c r="G665" s="451" t="str">
        <f>E665&amp;"-"&amp;F665</f>
        <v>2020-2021</v>
      </c>
      <c r="H665" s="449" t="s">
        <v>101</v>
      </c>
      <c r="I665" s="450" t="s">
        <v>102</v>
      </c>
      <c r="J665" s="451" t="s">
        <v>103</v>
      </c>
    </row>
    <row r="666" spans="1:16" s="42" customFormat="1" hidden="1" outlineLevel="1">
      <c r="A666" s="600" t="s">
        <v>202</v>
      </c>
      <c r="B666" s="598"/>
      <c r="C666" s="598"/>
      <c r="D666" s="598"/>
      <c r="E666" s="598"/>
      <c r="F666" s="598"/>
      <c r="G666" s="598"/>
      <c r="H666" s="598"/>
      <c r="I666" s="598"/>
      <c r="J666" s="599"/>
    </row>
    <row r="667" spans="1:16" hidden="1" outlineLevel="1">
      <c r="A667" s="611" t="s">
        <v>47</v>
      </c>
      <c r="B667" s="22">
        <f t="shared" ref="B667:C686" si="141">B449+B501+B555+B609</f>
        <v>59886422</v>
      </c>
      <c r="C667" s="20">
        <f t="shared" si="141"/>
        <v>59886422</v>
      </c>
      <c r="D667" s="21">
        <f t="shared" ref="D667:D716" si="142">B667+C667</f>
        <v>119772844</v>
      </c>
      <c r="E667" s="30">
        <f t="shared" ref="E667:F686" si="143">E449+E501+E555+E609</f>
        <v>62774470</v>
      </c>
      <c r="F667" s="31">
        <f t="shared" si="143"/>
        <v>62774478</v>
      </c>
      <c r="G667" s="21">
        <f t="shared" ref="G667:G716" si="144">E667+F667</f>
        <v>125548948</v>
      </c>
      <c r="H667" s="22">
        <f t="shared" ref="H667:H716" si="145">G667-D667</f>
        <v>5776104</v>
      </c>
      <c r="I667" s="164">
        <f t="shared" ref="I667:I717" si="146">IFERROR(H667/D667,"")</f>
        <v>4.8225489243621869E-2</v>
      </c>
      <c r="J667" s="165">
        <f>IFERROR(G667/G$499,"")</f>
        <v>1.8452063620838146</v>
      </c>
      <c r="K667"/>
      <c r="L667"/>
      <c r="M667"/>
      <c r="N667"/>
      <c r="O667"/>
      <c r="P667"/>
    </row>
    <row r="668" spans="1:16" hidden="1" outlineLevel="1">
      <c r="A668" s="611" t="s">
        <v>48</v>
      </c>
      <c r="B668" s="24">
        <f t="shared" si="141"/>
        <v>7930936</v>
      </c>
      <c r="C668" s="25">
        <f t="shared" si="141"/>
        <v>7930934</v>
      </c>
      <c r="D668" s="26">
        <f t="shared" si="142"/>
        <v>15861870</v>
      </c>
      <c r="E668" s="27">
        <f t="shared" si="143"/>
        <v>7772636</v>
      </c>
      <c r="F668" s="28">
        <f t="shared" si="143"/>
        <v>7772636</v>
      </c>
      <c r="G668" s="26">
        <f t="shared" si="144"/>
        <v>15545272</v>
      </c>
      <c r="H668" s="24">
        <f t="shared" si="145"/>
        <v>-316598</v>
      </c>
      <c r="I668" s="164">
        <f t="shared" si="146"/>
        <v>-1.9959689494366047E-2</v>
      </c>
      <c r="J668" s="165">
        <f t="shared" ref="J668:J716" si="147">IFERROR(G668/G$499,"")</f>
        <v>0.228470530830122</v>
      </c>
      <c r="K668"/>
      <c r="L668"/>
      <c r="M668"/>
      <c r="N668"/>
      <c r="O668"/>
      <c r="P668"/>
    </row>
    <row r="669" spans="1:16" hidden="1" outlineLevel="1">
      <c r="A669" s="611" t="s">
        <v>49</v>
      </c>
      <c r="B669" s="24">
        <f t="shared" si="141"/>
        <v>13518127</v>
      </c>
      <c r="C669" s="25">
        <f t="shared" si="141"/>
        <v>13518126</v>
      </c>
      <c r="D669" s="26">
        <f t="shared" si="142"/>
        <v>27036253</v>
      </c>
      <c r="E669" s="27">
        <f t="shared" si="143"/>
        <v>14847413</v>
      </c>
      <c r="F669" s="28">
        <f t="shared" si="143"/>
        <v>14847411</v>
      </c>
      <c r="G669" s="26">
        <f t="shared" si="144"/>
        <v>29694824</v>
      </c>
      <c r="H669" s="24">
        <f t="shared" si="145"/>
        <v>2658571</v>
      </c>
      <c r="I669" s="164">
        <f t="shared" si="146"/>
        <v>9.833355975770755E-2</v>
      </c>
      <c r="J669" s="165">
        <f t="shared" si="147"/>
        <v>0.43642801503808021</v>
      </c>
      <c r="K669"/>
      <c r="L669"/>
      <c r="M669"/>
      <c r="N669"/>
      <c r="O669"/>
      <c r="P669"/>
    </row>
    <row r="670" spans="1:16" hidden="1" outlineLevel="1">
      <c r="A670" s="611" t="s">
        <v>50</v>
      </c>
      <c r="B670" s="24">
        <f t="shared" si="141"/>
        <v>7465206</v>
      </c>
      <c r="C670" s="25">
        <f t="shared" si="141"/>
        <v>7465206</v>
      </c>
      <c r="D670" s="26">
        <f t="shared" si="142"/>
        <v>14930412</v>
      </c>
      <c r="E670" s="27">
        <f t="shared" si="143"/>
        <v>7306451</v>
      </c>
      <c r="F670" s="28">
        <f t="shared" si="143"/>
        <v>7306450</v>
      </c>
      <c r="G670" s="26">
        <f t="shared" si="144"/>
        <v>14612901</v>
      </c>
      <c r="H670" s="24">
        <f t="shared" si="145"/>
        <v>-317511</v>
      </c>
      <c r="I670" s="164">
        <f t="shared" si="146"/>
        <v>-2.1266057493925822E-2</v>
      </c>
      <c r="J670" s="165">
        <f t="shared" si="147"/>
        <v>0.21476737418541283</v>
      </c>
      <c r="K670"/>
      <c r="L670"/>
      <c r="M670"/>
      <c r="N670"/>
      <c r="O670"/>
      <c r="P670"/>
    </row>
    <row r="671" spans="1:16" hidden="1" outlineLevel="1">
      <c r="A671" s="611" t="s">
        <v>51</v>
      </c>
      <c r="B671" s="24">
        <f t="shared" si="141"/>
        <v>43743032</v>
      </c>
      <c r="C671" s="25">
        <f t="shared" si="141"/>
        <v>43743031</v>
      </c>
      <c r="D671" s="26">
        <f t="shared" si="142"/>
        <v>87486063</v>
      </c>
      <c r="E671" s="27">
        <f t="shared" si="143"/>
        <v>44928419</v>
      </c>
      <c r="F671" s="28">
        <f t="shared" si="143"/>
        <v>44928418</v>
      </c>
      <c r="G671" s="26">
        <f t="shared" si="144"/>
        <v>89856837</v>
      </c>
      <c r="H671" s="24">
        <f t="shared" si="145"/>
        <v>2370774</v>
      </c>
      <c r="I671" s="164">
        <f t="shared" si="146"/>
        <v>2.7098876309018499E-2</v>
      </c>
      <c r="J671" s="165">
        <f t="shared" si="147"/>
        <v>1.3206355764058517</v>
      </c>
      <c r="K671"/>
      <c r="L671"/>
      <c r="M671"/>
      <c r="N671"/>
      <c r="O671"/>
      <c r="P671"/>
    </row>
    <row r="672" spans="1:16" hidden="1" outlineLevel="1">
      <c r="A672" s="611" t="s">
        <v>52</v>
      </c>
      <c r="B672" s="24">
        <f t="shared" si="141"/>
        <v>23207841</v>
      </c>
      <c r="C672" s="25">
        <f t="shared" si="141"/>
        <v>23207840</v>
      </c>
      <c r="D672" s="26">
        <f t="shared" si="142"/>
        <v>46415681</v>
      </c>
      <c r="E672" s="27">
        <f t="shared" si="143"/>
        <v>24464720</v>
      </c>
      <c r="F672" s="28">
        <f t="shared" si="143"/>
        <v>24464719</v>
      </c>
      <c r="G672" s="26">
        <f t="shared" si="144"/>
        <v>48929439</v>
      </c>
      <c r="H672" s="24">
        <f t="shared" si="145"/>
        <v>2513758</v>
      </c>
      <c r="I672" s="164">
        <f t="shared" si="146"/>
        <v>5.4157516292823539E-2</v>
      </c>
      <c r="J672" s="165">
        <f t="shared" si="147"/>
        <v>0.71912121586229394</v>
      </c>
      <c r="K672"/>
      <c r="L672"/>
      <c r="M672"/>
      <c r="N672"/>
      <c r="O672"/>
      <c r="P672"/>
    </row>
    <row r="673" spans="1:16" hidden="1" outlineLevel="1">
      <c r="A673" s="611" t="s">
        <v>53</v>
      </c>
      <c r="B673" s="24">
        <f t="shared" si="141"/>
        <v>5460604</v>
      </c>
      <c r="C673" s="25">
        <f t="shared" si="141"/>
        <v>5460603</v>
      </c>
      <c r="D673" s="26">
        <f t="shared" si="142"/>
        <v>10921207</v>
      </c>
      <c r="E673" s="27">
        <f t="shared" si="143"/>
        <v>5490395</v>
      </c>
      <c r="F673" s="28">
        <f t="shared" si="143"/>
        <v>5490394</v>
      </c>
      <c r="G673" s="26">
        <f t="shared" si="144"/>
        <v>10980789</v>
      </c>
      <c r="H673" s="24">
        <f t="shared" si="145"/>
        <v>59582</v>
      </c>
      <c r="I673" s="164">
        <f t="shared" si="146"/>
        <v>5.4556240899014188E-3</v>
      </c>
      <c r="J673" s="165">
        <f t="shared" si="147"/>
        <v>0.16138583434008519</v>
      </c>
      <c r="K673"/>
      <c r="L673"/>
      <c r="M673"/>
      <c r="N673"/>
      <c r="O673"/>
      <c r="P673"/>
    </row>
    <row r="674" spans="1:16" hidden="1" outlineLevel="1">
      <c r="A674" s="611" t="s">
        <v>54</v>
      </c>
      <c r="B674" s="24">
        <f t="shared" si="141"/>
        <v>16614884</v>
      </c>
      <c r="C674" s="25">
        <f t="shared" si="141"/>
        <v>16614883</v>
      </c>
      <c r="D674" s="26">
        <f t="shared" si="142"/>
        <v>33229767</v>
      </c>
      <c r="E674" s="27">
        <f t="shared" si="143"/>
        <v>16380840</v>
      </c>
      <c r="F674" s="28">
        <f t="shared" si="143"/>
        <v>16380839</v>
      </c>
      <c r="G674" s="26">
        <f t="shared" si="144"/>
        <v>32761679</v>
      </c>
      <c r="H674" s="24">
        <f t="shared" si="145"/>
        <v>-468088</v>
      </c>
      <c r="I674" s="164">
        <f t="shared" si="146"/>
        <v>-1.408640632358331E-2</v>
      </c>
      <c r="J674" s="165">
        <f t="shared" si="147"/>
        <v>0.48150191209366172</v>
      </c>
      <c r="K674"/>
      <c r="L674"/>
      <c r="M674"/>
      <c r="N674"/>
      <c r="O674"/>
      <c r="P674"/>
    </row>
    <row r="675" spans="1:16" hidden="1" outlineLevel="1">
      <c r="A675" s="611" t="s">
        <v>55</v>
      </c>
      <c r="B675" s="24">
        <f t="shared" si="141"/>
        <v>4988509</v>
      </c>
      <c r="C675" s="25">
        <f t="shared" si="141"/>
        <v>4988508</v>
      </c>
      <c r="D675" s="26">
        <f t="shared" si="142"/>
        <v>9977017</v>
      </c>
      <c r="E675" s="27">
        <f t="shared" si="143"/>
        <v>5352835</v>
      </c>
      <c r="F675" s="28">
        <f t="shared" si="143"/>
        <v>5352834</v>
      </c>
      <c r="G675" s="26">
        <f t="shared" si="144"/>
        <v>10705669</v>
      </c>
      <c r="H675" s="24">
        <f t="shared" si="145"/>
        <v>728652</v>
      </c>
      <c r="I675" s="164">
        <f t="shared" si="146"/>
        <v>7.3033051863096957E-2</v>
      </c>
      <c r="J675" s="165">
        <f t="shared" si="147"/>
        <v>0.15734236617548933</v>
      </c>
      <c r="K675"/>
      <c r="L675"/>
      <c r="M675"/>
      <c r="N675"/>
      <c r="O675"/>
      <c r="P675"/>
    </row>
    <row r="676" spans="1:16" hidden="1" outlineLevel="1">
      <c r="A676" s="611" t="s">
        <v>56</v>
      </c>
      <c r="B676" s="24">
        <f t="shared" si="141"/>
        <v>2835381</v>
      </c>
      <c r="C676" s="25">
        <f t="shared" si="141"/>
        <v>2835380</v>
      </c>
      <c r="D676" s="26">
        <f t="shared" si="142"/>
        <v>5670761</v>
      </c>
      <c r="E676" s="27">
        <f t="shared" si="143"/>
        <v>2933293</v>
      </c>
      <c r="F676" s="28">
        <f t="shared" si="143"/>
        <v>2933292</v>
      </c>
      <c r="G676" s="26">
        <f t="shared" si="144"/>
        <v>5866585</v>
      </c>
      <c r="H676" s="24">
        <f t="shared" si="145"/>
        <v>195824</v>
      </c>
      <c r="I676" s="164">
        <f t="shared" si="146"/>
        <v>3.45322259217061E-2</v>
      </c>
      <c r="J676" s="165">
        <f t="shared" si="147"/>
        <v>8.6221829319553328E-2</v>
      </c>
      <c r="K676"/>
      <c r="L676"/>
      <c r="M676"/>
      <c r="N676"/>
      <c r="O676"/>
      <c r="P676"/>
    </row>
    <row r="677" spans="1:16" hidden="1" outlineLevel="1">
      <c r="A677" s="611" t="s">
        <v>57</v>
      </c>
      <c r="B677" s="24">
        <f t="shared" si="141"/>
        <v>7162663</v>
      </c>
      <c r="C677" s="25">
        <f t="shared" si="141"/>
        <v>7162661</v>
      </c>
      <c r="D677" s="26">
        <f t="shared" si="142"/>
        <v>14325324</v>
      </c>
      <c r="E677" s="27">
        <f t="shared" si="143"/>
        <v>6345146</v>
      </c>
      <c r="F677" s="28">
        <f t="shared" si="143"/>
        <v>6345146</v>
      </c>
      <c r="G677" s="26">
        <f t="shared" si="144"/>
        <v>12690292</v>
      </c>
      <c r="H677" s="24">
        <f t="shared" si="145"/>
        <v>-1635032</v>
      </c>
      <c r="I677" s="164">
        <f t="shared" si="146"/>
        <v>-0.1141357780110244</v>
      </c>
      <c r="J677" s="165">
        <f t="shared" si="147"/>
        <v>0.18651058338697776</v>
      </c>
      <c r="K677"/>
      <c r="L677"/>
      <c r="M677"/>
      <c r="N677"/>
      <c r="O677"/>
      <c r="P677"/>
    </row>
    <row r="678" spans="1:16" hidden="1" outlineLevel="1">
      <c r="A678" s="611" t="s">
        <v>58</v>
      </c>
      <c r="B678" s="24">
        <f t="shared" si="141"/>
        <v>6100118</v>
      </c>
      <c r="C678" s="25">
        <f t="shared" si="141"/>
        <v>6100117</v>
      </c>
      <c r="D678" s="26">
        <f t="shared" si="142"/>
        <v>12200235</v>
      </c>
      <c r="E678" s="27">
        <f t="shared" si="143"/>
        <v>6533437</v>
      </c>
      <c r="F678" s="28">
        <f t="shared" si="143"/>
        <v>6533436</v>
      </c>
      <c r="G678" s="26">
        <f t="shared" si="144"/>
        <v>13066873</v>
      </c>
      <c r="H678" s="24">
        <f t="shared" si="145"/>
        <v>866638</v>
      </c>
      <c r="I678" s="164">
        <f t="shared" si="146"/>
        <v>7.1034533351201842E-2</v>
      </c>
      <c r="J678" s="165">
        <f t="shared" si="147"/>
        <v>0.19204523475689514</v>
      </c>
      <c r="K678"/>
      <c r="L678"/>
      <c r="M678"/>
      <c r="N678"/>
      <c r="O678"/>
      <c r="P678"/>
    </row>
    <row r="679" spans="1:16" hidden="1" outlineLevel="1">
      <c r="A679" s="611" t="s">
        <v>59</v>
      </c>
      <c r="B679" s="24">
        <f t="shared" si="141"/>
        <v>35500002</v>
      </c>
      <c r="C679" s="25">
        <f t="shared" si="141"/>
        <v>35500001</v>
      </c>
      <c r="D679" s="26">
        <f t="shared" si="142"/>
        <v>71000003</v>
      </c>
      <c r="E679" s="27">
        <f t="shared" si="143"/>
        <v>39834020</v>
      </c>
      <c r="F679" s="28">
        <f t="shared" si="143"/>
        <v>39834019</v>
      </c>
      <c r="G679" s="26">
        <f t="shared" si="144"/>
        <v>79668039</v>
      </c>
      <c r="H679" s="24">
        <f t="shared" si="145"/>
        <v>8668036</v>
      </c>
      <c r="I679" s="164">
        <f t="shared" si="146"/>
        <v>0.12208500892598553</v>
      </c>
      <c r="J679" s="165">
        <f t="shared" si="147"/>
        <v>1.1708897187855487</v>
      </c>
      <c r="K679"/>
      <c r="L679"/>
      <c r="M679"/>
      <c r="N679"/>
      <c r="O679"/>
      <c r="P679"/>
    </row>
    <row r="680" spans="1:16" hidden="1" outlineLevel="1">
      <c r="A680" s="612" t="s">
        <v>184</v>
      </c>
      <c r="B680" s="24">
        <f t="shared" si="141"/>
        <v>87722604</v>
      </c>
      <c r="C680" s="25">
        <f t="shared" si="141"/>
        <v>87722604</v>
      </c>
      <c r="D680" s="26">
        <f t="shared" si="142"/>
        <v>175445208</v>
      </c>
      <c r="E680" s="27">
        <f t="shared" si="143"/>
        <v>94495215</v>
      </c>
      <c r="F680" s="28">
        <f t="shared" si="143"/>
        <v>94495214</v>
      </c>
      <c r="G680" s="26">
        <f t="shared" si="144"/>
        <v>188990429</v>
      </c>
      <c r="H680" s="24">
        <f t="shared" si="145"/>
        <v>13545221</v>
      </c>
      <c r="I680" s="164">
        <f t="shared" si="146"/>
        <v>7.7204850188897722E-2</v>
      </c>
      <c r="J680" s="165">
        <f t="shared" si="147"/>
        <v>2.7776126165848036</v>
      </c>
      <c r="K680"/>
      <c r="L680"/>
      <c r="M680"/>
      <c r="N680"/>
      <c r="O680"/>
      <c r="P680"/>
    </row>
    <row r="681" spans="1:16" hidden="1" outlineLevel="1">
      <c r="A681" s="611" t="s">
        <v>60</v>
      </c>
      <c r="B681" s="24">
        <f t="shared" si="141"/>
        <v>15867734</v>
      </c>
      <c r="C681" s="25">
        <f t="shared" si="141"/>
        <v>15867733</v>
      </c>
      <c r="D681" s="26">
        <f t="shared" si="142"/>
        <v>31735467</v>
      </c>
      <c r="E681" s="27">
        <f t="shared" si="143"/>
        <v>16479471</v>
      </c>
      <c r="F681" s="28">
        <f t="shared" si="143"/>
        <v>16479469</v>
      </c>
      <c r="G681" s="26">
        <f t="shared" si="144"/>
        <v>32958940</v>
      </c>
      <c r="H681" s="24">
        <f t="shared" si="145"/>
        <v>1223473</v>
      </c>
      <c r="I681" s="164">
        <f t="shared" si="146"/>
        <v>3.8552229277105013E-2</v>
      </c>
      <c r="J681" s="165">
        <f t="shared" si="147"/>
        <v>0.48440107817979267</v>
      </c>
      <c r="K681"/>
      <c r="L681"/>
      <c r="M681"/>
      <c r="N681"/>
      <c r="O681"/>
      <c r="P681"/>
    </row>
    <row r="682" spans="1:16" hidden="1" outlineLevel="1">
      <c r="A682" s="611" t="s">
        <v>61</v>
      </c>
      <c r="B682" s="24">
        <f t="shared" si="141"/>
        <v>31794915</v>
      </c>
      <c r="C682" s="25">
        <f t="shared" si="141"/>
        <v>31794914</v>
      </c>
      <c r="D682" s="26">
        <f t="shared" si="142"/>
        <v>63589829</v>
      </c>
      <c r="E682" s="27">
        <f t="shared" si="143"/>
        <v>32105981</v>
      </c>
      <c r="F682" s="28">
        <f t="shared" si="143"/>
        <v>32105979</v>
      </c>
      <c r="G682" s="26">
        <f t="shared" si="144"/>
        <v>64211960</v>
      </c>
      <c r="H682" s="24">
        <f t="shared" si="145"/>
        <v>622131</v>
      </c>
      <c r="I682" s="164">
        <f t="shared" si="146"/>
        <v>9.7834985528896454E-3</v>
      </c>
      <c r="J682" s="165">
        <f t="shared" si="147"/>
        <v>0.94373006704820361</v>
      </c>
      <c r="K682"/>
      <c r="L682"/>
      <c r="M682"/>
      <c r="N682"/>
      <c r="O682"/>
      <c r="P682"/>
    </row>
    <row r="683" spans="1:16" hidden="1" outlineLevel="1">
      <c r="A683" s="611" t="s">
        <v>62</v>
      </c>
      <c r="B683" s="24">
        <f t="shared" si="141"/>
        <v>2642997</v>
      </c>
      <c r="C683" s="25">
        <f t="shared" si="141"/>
        <v>2642996</v>
      </c>
      <c r="D683" s="26">
        <f t="shared" si="142"/>
        <v>5285993</v>
      </c>
      <c r="E683" s="27">
        <f t="shared" si="143"/>
        <v>2538541</v>
      </c>
      <c r="F683" s="28">
        <f t="shared" si="143"/>
        <v>2538541</v>
      </c>
      <c r="G683" s="26">
        <f t="shared" si="144"/>
        <v>5077082</v>
      </c>
      <c r="H683" s="24">
        <f t="shared" si="145"/>
        <v>-208911</v>
      </c>
      <c r="I683" s="164">
        <f t="shared" si="146"/>
        <v>-3.9521618738428146E-2</v>
      </c>
      <c r="J683" s="165">
        <f t="shared" si="147"/>
        <v>7.4618419002771871E-2</v>
      </c>
      <c r="K683"/>
      <c r="L683"/>
      <c r="M683"/>
      <c r="N683"/>
      <c r="O683"/>
      <c r="P683"/>
    </row>
    <row r="684" spans="1:16" hidden="1" outlineLevel="1">
      <c r="A684" s="611" t="s">
        <v>63</v>
      </c>
      <c r="B684" s="24">
        <f t="shared" si="141"/>
        <v>4085599</v>
      </c>
      <c r="C684" s="25">
        <f t="shared" si="141"/>
        <v>4085598</v>
      </c>
      <c r="D684" s="26">
        <f t="shared" si="142"/>
        <v>8171197</v>
      </c>
      <c r="E684" s="27">
        <f t="shared" si="143"/>
        <v>4608371</v>
      </c>
      <c r="F684" s="28">
        <f t="shared" si="143"/>
        <v>4608370</v>
      </c>
      <c r="G684" s="26">
        <f t="shared" si="144"/>
        <v>9216741</v>
      </c>
      <c r="H684" s="24">
        <f t="shared" si="145"/>
        <v>1045544</v>
      </c>
      <c r="I684" s="164">
        <f t="shared" si="146"/>
        <v>0.12795481494326963</v>
      </c>
      <c r="J684" s="165">
        <f t="shared" si="147"/>
        <v>0.13545943157467746</v>
      </c>
      <c r="K684"/>
      <c r="L684"/>
      <c r="M684"/>
      <c r="N684"/>
      <c r="O684"/>
      <c r="P684"/>
    </row>
    <row r="685" spans="1:16" hidden="1" outlineLevel="1">
      <c r="A685" s="611" t="s">
        <v>64</v>
      </c>
      <c r="B685" s="24">
        <f t="shared" si="141"/>
        <v>6836260</v>
      </c>
      <c r="C685" s="25">
        <f t="shared" si="141"/>
        <v>6836259</v>
      </c>
      <c r="D685" s="26">
        <f t="shared" si="142"/>
        <v>13672519</v>
      </c>
      <c r="E685" s="27">
        <f t="shared" si="143"/>
        <v>6772938</v>
      </c>
      <c r="F685" s="28">
        <f t="shared" si="143"/>
        <v>6772938</v>
      </c>
      <c r="G685" s="26">
        <f t="shared" si="144"/>
        <v>13545876</v>
      </c>
      <c r="H685" s="24">
        <f t="shared" si="145"/>
        <v>-126643</v>
      </c>
      <c r="I685" s="164">
        <f t="shared" si="146"/>
        <v>-9.2625945518890855E-3</v>
      </c>
      <c r="J685" s="165">
        <f t="shared" si="147"/>
        <v>0.19908519325226409</v>
      </c>
      <c r="K685"/>
      <c r="L685"/>
      <c r="M685"/>
      <c r="N685"/>
      <c r="O685"/>
      <c r="P685"/>
    </row>
    <row r="686" spans="1:16" hidden="1" outlineLevel="1">
      <c r="A686" s="611" t="s">
        <v>65</v>
      </c>
      <c r="B686" s="24">
        <f t="shared" si="141"/>
        <v>6376789</v>
      </c>
      <c r="C686" s="25">
        <f t="shared" si="141"/>
        <v>6376787</v>
      </c>
      <c r="D686" s="26">
        <f t="shared" si="142"/>
        <v>12753576</v>
      </c>
      <c r="E686" s="27">
        <f t="shared" si="143"/>
        <v>6765978</v>
      </c>
      <c r="F686" s="28">
        <f t="shared" si="143"/>
        <v>6765977</v>
      </c>
      <c r="G686" s="26">
        <f t="shared" si="144"/>
        <v>13531955</v>
      </c>
      <c r="H686" s="24">
        <f t="shared" si="145"/>
        <v>778379</v>
      </c>
      <c r="I686" s="164">
        <f t="shared" si="146"/>
        <v>6.1032215591924961E-2</v>
      </c>
      <c r="J686" s="165">
        <f t="shared" si="147"/>
        <v>0.19888059482132728</v>
      </c>
      <c r="K686"/>
      <c r="L686"/>
      <c r="M686"/>
      <c r="N686"/>
      <c r="O686"/>
      <c r="P686"/>
    </row>
    <row r="687" spans="1:16" hidden="1" outlineLevel="1">
      <c r="A687" s="611" t="s">
        <v>66</v>
      </c>
      <c r="B687" s="24">
        <f t="shared" ref="B687:C706" si="148">B469+B521+B575+B629</f>
        <v>68108943</v>
      </c>
      <c r="C687" s="25">
        <f t="shared" si="148"/>
        <v>68108943</v>
      </c>
      <c r="D687" s="26">
        <f t="shared" si="142"/>
        <v>136217886</v>
      </c>
      <c r="E687" s="27">
        <f t="shared" ref="E687:F706" si="149">E469+E521+E575+E629</f>
        <v>67325955</v>
      </c>
      <c r="F687" s="28">
        <f t="shared" si="149"/>
        <v>67325953</v>
      </c>
      <c r="G687" s="26">
        <f t="shared" si="144"/>
        <v>134651908</v>
      </c>
      <c r="H687" s="24">
        <f t="shared" si="145"/>
        <v>-1565978</v>
      </c>
      <c r="I687" s="164">
        <f t="shared" si="146"/>
        <v>-1.1496126140145795E-2</v>
      </c>
      <c r="J687" s="165">
        <f t="shared" si="147"/>
        <v>1.9789935420910456</v>
      </c>
      <c r="K687"/>
      <c r="L687"/>
      <c r="M687"/>
      <c r="N687"/>
      <c r="O687"/>
      <c r="P687"/>
    </row>
    <row r="688" spans="1:16" hidden="1" outlineLevel="1">
      <c r="A688" s="611" t="s">
        <v>67</v>
      </c>
      <c r="B688" s="24">
        <f t="shared" si="148"/>
        <v>6360559</v>
      </c>
      <c r="C688" s="25">
        <f t="shared" si="148"/>
        <v>6360558</v>
      </c>
      <c r="D688" s="26">
        <f t="shared" si="142"/>
        <v>12721117</v>
      </c>
      <c r="E688" s="27">
        <f t="shared" si="149"/>
        <v>6844480</v>
      </c>
      <c r="F688" s="28">
        <f t="shared" si="149"/>
        <v>6844479</v>
      </c>
      <c r="G688" s="26">
        <f t="shared" si="144"/>
        <v>13688959</v>
      </c>
      <c r="H688" s="24">
        <f t="shared" si="145"/>
        <v>967842</v>
      </c>
      <c r="I688" s="164">
        <f t="shared" si="146"/>
        <v>7.6081526488593731E-2</v>
      </c>
      <c r="J688" s="165">
        <f t="shared" si="147"/>
        <v>0.20118809945826463</v>
      </c>
      <c r="K688"/>
      <c r="L688"/>
      <c r="M688"/>
      <c r="N688"/>
      <c r="O688"/>
      <c r="P688"/>
    </row>
    <row r="689" spans="1:16" hidden="1" outlineLevel="1">
      <c r="A689" s="611" t="s">
        <v>68</v>
      </c>
      <c r="B689" s="24">
        <f t="shared" si="148"/>
        <v>9728706</v>
      </c>
      <c r="C689" s="25">
        <f t="shared" si="148"/>
        <v>9728706</v>
      </c>
      <c r="D689" s="26">
        <f t="shared" si="142"/>
        <v>19457412</v>
      </c>
      <c r="E689" s="27">
        <f t="shared" si="149"/>
        <v>9168317</v>
      </c>
      <c r="F689" s="28">
        <f t="shared" si="149"/>
        <v>9168316</v>
      </c>
      <c r="G689" s="26">
        <f t="shared" si="144"/>
        <v>18336633</v>
      </c>
      <c r="H689" s="24">
        <f t="shared" si="145"/>
        <v>-1120779</v>
      </c>
      <c r="I689" s="164">
        <f t="shared" si="146"/>
        <v>-5.7601648153413211E-2</v>
      </c>
      <c r="J689" s="165">
        <f t="shared" si="147"/>
        <v>0.26949546300297178</v>
      </c>
      <c r="K689"/>
      <c r="L689"/>
      <c r="M689"/>
      <c r="N689"/>
      <c r="O689"/>
      <c r="P689"/>
    </row>
    <row r="690" spans="1:16" hidden="1" outlineLevel="1">
      <c r="A690" s="611" t="s">
        <v>69</v>
      </c>
      <c r="B690" s="24">
        <f t="shared" si="148"/>
        <v>10280078</v>
      </c>
      <c r="C690" s="25">
        <f t="shared" si="148"/>
        <v>10280077</v>
      </c>
      <c r="D690" s="26">
        <f t="shared" si="142"/>
        <v>20560155</v>
      </c>
      <c r="E690" s="27">
        <f t="shared" si="149"/>
        <v>11347927</v>
      </c>
      <c r="F690" s="28">
        <f t="shared" si="149"/>
        <v>11347926</v>
      </c>
      <c r="G690" s="26">
        <f t="shared" si="144"/>
        <v>22695853</v>
      </c>
      <c r="H690" s="24">
        <f t="shared" si="145"/>
        <v>2135698</v>
      </c>
      <c r="I690" s="164">
        <f t="shared" si="146"/>
        <v>0.10387557875901228</v>
      </c>
      <c r="J690" s="165">
        <f t="shared" si="147"/>
        <v>0.3335633871541403</v>
      </c>
      <c r="K690"/>
      <c r="L690"/>
      <c r="M690"/>
      <c r="N690"/>
      <c r="O690"/>
      <c r="P690"/>
    </row>
    <row r="691" spans="1:16" hidden="1" outlineLevel="1">
      <c r="A691" s="611" t="s">
        <v>70</v>
      </c>
      <c r="B691" s="24">
        <f t="shared" si="148"/>
        <v>9919220</v>
      </c>
      <c r="C691" s="25">
        <f t="shared" si="148"/>
        <v>9919220</v>
      </c>
      <c r="D691" s="26">
        <f t="shared" si="142"/>
        <v>19838440</v>
      </c>
      <c r="E691" s="27">
        <f t="shared" si="149"/>
        <v>10424439</v>
      </c>
      <c r="F691" s="28">
        <f t="shared" si="149"/>
        <v>10424437</v>
      </c>
      <c r="G691" s="26">
        <f t="shared" si="144"/>
        <v>20848876</v>
      </c>
      <c r="H691" s="24">
        <f t="shared" si="145"/>
        <v>1010436</v>
      </c>
      <c r="I691" s="164">
        <f t="shared" si="146"/>
        <v>5.093323870223667E-2</v>
      </c>
      <c r="J691" s="165">
        <f t="shared" si="147"/>
        <v>0.30641816797617893</v>
      </c>
      <c r="K691"/>
      <c r="L691"/>
      <c r="M691"/>
      <c r="N691"/>
      <c r="O691"/>
      <c r="P691"/>
    </row>
    <row r="692" spans="1:16" hidden="1" outlineLevel="1">
      <c r="A692" s="611" t="s">
        <v>71</v>
      </c>
      <c r="B692" s="24">
        <f t="shared" si="148"/>
        <v>77956615</v>
      </c>
      <c r="C692" s="25">
        <f t="shared" si="148"/>
        <v>77956614</v>
      </c>
      <c r="D692" s="26">
        <f t="shared" si="142"/>
        <v>155913229</v>
      </c>
      <c r="E692" s="27">
        <f t="shared" si="149"/>
        <v>78657933</v>
      </c>
      <c r="F692" s="28">
        <f t="shared" si="149"/>
        <v>78657932</v>
      </c>
      <c r="G692" s="26">
        <f t="shared" si="144"/>
        <v>157315865</v>
      </c>
      <c r="H692" s="24">
        <f t="shared" si="145"/>
        <v>1402636</v>
      </c>
      <c r="I692" s="164">
        <f t="shared" si="146"/>
        <v>8.9962603494024226E-3</v>
      </c>
      <c r="J692" s="165">
        <f t="shared" si="147"/>
        <v>2.3120881503102559</v>
      </c>
      <c r="K692"/>
      <c r="L692"/>
      <c r="M692"/>
      <c r="N692"/>
      <c r="O692"/>
      <c r="P692"/>
    </row>
    <row r="693" spans="1:16" hidden="1" outlineLevel="1">
      <c r="A693" s="611" t="s">
        <v>72</v>
      </c>
      <c r="B693" s="24">
        <f t="shared" si="148"/>
        <v>12343261</v>
      </c>
      <c r="C693" s="25">
        <f t="shared" si="148"/>
        <v>12343260</v>
      </c>
      <c r="D693" s="26">
        <f t="shared" si="142"/>
        <v>24686521</v>
      </c>
      <c r="E693" s="27">
        <f t="shared" si="149"/>
        <v>12500515</v>
      </c>
      <c r="F693" s="28">
        <f t="shared" si="149"/>
        <v>12500515</v>
      </c>
      <c r="G693" s="26">
        <f t="shared" si="144"/>
        <v>25001030</v>
      </c>
      <c r="H693" s="24">
        <f t="shared" si="145"/>
        <v>314509</v>
      </c>
      <c r="I693" s="164">
        <f t="shared" si="146"/>
        <v>1.2740110281234038E-2</v>
      </c>
      <c r="J693" s="165">
        <f t="shared" si="147"/>
        <v>0.36744282090398966</v>
      </c>
      <c r="K693"/>
      <c r="L693"/>
      <c r="M693"/>
      <c r="N693"/>
      <c r="O693"/>
      <c r="P693"/>
    </row>
    <row r="694" spans="1:16" hidden="1" outlineLevel="1">
      <c r="A694" s="611" t="s">
        <v>73</v>
      </c>
      <c r="B694" s="24">
        <f t="shared" si="148"/>
        <v>8132327</v>
      </c>
      <c r="C694" s="25">
        <f t="shared" si="148"/>
        <v>8132327</v>
      </c>
      <c r="D694" s="26">
        <f t="shared" si="142"/>
        <v>16264654</v>
      </c>
      <c r="E694" s="27">
        <f t="shared" si="149"/>
        <v>7284579</v>
      </c>
      <c r="F694" s="28">
        <f t="shared" si="149"/>
        <v>7284577</v>
      </c>
      <c r="G694" s="26">
        <f t="shared" si="144"/>
        <v>14569156</v>
      </c>
      <c r="H694" s="24">
        <f t="shared" si="145"/>
        <v>-1695498</v>
      </c>
      <c r="I694" s="164">
        <f t="shared" si="146"/>
        <v>-0.10424433252622527</v>
      </c>
      <c r="J694" s="165">
        <f t="shared" si="147"/>
        <v>0.21412444922590335</v>
      </c>
      <c r="K694"/>
      <c r="L694"/>
      <c r="M694"/>
      <c r="N694"/>
      <c r="O694"/>
      <c r="P694"/>
    </row>
    <row r="695" spans="1:16" hidden="1" outlineLevel="1">
      <c r="A695" s="611" t="s">
        <v>74</v>
      </c>
      <c r="B695" s="24">
        <f t="shared" si="148"/>
        <v>14052371</v>
      </c>
      <c r="C695" s="25">
        <f t="shared" si="148"/>
        <v>14052370</v>
      </c>
      <c r="D695" s="26">
        <f t="shared" si="142"/>
        <v>28104741</v>
      </c>
      <c r="E695" s="27">
        <f t="shared" si="149"/>
        <v>13362835</v>
      </c>
      <c r="F695" s="28">
        <f t="shared" si="149"/>
        <v>13362833</v>
      </c>
      <c r="G695" s="26">
        <f t="shared" si="144"/>
        <v>26725668</v>
      </c>
      <c r="H695" s="24">
        <f t="shared" si="145"/>
        <v>-1379073</v>
      </c>
      <c r="I695" s="164">
        <f t="shared" si="146"/>
        <v>-4.9069052086265448E-2</v>
      </c>
      <c r="J695" s="165">
        <f t="shared" si="147"/>
        <v>0.39279001067009989</v>
      </c>
      <c r="K695"/>
      <c r="L695"/>
      <c r="M695"/>
      <c r="N695"/>
      <c r="O695"/>
      <c r="P695"/>
    </row>
    <row r="696" spans="1:16" hidden="1" outlineLevel="1">
      <c r="A696" s="611" t="s">
        <v>75</v>
      </c>
      <c r="B696" s="24">
        <f t="shared" si="148"/>
        <v>10810261</v>
      </c>
      <c r="C696" s="25">
        <f t="shared" si="148"/>
        <v>10810260</v>
      </c>
      <c r="D696" s="26">
        <f t="shared" si="142"/>
        <v>21620521</v>
      </c>
      <c r="E696" s="27">
        <f t="shared" si="149"/>
        <v>11723836</v>
      </c>
      <c r="F696" s="28">
        <f t="shared" si="149"/>
        <v>11723836</v>
      </c>
      <c r="G696" s="26">
        <f t="shared" si="144"/>
        <v>23447672</v>
      </c>
      <c r="H696" s="24">
        <f t="shared" si="145"/>
        <v>1827151</v>
      </c>
      <c r="I696" s="164">
        <f t="shared" si="146"/>
        <v>8.4510035627726091E-2</v>
      </c>
      <c r="J696" s="165">
        <f t="shared" si="147"/>
        <v>0.34461295167885059</v>
      </c>
      <c r="K696"/>
      <c r="L696"/>
      <c r="M696"/>
      <c r="N696"/>
      <c r="O696"/>
      <c r="P696"/>
    </row>
    <row r="697" spans="1:16" hidden="1" outlineLevel="1">
      <c r="A697" s="611" t="s">
        <v>76</v>
      </c>
      <c r="B697" s="24">
        <f t="shared" si="148"/>
        <v>4732868</v>
      </c>
      <c r="C697" s="25">
        <f t="shared" si="148"/>
        <v>4732867</v>
      </c>
      <c r="D697" s="26">
        <f t="shared" si="142"/>
        <v>9465735</v>
      </c>
      <c r="E697" s="27">
        <f t="shared" si="149"/>
        <v>4967759</v>
      </c>
      <c r="F697" s="28">
        <f t="shared" si="149"/>
        <v>4967758</v>
      </c>
      <c r="G697" s="26">
        <f t="shared" si="144"/>
        <v>9935517</v>
      </c>
      <c r="H697" s="24">
        <f t="shared" si="145"/>
        <v>469782</v>
      </c>
      <c r="I697" s="164">
        <f t="shared" si="146"/>
        <v>4.9629743490600571E-2</v>
      </c>
      <c r="J697" s="165">
        <f t="shared" si="147"/>
        <v>0.14602335958236701</v>
      </c>
      <c r="K697"/>
      <c r="L697"/>
      <c r="M697"/>
      <c r="N697"/>
      <c r="O697"/>
      <c r="P697"/>
    </row>
    <row r="698" spans="1:16" hidden="1" outlineLevel="1">
      <c r="A698" s="611" t="s">
        <v>77</v>
      </c>
      <c r="B698" s="24">
        <f t="shared" si="148"/>
        <v>8370062</v>
      </c>
      <c r="C698" s="25">
        <f t="shared" si="148"/>
        <v>8370061</v>
      </c>
      <c r="D698" s="26">
        <f t="shared" si="142"/>
        <v>16740123</v>
      </c>
      <c r="E698" s="27">
        <f t="shared" si="149"/>
        <v>9641570</v>
      </c>
      <c r="F698" s="28">
        <f t="shared" si="149"/>
        <v>9641569</v>
      </c>
      <c r="G698" s="26">
        <f t="shared" si="144"/>
        <v>19283139</v>
      </c>
      <c r="H698" s="24">
        <f t="shared" si="145"/>
        <v>2543016</v>
      </c>
      <c r="I698" s="164">
        <f t="shared" si="146"/>
        <v>0.15191142860778264</v>
      </c>
      <c r="J698" s="165">
        <f t="shared" si="147"/>
        <v>0.28340636325958324</v>
      </c>
      <c r="K698"/>
      <c r="L698"/>
      <c r="M698"/>
      <c r="N698"/>
      <c r="O698"/>
      <c r="P698"/>
    </row>
    <row r="699" spans="1:16" hidden="1" outlineLevel="1">
      <c r="A699" s="611" t="s">
        <v>78</v>
      </c>
      <c r="B699" s="24">
        <f t="shared" si="148"/>
        <v>5073688</v>
      </c>
      <c r="C699" s="25">
        <f t="shared" si="148"/>
        <v>5073686</v>
      </c>
      <c r="D699" s="26">
        <f t="shared" si="142"/>
        <v>10147374</v>
      </c>
      <c r="E699" s="27">
        <f t="shared" si="149"/>
        <v>4861783</v>
      </c>
      <c r="F699" s="28">
        <f t="shared" si="149"/>
        <v>4861782</v>
      </c>
      <c r="G699" s="26">
        <f t="shared" si="144"/>
        <v>9723565</v>
      </c>
      <c r="H699" s="24">
        <f t="shared" si="145"/>
        <v>-423809</v>
      </c>
      <c r="I699" s="164">
        <f t="shared" si="146"/>
        <v>-4.1765386788739631E-2</v>
      </c>
      <c r="J699" s="165">
        <f t="shared" si="147"/>
        <v>0.14290827829266645</v>
      </c>
      <c r="K699"/>
      <c r="L699"/>
      <c r="M699"/>
      <c r="N699"/>
      <c r="O699"/>
      <c r="P699"/>
    </row>
    <row r="700" spans="1:16" hidden="1" outlineLevel="1">
      <c r="A700" s="611" t="s">
        <v>79</v>
      </c>
      <c r="B700" s="24">
        <f t="shared" si="148"/>
        <v>7813822</v>
      </c>
      <c r="C700" s="25">
        <f t="shared" si="148"/>
        <v>7813822</v>
      </c>
      <c r="D700" s="26">
        <f t="shared" si="142"/>
        <v>15627644</v>
      </c>
      <c r="E700" s="27">
        <f t="shared" si="149"/>
        <v>7941653</v>
      </c>
      <c r="F700" s="28">
        <f t="shared" si="149"/>
        <v>7941651</v>
      </c>
      <c r="G700" s="26">
        <f t="shared" si="144"/>
        <v>15883304</v>
      </c>
      <c r="H700" s="24">
        <f t="shared" si="145"/>
        <v>255660</v>
      </c>
      <c r="I700" s="164">
        <f t="shared" si="146"/>
        <v>1.6359471715634167E-2</v>
      </c>
      <c r="J700" s="165">
        <f t="shared" si="147"/>
        <v>0.23343862341014041</v>
      </c>
      <c r="K700"/>
      <c r="L700"/>
      <c r="M700"/>
      <c r="N700"/>
      <c r="O700"/>
      <c r="P700"/>
    </row>
    <row r="701" spans="1:16" hidden="1" outlineLevel="1">
      <c r="A701" s="611" t="s">
        <v>80</v>
      </c>
      <c r="B701" s="24">
        <f t="shared" si="148"/>
        <v>3897149</v>
      </c>
      <c r="C701" s="25">
        <f t="shared" si="148"/>
        <v>3897148</v>
      </c>
      <c r="D701" s="26">
        <f t="shared" si="142"/>
        <v>7794297</v>
      </c>
      <c r="E701" s="27">
        <f t="shared" si="149"/>
        <v>3863091</v>
      </c>
      <c r="F701" s="28">
        <f t="shared" si="149"/>
        <v>3863090</v>
      </c>
      <c r="G701" s="26">
        <f t="shared" si="144"/>
        <v>7726181</v>
      </c>
      <c r="H701" s="24">
        <f t="shared" si="145"/>
        <v>-68116</v>
      </c>
      <c r="I701" s="164">
        <f t="shared" si="146"/>
        <v>-8.7392102199852027E-3</v>
      </c>
      <c r="J701" s="165">
        <f t="shared" si="147"/>
        <v>0.11355251129472697</v>
      </c>
      <c r="K701"/>
      <c r="L701"/>
      <c r="M701"/>
      <c r="N701"/>
      <c r="O701"/>
      <c r="P701"/>
    </row>
    <row r="702" spans="1:16" hidden="1" outlineLevel="1">
      <c r="A702" s="611" t="s">
        <v>81</v>
      </c>
      <c r="B702" s="24">
        <f t="shared" si="148"/>
        <v>38785179</v>
      </c>
      <c r="C702" s="25">
        <f t="shared" si="148"/>
        <v>38785177</v>
      </c>
      <c r="D702" s="26">
        <f t="shared" si="142"/>
        <v>77570356</v>
      </c>
      <c r="E702" s="27">
        <f t="shared" si="149"/>
        <v>42079966</v>
      </c>
      <c r="F702" s="28">
        <f t="shared" si="149"/>
        <v>42079966</v>
      </c>
      <c r="G702" s="26">
        <f t="shared" si="144"/>
        <v>84159932</v>
      </c>
      <c r="H702" s="24">
        <f t="shared" si="145"/>
        <v>6589576</v>
      </c>
      <c r="I702" s="164">
        <f t="shared" si="146"/>
        <v>8.494966814384608E-2</v>
      </c>
      <c r="J702" s="165">
        <f t="shared" si="147"/>
        <v>1.236907552255565</v>
      </c>
      <c r="K702"/>
      <c r="L702"/>
      <c r="M702"/>
      <c r="N702"/>
      <c r="O702"/>
      <c r="P702"/>
    </row>
    <row r="703" spans="1:16" hidden="1" outlineLevel="1">
      <c r="A703" s="611" t="s">
        <v>82</v>
      </c>
      <c r="B703" s="24">
        <f t="shared" si="148"/>
        <v>13607154</v>
      </c>
      <c r="C703" s="25">
        <f t="shared" si="148"/>
        <v>13607153</v>
      </c>
      <c r="D703" s="26">
        <f t="shared" si="142"/>
        <v>27214307</v>
      </c>
      <c r="E703" s="27">
        <f t="shared" si="149"/>
        <v>13387699</v>
      </c>
      <c r="F703" s="28">
        <f t="shared" si="149"/>
        <v>13387698</v>
      </c>
      <c r="G703" s="26">
        <f t="shared" si="144"/>
        <v>26775397</v>
      </c>
      <c r="H703" s="24">
        <f t="shared" si="145"/>
        <v>-438910</v>
      </c>
      <c r="I703" s="164">
        <f t="shared" si="146"/>
        <v>-1.6127913894702518E-2</v>
      </c>
      <c r="J703" s="165">
        <f t="shared" si="147"/>
        <v>0.39352088311978434</v>
      </c>
      <c r="K703"/>
      <c r="L703"/>
      <c r="M703"/>
      <c r="N703"/>
      <c r="O703"/>
      <c r="P703"/>
    </row>
    <row r="704" spans="1:16" hidden="1" outlineLevel="1">
      <c r="A704" s="611" t="s">
        <v>83</v>
      </c>
      <c r="B704" s="24">
        <f t="shared" si="148"/>
        <v>40226013</v>
      </c>
      <c r="C704" s="25">
        <f t="shared" si="148"/>
        <v>40226012</v>
      </c>
      <c r="D704" s="26">
        <f t="shared" si="142"/>
        <v>80452025</v>
      </c>
      <c r="E704" s="27">
        <f t="shared" si="149"/>
        <v>42172061</v>
      </c>
      <c r="F704" s="28">
        <f t="shared" si="149"/>
        <v>42172059</v>
      </c>
      <c r="G704" s="26">
        <f t="shared" si="144"/>
        <v>84344120</v>
      </c>
      <c r="H704" s="24">
        <f t="shared" si="145"/>
        <v>3892095</v>
      </c>
      <c r="I704" s="164">
        <f t="shared" si="146"/>
        <v>4.8377837599488639E-2</v>
      </c>
      <c r="J704" s="165">
        <f t="shared" si="147"/>
        <v>1.2396145830577625</v>
      </c>
      <c r="K704"/>
      <c r="L704"/>
      <c r="M704"/>
      <c r="N704"/>
      <c r="O704"/>
      <c r="P704"/>
    </row>
    <row r="705" spans="1:16" hidden="1" outlineLevel="1">
      <c r="A705" s="611" t="s">
        <v>84</v>
      </c>
      <c r="B705" s="24">
        <f t="shared" si="148"/>
        <v>7467879</v>
      </c>
      <c r="C705" s="25">
        <f t="shared" si="148"/>
        <v>7467877</v>
      </c>
      <c r="D705" s="26">
        <f t="shared" si="142"/>
        <v>14935756</v>
      </c>
      <c r="E705" s="27">
        <f t="shared" si="149"/>
        <v>8462710</v>
      </c>
      <c r="F705" s="28">
        <f t="shared" si="149"/>
        <v>8462709</v>
      </c>
      <c r="G705" s="26">
        <f t="shared" si="144"/>
        <v>16925419</v>
      </c>
      <c r="H705" s="24">
        <f t="shared" si="145"/>
        <v>1989663</v>
      </c>
      <c r="I705" s="164">
        <f t="shared" si="146"/>
        <v>0.13321474989280757</v>
      </c>
      <c r="J705" s="165">
        <f t="shared" si="147"/>
        <v>0.24875469940006409</v>
      </c>
      <c r="K705"/>
      <c r="L705"/>
      <c r="M705"/>
      <c r="N705"/>
      <c r="O705"/>
      <c r="P705"/>
    </row>
    <row r="706" spans="1:16" hidden="1" outlineLevel="1">
      <c r="A706" s="611" t="s">
        <v>85</v>
      </c>
      <c r="B706" s="24">
        <f t="shared" si="148"/>
        <v>55345475</v>
      </c>
      <c r="C706" s="25">
        <f t="shared" si="148"/>
        <v>55345474</v>
      </c>
      <c r="D706" s="26">
        <f t="shared" si="142"/>
        <v>110690949</v>
      </c>
      <c r="E706" s="27">
        <f t="shared" si="149"/>
        <v>56831712</v>
      </c>
      <c r="F706" s="28">
        <f t="shared" si="149"/>
        <v>56831711</v>
      </c>
      <c r="G706" s="26">
        <f t="shared" si="144"/>
        <v>113663423</v>
      </c>
      <c r="H706" s="24">
        <f t="shared" si="145"/>
        <v>2972474</v>
      </c>
      <c r="I706" s="164">
        <f t="shared" si="146"/>
        <v>2.6853812591307712E-2</v>
      </c>
      <c r="J706" s="165">
        <f t="shared" si="147"/>
        <v>1.6705235256596798</v>
      </c>
      <c r="K706"/>
      <c r="L706"/>
      <c r="M706"/>
      <c r="N706"/>
      <c r="O706"/>
      <c r="P706"/>
    </row>
    <row r="707" spans="1:16" hidden="1" outlineLevel="1">
      <c r="A707" s="611" t="s">
        <v>86</v>
      </c>
      <c r="B707" s="24">
        <f t="shared" ref="B707:C716" si="150">B489+B541+B595+B649</f>
        <v>7070683</v>
      </c>
      <c r="C707" s="25">
        <f t="shared" si="150"/>
        <v>7070682</v>
      </c>
      <c r="D707" s="26">
        <f t="shared" si="142"/>
        <v>14141365</v>
      </c>
      <c r="E707" s="27">
        <f t="shared" ref="E707:F716" si="151">E489+E541+E595+E649</f>
        <v>7022460</v>
      </c>
      <c r="F707" s="28">
        <f t="shared" si="151"/>
        <v>7022458</v>
      </c>
      <c r="G707" s="26">
        <f t="shared" si="144"/>
        <v>14044918</v>
      </c>
      <c r="H707" s="24">
        <f t="shared" si="145"/>
        <v>-96447</v>
      </c>
      <c r="I707" s="164">
        <f t="shared" si="146"/>
        <v>-6.8202044144960545E-3</v>
      </c>
      <c r="J707" s="165">
        <f t="shared" si="147"/>
        <v>0.20641966708112508</v>
      </c>
      <c r="K707"/>
      <c r="L707"/>
      <c r="M707"/>
      <c r="N707"/>
      <c r="O707"/>
      <c r="P707"/>
    </row>
    <row r="708" spans="1:16" hidden="1" outlineLevel="1">
      <c r="A708" s="611" t="s">
        <v>87</v>
      </c>
      <c r="B708" s="24">
        <f t="shared" si="150"/>
        <v>7198828</v>
      </c>
      <c r="C708" s="25">
        <f t="shared" si="150"/>
        <v>7198827</v>
      </c>
      <c r="D708" s="26">
        <f t="shared" si="142"/>
        <v>14397655</v>
      </c>
      <c r="E708" s="27">
        <f t="shared" si="151"/>
        <v>7484440</v>
      </c>
      <c r="F708" s="28">
        <f t="shared" si="151"/>
        <v>7484438</v>
      </c>
      <c r="G708" s="26">
        <f t="shared" si="144"/>
        <v>14968878</v>
      </c>
      <c r="H708" s="24">
        <f t="shared" si="145"/>
        <v>571223</v>
      </c>
      <c r="I708" s="164">
        <f t="shared" si="146"/>
        <v>3.9674724807616239E-2</v>
      </c>
      <c r="J708" s="165">
        <f t="shared" si="147"/>
        <v>0.21999920635620498</v>
      </c>
      <c r="K708"/>
      <c r="L708"/>
      <c r="M708"/>
      <c r="N708"/>
      <c r="O708"/>
      <c r="P708"/>
    </row>
    <row r="709" spans="1:16" hidden="1" outlineLevel="1">
      <c r="A709" s="611" t="s">
        <v>88</v>
      </c>
      <c r="B709" s="24">
        <f t="shared" si="150"/>
        <v>5237663</v>
      </c>
      <c r="C709" s="25">
        <f t="shared" si="150"/>
        <v>5237662</v>
      </c>
      <c r="D709" s="26">
        <f t="shared" si="142"/>
        <v>10475325</v>
      </c>
      <c r="E709" s="27">
        <f t="shared" si="151"/>
        <v>7048806</v>
      </c>
      <c r="F709" s="28">
        <f t="shared" si="151"/>
        <v>7048804</v>
      </c>
      <c r="G709" s="26">
        <f t="shared" si="144"/>
        <v>14097610</v>
      </c>
      <c r="H709" s="24">
        <f t="shared" si="145"/>
        <v>3622285</v>
      </c>
      <c r="I709" s="164">
        <f t="shared" si="146"/>
        <v>0.34579213532754355</v>
      </c>
      <c r="J709" s="165">
        <f t="shared" si="147"/>
        <v>0.2071940870597849</v>
      </c>
      <c r="K709"/>
      <c r="L709"/>
      <c r="M709"/>
      <c r="N709"/>
      <c r="O709"/>
      <c r="P709"/>
    </row>
    <row r="710" spans="1:16" hidden="1" outlineLevel="1">
      <c r="A710" s="611" t="s">
        <v>89</v>
      </c>
      <c r="B710" s="24">
        <f t="shared" si="150"/>
        <v>11734564</v>
      </c>
      <c r="C710" s="25">
        <f t="shared" si="150"/>
        <v>11734564</v>
      </c>
      <c r="D710" s="26">
        <f t="shared" si="142"/>
        <v>23469128</v>
      </c>
      <c r="E710" s="27">
        <f t="shared" si="151"/>
        <v>11926817</v>
      </c>
      <c r="F710" s="28">
        <f t="shared" si="151"/>
        <v>11926816</v>
      </c>
      <c r="G710" s="26">
        <f t="shared" si="144"/>
        <v>23853633</v>
      </c>
      <c r="H710" s="24">
        <f t="shared" si="145"/>
        <v>384505</v>
      </c>
      <c r="I710" s="164">
        <f t="shared" si="146"/>
        <v>1.6383437850779968E-2</v>
      </c>
      <c r="J710" s="165">
        <f t="shared" si="147"/>
        <v>0.35057940406169258</v>
      </c>
      <c r="K710"/>
      <c r="L710"/>
      <c r="M710"/>
      <c r="N710"/>
      <c r="O710"/>
      <c r="P710"/>
    </row>
    <row r="711" spans="1:16" hidden="1" outlineLevel="1">
      <c r="A711" s="611" t="s">
        <v>90</v>
      </c>
      <c r="B711" s="24">
        <f t="shared" si="150"/>
        <v>16769512</v>
      </c>
      <c r="C711" s="25">
        <f t="shared" si="150"/>
        <v>16769511</v>
      </c>
      <c r="D711" s="26">
        <f t="shared" si="142"/>
        <v>33539023</v>
      </c>
      <c r="E711" s="27">
        <f t="shared" si="151"/>
        <v>18081394</v>
      </c>
      <c r="F711" s="28">
        <f t="shared" si="151"/>
        <v>18081392</v>
      </c>
      <c r="G711" s="26">
        <f t="shared" si="144"/>
        <v>36162786</v>
      </c>
      <c r="H711" s="24">
        <f t="shared" si="145"/>
        <v>2623763</v>
      </c>
      <c r="I711" s="164">
        <f t="shared" si="146"/>
        <v>7.8230155958925809E-2</v>
      </c>
      <c r="J711" s="165">
        <f t="shared" si="147"/>
        <v>0.53148834666360967</v>
      </c>
      <c r="K711"/>
      <c r="L711"/>
      <c r="M711"/>
      <c r="N711"/>
      <c r="O711"/>
      <c r="P711"/>
    </row>
    <row r="712" spans="1:16" hidden="1" outlineLevel="1">
      <c r="A712" s="611" t="s">
        <v>91</v>
      </c>
      <c r="B712" s="24">
        <f t="shared" si="150"/>
        <v>5594240</v>
      </c>
      <c r="C712" s="25">
        <f t="shared" si="150"/>
        <v>5594239</v>
      </c>
      <c r="D712" s="26">
        <f t="shared" si="142"/>
        <v>11188479</v>
      </c>
      <c r="E712" s="27">
        <f t="shared" si="151"/>
        <v>5338450</v>
      </c>
      <c r="F712" s="28">
        <f t="shared" si="151"/>
        <v>5338449</v>
      </c>
      <c r="G712" s="26">
        <f t="shared" si="144"/>
        <v>10676899</v>
      </c>
      <c r="H712" s="24">
        <f t="shared" si="145"/>
        <v>-511580</v>
      </c>
      <c r="I712" s="164">
        <f t="shared" si="146"/>
        <v>-4.5723820011638758E-2</v>
      </c>
      <c r="J712" s="165">
        <f t="shared" si="147"/>
        <v>0.15691953039802706</v>
      </c>
      <c r="K712"/>
      <c r="L712"/>
      <c r="M712"/>
      <c r="N712"/>
      <c r="O712"/>
      <c r="P712"/>
    </row>
    <row r="713" spans="1:16" hidden="1" outlineLevel="1">
      <c r="A713" s="611" t="s">
        <v>92</v>
      </c>
      <c r="B713" s="24">
        <f t="shared" si="150"/>
        <v>5622722</v>
      </c>
      <c r="C713" s="25">
        <f t="shared" si="150"/>
        <v>5622721</v>
      </c>
      <c r="D713" s="26">
        <f t="shared" si="142"/>
        <v>11245443</v>
      </c>
      <c r="E713" s="27">
        <f t="shared" si="151"/>
        <v>5535061</v>
      </c>
      <c r="F713" s="28">
        <f t="shared" si="151"/>
        <v>5535059</v>
      </c>
      <c r="G713" s="26">
        <f t="shared" si="144"/>
        <v>11070120</v>
      </c>
      <c r="H713" s="24">
        <f t="shared" si="145"/>
        <v>-175323</v>
      </c>
      <c r="I713" s="164">
        <f t="shared" si="146"/>
        <v>-1.5590581891704933E-2</v>
      </c>
      <c r="J713" s="165">
        <f t="shared" si="147"/>
        <v>0.16269874163367165</v>
      </c>
      <c r="K713"/>
      <c r="L713"/>
      <c r="M713"/>
      <c r="N713"/>
      <c r="O713"/>
      <c r="P713"/>
    </row>
    <row r="714" spans="1:16" hidden="1" outlineLevel="1">
      <c r="A714" s="611" t="s">
        <v>93</v>
      </c>
      <c r="B714" s="24">
        <f t="shared" si="150"/>
        <v>8461966</v>
      </c>
      <c r="C714" s="25">
        <f t="shared" si="150"/>
        <v>8461965</v>
      </c>
      <c r="D714" s="26">
        <f t="shared" si="142"/>
        <v>16923931</v>
      </c>
      <c r="E714" s="27">
        <f t="shared" si="151"/>
        <v>9059678</v>
      </c>
      <c r="F714" s="28">
        <f t="shared" si="151"/>
        <v>9059678</v>
      </c>
      <c r="G714" s="26">
        <f t="shared" si="144"/>
        <v>18119356</v>
      </c>
      <c r="H714" s="24">
        <f t="shared" si="145"/>
        <v>1195425</v>
      </c>
      <c r="I714" s="164">
        <f t="shared" si="146"/>
        <v>7.0635185170632053E-2</v>
      </c>
      <c r="J714" s="165">
        <f t="shared" si="147"/>
        <v>0.26630211961681705</v>
      </c>
      <c r="K714"/>
      <c r="L714"/>
      <c r="M714"/>
      <c r="N714"/>
      <c r="O714"/>
      <c r="P714"/>
    </row>
    <row r="715" spans="1:16" hidden="1" outlineLevel="1">
      <c r="A715" s="611" t="s">
        <v>94</v>
      </c>
      <c r="B715" s="24">
        <f t="shared" si="150"/>
        <v>3885074</v>
      </c>
      <c r="C715" s="25">
        <f t="shared" si="150"/>
        <v>3885073</v>
      </c>
      <c r="D715" s="26">
        <f t="shared" si="142"/>
        <v>7770147</v>
      </c>
      <c r="E715" s="27">
        <f t="shared" si="151"/>
        <v>3929862</v>
      </c>
      <c r="F715" s="28">
        <f t="shared" si="151"/>
        <v>3929861</v>
      </c>
      <c r="G715" s="26">
        <f t="shared" si="144"/>
        <v>7859723</v>
      </c>
      <c r="H715" s="24">
        <f t="shared" si="145"/>
        <v>89576</v>
      </c>
      <c r="I715" s="164">
        <f t="shared" si="146"/>
        <v>1.1528224626895733E-2</v>
      </c>
      <c r="J715" s="165">
        <f t="shared" si="147"/>
        <v>0.11551519239983186</v>
      </c>
      <c r="K715"/>
      <c r="L715"/>
      <c r="M715"/>
      <c r="N715"/>
      <c r="O715"/>
      <c r="P715"/>
    </row>
    <row r="716" spans="1:16" hidden="1" outlineLevel="1">
      <c r="A716" s="611" t="s">
        <v>95</v>
      </c>
      <c r="B716" s="24">
        <f t="shared" si="150"/>
        <v>9373136</v>
      </c>
      <c r="C716" s="25">
        <f t="shared" si="150"/>
        <v>9373136</v>
      </c>
      <c r="D716" s="26">
        <f t="shared" si="142"/>
        <v>18746272</v>
      </c>
      <c r="E716" s="27">
        <f t="shared" si="151"/>
        <v>9645284</v>
      </c>
      <c r="F716" s="28">
        <f t="shared" si="151"/>
        <v>9645283</v>
      </c>
      <c r="G716" s="26">
        <f t="shared" si="144"/>
        <v>19290567</v>
      </c>
      <c r="H716" s="24">
        <f t="shared" si="145"/>
        <v>544295</v>
      </c>
      <c r="I716" s="164">
        <f t="shared" si="146"/>
        <v>2.9034839567034981E-2</v>
      </c>
      <c r="J716" s="165">
        <f t="shared" si="147"/>
        <v>0.28351553337272156</v>
      </c>
      <c r="K716"/>
      <c r="L716"/>
      <c r="M716"/>
      <c r="N716"/>
      <c r="O716"/>
      <c r="P716"/>
    </row>
    <row r="717" spans="1:16" ht="26.25" collapsed="1" thickBot="1">
      <c r="A717" s="376" t="s">
        <v>202</v>
      </c>
      <c r="B717" s="452">
        <f t="shared" ref="B717:H717" si="152">SUM(B667:B716)</f>
        <v>883700641</v>
      </c>
      <c r="C717" s="453">
        <f t="shared" si="152"/>
        <v>883700595</v>
      </c>
      <c r="D717" s="454">
        <f t="shared" si="152"/>
        <v>1767401236</v>
      </c>
      <c r="E717" s="452">
        <f t="shared" si="152"/>
        <v>916653642</v>
      </c>
      <c r="F717" s="453">
        <f t="shared" si="152"/>
        <v>916653595</v>
      </c>
      <c r="G717" s="454">
        <f t="shared" si="152"/>
        <v>1833307237</v>
      </c>
      <c r="H717" s="452">
        <f t="shared" si="152"/>
        <v>65906001</v>
      </c>
      <c r="I717" s="408">
        <f t="shared" si="146"/>
        <v>3.7289778720059695E-2</v>
      </c>
      <c r="J717" s="409">
        <f>IFERROR(G717/G$662,"")</f>
        <v>1</v>
      </c>
      <c r="K717"/>
      <c r="L717"/>
      <c r="M717"/>
      <c r="N717"/>
      <c r="O717"/>
      <c r="P717"/>
    </row>
    <row r="718" spans="1:16">
      <c r="A718" s="603"/>
      <c r="B718" s="4"/>
      <c r="C718" s="4"/>
      <c r="D718" s="4"/>
      <c r="E718" s="4"/>
      <c r="F718" s="4"/>
      <c r="G718" s="4"/>
      <c r="H718" s="4"/>
      <c r="I718" s="4"/>
      <c r="J718" s="194"/>
      <c r="K718"/>
      <c r="L718"/>
      <c r="M718"/>
      <c r="N718"/>
      <c r="O718"/>
      <c r="P718"/>
    </row>
    <row r="719" spans="1:16">
      <c r="A719" s="603"/>
      <c r="B719" s="4"/>
      <c r="C719" s="4"/>
      <c r="D719" s="4"/>
      <c r="E719" s="4"/>
      <c r="F719" s="4"/>
      <c r="G719" s="4"/>
      <c r="H719" s="4"/>
      <c r="I719" s="4"/>
      <c r="J719" s="194"/>
      <c r="K719"/>
      <c r="L719"/>
      <c r="M719"/>
      <c r="N719"/>
      <c r="O719"/>
      <c r="P719"/>
    </row>
    <row r="720" spans="1:16">
      <c r="A720" s="603"/>
      <c r="B720" s="4"/>
      <c r="C720" s="4"/>
      <c r="D720" s="4"/>
      <c r="E720" s="4"/>
      <c r="F720" s="4"/>
      <c r="G720" s="4"/>
      <c r="H720" s="4"/>
      <c r="I720" s="4"/>
      <c r="J720" s="194"/>
      <c r="K720"/>
      <c r="L720"/>
      <c r="M720"/>
      <c r="N720"/>
      <c r="O720"/>
      <c r="P720"/>
    </row>
    <row r="721" spans="1:16">
      <c r="A721" s="603"/>
      <c r="B721" s="4"/>
      <c r="C721" s="4"/>
      <c r="D721" s="4"/>
      <c r="E721" s="4"/>
      <c r="F721" s="4"/>
      <c r="G721" s="4"/>
      <c r="H721" s="4"/>
      <c r="I721" s="4"/>
      <c r="J721" s="194"/>
      <c r="K721"/>
      <c r="L721"/>
      <c r="M721"/>
      <c r="N721"/>
      <c r="O721"/>
      <c r="P721"/>
    </row>
    <row r="722" spans="1:16">
      <c r="A722" s="603"/>
      <c r="B722" s="4"/>
      <c r="C722" s="4"/>
      <c r="D722" s="4"/>
      <c r="E722" s="4"/>
      <c r="F722" s="4"/>
      <c r="G722" s="4"/>
      <c r="H722" s="4"/>
      <c r="I722" s="4"/>
      <c r="J722" s="194"/>
      <c r="K722"/>
      <c r="L722"/>
      <c r="M722"/>
      <c r="N722"/>
      <c r="O722"/>
      <c r="P722"/>
    </row>
    <row r="723" spans="1:16">
      <c r="A723" s="603"/>
      <c r="B723" s="4"/>
      <c r="C723" s="4"/>
      <c r="D723" s="4"/>
      <c r="E723" s="4"/>
      <c r="F723" s="4"/>
      <c r="G723" s="4"/>
      <c r="H723" s="4"/>
      <c r="I723" s="4"/>
      <c r="J723" s="194"/>
      <c r="K723"/>
      <c r="L723"/>
      <c r="M723"/>
      <c r="N723"/>
      <c r="O723"/>
      <c r="P723"/>
    </row>
    <row r="724" spans="1:16">
      <c r="A724" s="603"/>
      <c r="B724" s="4"/>
      <c r="C724" s="4"/>
      <c r="D724" s="4"/>
      <c r="E724" s="4"/>
      <c r="F724" s="4"/>
      <c r="G724" s="4"/>
      <c r="H724" s="4"/>
      <c r="I724" s="4"/>
      <c r="J724" s="194"/>
      <c r="K724"/>
      <c r="L724"/>
      <c r="M724"/>
      <c r="N724"/>
      <c r="O724"/>
      <c r="P724"/>
    </row>
    <row r="725" spans="1:16">
      <c r="A725" s="603"/>
      <c r="B725" s="4"/>
      <c r="C725" s="4"/>
      <c r="D725" s="4"/>
      <c r="E725" s="4"/>
      <c r="F725" s="4"/>
      <c r="G725" s="4"/>
      <c r="H725" s="4"/>
      <c r="I725" s="4"/>
      <c r="J725" s="194"/>
      <c r="K725"/>
      <c r="L725"/>
      <c r="M725"/>
      <c r="N725"/>
      <c r="O725"/>
      <c r="P725"/>
    </row>
    <row r="726" spans="1:16">
      <c r="A726" s="603"/>
      <c r="B726" s="4"/>
      <c r="C726" s="4"/>
      <c r="D726" s="4"/>
      <c r="E726" s="4"/>
      <c r="F726" s="4"/>
      <c r="G726" s="4"/>
      <c r="H726" s="4"/>
      <c r="I726" s="4"/>
      <c r="J726" s="194"/>
      <c r="K726"/>
      <c r="L726"/>
      <c r="M726"/>
      <c r="N726"/>
      <c r="O726"/>
      <c r="P726"/>
    </row>
    <row r="727" spans="1:16">
      <c r="A727" s="603"/>
      <c r="B727" s="4"/>
      <c r="C727" s="4"/>
      <c r="D727" s="4"/>
      <c r="E727" s="4"/>
      <c r="F727" s="4"/>
      <c r="G727" s="4"/>
      <c r="H727" s="4"/>
      <c r="I727" s="4"/>
      <c r="J727" s="194"/>
      <c r="K727"/>
      <c r="L727"/>
      <c r="M727"/>
      <c r="N727"/>
      <c r="O727"/>
      <c r="P727"/>
    </row>
    <row r="728" spans="1:16">
      <c r="A728" s="603"/>
      <c r="B728" s="4"/>
      <c r="C728" s="4"/>
      <c r="D728" s="4"/>
      <c r="E728" s="4"/>
      <c r="F728" s="4"/>
      <c r="G728" s="4"/>
      <c r="H728" s="4"/>
      <c r="I728" s="4"/>
      <c r="J728" s="194"/>
      <c r="K728"/>
      <c r="L728"/>
      <c r="M728"/>
      <c r="N728"/>
      <c r="O728"/>
      <c r="P728"/>
    </row>
    <row r="729" spans="1:16">
      <c r="A729" s="603"/>
      <c r="B729" s="4"/>
      <c r="C729" s="4"/>
      <c r="D729" s="4"/>
      <c r="E729" s="4"/>
      <c r="F729" s="4"/>
      <c r="G729" s="4"/>
      <c r="H729" s="4"/>
      <c r="I729" s="4"/>
      <c r="J729" s="194"/>
      <c r="K729"/>
      <c r="L729"/>
      <c r="M729"/>
      <c r="N729"/>
      <c r="O729"/>
      <c r="P729"/>
    </row>
    <row r="730" spans="1:16">
      <c r="A730" s="603"/>
      <c r="B730" s="4"/>
      <c r="C730" s="4"/>
      <c r="D730" s="4"/>
      <c r="E730" s="4"/>
      <c r="F730" s="4"/>
      <c r="G730" s="4"/>
      <c r="H730" s="4"/>
      <c r="I730" s="4"/>
      <c r="J730" s="194"/>
      <c r="K730"/>
      <c r="L730"/>
      <c r="M730"/>
      <c r="N730"/>
      <c r="O730"/>
      <c r="P730"/>
    </row>
    <row r="731" spans="1:16">
      <c r="A731" s="603"/>
      <c r="B731" s="4"/>
      <c r="C731" s="4"/>
      <c r="D731" s="4"/>
      <c r="E731" s="4"/>
      <c r="F731" s="4"/>
      <c r="G731" s="4"/>
      <c r="H731" s="4"/>
      <c r="I731" s="4"/>
      <c r="J731" s="194"/>
      <c r="K731"/>
      <c r="L731"/>
      <c r="M731"/>
      <c r="N731"/>
      <c r="O731"/>
      <c r="P731"/>
    </row>
    <row r="732" spans="1:16">
      <c r="A732" s="603"/>
      <c r="B732" s="4"/>
      <c r="C732" s="4"/>
      <c r="D732" s="4"/>
      <c r="E732" s="4"/>
      <c r="F732" s="4"/>
      <c r="G732" s="4"/>
      <c r="H732" s="4"/>
      <c r="I732" s="4"/>
      <c r="J732" s="194"/>
      <c r="K732"/>
      <c r="L732"/>
      <c r="M732"/>
      <c r="N732"/>
      <c r="O732"/>
      <c r="P732"/>
    </row>
    <row r="733" spans="1:16">
      <c r="A733" s="603"/>
      <c r="B733" s="4"/>
      <c r="C733" s="4"/>
      <c r="D733" s="4"/>
      <c r="E733" s="4"/>
      <c r="F733" s="4"/>
      <c r="G733" s="4"/>
      <c r="H733" s="4"/>
      <c r="I733" s="4"/>
      <c r="J733" s="194"/>
      <c r="K733"/>
      <c r="L733"/>
      <c r="M733"/>
      <c r="N733"/>
      <c r="O733"/>
      <c r="P733"/>
    </row>
    <row r="734" spans="1:16">
      <c r="A734" s="603"/>
      <c r="B734" s="4"/>
      <c r="C734" s="4"/>
      <c r="D734" s="4"/>
      <c r="E734" s="4"/>
      <c r="F734" s="4"/>
      <c r="G734" s="4"/>
      <c r="H734" s="4"/>
      <c r="I734" s="4"/>
      <c r="J734" s="194"/>
      <c r="K734"/>
      <c r="L734"/>
      <c r="M734"/>
      <c r="N734"/>
      <c r="O734"/>
      <c r="P734"/>
    </row>
    <row r="735" spans="1:16">
      <c r="A735" s="603"/>
      <c r="B735" s="4"/>
      <c r="C735" s="4"/>
      <c r="D735" s="4"/>
      <c r="E735" s="4"/>
      <c r="F735" s="4"/>
      <c r="G735" s="4"/>
      <c r="H735" s="4"/>
      <c r="I735" s="4"/>
      <c r="J735" s="194"/>
      <c r="K735"/>
      <c r="L735"/>
      <c r="M735"/>
      <c r="N735"/>
      <c r="O735"/>
      <c r="P735"/>
    </row>
    <row r="736" spans="1:16">
      <c r="A736" s="603"/>
      <c r="B736" s="4"/>
      <c r="C736" s="4"/>
      <c r="D736" s="4"/>
      <c r="E736" s="4"/>
      <c r="F736" s="4"/>
      <c r="G736" s="4"/>
      <c r="H736" s="4"/>
      <c r="I736" s="4"/>
      <c r="J736" s="194"/>
      <c r="K736"/>
      <c r="L736"/>
      <c r="M736"/>
      <c r="N736"/>
      <c r="O736"/>
      <c r="P736"/>
    </row>
    <row r="737" spans="1:16">
      <c r="A737" s="603"/>
      <c r="B737" s="4"/>
      <c r="C737" s="4"/>
      <c r="D737" s="4"/>
      <c r="E737" s="4"/>
      <c r="F737" s="4"/>
      <c r="G737" s="4"/>
      <c r="H737" s="4"/>
      <c r="I737" s="4"/>
      <c r="J737" s="194"/>
      <c r="K737"/>
      <c r="L737"/>
      <c r="M737"/>
      <c r="N737"/>
      <c r="O737"/>
      <c r="P737"/>
    </row>
    <row r="738" spans="1:16">
      <c r="A738" s="603"/>
      <c r="B738" s="4"/>
      <c r="C738" s="4"/>
      <c r="D738" s="4"/>
      <c r="E738" s="4"/>
      <c r="F738" s="4"/>
      <c r="G738" s="4"/>
      <c r="H738" s="4"/>
      <c r="I738" s="4"/>
      <c r="J738" s="604"/>
      <c r="K738"/>
      <c r="L738"/>
      <c r="M738"/>
      <c r="N738"/>
      <c r="O738"/>
      <c r="P738"/>
    </row>
    <row r="739" spans="1:16" ht="13.5" thickBot="1">
      <c r="A739" s="603"/>
      <c r="B739" s="4"/>
      <c r="C739" s="4"/>
      <c r="D739" s="4"/>
      <c r="E739" s="4"/>
      <c r="F739" s="4"/>
      <c r="G739" s="4"/>
      <c r="H739" s="4"/>
      <c r="I739" s="4"/>
      <c r="J739" s="194"/>
      <c r="K739"/>
      <c r="L739"/>
      <c r="M739"/>
      <c r="N739"/>
      <c r="O739"/>
      <c r="P739"/>
    </row>
    <row r="740" spans="1:16" ht="13.5" customHeight="1" thickBot="1">
      <c r="A740" s="549" t="s">
        <v>324</v>
      </c>
      <c r="B740" s="550"/>
      <c r="C740" s="550"/>
      <c r="D740" s="550"/>
      <c r="E740" s="550"/>
      <c r="F740" s="550"/>
      <c r="G740" s="550"/>
      <c r="H740" s="550"/>
      <c r="I740" s="550"/>
      <c r="J740" s="558"/>
      <c r="K740"/>
      <c r="L740"/>
      <c r="M740"/>
      <c r="N740"/>
      <c r="O740"/>
      <c r="P740"/>
    </row>
    <row r="741" spans="1:16" ht="13.5" thickBot="1">
      <c r="A741" s="248" t="s">
        <v>483</v>
      </c>
      <c r="B741" s="675" t="s">
        <v>1</v>
      </c>
      <c r="C741" s="676"/>
      <c r="D741" s="676"/>
      <c r="E741" s="676"/>
      <c r="F741" s="676"/>
      <c r="G741" s="676"/>
      <c r="H741" s="676"/>
      <c r="I741" s="676"/>
      <c r="J741" s="677"/>
      <c r="K741"/>
      <c r="L741"/>
      <c r="M741"/>
      <c r="N741"/>
      <c r="O741"/>
      <c r="P741"/>
    </row>
    <row r="742" spans="1:16" s="11" customFormat="1" ht="25.5">
      <c r="A742" s="448" t="s">
        <v>208</v>
      </c>
      <c r="B742" s="449">
        <f>E742-2</f>
        <v>2018</v>
      </c>
      <c r="C742" s="450">
        <f>B742+1</f>
        <v>2019</v>
      </c>
      <c r="D742" s="451" t="str">
        <f>B742&amp;"-"&amp;C742</f>
        <v>2018-2019</v>
      </c>
      <c r="E742" s="449" t="str">
        <f>$N$1</f>
        <v>2020</v>
      </c>
      <c r="F742" s="450">
        <f>E742+1</f>
        <v>2021</v>
      </c>
      <c r="G742" s="451" t="str">
        <f>E742&amp;"-"&amp;F742</f>
        <v>2020-2021</v>
      </c>
      <c r="H742" s="449" t="s">
        <v>101</v>
      </c>
      <c r="I742" s="450" t="s">
        <v>102</v>
      </c>
      <c r="J742" s="451" t="s">
        <v>103</v>
      </c>
    </row>
    <row r="743" spans="1:16" s="42" customFormat="1" hidden="1" outlineLevel="1">
      <c r="A743" s="602" t="s">
        <v>232</v>
      </c>
      <c r="B743" s="598"/>
      <c r="C743" s="598"/>
      <c r="D743" s="598"/>
      <c r="E743" s="598"/>
      <c r="F743" s="598"/>
      <c r="G743" s="598"/>
      <c r="H743" s="598"/>
      <c r="I743" s="598"/>
      <c r="J743" s="599"/>
    </row>
    <row r="744" spans="1:16" hidden="1" outlineLevel="1">
      <c r="A744" s="612" t="s">
        <v>204</v>
      </c>
      <c r="B744" s="159">
        <f>(INDEX(Data!320:320,1,$O$1-2))</f>
        <v>7062644</v>
      </c>
      <c r="C744" s="160">
        <f>(INDEX(Data!320:320,1,$O$1-1))</f>
        <v>7048758</v>
      </c>
      <c r="D744" s="161">
        <f>B744+C744</f>
        <v>14111402</v>
      </c>
      <c r="E744" s="162">
        <f>(INDEX(Data!320:320,1,$O$1))</f>
        <v>10200888</v>
      </c>
      <c r="F744" s="163">
        <f>(INDEX(Data!320:320,1,$O$1+1))</f>
        <v>10201524</v>
      </c>
      <c r="G744" s="161">
        <f>E744+F744</f>
        <v>20402412</v>
      </c>
      <c r="H744" s="159">
        <f>G744-D744</f>
        <v>6291010</v>
      </c>
      <c r="I744" s="164">
        <f>IFERROR(H744/D744,"")</f>
        <v>0.44581041628606427</v>
      </c>
      <c r="J744" s="165">
        <f>IFERROR(G744/G$747,"")</f>
        <v>0.40210913630980061</v>
      </c>
      <c r="K744"/>
      <c r="L744"/>
      <c r="M744"/>
      <c r="N744"/>
      <c r="O744"/>
      <c r="P744"/>
    </row>
    <row r="745" spans="1:16" hidden="1" outlineLevel="1">
      <c r="A745" s="612" t="s">
        <v>205</v>
      </c>
      <c r="B745" s="24">
        <f>(INDEX(Data!321:321,1,$O$1-2))</f>
        <v>5104343</v>
      </c>
      <c r="C745" s="25">
        <f>(INDEX(Data!321:321,1,$O$1-1))</f>
        <v>5095871</v>
      </c>
      <c r="D745" s="26">
        <f>B745+C745</f>
        <v>10200214</v>
      </c>
      <c r="E745" s="27">
        <f>(INDEX(Data!321:321,1,$O$1))</f>
        <v>6534647</v>
      </c>
      <c r="F745" s="28">
        <f>(INDEX(Data!321:321,1,$O$1+1))</f>
        <v>6534884</v>
      </c>
      <c r="G745" s="26">
        <f>E745+F745</f>
        <v>13069531</v>
      </c>
      <c r="H745" s="24">
        <f>G745-D745</f>
        <v>2869317</v>
      </c>
      <c r="I745" s="164">
        <f>IFERROR(H745/D745,"")</f>
        <v>0.28129968645755865</v>
      </c>
      <c r="J745" s="165">
        <f>IFERROR(G745/G$747,"")</f>
        <v>0.25758610415200733</v>
      </c>
      <c r="K745"/>
      <c r="L745"/>
      <c r="M745"/>
      <c r="N745"/>
      <c r="O745"/>
      <c r="P745"/>
    </row>
    <row r="746" spans="1:16" hidden="1" outlineLevel="1">
      <c r="A746" s="612" t="s">
        <v>375</v>
      </c>
      <c r="B746" s="24">
        <f>(INDEX(Data!322:322,1,$O$1-2))</f>
        <v>5623581</v>
      </c>
      <c r="C746" s="25">
        <f>(INDEX(Data!322:322,1,$O$1-1))</f>
        <v>5615475</v>
      </c>
      <c r="D746" s="26">
        <f>B746+C746</f>
        <v>11239056</v>
      </c>
      <c r="E746" s="27">
        <f>(INDEX(Data!322:322,1,$O$1))</f>
        <v>8631939</v>
      </c>
      <c r="F746" s="28">
        <f>(INDEX(Data!322:322,1,$O$1+1))</f>
        <v>8634612</v>
      </c>
      <c r="G746" s="26">
        <f>E746+F746</f>
        <v>17266551</v>
      </c>
      <c r="H746" s="24">
        <f>G746-D746</f>
        <v>6027495</v>
      </c>
      <c r="I746" s="164">
        <f>IFERROR(H746/D746,"")</f>
        <v>0.53629904504435244</v>
      </c>
      <c r="J746" s="165">
        <f>IFERROR(G746/G$747,"")</f>
        <v>0.34030475953819206</v>
      </c>
      <c r="K746"/>
      <c r="L746"/>
      <c r="M746"/>
      <c r="N746"/>
      <c r="O746"/>
      <c r="P746"/>
    </row>
    <row r="747" spans="1:16" collapsed="1">
      <c r="A747" s="370" t="s">
        <v>232</v>
      </c>
      <c r="B747" s="405">
        <f t="shared" ref="B747:H747" si="153">SUM(B744:B746)</f>
        <v>17790568</v>
      </c>
      <c r="C747" s="406">
        <f t="shared" si="153"/>
        <v>17760104</v>
      </c>
      <c r="D747" s="447">
        <f t="shared" si="153"/>
        <v>35550672</v>
      </c>
      <c r="E747" s="405">
        <f t="shared" si="153"/>
        <v>25367474</v>
      </c>
      <c r="F747" s="406">
        <f t="shared" si="153"/>
        <v>25371020</v>
      </c>
      <c r="G747" s="407">
        <f t="shared" si="153"/>
        <v>50738494</v>
      </c>
      <c r="H747" s="405">
        <f t="shared" si="153"/>
        <v>15187822</v>
      </c>
      <c r="I747" s="408">
        <f t="shared" ref="I747:I754" si="154">IFERROR(H747/D747,"")</f>
        <v>0.42721617189120925</v>
      </c>
      <c r="J747" s="409">
        <f>IFERROR(G747/G$766,"")</f>
        <v>0.77621752506420205</v>
      </c>
      <c r="K747"/>
      <c r="L747"/>
      <c r="M747"/>
      <c r="N747"/>
      <c r="O747"/>
      <c r="P747"/>
    </row>
    <row r="748" spans="1:16" s="42" customFormat="1" hidden="1" outlineLevel="1">
      <c r="A748" s="602" t="s">
        <v>473</v>
      </c>
      <c r="B748" s="598"/>
      <c r="C748" s="598"/>
      <c r="D748" s="598"/>
      <c r="E748" s="598"/>
      <c r="F748" s="598"/>
      <c r="G748" s="598"/>
      <c r="H748" s="598"/>
      <c r="I748" s="598"/>
      <c r="J748" s="599"/>
    </row>
    <row r="749" spans="1:16" hidden="1" outlineLevel="1">
      <c r="A749" s="614" t="s">
        <v>204</v>
      </c>
      <c r="B749" s="172">
        <f>(INDEX(Data!329:329,1,$O$1-2))</f>
        <v>1220119</v>
      </c>
      <c r="C749" s="173">
        <f>(INDEX(Data!329:329,1,$O$1-1))</f>
        <v>1220119</v>
      </c>
      <c r="D749" s="174">
        <f>B749+C749</f>
        <v>2440238</v>
      </c>
      <c r="E749" s="434">
        <f>(INDEX(Data!329:329,1,$O$1))</f>
        <v>1312366</v>
      </c>
      <c r="F749" s="435">
        <f>(INDEX(Data!329:329,1,$O$1+1))</f>
        <v>1312366</v>
      </c>
      <c r="G749" s="174">
        <f>E749+F749</f>
        <v>2624732</v>
      </c>
      <c r="H749" s="172">
        <f>G749-D749</f>
        <v>184494</v>
      </c>
      <c r="I749" s="166">
        <f t="shared" si="154"/>
        <v>7.560492050365579E-2</v>
      </c>
      <c r="J749" s="167">
        <f>IFERROR(G749/G$752,"")</f>
        <v>0.39009494617180435</v>
      </c>
      <c r="K749"/>
      <c r="L749"/>
      <c r="M749"/>
      <c r="N749"/>
      <c r="O749"/>
      <c r="P749"/>
    </row>
    <row r="750" spans="1:16" hidden="1" outlineLevel="1">
      <c r="A750" s="614" t="s">
        <v>205</v>
      </c>
      <c r="B750" s="152">
        <f>(INDEX(Data!330:330,1,$O$1-2))</f>
        <v>854842</v>
      </c>
      <c r="C750" s="154">
        <f>(INDEX(Data!330:330,1,$O$1-1))</f>
        <v>854845</v>
      </c>
      <c r="D750" s="155">
        <f>B750+C750</f>
        <v>1709687</v>
      </c>
      <c r="E750" s="393">
        <f>(INDEX(Data!330:330,1,$O$1))</f>
        <v>834133</v>
      </c>
      <c r="F750" s="394">
        <f>(INDEX(Data!330:330,1,$O$1+1))</f>
        <v>834133</v>
      </c>
      <c r="G750" s="155">
        <f>E750+F750</f>
        <v>1668266</v>
      </c>
      <c r="H750" s="152">
        <f>G750-D750</f>
        <v>-41421</v>
      </c>
      <c r="I750" s="166">
        <f>IFERROR(H750/D750,"")</f>
        <v>-2.4227241594514084E-2</v>
      </c>
      <c r="J750" s="167">
        <f>IFERROR(G750/G$752,"")</f>
        <v>0.24794231771862857</v>
      </c>
      <c r="K750"/>
      <c r="L750"/>
      <c r="M750"/>
      <c r="N750"/>
      <c r="O750"/>
      <c r="P750"/>
    </row>
    <row r="751" spans="1:16" hidden="1" outlineLevel="1">
      <c r="A751" s="614" t="s">
        <v>375</v>
      </c>
      <c r="B751" s="152">
        <f>(INDEX(Data!331:331,1,$O$1-2))</f>
        <v>1098840</v>
      </c>
      <c r="C751" s="154">
        <f>(INDEX(Data!331:331,1,$O$1-1))</f>
        <v>1098840</v>
      </c>
      <c r="D751" s="155">
        <f>B751+C751</f>
        <v>2197680</v>
      </c>
      <c r="E751" s="393">
        <f>(INDEX(Data!331:331,1,$O$1))</f>
        <v>1217723</v>
      </c>
      <c r="F751" s="394">
        <f>(INDEX(Data!331:331,1,$O$1+1))</f>
        <v>1217723</v>
      </c>
      <c r="G751" s="155">
        <f>E751+F751</f>
        <v>2435446</v>
      </c>
      <c r="H751" s="152">
        <f>G751-D751</f>
        <v>237766</v>
      </c>
      <c r="I751" s="166">
        <f>IFERROR(H751/D751,"")</f>
        <v>0.10818954533872083</v>
      </c>
      <c r="J751" s="167">
        <f>IFERROR(G751/G$752,"")</f>
        <v>0.36196273610956708</v>
      </c>
      <c r="K751"/>
      <c r="L751"/>
      <c r="M751"/>
      <c r="N751"/>
      <c r="O751"/>
      <c r="P751"/>
    </row>
    <row r="752" spans="1:16" ht="14.25" customHeight="1" collapsed="1">
      <c r="A752" s="370" t="s">
        <v>473</v>
      </c>
      <c r="B752" s="405">
        <f t="shared" ref="B752:H752" si="155">SUM(B749:B751)</f>
        <v>3173801</v>
      </c>
      <c r="C752" s="406">
        <f t="shared" si="155"/>
        <v>3173804</v>
      </c>
      <c r="D752" s="447">
        <f t="shared" si="155"/>
        <v>6347605</v>
      </c>
      <c r="E752" s="405">
        <f t="shared" si="155"/>
        <v>3364222</v>
      </c>
      <c r="F752" s="406">
        <f t="shared" si="155"/>
        <v>3364222</v>
      </c>
      <c r="G752" s="407">
        <f t="shared" si="155"/>
        <v>6728444</v>
      </c>
      <c r="H752" s="405">
        <f t="shared" si="155"/>
        <v>380839</v>
      </c>
      <c r="I752" s="408">
        <f>IFERROR(H752/D752,"")</f>
        <v>5.9997274562610621E-2</v>
      </c>
      <c r="J752" s="409">
        <f>IFERROR(G752/G$766,"")</f>
        <v>0.10293439433210375</v>
      </c>
      <c r="K752"/>
      <c r="L752"/>
      <c r="M752"/>
      <c r="N752"/>
      <c r="O752"/>
      <c r="P752"/>
    </row>
    <row r="753" spans="1:16" s="42" customFormat="1" hidden="1" outlineLevel="1">
      <c r="A753" s="600" t="s">
        <v>197</v>
      </c>
      <c r="B753" s="598"/>
      <c r="C753" s="598"/>
      <c r="D753" s="598"/>
      <c r="E753" s="598"/>
      <c r="F753" s="598"/>
      <c r="G753" s="598"/>
      <c r="H753" s="598"/>
      <c r="I753" s="598"/>
      <c r="J753" s="599"/>
    </row>
    <row r="754" spans="1:16" hidden="1" outlineLevel="1">
      <c r="A754" s="614" t="s">
        <v>204</v>
      </c>
      <c r="B754" s="172">
        <f>(INDEX(Data!338:338,1,$O$1-2))</f>
        <v>375000</v>
      </c>
      <c r="C754" s="173">
        <f>(INDEX(Data!338:338,1,$O$1-1))</f>
        <v>375000</v>
      </c>
      <c r="D754" s="174">
        <f>B754+C754</f>
        <v>750000</v>
      </c>
      <c r="E754" s="434">
        <f>(INDEX(Data!338:338,1,$O$1))</f>
        <v>1316566</v>
      </c>
      <c r="F754" s="435">
        <f>(INDEX(Data!338:338,1,$O$1+1))</f>
        <v>1316566</v>
      </c>
      <c r="G754" s="174">
        <f>E754+F754</f>
        <v>2633132</v>
      </c>
      <c r="H754" s="172">
        <f>G754-D754</f>
        <v>1883132</v>
      </c>
      <c r="I754" s="166">
        <f t="shared" si="154"/>
        <v>2.5108426666666666</v>
      </c>
      <c r="J754" s="167">
        <f>IFERROR(G754/G$757,"")</f>
        <v>0.33333333333333331</v>
      </c>
      <c r="K754"/>
      <c r="L754"/>
      <c r="M754"/>
      <c r="N754"/>
      <c r="O754"/>
      <c r="P754"/>
    </row>
    <row r="755" spans="1:16" hidden="1" outlineLevel="1">
      <c r="A755" s="614" t="s">
        <v>205</v>
      </c>
      <c r="B755" s="152">
        <f>(INDEX(Data!339:339,1,$O$1-2))</f>
        <v>375000</v>
      </c>
      <c r="C755" s="154">
        <f>(INDEX(Data!339:339,1,$O$1-1))</f>
        <v>375000</v>
      </c>
      <c r="D755" s="155">
        <f>B755+C755</f>
        <v>750000</v>
      </c>
      <c r="E755" s="393">
        <f>(INDEX(Data!339:339,1,$O$1))</f>
        <v>1316566</v>
      </c>
      <c r="F755" s="394">
        <f>(INDEX(Data!339:339,1,$O$1+1))</f>
        <v>1316566</v>
      </c>
      <c r="G755" s="155">
        <f>E755+F755</f>
        <v>2633132</v>
      </c>
      <c r="H755" s="152">
        <f>G755-D755</f>
        <v>1883132</v>
      </c>
      <c r="I755" s="166">
        <f>IFERROR(H755/D755,"")</f>
        <v>2.5108426666666666</v>
      </c>
      <c r="J755" s="167">
        <f>IFERROR(G755/G$757,"")</f>
        <v>0.33333333333333331</v>
      </c>
      <c r="K755"/>
      <c r="L755"/>
      <c r="M755"/>
      <c r="N755"/>
      <c r="O755"/>
      <c r="P755"/>
    </row>
    <row r="756" spans="1:16" hidden="1" outlineLevel="1">
      <c r="A756" s="614" t="s">
        <v>375</v>
      </c>
      <c r="B756" s="152">
        <f>(INDEX(Data!340:340,1,$O$1-2))</f>
        <v>375000</v>
      </c>
      <c r="C756" s="154">
        <f>(INDEX(Data!340:340,1,$O$1-1))</f>
        <v>375000</v>
      </c>
      <c r="D756" s="155">
        <f>B756+C756</f>
        <v>750000</v>
      </c>
      <c r="E756" s="393">
        <f>(INDEX(Data!340:340,1,$O$1))</f>
        <v>1316566</v>
      </c>
      <c r="F756" s="394">
        <f>(INDEX(Data!340:340,1,$O$1+1))</f>
        <v>1316566</v>
      </c>
      <c r="G756" s="155">
        <f>E756+F756</f>
        <v>2633132</v>
      </c>
      <c r="H756" s="152">
        <f>G756-D756</f>
        <v>1883132</v>
      </c>
      <c r="I756" s="166">
        <f>IFERROR(H756/D756,"")</f>
        <v>2.5108426666666666</v>
      </c>
      <c r="J756" s="167">
        <f>IFERROR(G756/G$757,"")</f>
        <v>0.33333333333333331</v>
      </c>
      <c r="K756"/>
      <c r="L756"/>
      <c r="M756"/>
      <c r="N756"/>
      <c r="O756"/>
      <c r="P756"/>
    </row>
    <row r="757" spans="1:16" collapsed="1">
      <c r="A757" s="370" t="s">
        <v>197</v>
      </c>
      <c r="B757" s="405">
        <f t="shared" ref="B757:H757" si="156">SUM(B754:B756)</f>
        <v>1125000</v>
      </c>
      <c r="C757" s="406">
        <f t="shared" si="156"/>
        <v>1125000</v>
      </c>
      <c r="D757" s="447">
        <f t="shared" si="156"/>
        <v>2250000</v>
      </c>
      <c r="E757" s="405">
        <f t="shared" si="156"/>
        <v>3949698</v>
      </c>
      <c r="F757" s="406">
        <f t="shared" si="156"/>
        <v>3949698</v>
      </c>
      <c r="G757" s="407">
        <f t="shared" si="156"/>
        <v>7899396</v>
      </c>
      <c r="H757" s="405">
        <f t="shared" si="156"/>
        <v>5649396</v>
      </c>
      <c r="I757" s="408">
        <f>IFERROR(H757/D757,"")</f>
        <v>2.5108426666666666</v>
      </c>
      <c r="J757" s="409">
        <f>IFERROR(G757/G$766,"")</f>
        <v>0.12084808060369424</v>
      </c>
      <c r="K757"/>
      <c r="L757"/>
      <c r="M757"/>
      <c r="N757"/>
      <c r="O757"/>
      <c r="P757"/>
    </row>
    <row r="758" spans="1:16">
      <c r="A758" s="398" t="s">
        <v>392</v>
      </c>
      <c r="B758" s="399"/>
      <c r="C758" s="400"/>
      <c r="D758" s="436">
        <f>(INDEX(Data!343:343,1,$O$1-2))</f>
        <v>1401424</v>
      </c>
      <c r="E758" s="399"/>
      <c r="F758" s="175"/>
      <c r="G758" s="436">
        <f>(INDEX(Data!343:343,1,$O$1))</f>
        <v>1554304</v>
      </c>
      <c r="H758" s="437">
        <f t="shared" ref="H758:H765" si="157">G758-D758</f>
        <v>152880</v>
      </c>
      <c r="I758" s="402">
        <f t="shared" ref="I758:I765" si="158">IFERROR(H758/D758,"")</f>
        <v>0.10908904086129537</v>
      </c>
      <c r="J758" s="403">
        <f t="shared" ref="J758:J765" si="159">IFERROR(G758/G$757,"")</f>
        <v>0.19676238537731239</v>
      </c>
      <c r="K758"/>
      <c r="L758"/>
      <c r="M758"/>
      <c r="N758"/>
      <c r="O758"/>
      <c r="P758"/>
    </row>
    <row r="759" spans="1:16">
      <c r="A759" s="398" t="s">
        <v>393</v>
      </c>
      <c r="B759" s="399"/>
      <c r="C759" s="400"/>
      <c r="D759" s="436">
        <f>(INDEX(Data!344:344,1,$O$1-2))</f>
        <v>2450573</v>
      </c>
      <c r="E759" s="399"/>
      <c r="F759" s="175"/>
      <c r="G759" s="436">
        <f>(INDEX(Data!344:344,1,$O$1))</f>
        <v>2540478</v>
      </c>
      <c r="H759" s="437">
        <f t="shared" si="157"/>
        <v>89905</v>
      </c>
      <c r="I759" s="402">
        <f t="shared" si="158"/>
        <v>3.668733802257676E-2</v>
      </c>
      <c r="J759" s="403">
        <f t="shared" si="159"/>
        <v>0.32160408213488728</v>
      </c>
      <c r="K759"/>
      <c r="L759"/>
      <c r="M759"/>
      <c r="N759"/>
      <c r="O759"/>
      <c r="P759"/>
    </row>
    <row r="760" spans="1:16">
      <c r="A760" s="398" t="s">
        <v>394</v>
      </c>
      <c r="B760" s="399"/>
      <c r="C760" s="400"/>
      <c r="D760" s="436">
        <f>(INDEX(Data!345:345,1,$O$1-2))</f>
        <v>3851997</v>
      </c>
      <c r="E760" s="399"/>
      <c r="F760" s="175"/>
      <c r="G760" s="436">
        <f>(INDEX(Data!345:345,1,$O$1))</f>
        <v>4094782</v>
      </c>
      <c r="H760" s="437">
        <f t="shared" si="157"/>
        <v>242785</v>
      </c>
      <c r="I760" s="402">
        <f t="shared" si="158"/>
        <v>6.3028346076074312E-2</v>
      </c>
      <c r="J760" s="403">
        <f t="shared" si="159"/>
        <v>0.51836646751219961</v>
      </c>
      <c r="K760"/>
      <c r="L760"/>
      <c r="M760"/>
      <c r="N760"/>
      <c r="O760"/>
      <c r="P760"/>
    </row>
    <row r="761" spans="1:16">
      <c r="A761" s="398" t="s">
        <v>395</v>
      </c>
      <c r="B761" s="399"/>
      <c r="C761" s="400"/>
      <c r="D761" s="436">
        <f>(INDEX(Data!346:346,1,$O$1-2))</f>
        <v>7146</v>
      </c>
      <c r="E761" s="399"/>
      <c r="F761" s="175"/>
      <c r="G761" s="436">
        <f>(INDEX(Data!346:346,1,$O$1))</f>
        <v>8023</v>
      </c>
      <c r="H761" s="437">
        <f t="shared" si="157"/>
        <v>877</v>
      </c>
      <c r="I761" s="402">
        <f t="shared" si="158"/>
        <v>0.1227260005597537</v>
      </c>
      <c r="J761" s="403">
        <f t="shared" si="159"/>
        <v>1.0156472722724623E-3</v>
      </c>
      <c r="K761"/>
      <c r="L761"/>
      <c r="M761"/>
      <c r="N761"/>
      <c r="O761"/>
      <c r="P761"/>
    </row>
    <row r="762" spans="1:16" ht="25.5">
      <c r="A762" s="398" t="s">
        <v>396</v>
      </c>
      <c r="B762" s="399"/>
      <c r="C762" s="400"/>
      <c r="D762" s="436">
        <f>(INDEX(Data!347:347,1,$O$1-2))</f>
        <v>4441</v>
      </c>
      <c r="E762" s="399"/>
      <c r="F762" s="175"/>
      <c r="G762" s="436">
        <f>(INDEX(Data!347:347,1,$O$1))</f>
        <v>5598</v>
      </c>
      <c r="H762" s="437">
        <f t="shared" si="157"/>
        <v>1157</v>
      </c>
      <c r="I762" s="402">
        <f t="shared" si="158"/>
        <v>0.26052690835397435</v>
      </c>
      <c r="J762" s="403">
        <f t="shared" si="159"/>
        <v>7.0866177616617774E-4</v>
      </c>
      <c r="K762"/>
      <c r="L762"/>
      <c r="M762"/>
      <c r="N762"/>
      <c r="O762"/>
      <c r="P762"/>
    </row>
    <row r="763" spans="1:16">
      <c r="A763" s="398" t="s">
        <v>397</v>
      </c>
      <c r="B763" s="399"/>
      <c r="C763" s="400"/>
      <c r="D763" s="436">
        <f>(INDEX(Data!348:348,1,$O$1-2))</f>
        <v>571548</v>
      </c>
      <c r="E763" s="399"/>
      <c r="F763" s="175"/>
      <c r="G763" s="436">
        <f>(INDEX(Data!348:348,1,$O$1))</f>
        <v>591681</v>
      </c>
      <c r="H763" s="437">
        <f t="shared" si="157"/>
        <v>20133</v>
      </c>
      <c r="I763" s="402">
        <f t="shared" si="158"/>
        <v>3.522538789393017E-2</v>
      </c>
      <c r="J763" s="403">
        <f t="shared" si="159"/>
        <v>7.4902055802747447E-2</v>
      </c>
      <c r="K763"/>
      <c r="L763"/>
      <c r="M763"/>
      <c r="N763"/>
      <c r="O763"/>
      <c r="P763"/>
    </row>
    <row r="764" spans="1:16">
      <c r="A764" s="398" t="s">
        <v>446</v>
      </c>
      <c r="B764" s="399"/>
      <c r="C764" s="400"/>
      <c r="D764" s="439">
        <f>(INDEX(Data!349:349,1,$O$1-2))</f>
        <v>7.0501054388152458</v>
      </c>
      <c r="E764" s="399"/>
      <c r="F764" s="175"/>
      <c r="G764" s="439">
        <f>(INDEX(Data!349:349,1,$O$1))</f>
        <v>10.23001688490376</v>
      </c>
      <c r="H764" s="440">
        <f t="shared" si="157"/>
        <v>3.1799114460885143</v>
      </c>
      <c r="I764" s="402">
        <f t="shared" si="158"/>
        <v>0.45104452318983917</v>
      </c>
      <c r="J764" s="403">
        <f t="shared" si="159"/>
        <v>1.2950378592114841E-6</v>
      </c>
      <c r="K764"/>
      <c r="L764"/>
      <c r="M764"/>
      <c r="N764"/>
      <c r="O764"/>
      <c r="P764"/>
    </row>
    <row r="765" spans="1:16">
      <c r="A765" s="398" t="s">
        <v>447</v>
      </c>
      <c r="B765" s="399"/>
      <c r="C765" s="400"/>
      <c r="D765" s="439">
        <f>(INDEX(Data!350:350,1,$O$1-2))</f>
        <v>5.2690476471203702</v>
      </c>
      <c r="E765" s="399"/>
      <c r="F765" s="175"/>
      <c r="G765" s="439">
        <f>(INDEX(Data!350:350,1,$O$1))</f>
        <v>5.3294426272050313</v>
      </c>
      <c r="H765" s="440">
        <f t="shared" si="157"/>
        <v>6.0394980084661043E-2</v>
      </c>
      <c r="I765" s="402">
        <f t="shared" si="158"/>
        <v>1.1462219385635655E-2</v>
      </c>
      <c r="J765" s="167">
        <f t="shared" si="159"/>
        <v>6.7466457273505868E-7</v>
      </c>
      <c r="K765"/>
      <c r="L765"/>
      <c r="M765"/>
      <c r="N765"/>
      <c r="O765"/>
      <c r="P765"/>
    </row>
    <row r="766" spans="1:16" ht="29.25" customHeight="1" thickBot="1">
      <c r="A766" s="376" t="s">
        <v>248</v>
      </c>
      <c r="B766" s="377">
        <f t="shared" ref="B766:H766" si="160">B757+B752+B747</f>
        <v>22089369</v>
      </c>
      <c r="C766" s="404">
        <f t="shared" si="160"/>
        <v>22058908</v>
      </c>
      <c r="D766" s="379">
        <f t="shared" si="160"/>
        <v>44148277</v>
      </c>
      <c r="E766" s="380">
        <f t="shared" si="160"/>
        <v>32681394</v>
      </c>
      <c r="F766" s="381">
        <f t="shared" si="160"/>
        <v>32684940</v>
      </c>
      <c r="G766" s="379">
        <f t="shared" si="160"/>
        <v>65366334</v>
      </c>
      <c r="H766" s="377">
        <f t="shared" si="160"/>
        <v>21218057</v>
      </c>
      <c r="I766" s="382">
        <f>IFERROR(H766/D766,"")</f>
        <v>0.48060894879317712</v>
      </c>
      <c r="J766" s="383">
        <f t="shared" ref="J766" si="161">J757+J752+J747</f>
        <v>1</v>
      </c>
      <c r="K766"/>
      <c r="L766"/>
      <c r="M766"/>
      <c r="N766"/>
      <c r="O766"/>
      <c r="P766"/>
    </row>
    <row r="767" spans="1:16" ht="13.5" thickBot="1">
      <c r="A767" s="603"/>
      <c r="B767" s="4"/>
      <c r="C767" s="4"/>
      <c r="D767" s="4"/>
      <c r="E767" s="4"/>
      <c r="F767" s="4"/>
      <c r="G767" s="4"/>
      <c r="H767" s="4"/>
      <c r="I767" s="4"/>
      <c r="J767" s="194"/>
      <c r="K767"/>
      <c r="L767"/>
      <c r="M767"/>
      <c r="N767"/>
      <c r="O767"/>
      <c r="P767"/>
    </row>
    <row r="768" spans="1:16" ht="13.5" customHeight="1" thickBot="1">
      <c r="A768" s="549" t="s">
        <v>325</v>
      </c>
      <c r="B768" s="550"/>
      <c r="C768" s="550"/>
      <c r="D768" s="550"/>
      <c r="E768" s="550"/>
      <c r="F768" s="550"/>
      <c r="G768" s="550"/>
      <c r="H768" s="550"/>
      <c r="I768" s="550"/>
      <c r="J768" s="558"/>
      <c r="K768"/>
      <c r="L768"/>
      <c r="M768"/>
      <c r="N768"/>
      <c r="O768"/>
      <c r="P768"/>
    </row>
    <row r="769" spans="1:16" s="11" customFormat="1" ht="25.5">
      <c r="A769" s="448" t="s">
        <v>208</v>
      </c>
      <c r="B769" s="449">
        <f>E769-2</f>
        <v>2018</v>
      </c>
      <c r="C769" s="450">
        <f>B769+1</f>
        <v>2019</v>
      </c>
      <c r="D769" s="451" t="str">
        <f>B769&amp;"-"&amp;C769</f>
        <v>2018-2019</v>
      </c>
      <c r="E769" s="449" t="str">
        <f>$N$1</f>
        <v>2020</v>
      </c>
      <c r="F769" s="450">
        <f>E769+1</f>
        <v>2021</v>
      </c>
      <c r="G769" s="451" t="str">
        <f>E769&amp;"-"&amp;F769</f>
        <v>2020-2021</v>
      </c>
      <c r="H769" s="449" t="s">
        <v>101</v>
      </c>
      <c r="I769" s="450" t="s">
        <v>102</v>
      </c>
      <c r="J769" s="451" t="s">
        <v>103</v>
      </c>
    </row>
    <row r="770" spans="1:16" s="42" customFormat="1" hidden="1" outlineLevel="1">
      <c r="A770" s="600" t="s">
        <v>248</v>
      </c>
      <c r="B770" s="598"/>
      <c r="C770" s="598"/>
      <c r="D770" s="598"/>
      <c r="E770" s="598"/>
      <c r="F770" s="598"/>
      <c r="G770" s="598"/>
      <c r="H770" s="598"/>
      <c r="I770" s="598"/>
      <c r="J770" s="599"/>
    </row>
    <row r="771" spans="1:16" hidden="1" outlineLevel="1">
      <c r="A771" s="612" t="s">
        <v>204</v>
      </c>
      <c r="B771" s="159">
        <f t="shared" ref="B771:C773" si="162">B744+B749+B754</f>
        <v>8657763</v>
      </c>
      <c r="C771" s="160">
        <f t="shared" si="162"/>
        <v>8643877</v>
      </c>
      <c r="D771" s="161">
        <f>B771+C771</f>
        <v>17301640</v>
      </c>
      <c r="E771" s="162">
        <f t="shared" ref="E771:F773" si="163">E744+E749+E754</f>
        <v>12829820</v>
      </c>
      <c r="F771" s="163">
        <f t="shared" si="163"/>
        <v>12830456</v>
      </c>
      <c r="G771" s="161">
        <f>E771+F771</f>
        <v>25660276</v>
      </c>
      <c r="H771" s="159">
        <f>G771-D771</f>
        <v>8358636</v>
      </c>
      <c r="I771" s="164">
        <f>IFERROR(H771/D771,"")</f>
        <v>0.48311235235503686</v>
      </c>
      <c r="J771" s="165">
        <f>IFERROR(G771/G$747,"")</f>
        <v>0.50573586200646792</v>
      </c>
      <c r="K771"/>
      <c r="L771"/>
      <c r="M771"/>
      <c r="N771"/>
      <c r="O771"/>
      <c r="P771"/>
    </row>
    <row r="772" spans="1:16" hidden="1" outlineLevel="1">
      <c r="A772" s="612" t="s">
        <v>205</v>
      </c>
      <c r="B772" s="24">
        <f t="shared" si="162"/>
        <v>6334185</v>
      </c>
      <c r="C772" s="25">
        <f t="shared" si="162"/>
        <v>6325716</v>
      </c>
      <c r="D772" s="26">
        <f>B772+C772</f>
        <v>12659901</v>
      </c>
      <c r="E772" s="27">
        <f t="shared" si="163"/>
        <v>8685346</v>
      </c>
      <c r="F772" s="28">
        <f t="shared" si="163"/>
        <v>8685583</v>
      </c>
      <c r="G772" s="26">
        <f>E772+F772</f>
        <v>17370929</v>
      </c>
      <c r="H772" s="24">
        <f>G772-D772</f>
        <v>4711028</v>
      </c>
      <c r="I772" s="164">
        <f>IFERROR(H772/D772,"")</f>
        <v>0.37212202528282012</v>
      </c>
      <c r="J772" s="165">
        <f>IFERROR(G772/G$747,"")</f>
        <v>0.34236193529906506</v>
      </c>
      <c r="K772"/>
      <c r="L772"/>
      <c r="M772"/>
      <c r="N772"/>
      <c r="O772"/>
      <c r="P772"/>
    </row>
    <row r="773" spans="1:16" hidden="1" outlineLevel="1">
      <c r="A773" s="612" t="s">
        <v>375</v>
      </c>
      <c r="B773" s="24">
        <f t="shared" si="162"/>
        <v>7097421</v>
      </c>
      <c r="C773" s="25">
        <f t="shared" si="162"/>
        <v>7089315</v>
      </c>
      <c r="D773" s="26">
        <f>B773+C773</f>
        <v>14186736</v>
      </c>
      <c r="E773" s="27">
        <f t="shared" si="163"/>
        <v>11166228</v>
      </c>
      <c r="F773" s="28">
        <f t="shared" si="163"/>
        <v>11168901</v>
      </c>
      <c r="G773" s="26">
        <f>E773+F773</f>
        <v>22335129</v>
      </c>
      <c r="H773" s="24">
        <f>G773-D773</f>
        <v>8148393</v>
      </c>
      <c r="I773" s="164">
        <f>IFERROR(H773/D773,"")</f>
        <v>0.57436700027405885</v>
      </c>
      <c r="J773" s="165">
        <f>IFERROR(G773/G$747,"")</f>
        <v>0.44020086603279945</v>
      </c>
      <c r="K773"/>
      <c r="L773"/>
      <c r="M773"/>
      <c r="N773"/>
      <c r="O773"/>
      <c r="P773"/>
    </row>
    <row r="774" spans="1:16" ht="26.25" collapsed="1" thickBot="1">
      <c r="A774" s="376" t="s">
        <v>248</v>
      </c>
      <c r="B774" s="405">
        <f t="shared" ref="B774:H774" si="164">SUM(B771:B773)</f>
        <v>22089369</v>
      </c>
      <c r="C774" s="406">
        <f t="shared" si="164"/>
        <v>22058908</v>
      </c>
      <c r="D774" s="447">
        <f t="shared" si="164"/>
        <v>44148277</v>
      </c>
      <c r="E774" s="405">
        <f t="shared" si="164"/>
        <v>32681394</v>
      </c>
      <c r="F774" s="406">
        <f t="shared" si="164"/>
        <v>32684940</v>
      </c>
      <c r="G774" s="407">
        <f t="shared" si="164"/>
        <v>65366334</v>
      </c>
      <c r="H774" s="405">
        <f t="shared" si="164"/>
        <v>21218057</v>
      </c>
      <c r="I774" s="408">
        <f>IFERROR(H774/D774,"")</f>
        <v>0.48060894879317712</v>
      </c>
      <c r="J774" s="409">
        <f>IFERROR(G774/G$766,"")</f>
        <v>1</v>
      </c>
      <c r="K774"/>
      <c r="L774"/>
      <c r="M774"/>
      <c r="N774"/>
      <c r="O774"/>
      <c r="P774"/>
    </row>
    <row r="775" spans="1:16">
      <c r="A775" s="603"/>
      <c r="B775" s="4"/>
      <c r="C775" s="4"/>
      <c r="D775" s="4"/>
      <c r="E775" s="4"/>
      <c r="F775" s="4"/>
      <c r="G775" s="4"/>
      <c r="H775" s="4"/>
      <c r="I775" s="4"/>
      <c r="J775" s="194"/>
      <c r="K775"/>
      <c r="L775"/>
      <c r="M775"/>
      <c r="N775"/>
      <c r="O775"/>
      <c r="P775"/>
    </row>
    <row r="776" spans="1:16">
      <c r="A776" s="603"/>
      <c r="B776" s="4"/>
      <c r="C776" s="4"/>
      <c r="D776" s="4"/>
      <c r="E776" s="4"/>
      <c r="F776" s="4"/>
      <c r="G776" s="4"/>
      <c r="H776" s="4"/>
      <c r="I776" s="4"/>
      <c r="J776" s="194"/>
      <c r="K776"/>
      <c r="L776"/>
      <c r="M776"/>
      <c r="N776"/>
      <c r="O776"/>
      <c r="P776"/>
    </row>
    <row r="777" spans="1:16">
      <c r="A777" s="603"/>
      <c r="B777" s="4"/>
      <c r="C777" s="4"/>
      <c r="D777" s="4"/>
      <c r="E777" s="4"/>
      <c r="F777" s="4"/>
      <c r="G777" s="4"/>
      <c r="H777" s="4"/>
      <c r="I777" s="4"/>
      <c r="J777" s="194"/>
      <c r="K777"/>
      <c r="L777"/>
      <c r="M777"/>
      <c r="N777"/>
      <c r="O777"/>
      <c r="P777"/>
    </row>
    <row r="778" spans="1:16">
      <c r="A778" s="603"/>
      <c r="B778" s="4"/>
      <c r="C778" s="4"/>
      <c r="D778" s="4"/>
      <c r="E778" s="4"/>
      <c r="F778" s="4"/>
      <c r="G778" s="4"/>
      <c r="H778" s="4"/>
      <c r="I778" s="4"/>
      <c r="J778" s="194"/>
      <c r="K778"/>
      <c r="L778"/>
      <c r="M778"/>
      <c r="N778"/>
      <c r="O778"/>
      <c r="P778"/>
    </row>
    <row r="779" spans="1:16">
      <c r="A779" s="603"/>
      <c r="B779" s="4"/>
      <c r="C779" s="4"/>
      <c r="D779" s="4"/>
      <c r="E779" s="4"/>
      <c r="F779" s="4"/>
      <c r="G779" s="4"/>
      <c r="H779" s="4"/>
      <c r="I779" s="4"/>
      <c r="J779" s="194"/>
      <c r="K779"/>
      <c r="L779"/>
      <c r="M779"/>
      <c r="N779"/>
      <c r="O779"/>
      <c r="P779"/>
    </row>
    <row r="780" spans="1:16">
      <c r="A780" s="603"/>
      <c r="B780" s="4"/>
      <c r="C780" s="4"/>
      <c r="D780" s="4"/>
      <c r="E780" s="4"/>
      <c r="F780" s="4"/>
      <c r="G780" s="4"/>
      <c r="H780" s="4"/>
      <c r="I780" s="4"/>
      <c r="J780" s="194"/>
      <c r="K780"/>
      <c r="L780"/>
      <c r="M780"/>
      <c r="N780"/>
      <c r="O780"/>
      <c r="P780"/>
    </row>
    <row r="781" spans="1:16">
      <c r="A781" s="603"/>
      <c r="B781" s="4"/>
      <c r="C781" s="4"/>
      <c r="D781" s="4"/>
      <c r="E781" s="4"/>
      <c r="F781" s="4"/>
      <c r="G781" s="4"/>
      <c r="H781" s="4"/>
      <c r="I781" s="4"/>
      <c r="J781" s="194"/>
      <c r="K781"/>
      <c r="L781"/>
      <c r="M781"/>
      <c r="N781"/>
      <c r="O781"/>
      <c r="P781"/>
    </row>
    <row r="782" spans="1:16">
      <c r="A782" s="603"/>
      <c r="B782" s="4"/>
      <c r="C782" s="4"/>
      <c r="D782" s="4"/>
      <c r="E782" s="4"/>
      <c r="F782" s="4"/>
      <c r="G782" s="4"/>
      <c r="H782" s="4"/>
      <c r="I782" s="4"/>
      <c r="J782" s="194"/>
      <c r="K782"/>
      <c r="L782"/>
      <c r="M782"/>
      <c r="N782"/>
      <c r="O782"/>
      <c r="P782"/>
    </row>
    <row r="783" spans="1:16">
      <c r="A783" s="603"/>
      <c r="B783" s="4"/>
      <c r="C783" s="4"/>
      <c r="D783" s="4"/>
      <c r="E783" s="4"/>
      <c r="F783" s="4"/>
      <c r="G783" s="4"/>
      <c r="H783" s="4"/>
      <c r="I783" s="4"/>
      <c r="J783" s="194"/>
      <c r="K783"/>
      <c r="L783"/>
      <c r="M783"/>
      <c r="N783"/>
      <c r="O783"/>
      <c r="P783"/>
    </row>
    <row r="784" spans="1:16">
      <c r="A784" s="603"/>
      <c r="B784" s="4"/>
      <c r="C784" s="4"/>
      <c r="D784" s="4"/>
      <c r="E784" s="4"/>
      <c r="F784" s="4"/>
      <c r="G784" s="4"/>
      <c r="H784" s="4"/>
      <c r="I784" s="4"/>
      <c r="J784" s="194"/>
      <c r="K784"/>
      <c r="L784"/>
      <c r="M784"/>
      <c r="N784"/>
      <c r="O784"/>
      <c r="P784"/>
    </row>
    <row r="785" spans="1:16">
      <c r="A785" s="603"/>
      <c r="B785" s="4"/>
      <c r="C785" s="4"/>
      <c r="D785" s="4"/>
      <c r="E785" s="4"/>
      <c r="F785" s="4"/>
      <c r="G785" s="4"/>
      <c r="H785" s="4"/>
      <c r="I785" s="4"/>
      <c r="J785" s="194"/>
      <c r="K785"/>
      <c r="L785"/>
      <c r="M785"/>
      <c r="N785"/>
      <c r="O785"/>
      <c r="P785"/>
    </row>
    <row r="786" spans="1:16">
      <c r="A786" s="603"/>
      <c r="B786" s="4"/>
      <c r="C786" s="4"/>
      <c r="D786" s="4"/>
      <c r="E786" s="4"/>
      <c r="F786" s="4"/>
      <c r="G786" s="4"/>
      <c r="H786" s="4"/>
      <c r="I786" s="4"/>
      <c r="J786" s="194"/>
      <c r="K786"/>
      <c r="L786"/>
      <c r="M786"/>
      <c r="N786"/>
      <c r="O786"/>
      <c r="P786"/>
    </row>
    <row r="787" spans="1:16">
      <c r="A787" s="603"/>
      <c r="B787" s="4"/>
      <c r="C787" s="4"/>
      <c r="D787" s="4"/>
      <c r="E787" s="4"/>
      <c r="F787" s="4"/>
      <c r="G787" s="4"/>
      <c r="H787" s="4"/>
      <c r="I787" s="4"/>
      <c r="J787" s="194"/>
      <c r="K787"/>
      <c r="L787"/>
      <c r="M787"/>
      <c r="N787"/>
      <c r="O787"/>
      <c r="P787"/>
    </row>
    <row r="788" spans="1:16">
      <c r="A788" s="603"/>
      <c r="B788" s="4"/>
      <c r="C788" s="4"/>
      <c r="D788" s="4"/>
      <c r="E788" s="4"/>
      <c r="F788" s="4"/>
      <c r="G788" s="4"/>
      <c r="H788" s="4"/>
      <c r="I788" s="4"/>
      <c r="J788" s="194"/>
      <c r="K788"/>
      <c r="L788"/>
      <c r="M788"/>
      <c r="N788"/>
      <c r="O788"/>
      <c r="P788"/>
    </row>
    <row r="789" spans="1:16">
      <c r="A789" s="603"/>
      <c r="B789" s="4"/>
      <c r="C789" s="4"/>
      <c r="D789" s="4"/>
      <c r="E789" s="4"/>
      <c r="F789" s="4"/>
      <c r="G789" s="4"/>
      <c r="H789" s="4"/>
      <c r="I789" s="4"/>
      <c r="J789" s="194"/>
      <c r="K789"/>
      <c r="L789"/>
      <c r="M789"/>
      <c r="N789"/>
      <c r="O789"/>
      <c r="P789"/>
    </row>
    <row r="790" spans="1:16">
      <c r="A790" s="603"/>
      <c r="B790" s="4"/>
      <c r="C790" s="4"/>
      <c r="D790" s="4"/>
      <c r="E790" s="4"/>
      <c r="F790" s="4"/>
      <c r="G790" s="4"/>
      <c r="H790" s="4"/>
      <c r="I790" s="4"/>
      <c r="J790" s="194"/>
      <c r="K790"/>
      <c r="L790"/>
      <c r="M790"/>
      <c r="N790"/>
      <c r="O790"/>
      <c r="P790"/>
    </row>
    <row r="791" spans="1:16">
      <c r="A791" s="603"/>
      <c r="B791" s="4"/>
      <c r="C791" s="4"/>
      <c r="D791" s="4"/>
      <c r="E791" s="4"/>
      <c r="F791" s="4"/>
      <c r="G791" s="4"/>
      <c r="H791" s="4"/>
      <c r="I791" s="4"/>
      <c r="J791" s="194"/>
      <c r="K791"/>
      <c r="L791"/>
      <c r="M791"/>
      <c r="N791"/>
      <c r="O791"/>
      <c r="P791"/>
    </row>
    <row r="792" spans="1:16">
      <c r="A792" s="603"/>
      <c r="B792" s="4"/>
      <c r="C792" s="4"/>
      <c r="D792" s="4"/>
      <c r="E792" s="4"/>
      <c r="F792" s="4"/>
      <c r="G792" s="4"/>
      <c r="H792" s="4"/>
      <c r="I792" s="4"/>
      <c r="J792" s="194"/>
      <c r="K792"/>
      <c r="L792"/>
      <c r="M792"/>
      <c r="N792"/>
      <c r="O792"/>
      <c r="P792"/>
    </row>
    <row r="793" spans="1:16">
      <c r="A793" s="603"/>
      <c r="B793" s="4"/>
      <c r="C793" s="4"/>
      <c r="D793" s="4"/>
      <c r="E793" s="4"/>
      <c r="F793" s="4"/>
      <c r="G793" s="4"/>
      <c r="H793" s="4"/>
      <c r="I793" s="4"/>
      <c r="J793" s="194"/>
      <c r="K793"/>
      <c r="L793"/>
      <c r="M793"/>
      <c r="N793"/>
      <c r="O793"/>
      <c r="P793"/>
    </row>
    <row r="794" spans="1:16">
      <c r="A794" s="603"/>
      <c r="B794" s="4"/>
      <c r="C794" s="4"/>
      <c r="D794" s="4"/>
      <c r="E794" s="4"/>
      <c r="F794" s="4"/>
      <c r="G794" s="4"/>
      <c r="H794" s="4"/>
      <c r="I794" s="4"/>
      <c r="J794" s="604"/>
      <c r="K794"/>
      <c r="L794"/>
      <c r="M794"/>
      <c r="N794"/>
      <c r="O794"/>
      <c r="P794"/>
    </row>
    <row r="795" spans="1:16" ht="13.5" thickBot="1">
      <c r="A795" s="603"/>
      <c r="B795" s="4"/>
      <c r="C795" s="4"/>
      <c r="D795" s="4"/>
      <c r="E795" s="4"/>
      <c r="F795" s="4"/>
      <c r="G795" s="4"/>
      <c r="H795" s="4"/>
      <c r="I795" s="4"/>
      <c r="J795" s="194"/>
      <c r="K795"/>
      <c r="L795"/>
      <c r="M795"/>
      <c r="N795"/>
      <c r="O795"/>
      <c r="P795"/>
    </row>
    <row r="796" spans="1:16" ht="13.5" customHeight="1" thickBot="1">
      <c r="A796" s="551" t="s">
        <v>326</v>
      </c>
      <c r="B796" s="552"/>
      <c r="C796" s="552"/>
      <c r="D796" s="552"/>
      <c r="E796" s="552"/>
      <c r="F796" s="552"/>
      <c r="G796" s="552"/>
      <c r="H796" s="552"/>
      <c r="I796" s="552"/>
      <c r="J796" s="555"/>
      <c r="K796"/>
      <c r="L796"/>
      <c r="M796"/>
      <c r="N796"/>
      <c r="O796"/>
      <c r="P796"/>
    </row>
    <row r="797" spans="1:16" ht="13.5" thickBot="1">
      <c r="A797" s="248" t="s">
        <v>483</v>
      </c>
      <c r="B797" s="675" t="s">
        <v>1</v>
      </c>
      <c r="C797" s="676"/>
      <c r="D797" s="676"/>
      <c r="E797" s="676"/>
      <c r="F797" s="676"/>
      <c r="G797" s="676"/>
      <c r="H797" s="676"/>
      <c r="I797" s="676"/>
      <c r="J797" s="677"/>
      <c r="K797"/>
      <c r="L797"/>
      <c r="M797"/>
      <c r="N797"/>
      <c r="O797"/>
      <c r="P797"/>
    </row>
    <row r="798" spans="1:16" s="11" customFormat="1" ht="25.5">
      <c r="A798" s="448" t="s">
        <v>206</v>
      </c>
      <c r="B798" s="449">
        <f>E798-2</f>
        <v>2018</v>
      </c>
      <c r="C798" s="450">
        <f>B798+1</f>
        <v>2019</v>
      </c>
      <c r="D798" s="451" t="str">
        <f>B798&amp;"-"&amp;C798</f>
        <v>2018-2019</v>
      </c>
      <c r="E798" s="449" t="str">
        <f>$N$1</f>
        <v>2020</v>
      </c>
      <c r="F798" s="450">
        <f>E798+1</f>
        <v>2021</v>
      </c>
      <c r="G798" s="451" t="str">
        <f>E798&amp;"-"&amp;F798</f>
        <v>2020-2021</v>
      </c>
      <c r="H798" s="449" t="s">
        <v>101</v>
      </c>
      <c r="I798" s="450" t="s">
        <v>102</v>
      </c>
      <c r="J798" s="451" t="s">
        <v>103</v>
      </c>
    </row>
    <row r="799" spans="1:16" s="42" customFormat="1" hidden="1" outlineLevel="1">
      <c r="A799" s="600" t="s">
        <v>232</v>
      </c>
      <c r="B799" s="598"/>
      <c r="C799" s="598"/>
      <c r="D799" s="598"/>
      <c r="E799" s="598"/>
      <c r="F799" s="598"/>
      <c r="G799" s="598"/>
      <c r="H799" s="598"/>
      <c r="I799" s="598"/>
      <c r="J799" s="599"/>
    </row>
    <row r="800" spans="1:16" hidden="1" outlineLevel="1">
      <c r="A800" s="611" t="s">
        <v>43</v>
      </c>
      <c r="B800" s="22">
        <f>(INDEX(Data!254:254,1,$O$1-2))</f>
        <v>19603755</v>
      </c>
      <c r="C800" s="20">
        <f>(INDEX(Data!254:254,1,$O$1-1))</f>
        <v>19997838</v>
      </c>
      <c r="D800" s="21">
        <f>B800+C800</f>
        <v>39601593</v>
      </c>
      <c r="E800" s="30">
        <f>(INDEX(Data!254:254,1,$O$1))</f>
        <v>24106513.244266909</v>
      </c>
      <c r="F800" s="31">
        <f>(INDEX(Data!254:254,1,$O$1+1))</f>
        <v>24199079.144266911</v>
      </c>
      <c r="G800" s="21">
        <f>E800+F800</f>
        <v>48305592.388533816</v>
      </c>
      <c r="H800" s="22">
        <f>G800-D800</f>
        <v>8703999.3885338157</v>
      </c>
      <c r="I800" s="164">
        <f>IFERROR(H800/D800,"")</f>
        <v>0.21978912283992758</v>
      </c>
      <c r="J800" s="165">
        <f>IFERROR(G800/G$806,"")</f>
        <v>0.3427178618371125</v>
      </c>
      <c r="K800"/>
      <c r="L800"/>
      <c r="M800"/>
      <c r="N800"/>
      <c r="O800"/>
      <c r="P800"/>
    </row>
    <row r="801" spans="1:16" hidden="1" outlineLevel="1">
      <c r="A801" s="611" t="s">
        <v>44</v>
      </c>
      <c r="B801" s="24">
        <f>(INDEX(Data!255:255,1,$O$1-2))</f>
        <v>9878651</v>
      </c>
      <c r="C801" s="25">
        <f>(INDEX(Data!255:255,1,$O$1-1))</f>
        <v>9990323</v>
      </c>
      <c r="D801" s="26">
        <f>B801+C801</f>
        <v>19868974</v>
      </c>
      <c r="E801" s="27">
        <f>(INDEX(Data!255:255,1,$O$1))</f>
        <v>8775556.9108988363</v>
      </c>
      <c r="F801" s="28">
        <f>(INDEX(Data!255:255,1,$O$1+1))</f>
        <v>8802594.7108988352</v>
      </c>
      <c r="G801" s="26">
        <f>E801+F801</f>
        <v>17578151.621797673</v>
      </c>
      <c r="H801" s="24">
        <f>G801-D801</f>
        <v>-2290822.3782023266</v>
      </c>
      <c r="I801" s="164">
        <f>IFERROR(H801/D801,"")</f>
        <v>-0.11529646061252719</v>
      </c>
      <c r="J801" s="165">
        <f>IFERROR(G801/G$806,"")</f>
        <v>0.12471323176032625</v>
      </c>
      <c r="K801"/>
      <c r="L801"/>
      <c r="M801"/>
      <c r="N801"/>
      <c r="O801"/>
      <c r="P801"/>
    </row>
    <row r="802" spans="1:16" hidden="1" outlineLevel="1">
      <c r="A802" s="611" t="s">
        <v>45</v>
      </c>
      <c r="B802" s="24">
        <f>(INDEX(Data!256:256,1,$O$1-2))</f>
        <v>5704663</v>
      </c>
      <c r="C802" s="25">
        <f>(INDEX(Data!256:256,1,$O$1-1))</f>
        <v>5777107</v>
      </c>
      <c r="D802" s="26">
        <f t="shared" ref="D802:D805" si="165">B802+C802</f>
        <v>11481770</v>
      </c>
      <c r="E802" s="27">
        <f>(INDEX(Data!256:256,1,$O$1))</f>
        <v>4843801.8785791518</v>
      </c>
      <c r="F802" s="28">
        <f>(INDEX(Data!256:256,1,$O$1+1))</f>
        <v>4861114.2785791522</v>
      </c>
      <c r="G802" s="26">
        <f t="shared" ref="G802:G805" si="166">E802+F802</f>
        <v>9704916.157158304</v>
      </c>
      <c r="H802" s="24">
        <f t="shared" ref="H802:H805" si="167">G802-D802</f>
        <v>-1776853.842841696</v>
      </c>
      <c r="I802" s="164">
        <f t="shared" ref="I802:I824" si="168">IFERROR(H802/D802,"")</f>
        <v>-0.15475434909789135</v>
      </c>
      <c r="J802" s="165">
        <f t="shared" ref="J802:J805" si="169">IFERROR(G802/G$806,"")</f>
        <v>6.8854307549683136E-2</v>
      </c>
      <c r="K802"/>
      <c r="L802"/>
      <c r="M802"/>
      <c r="N802"/>
      <c r="O802"/>
      <c r="P802"/>
    </row>
    <row r="803" spans="1:16" hidden="1" outlineLevel="1">
      <c r="A803" s="611" t="s">
        <v>46</v>
      </c>
      <c r="B803" s="24">
        <f>(INDEX(Data!257:257,1,$O$1-2))</f>
        <v>27302485</v>
      </c>
      <c r="C803" s="25">
        <f>(INDEX(Data!257:257,1,$O$1-1))</f>
        <v>27750566</v>
      </c>
      <c r="D803" s="26">
        <f t="shared" si="165"/>
        <v>55053051</v>
      </c>
      <c r="E803" s="27">
        <f>(INDEX(Data!257:257,1,$O$1))</f>
        <v>32274516.846154582</v>
      </c>
      <c r="F803" s="28">
        <f>(INDEX(Data!257:257,1,$O$1+1))</f>
        <v>32376022.446154583</v>
      </c>
      <c r="G803" s="26">
        <f t="shared" si="166"/>
        <v>64650539.292309165</v>
      </c>
      <c r="H803" s="24">
        <f t="shared" si="167"/>
        <v>9597488.292309165</v>
      </c>
      <c r="I803" s="164">
        <f t="shared" si="168"/>
        <v>0.17433163317886169</v>
      </c>
      <c r="J803" s="165">
        <f t="shared" si="169"/>
        <v>0.45868176948670963</v>
      </c>
      <c r="K803"/>
      <c r="L803"/>
      <c r="M803"/>
      <c r="N803"/>
      <c r="O803"/>
      <c r="P803"/>
    </row>
    <row r="804" spans="1:16" hidden="1" outlineLevel="1">
      <c r="A804" s="616" t="s">
        <v>429</v>
      </c>
      <c r="B804" s="24">
        <f>(INDEX(Data!258:258,1,$O$1-2))</f>
        <v>0</v>
      </c>
      <c r="C804" s="25">
        <f>(INDEX(Data!258:258,1,$O$1-1))</f>
        <v>0</v>
      </c>
      <c r="D804" s="26">
        <f t="shared" si="165"/>
        <v>0</v>
      </c>
      <c r="E804" s="27">
        <f>(INDEX(Data!258:258,1,$O$1))</f>
        <v>209759.4</v>
      </c>
      <c r="F804" s="28">
        <f>(INDEX(Data!258:258,1,$O$1+1))</f>
        <v>225132.3</v>
      </c>
      <c r="G804" s="26">
        <f t="shared" si="166"/>
        <v>434891.69999999995</v>
      </c>
      <c r="H804" s="24">
        <f t="shared" si="167"/>
        <v>434891.69999999995</v>
      </c>
      <c r="I804" s="164" t="str">
        <f t="shared" si="168"/>
        <v/>
      </c>
      <c r="J804" s="165">
        <f t="shared" si="169"/>
        <v>3.0854637358734773E-3</v>
      </c>
      <c r="K804"/>
      <c r="L804"/>
      <c r="M804"/>
      <c r="N804"/>
      <c r="O804"/>
      <c r="P804"/>
    </row>
    <row r="805" spans="1:16" hidden="1" outlineLevel="1">
      <c r="A805" s="616" t="s">
        <v>430</v>
      </c>
      <c r="B805" s="24">
        <f>(INDEX(Data!259:259,1,$O$1-2))</f>
        <v>0</v>
      </c>
      <c r="C805" s="25">
        <f>(INDEX(Data!259:259,1,$O$1-1))</f>
        <v>0</v>
      </c>
      <c r="D805" s="26">
        <f t="shared" si="165"/>
        <v>0</v>
      </c>
      <c r="E805" s="27">
        <f>(INDEX(Data!259:259,1,$O$1))</f>
        <v>133202.70000000001</v>
      </c>
      <c r="F805" s="28">
        <f>(INDEX(Data!259:259,1,$O$1+1))</f>
        <v>141275.70000000001</v>
      </c>
      <c r="G805" s="26">
        <f t="shared" si="166"/>
        <v>274478.40000000002</v>
      </c>
      <c r="H805" s="24">
        <f t="shared" si="167"/>
        <v>274478.40000000002</v>
      </c>
      <c r="I805" s="164" t="str">
        <f t="shared" si="168"/>
        <v/>
      </c>
      <c r="J805" s="165">
        <f t="shared" si="169"/>
        <v>1.9473656302950247E-3</v>
      </c>
      <c r="K805"/>
      <c r="L805"/>
      <c r="M805"/>
      <c r="N805"/>
      <c r="O805"/>
      <c r="P805"/>
    </row>
    <row r="806" spans="1:16" collapsed="1">
      <c r="A806" s="370" t="s">
        <v>232</v>
      </c>
      <c r="B806" s="405">
        <f t="shared" ref="B806:H806" si="170">SUM(B800:B805)</f>
        <v>62489554</v>
      </c>
      <c r="C806" s="406">
        <f t="shared" si="170"/>
        <v>63515834</v>
      </c>
      <c r="D806" s="447">
        <f t="shared" si="170"/>
        <v>126005388</v>
      </c>
      <c r="E806" s="405">
        <f t="shared" si="170"/>
        <v>70343350.979899496</v>
      </c>
      <c r="F806" s="406">
        <f t="shared" si="170"/>
        <v>70605218.579899475</v>
      </c>
      <c r="G806" s="407">
        <f t="shared" si="170"/>
        <v>140948569.55979896</v>
      </c>
      <c r="H806" s="405">
        <f t="shared" si="170"/>
        <v>14943181.559798958</v>
      </c>
      <c r="I806" s="408">
        <f t="shared" si="168"/>
        <v>0.11859160784298334</v>
      </c>
      <c r="J806" s="409">
        <f>IFERROR(G806/G$843,"")</f>
        <v>0.86070497544073976</v>
      </c>
      <c r="K806"/>
      <c r="L806"/>
      <c r="M806"/>
      <c r="N806"/>
      <c r="O806"/>
      <c r="P806"/>
    </row>
    <row r="807" spans="1:16" s="42" customFormat="1" hidden="1" outlineLevel="1">
      <c r="A807" s="600" t="s">
        <v>506</v>
      </c>
      <c r="B807" s="598"/>
      <c r="C807" s="598"/>
      <c r="D807" s="598"/>
      <c r="E807" s="598"/>
      <c r="F807" s="598"/>
      <c r="G807" s="598"/>
      <c r="H807" s="598"/>
      <c r="I807" s="598"/>
      <c r="J807" s="599"/>
    </row>
    <row r="808" spans="1:16" hidden="1" outlineLevel="1">
      <c r="A808" s="613" t="s">
        <v>43</v>
      </c>
      <c r="B808" s="375">
        <f>(INDEX(Data!266:266,1,$O$1-2))</f>
        <v>0</v>
      </c>
      <c r="C808" s="390">
        <f>(INDEX(Data!266:266,1,$O$1-1))</f>
        <v>0</v>
      </c>
      <c r="D808" s="371">
        <f>B808+C808</f>
        <v>0</v>
      </c>
      <c r="E808" s="391">
        <f>(INDEX(Data!266:266,1,$O$1))</f>
        <v>550000</v>
      </c>
      <c r="F808" s="392">
        <f>(INDEX(Data!266:266,1,$O$1+1))</f>
        <v>750000</v>
      </c>
      <c r="G808" s="371">
        <f>E808+F808</f>
        <v>1300000</v>
      </c>
      <c r="H808" s="375">
        <f>G808-D808</f>
        <v>1300000</v>
      </c>
      <c r="I808" s="166" t="str">
        <f t="shared" ref="I808" si="171">IFERROR(H808/D808,"")</f>
        <v/>
      </c>
      <c r="J808" s="167">
        <f>IFERROR(G808/G$822,"")</f>
        <v>0.10226977539511928</v>
      </c>
      <c r="K808"/>
      <c r="L808"/>
      <c r="M808"/>
      <c r="N808"/>
      <c r="O808"/>
      <c r="P808"/>
    </row>
    <row r="809" spans="1:16" hidden="1" outlineLevel="1">
      <c r="A809" s="613" t="s">
        <v>44</v>
      </c>
      <c r="B809" s="152">
        <f>(INDEX(Data!267:267,1,$O$1-2))</f>
        <v>0</v>
      </c>
      <c r="C809" s="154">
        <f>(INDEX(Data!267:267,1,$O$1-1))</f>
        <v>0</v>
      </c>
      <c r="D809" s="155">
        <f>B809+C809</f>
        <v>0</v>
      </c>
      <c r="E809" s="393">
        <f>(INDEX(Data!267:267,1,$O$1))</f>
        <v>100000</v>
      </c>
      <c r="F809" s="394">
        <f>(INDEX(Data!267:267,1,$O$1+1))</f>
        <v>100000</v>
      </c>
      <c r="G809" s="155">
        <f>E809+F809</f>
        <v>200000</v>
      </c>
      <c r="H809" s="152">
        <f>G809-D809</f>
        <v>200000</v>
      </c>
      <c r="I809" s="166" t="str">
        <f>IFERROR(H809/D809,"")</f>
        <v/>
      </c>
      <c r="J809" s="167">
        <f>IFERROR(G809/G$822,"")</f>
        <v>1.5733811599249119E-2</v>
      </c>
      <c r="K809"/>
      <c r="L809"/>
      <c r="M809"/>
      <c r="N809"/>
      <c r="O809"/>
      <c r="P809"/>
    </row>
    <row r="810" spans="1:16" hidden="1" outlineLevel="1">
      <c r="A810" s="613" t="s">
        <v>45</v>
      </c>
      <c r="B810" s="152">
        <f>(INDEX(Data!268:268,1,$O$1-2))</f>
        <v>0</v>
      </c>
      <c r="C810" s="154">
        <f>(INDEX(Data!268:268,1,$O$1-1))</f>
        <v>0</v>
      </c>
      <c r="D810" s="155">
        <f t="shared" ref="D810:D813" si="172">B810+C810</f>
        <v>0</v>
      </c>
      <c r="E810" s="393">
        <f>(INDEX(Data!268:268,1,$O$1))</f>
        <v>100000</v>
      </c>
      <c r="F810" s="394">
        <f>(INDEX(Data!268:268,1,$O$1+1))</f>
        <v>100000</v>
      </c>
      <c r="G810" s="155">
        <f t="shared" ref="G810:G813" si="173">E810+F810</f>
        <v>200000</v>
      </c>
      <c r="H810" s="152">
        <f t="shared" ref="H810:H813" si="174">G810-D810</f>
        <v>200000</v>
      </c>
      <c r="I810" s="166" t="str">
        <f t="shared" ref="I810:I813" si="175">IFERROR(H810/D810,"")</f>
        <v/>
      </c>
      <c r="J810" s="167">
        <f t="shared" ref="J810:J813" si="176">IFERROR(G810/G$822,"")</f>
        <v>1.5733811599249119E-2</v>
      </c>
      <c r="K810"/>
      <c r="L810"/>
      <c r="M810"/>
      <c r="N810"/>
      <c r="O810"/>
      <c r="P810"/>
    </row>
    <row r="811" spans="1:16" hidden="1" outlineLevel="1">
      <c r="A811" s="613" t="s">
        <v>46</v>
      </c>
      <c r="B811" s="152">
        <f>(INDEX(Data!269:269,1,$O$1-2))</f>
        <v>0</v>
      </c>
      <c r="C811" s="154">
        <f>(INDEX(Data!269:269,1,$O$1-1))</f>
        <v>0</v>
      </c>
      <c r="D811" s="155">
        <f t="shared" si="172"/>
        <v>0</v>
      </c>
      <c r="E811" s="393">
        <f>(INDEX(Data!269:269,1,$O$1))</f>
        <v>250000</v>
      </c>
      <c r="F811" s="394">
        <f>(INDEX(Data!269:269,1,$O$1+1))</f>
        <v>250000</v>
      </c>
      <c r="G811" s="155">
        <f t="shared" si="173"/>
        <v>500000</v>
      </c>
      <c r="H811" s="152">
        <f t="shared" si="174"/>
        <v>500000</v>
      </c>
      <c r="I811" s="166" t="str">
        <f t="shared" si="175"/>
        <v/>
      </c>
      <c r="J811" s="167">
        <f t="shared" si="176"/>
        <v>3.93345289981228E-2</v>
      </c>
      <c r="K811"/>
      <c r="L811"/>
      <c r="M811"/>
      <c r="N811"/>
      <c r="O811"/>
      <c r="P811"/>
    </row>
    <row r="812" spans="1:16" hidden="1" outlineLevel="1">
      <c r="A812" s="616" t="s">
        <v>429</v>
      </c>
      <c r="B812" s="152">
        <f>(INDEX(Data!270:270,1,$O$1-2))</f>
        <v>0</v>
      </c>
      <c r="C812" s="154">
        <f>(INDEX(Data!270:270,1,$O$1-1))</f>
        <v>0</v>
      </c>
      <c r="D812" s="155">
        <f t="shared" si="172"/>
        <v>0</v>
      </c>
      <c r="E812" s="393">
        <f>(INDEX(Data!270:270,1,$O$1))</f>
        <v>0</v>
      </c>
      <c r="F812" s="394">
        <f>(INDEX(Data!270:270,1,$O$1+1))</f>
        <v>0</v>
      </c>
      <c r="G812" s="155">
        <f t="shared" si="173"/>
        <v>0</v>
      </c>
      <c r="H812" s="152">
        <f t="shared" si="174"/>
        <v>0</v>
      </c>
      <c r="I812" s="166" t="str">
        <f t="shared" si="175"/>
        <v/>
      </c>
      <c r="J812" s="167">
        <f t="shared" si="176"/>
        <v>0</v>
      </c>
      <c r="K812"/>
      <c r="L812"/>
      <c r="M812"/>
      <c r="N812"/>
      <c r="O812"/>
      <c r="P812"/>
    </row>
    <row r="813" spans="1:16" hidden="1" outlineLevel="1">
      <c r="A813" s="616" t="s">
        <v>430</v>
      </c>
      <c r="B813" s="152">
        <f>(INDEX(Data!271:271,1,$O$1-2))</f>
        <v>0</v>
      </c>
      <c r="C813" s="154">
        <f>(INDEX(Data!271:271,1,$O$1-1))</f>
        <v>0</v>
      </c>
      <c r="D813" s="155">
        <f t="shared" si="172"/>
        <v>0</v>
      </c>
      <c r="E813" s="393">
        <f>(INDEX(Data!271:271,1,$O$1))</f>
        <v>0</v>
      </c>
      <c r="F813" s="394">
        <f>(INDEX(Data!271:271,1,$O$1+1))</f>
        <v>0</v>
      </c>
      <c r="G813" s="155">
        <f t="shared" si="173"/>
        <v>0</v>
      </c>
      <c r="H813" s="152">
        <f t="shared" si="174"/>
        <v>0</v>
      </c>
      <c r="I813" s="166" t="str">
        <f t="shared" si="175"/>
        <v/>
      </c>
      <c r="J813" s="167">
        <f t="shared" si="176"/>
        <v>0</v>
      </c>
      <c r="K813"/>
      <c r="L813"/>
      <c r="M813"/>
      <c r="N813"/>
      <c r="O813"/>
      <c r="P813"/>
    </row>
    <row r="814" spans="1:16" ht="15" customHeight="1" collapsed="1">
      <c r="A814" s="370" t="s">
        <v>506</v>
      </c>
      <c r="B814" s="405">
        <f t="shared" ref="B814:H814" si="177">SUM(B808:B813)</f>
        <v>0</v>
      </c>
      <c r="C814" s="406">
        <f t="shared" si="177"/>
        <v>0</v>
      </c>
      <c r="D814" s="447">
        <f t="shared" si="177"/>
        <v>0</v>
      </c>
      <c r="E814" s="405">
        <f>(INDEX(Data!272:272,1,$O$1))</f>
        <v>1000000</v>
      </c>
      <c r="F814" s="406">
        <f>(INDEX(Data!272:272,1,$O$1+1))</f>
        <v>1200000</v>
      </c>
      <c r="G814" s="407">
        <f t="shared" si="177"/>
        <v>2200000</v>
      </c>
      <c r="H814" s="405">
        <f t="shared" si="177"/>
        <v>2200000</v>
      </c>
      <c r="I814" s="408" t="str">
        <f>IFERROR(H814/D814,"")</f>
        <v/>
      </c>
      <c r="J814" s="409">
        <f>IFERROR(G814/G$843,"")</f>
        <v>1.3434339574239297E-2</v>
      </c>
      <c r="K814"/>
      <c r="L814"/>
      <c r="M814"/>
      <c r="N814"/>
      <c r="O814"/>
      <c r="P814"/>
    </row>
    <row r="815" spans="1:16" s="42" customFormat="1" hidden="1" outlineLevel="1">
      <c r="A815" s="600" t="s">
        <v>473</v>
      </c>
      <c r="B815" s="598"/>
      <c r="C815" s="598"/>
      <c r="D815" s="598"/>
      <c r="E815" s="598"/>
      <c r="F815" s="598"/>
      <c r="G815" s="598"/>
      <c r="H815" s="598"/>
      <c r="I815" s="598"/>
      <c r="J815" s="599"/>
    </row>
    <row r="816" spans="1:16" hidden="1" outlineLevel="1">
      <c r="A816" s="613" t="s">
        <v>43</v>
      </c>
      <c r="B816" s="375">
        <f>(INDEX(Data!278:278,1,$O$1-2))</f>
        <v>2253765</v>
      </c>
      <c r="C816" s="390">
        <f>(INDEX(Data!278:278,1,$O$1-1))</f>
        <v>2253765</v>
      </c>
      <c r="D816" s="371">
        <f>B816+C816</f>
        <v>4507530</v>
      </c>
      <c r="E816" s="391">
        <f>(INDEX(Data!278:278,1,$O$1))</f>
        <v>2233231</v>
      </c>
      <c r="F816" s="392">
        <f>(INDEX(Data!278:278,1,$O$1+1))</f>
        <v>2233231</v>
      </c>
      <c r="G816" s="371">
        <f>E816+F816</f>
        <v>4466462</v>
      </c>
      <c r="H816" s="375">
        <f>G816-D816</f>
        <v>-41068</v>
      </c>
      <c r="I816" s="166">
        <f t="shared" si="168"/>
        <v>-9.1109765215095628E-3</v>
      </c>
      <c r="J816" s="167">
        <f>IFERROR(G816/G$822,"")</f>
        <v>0.35137235811602713</v>
      </c>
      <c r="K816"/>
      <c r="L816"/>
      <c r="M816"/>
      <c r="N816"/>
      <c r="O816"/>
      <c r="P816"/>
    </row>
    <row r="817" spans="1:16" hidden="1" outlineLevel="1">
      <c r="A817" s="613" t="s">
        <v>44</v>
      </c>
      <c r="B817" s="152">
        <f>(INDEX(Data!279:279,1,$O$1-2))</f>
        <v>736451</v>
      </c>
      <c r="C817" s="154">
        <f>(INDEX(Data!279:279,1,$O$1-1))</f>
        <v>736451</v>
      </c>
      <c r="D817" s="155">
        <f>B817+C817</f>
        <v>1472902</v>
      </c>
      <c r="E817" s="393">
        <f>(INDEX(Data!279:279,1,$O$1))</f>
        <v>847542</v>
      </c>
      <c r="F817" s="394">
        <f>(INDEX(Data!279:279,1,$O$1+1))</f>
        <v>847542</v>
      </c>
      <c r="G817" s="155">
        <f>E817+F817</f>
        <v>1695084</v>
      </c>
      <c r="H817" s="152">
        <f>G817-D817</f>
        <v>222182</v>
      </c>
      <c r="I817" s="166">
        <f>IFERROR(H817/D817,"")</f>
        <v>0.15084642426991068</v>
      </c>
      <c r="J817" s="167">
        <f>IFERROR(G817/G$822,"")</f>
        <v>0.13335066150450797</v>
      </c>
      <c r="K817"/>
      <c r="L817"/>
      <c r="M817"/>
      <c r="N817"/>
      <c r="O817"/>
      <c r="P817"/>
    </row>
    <row r="818" spans="1:16" hidden="1" outlineLevel="1">
      <c r="A818" s="613" t="s">
        <v>45</v>
      </c>
      <c r="B818" s="152">
        <f>(INDEX(Data!280:280,1,$O$1-2))</f>
        <v>450471</v>
      </c>
      <c r="C818" s="154">
        <f>(INDEX(Data!280:280,1,$O$1-1))</f>
        <v>450471</v>
      </c>
      <c r="D818" s="155">
        <f t="shared" ref="D818:D821" si="178">B818+C818</f>
        <v>900942</v>
      </c>
      <c r="E818" s="393">
        <f>(INDEX(Data!280:280,1,$O$1))</f>
        <v>383187</v>
      </c>
      <c r="F818" s="394">
        <f>(INDEX(Data!280:280,1,$O$1+1))</f>
        <v>383187</v>
      </c>
      <c r="G818" s="155">
        <f t="shared" ref="G818:G821" si="179">E818+F818</f>
        <v>766374</v>
      </c>
      <c r="H818" s="152">
        <f t="shared" ref="H818:H821" si="180">G818-D818</f>
        <v>-134568</v>
      </c>
      <c r="I818" s="166">
        <f t="shared" ref="I818:I821" si="181">IFERROR(H818/D818,"")</f>
        <v>-0.14936366602955573</v>
      </c>
      <c r="J818" s="167">
        <f t="shared" ref="J818:J821" si="182">IFERROR(G818/G$822,"")</f>
        <v>6.0289920652814723E-2</v>
      </c>
      <c r="K818"/>
      <c r="L818"/>
      <c r="M818"/>
      <c r="N818"/>
      <c r="O818"/>
      <c r="P818"/>
    </row>
    <row r="819" spans="1:16" hidden="1" outlineLevel="1">
      <c r="A819" s="613" t="s">
        <v>46</v>
      </c>
      <c r="B819" s="152">
        <f>(INDEX(Data!281:281,1,$O$1-2))</f>
        <v>2589130</v>
      </c>
      <c r="C819" s="154">
        <f>(INDEX(Data!281:281,1,$O$1-1))</f>
        <v>2589130</v>
      </c>
      <c r="D819" s="155">
        <f t="shared" si="178"/>
        <v>5178260</v>
      </c>
      <c r="E819" s="393">
        <f>(INDEX(Data!281:281,1,$O$1))</f>
        <v>2466717</v>
      </c>
      <c r="F819" s="394">
        <f>(INDEX(Data!281:281,1,$O$1+1))</f>
        <v>2466717</v>
      </c>
      <c r="G819" s="155">
        <f t="shared" si="179"/>
        <v>4933434</v>
      </c>
      <c r="H819" s="152">
        <f t="shared" si="180"/>
        <v>-244826</v>
      </c>
      <c r="I819" s="166">
        <f t="shared" si="181"/>
        <v>-4.7279588124196158E-2</v>
      </c>
      <c r="J819" s="167">
        <f t="shared" si="182"/>
        <v>0.38810860546664988</v>
      </c>
      <c r="K819"/>
      <c r="L819"/>
      <c r="M819"/>
      <c r="N819"/>
      <c r="O819"/>
      <c r="P819"/>
    </row>
    <row r="820" spans="1:16" hidden="1" outlineLevel="1">
      <c r="A820" s="616" t="s">
        <v>429</v>
      </c>
      <c r="B820" s="152">
        <f>(INDEX(Data!282:282,1,$O$1-2))</f>
        <v>197218</v>
      </c>
      <c r="C820" s="154">
        <f>(INDEX(Data!282:282,1,$O$1-1))</f>
        <v>256939</v>
      </c>
      <c r="D820" s="155">
        <f t="shared" si="178"/>
        <v>454157</v>
      </c>
      <c r="E820" s="393">
        <f>(INDEX(Data!282:282,1,$O$1))</f>
        <v>324729</v>
      </c>
      <c r="F820" s="394">
        <f>(INDEX(Data!282:282,1,$O$1+1))</f>
        <v>324729</v>
      </c>
      <c r="G820" s="155">
        <f t="shared" si="179"/>
        <v>649458</v>
      </c>
      <c r="H820" s="152">
        <f t="shared" si="180"/>
        <v>195301</v>
      </c>
      <c r="I820" s="166">
        <f t="shared" si="181"/>
        <v>0.43002970338451241</v>
      </c>
      <c r="J820" s="167">
        <f t="shared" si="182"/>
        <v>5.1092249068125671E-2</v>
      </c>
      <c r="K820"/>
      <c r="L820"/>
      <c r="M820"/>
      <c r="N820"/>
      <c r="O820"/>
      <c r="P820"/>
    </row>
    <row r="821" spans="1:16" hidden="1" outlineLevel="1">
      <c r="A821" s="616" t="s">
        <v>430</v>
      </c>
      <c r="B821" s="152">
        <f>(INDEX(Data!283:283,1,$O$1-2))</f>
        <v>270771</v>
      </c>
      <c r="C821" s="154">
        <f>(INDEX(Data!283:283,1,$O$1-1))</f>
        <v>355934</v>
      </c>
      <c r="D821" s="155">
        <f t="shared" si="178"/>
        <v>626705</v>
      </c>
      <c r="E821" s="393">
        <f>(INDEX(Data!283:283,1,$O$1))</f>
        <v>100333</v>
      </c>
      <c r="F821" s="394">
        <f>(INDEX(Data!283:283,1,$O$1+1))</f>
        <v>100333</v>
      </c>
      <c r="G821" s="155">
        <f t="shared" si="179"/>
        <v>200666</v>
      </c>
      <c r="H821" s="152">
        <f t="shared" si="180"/>
        <v>-426039</v>
      </c>
      <c r="I821" s="166">
        <f t="shared" si="181"/>
        <v>-0.6798078840921965</v>
      </c>
      <c r="J821" s="167">
        <f t="shared" si="182"/>
        <v>1.5786205191874618E-2</v>
      </c>
      <c r="K821"/>
      <c r="L821"/>
      <c r="M821"/>
      <c r="N821"/>
      <c r="O821"/>
      <c r="P821"/>
    </row>
    <row r="822" spans="1:16" ht="15" customHeight="1" collapsed="1">
      <c r="A822" s="370" t="s">
        <v>473</v>
      </c>
      <c r="B822" s="405">
        <f t="shared" ref="B822:H822" si="183">SUM(B816:B821)</f>
        <v>6497806</v>
      </c>
      <c r="C822" s="406">
        <f t="shared" si="183"/>
        <v>6642690</v>
      </c>
      <c r="D822" s="447">
        <f t="shared" si="183"/>
        <v>13140496</v>
      </c>
      <c r="E822" s="405">
        <f t="shared" si="183"/>
        <v>6355739</v>
      </c>
      <c r="F822" s="406">
        <f t="shared" si="183"/>
        <v>6355739</v>
      </c>
      <c r="G822" s="407">
        <f t="shared" si="183"/>
        <v>12711478</v>
      </c>
      <c r="H822" s="405">
        <f t="shared" si="183"/>
        <v>-429018</v>
      </c>
      <c r="I822" s="408">
        <f>IFERROR(H822/D822,"")</f>
        <v>-3.2648539294102746E-2</v>
      </c>
      <c r="J822" s="409">
        <f>IFERROR(G822/G$843,"")</f>
        <v>7.7622869064760083E-2</v>
      </c>
      <c r="K822"/>
      <c r="L822"/>
      <c r="M822"/>
      <c r="N822"/>
      <c r="O822"/>
      <c r="P822"/>
    </row>
    <row r="823" spans="1:16" s="42" customFormat="1" hidden="1" outlineLevel="1">
      <c r="A823" s="600" t="s">
        <v>197</v>
      </c>
      <c r="B823" s="598"/>
      <c r="C823" s="598"/>
      <c r="D823" s="598"/>
      <c r="E823" s="598"/>
      <c r="F823" s="598"/>
      <c r="G823" s="598"/>
      <c r="H823" s="598"/>
      <c r="I823" s="598"/>
      <c r="J823" s="599"/>
    </row>
    <row r="824" spans="1:16" hidden="1" outlineLevel="1">
      <c r="A824" s="613" t="s">
        <v>43</v>
      </c>
      <c r="B824" s="375">
        <f>(INDEX(Data!290:290,1,$O$1-2))</f>
        <v>317625</v>
      </c>
      <c r="C824" s="390">
        <f>(INDEX(Data!290:290,1,$O$1-1))</f>
        <v>317625</v>
      </c>
      <c r="D824" s="371">
        <f>B824+C824</f>
        <v>635250</v>
      </c>
      <c r="E824" s="391">
        <f>(INDEX(Data!290:290,1,$O$1))</f>
        <v>658283.16580139182</v>
      </c>
      <c r="F824" s="392">
        <f>(INDEX(Data!290:290,1,$O$1+1))</f>
        <v>658283.16580139182</v>
      </c>
      <c r="G824" s="371">
        <f>E824+F824</f>
        <v>1316566.3316027836</v>
      </c>
      <c r="H824" s="375">
        <f>G824-D824</f>
        <v>681316.33160278364</v>
      </c>
      <c r="I824" s="166">
        <f t="shared" si="168"/>
        <v>1.0725168541562906</v>
      </c>
      <c r="J824" s="167">
        <f>IFERROR(G824/G$830,"")</f>
        <v>0.16666666666666666</v>
      </c>
      <c r="K824"/>
      <c r="L824"/>
      <c r="M824"/>
      <c r="N824"/>
      <c r="O824"/>
      <c r="P824"/>
    </row>
    <row r="825" spans="1:16" hidden="1" outlineLevel="1">
      <c r="A825" s="613" t="s">
        <v>44</v>
      </c>
      <c r="B825" s="152">
        <f>(INDEX(Data!291:291,1,$O$1-2))</f>
        <v>375000</v>
      </c>
      <c r="C825" s="154">
        <f>(INDEX(Data!291:291,1,$O$1-1))</f>
        <v>375000</v>
      </c>
      <c r="D825" s="155">
        <f>B825+C825</f>
        <v>750000</v>
      </c>
      <c r="E825" s="393">
        <f>(INDEX(Data!291:291,1,$O$1))</f>
        <v>658283.16580139182</v>
      </c>
      <c r="F825" s="394">
        <f>(INDEX(Data!291:291,1,$O$1+1))</f>
        <v>658283.16580139182</v>
      </c>
      <c r="G825" s="155">
        <f>E825+F825</f>
        <v>1316566.3316027836</v>
      </c>
      <c r="H825" s="152">
        <f>G825-D825</f>
        <v>566566.33160278364</v>
      </c>
      <c r="I825" s="166">
        <f>IFERROR(H825/D825,"")</f>
        <v>0.75542177547037814</v>
      </c>
      <c r="J825" s="167">
        <f>IFERROR(G825/G$830,"")</f>
        <v>0.16666666666666666</v>
      </c>
      <c r="K825"/>
      <c r="L825"/>
      <c r="M825"/>
      <c r="N825"/>
      <c r="O825"/>
      <c r="P825"/>
    </row>
    <row r="826" spans="1:16" hidden="1" outlineLevel="1">
      <c r="A826" s="613" t="s">
        <v>45</v>
      </c>
      <c r="B826" s="152">
        <f>(INDEX(Data!292:292,1,$O$1-2))</f>
        <v>375000</v>
      </c>
      <c r="C826" s="154">
        <f>(INDEX(Data!292:292,1,$O$1-1))</f>
        <v>375000</v>
      </c>
      <c r="D826" s="155">
        <f t="shared" ref="D826:D829" si="184">B826+C826</f>
        <v>750000</v>
      </c>
      <c r="E826" s="393">
        <f>(INDEX(Data!292:292,1,$O$1))</f>
        <v>658283.16580139182</v>
      </c>
      <c r="F826" s="394">
        <f>(INDEX(Data!292:292,1,$O$1+1))</f>
        <v>658283.16580139182</v>
      </c>
      <c r="G826" s="155">
        <f t="shared" ref="G826:G829" si="185">E826+F826</f>
        <v>1316566.3316027836</v>
      </c>
      <c r="H826" s="152">
        <f t="shared" ref="H826:H829" si="186">G826-D826</f>
        <v>566566.33160278364</v>
      </c>
      <c r="I826" s="166">
        <f t="shared" ref="I826:I829" si="187">IFERROR(H826/D826,"")</f>
        <v>0.75542177547037814</v>
      </c>
      <c r="J826" s="167">
        <f t="shared" ref="J826:J829" si="188">IFERROR(G826/G$830,"")</f>
        <v>0.16666666666666666</v>
      </c>
      <c r="K826"/>
      <c r="L826"/>
      <c r="M826"/>
      <c r="N826"/>
      <c r="O826"/>
      <c r="P826"/>
    </row>
    <row r="827" spans="1:16" hidden="1" outlineLevel="1">
      <c r="A827" s="613" t="s">
        <v>46</v>
      </c>
      <c r="B827" s="152">
        <f>(INDEX(Data!293:293,1,$O$1-2))</f>
        <v>375000</v>
      </c>
      <c r="C827" s="154">
        <f>(INDEX(Data!293:293,1,$O$1-1))</f>
        <v>375000</v>
      </c>
      <c r="D827" s="155">
        <f t="shared" si="184"/>
        <v>750000</v>
      </c>
      <c r="E827" s="393">
        <f>(INDEX(Data!293:293,1,$O$1))</f>
        <v>658283.16580139182</v>
      </c>
      <c r="F827" s="394">
        <f>(INDEX(Data!293:293,1,$O$1+1))</f>
        <v>658283.16580139182</v>
      </c>
      <c r="G827" s="155">
        <f t="shared" si="185"/>
        <v>1316566.3316027836</v>
      </c>
      <c r="H827" s="152">
        <f t="shared" si="186"/>
        <v>566566.33160278364</v>
      </c>
      <c r="I827" s="166">
        <f t="shared" si="187"/>
        <v>0.75542177547037814</v>
      </c>
      <c r="J827" s="167">
        <f t="shared" si="188"/>
        <v>0.16666666666666666</v>
      </c>
      <c r="K827"/>
      <c r="L827"/>
      <c r="M827"/>
      <c r="N827"/>
      <c r="O827"/>
      <c r="P827"/>
    </row>
    <row r="828" spans="1:16" hidden="1" outlineLevel="1">
      <c r="A828" s="616" t="s">
        <v>429</v>
      </c>
      <c r="B828" s="152">
        <f>(INDEX(Data!294:294,1,$O$1-2))</f>
        <v>375000</v>
      </c>
      <c r="C828" s="154">
        <f>(INDEX(Data!294:294,1,$O$1-1))</f>
        <v>375000</v>
      </c>
      <c r="D828" s="155">
        <f t="shared" si="184"/>
        <v>750000</v>
      </c>
      <c r="E828" s="393">
        <f>(INDEX(Data!294:294,1,$O$1))</f>
        <v>658283.16580139182</v>
      </c>
      <c r="F828" s="394">
        <f>(INDEX(Data!294:294,1,$O$1+1))</f>
        <v>658283.16580139182</v>
      </c>
      <c r="G828" s="155">
        <f t="shared" si="185"/>
        <v>1316566.3316027836</v>
      </c>
      <c r="H828" s="152">
        <f t="shared" si="186"/>
        <v>566566.33160278364</v>
      </c>
      <c r="I828" s="166">
        <f t="shared" si="187"/>
        <v>0.75542177547037814</v>
      </c>
      <c r="J828" s="167">
        <f t="shared" si="188"/>
        <v>0.16666666666666666</v>
      </c>
      <c r="K828"/>
      <c r="L828"/>
      <c r="M828"/>
      <c r="N828"/>
      <c r="O828"/>
      <c r="P828"/>
    </row>
    <row r="829" spans="1:16" hidden="1" outlineLevel="1">
      <c r="A829" s="616" t="s">
        <v>430</v>
      </c>
      <c r="B829" s="152">
        <f>(INDEX(Data!295:295,1,$O$1-2))</f>
        <v>375000</v>
      </c>
      <c r="C829" s="154">
        <f>(INDEX(Data!295:295,1,$O$1-1))</f>
        <v>375000</v>
      </c>
      <c r="D829" s="155">
        <f t="shared" si="184"/>
        <v>750000</v>
      </c>
      <c r="E829" s="393">
        <f>(INDEX(Data!295:295,1,$O$1))</f>
        <v>658283.16580139182</v>
      </c>
      <c r="F829" s="394">
        <f>(INDEX(Data!295:295,1,$O$1+1))</f>
        <v>658283.16580139182</v>
      </c>
      <c r="G829" s="155">
        <f t="shared" si="185"/>
        <v>1316566.3316027836</v>
      </c>
      <c r="H829" s="152">
        <f t="shared" si="186"/>
        <v>566566.33160278364</v>
      </c>
      <c r="I829" s="166">
        <f t="shared" si="187"/>
        <v>0.75542177547037814</v>
      </c>
      <c r="J829" s="167">
        <f t="shared" si="188"/>
        <v>0.16666666666666666</v>
      </c>
      <c r="K829"/>
      <c r="L829"/>
      <c r="M829"/>
      <c r="N829"/>
      <c r="O829"/>
      <c r="P829"/>
    </row>
    <row r="830" spans="1:16" collapsed="1">
      <c r="A830" s="370" t="s">
        <v>197</v>
      </c>
      <c r="B830" s="405">
        <f t="shared" ref="B830:H830" si="189">SUM(B824:B829)</f>
        <v>2192625</v>
      </c>
      <c r="C830" s="406">
        <f t="shared" si="189"/>
        <v>2192625</v>
      </c>
      <c r="D830" s="447">
        <f t="shared" si="189"/>
        <v>4385250</v>
      </c>
      <c r="E830" s="405">
        <f t="shared" si="189"/>
        <v>3949698.9948083512</v>
      </c>
      <c r="F830" s="406">
        <f t="shared" si="189"/>
        <v>3949698.9948083512</v>
      </c>
      <c r="G830" s="407">
        <f t="shared" si="189"/>
        <v>7899397.9896167023</v>
      </c>
      <c r="H830" s="405">
        <f t="shared" si="189"/>
        <v>3514147.9896167023</v>
      </c>
      <c r="I830" s="408">
        <f>IFERROR(H830/D830,"")</f>
        <v>0.80135636271973143</v>
      </c>
      <c r="J830" s="409">
        <f>IFERROR(G830/G$843,"")</f>
        <v>4.8237815920260912E-2</v>
      </c>
      <c r="K830"/>
      <c r="L830"/>
      <c r="M830"/>
      <c r="N830"/>
      <c r="O830"/>
      <c r="P830"/>
    </row>
    <row r="831" spans="1:16">
      <c r="A831" s="413" t="s">
        <v>435</v>
      </c>
      <c r="B831" s="399"/>
      <c r="C831" s="445"/>
      <c r="D831" s="442"/>
      <c r="E831" s="399"/>
      <c r="F831" s="400"/>
      <c r="G831" s="401"/>
      <c r="H831" s="399"/>
      <c r="I831" s="402"/>
      <c r="J831" s="455"/>
      <c r="K831"/>
      <c r="L831"/>
      <c r="M831"/>
      <c r="N831"/>
      <c r="O831"/>
      <c r="P831"/>
    </row>
    <row r="832" spans="1:16">
      <c r="A832" s="398" t="s">
        <v>449</v>
      </c>
      <c r="B832" s="399"/>
      <c r="C832" s="400"/>
      <c r="D832" s="442">
        <f>(INDEX(Data!299:299,1,$O$1-2))</f>
        <v>170111844</v>
      </c>
      <c r="E832" s="399"/>
      <c r="F832" s="400"/>
      <c r="G832" s="442">
        <f>(INDEX(Data!299:299,1,$O$1))</f>
        <v>183396549</v>
      </c>
      <c r="H832" s="399">
        <f t="shared" ref="H832:H838" si="190">G832-D832</f>
        <v>13284705</v>
      </c>
      <c r="I832" s="402">
        <f t="shared" ref="I832:I838" si="191">IFERROR(H832/D832,"")</f>
        <v>7.8093945063578293E-2</v>
      </c>
      <c r="J832" s="455">
        <f t="shared" ref="J832:J838" si="192">IFERROR(G832/G$830,"")</f>
        <v>23.216522226258768</v>
      </c>
      <c r="K832"/>
      <c r="L832"/>
      <c r="M832"/>
      <c r="N832"/>
      <c r="O832"/>
      <c r="P832"/>
    </row>
    <row r="833" spans="1:16">
      <c r="A833" s="398" t="s">
        <v>392</v>
      </c>
      <c r="B833" s="399"/>
      <c r="C833" s="400"/>
      <c r="D833" s="436">
        <f>(INDEX(Data!300:300,1,$O$1-2))</f>
        <v>1986136</v>
      </c>
      <c r="E833" s="399"/>
      <c r="F833" s="400"/>
      <c r="G833" s="436">
        <f>(INDEX(Data!300:300,1,$O$1))</f>
        <v>1749572</v>
      </c>
      <c r="H833" s="437">
        <f t="shared" si="190"/>
        <v>-236564</v>
      </c>
      <c r="I833" s="402">
        <f t="shared" si="191"/>
        <v>-0.11910765425932565</v>
      </c>
      <c r="J833" s="455">
        <f t="shared" si="192"/>
        <v>0.22148168788301467</v>
      </c>
      <c r="K833"/>
      <c r="L833"/>
      <c r="M833"/>
      <c r="N833"/>
      <c r="O833"/>
      <c r="P833"/>
    </row>
    <row r="834" spans="1:16">
      <c r="A834" s="398" t="s">
        <v>393</v>
      </c>
      <c r="B834" s="399"/>
      <c r="C834" s="400"/>
      <c r="D834" s="436">
        <f>(INDEX(Data!301:301,1,$O$1-2))</f>
        <v>5449903</v>
      </c>
      <c r="E834" s="399"/>
      <c r="F834" s="400"/>
      <c r="G834" s="436">
        <f>(INDEX(Data!301:301,1,$O$1))</f>
        <v>5476364</v>
      </c>
      <c r="H834" s="437">
        <f t="shared" si="190"/>
        <v>26461</v>
      </c>
      <c r="I834" s="402">
        <f t="shared" si="191"/>
        <v>4.8553157735100969E-3</v>
      </c>
      <c r="J834" s="455">
        <f t="shared" si="192"/>
        <v>0.69326346225349844</v>
      </c>
      <c r="K834"/>
      <c r="L834"/>
      <c r="M834"/>
      <c r="N834"/>
      <c r="O834"/>
      <c r="P834"/>
    </row>
    <row r="835" spans="1:16">
      <c r="A835" s="398" t="s">
        <v>394</v>
      </c>
      <c r="B835" s="399"/>
      <c r="C835" s="400"/>
      <c r="D835" s="436">
        <f>(INDEX(Data!302:302,1,$O$1-2))</f>
        <v>7436039</v>
      </c>
      <c r="E835" s="399"/>
      <c r="F835" s="400"/>
      <c r="G835" s="436">
        <f>(INDEX(Data!302:302,1,$O$1))</f>
        <v>7225936</v>
      </c>
      <c r="H835" s="437">
        <f t="shared" si="190"/>
        <v>-210103</v>
      </c>
      <c r="I835" s="402">
        <f t="shared" si="191"/>
        <v>-2.8254693123583672E-2</v>
      </c>
      <c r="J835" s="455">
        <f t="shared" si="192"/>
        <v>0.91474515013651314</v>
      </c>
      <c r="K835"/>
      <c r="L835"/>
      <c r="M835"/>
      <c r="N835"/>
      <c r="O835"/>
      <c r="P835"/>
    </row>
    <row r="836" spans="1:16">
      <c r="A836" s="398" t="s">
        <v>395</v>
      </c>
      <c r="B836" s="399"/>
      <c r="C836" s="400"/>
      <c r="D836" s="436">
        <f>(INDEX(Data!304:304,1,$O$1-2))</f>
        <v>12581</v>
      </c>
      <c r="E836" s="399"/>
      <c r="F836" s="400"/>
      <c r="G836" s="436">
        <f>(INDEX(Data!304:304,1,$O$1))</f>
        <v>12123</v>
      </c>
      <c r="H836" s="437">
        <f t="shared" si="190"/>
        <v>-458</v>
      </c>
      <c r="I836" s="402">
        <f t="shared" si="191"/>
        <v>-3.6404101422780381E-2</v>
      </c>
      <c r="J836" s="455">
        <f t="shared" si="192"/>
        <v>1.5346739100796005E-3</v>
      </c>
      <c r="K836"/>
      <c r="L836"/>
      <c r="M836"/>
      <c r="N836"/>
      <c r="O836"/>
      <c r="P836"/>
    </row>
    <row r="837" spans="1:16" ht="25.5">
      <c r="A837" s="398" t="s">
        <v>396</v>
      </c>
      <c r="B837" s="399"/>
      <c r="C837" s="400"/>
      <c r="D837" s="436">
        <f>(INDEX(Data!305:305,1,$O$1-2))</f>
        <v>7894</v>
      </c>
      <c r="E837" s="399"/>
      <c r="F837" s="400"/>
      <c r="G837" s="436">
        <f>(INDEX(Data!305:305,1,$O$1))</f>
        <v>7320</v>
      </c>
      <c r="H837" s="437">
        <f t="shared" si="190"/>
        <v>-574</v>
      </c>
      <c r="I837" s="402">
        <f t="shared" si="191"/>
        <v>-7.2713453255637189E-2</v>
      </c>
      <c r="J837" s="455">
        <f t="shared" si="192"/>
        <v>9.2665289299535391E-4</v>
      </c>
      <c r="K837"/>
      <c r="L837"/>
      <c r="M837"/>
      <c r="N837"/>
      <c r="O837"/>
      <c r="P837"/>
    </row>
    <row r="838" spans="1:16">
      <c r="A838" s="398" t="s">
        <v>397</v>
      </c>
      <c r="B838" s="399"/>
      <c r="C838" s="400"/>
      <c r="D838" s="436">
        <f>(INDEX(Data!306:306,1,$O$1-2))</f>
        <v>1142992</v>
      </c>
      <c r="E838" s="399"/>
      <c r="F838" s="400"/>
      <c r="G838" s="436">
        <f>(INDEX(Data!306:306,1,$O$1))</f>
        <v>1111059</v>
      </c>
      <c r="H838" s="437">
        <f t="shared" si="190"/>
        <v>-31933</v>
      </c>
      <c r="I838" s="402">
        <f t="shared" si="191"/>
        <v>-2.7938078306759803E-2</v>
      </c>
      <c r="J838" s="455">
        <f t="shared" si="192"/>
        <v>0.14065109790143784</v>
      </c>
      <c r="K838"/>
      <c r="L838"/>
      <c r="M838"/>
      <c r="N838"/>
      <c r="O838"/>
      <c r="P838"/>
    </row>
    <row r="839" spans="1:16">
      <c r="A839" s="413" t="s">
        <v>398</v>
      </c>
      <c r="B839" s="399"/>
      <c r="C839" s="400"/>
      <c r="D839" s="442"/>
      <c r="E839" s="399"/>
      <c r="F839" s="400"/>
      <c r="G839" s="442"/>
      <c r="H839" s="399"/>
      <c r="I839" s="402"/>
      <c r="J839" s="455"/>
      <c r="K839"/>
      <c r="L839"/>
      <c r="M839"/>
      <c r="N839"/>
      <c r="O839"/>
      <c r="P839"/>
    </row>
    <row r="840" spans="1:16" ht="25.5">
      <c r="A840" s="398" t="s">
        <v>436</v>
      </c>
      <c r="B840" s="399"/>
      <c r="C840" s="400"/>
      <c r="D840" s="439" t="str">
        <f>(INDEX(Data!308:308,1,$O$1-2))</f>
        <v>N/A</v>
      </c>
      <c r="E840" s="399"/>
      <c r="F840" s="400"/>
      <c r="G840" s="439">
        <f>(INDEX(Data!308:308,1,$O$1))</f>
        <v>0</v>
      </c>
      <c r="H840" s="399" t="str">
        <f>IFERROR(G840-D840,"")</f>
        <v/>
      </c>
      <c r="I840" s="402" t="str">
        <f t="shared" ref="I840:I842" si="193">IFERROR(H840/D840,"")</f>
        <v/>
      </c>
      <c r="J840" s="455">
        <f t="shared" ref="J840:J842" si="194">IFERROR(G840/G$830,"")</f>
        <v>0</v>
      </c>
      <c r="K840"/>
      <c r="L840"/>
      <c r="M840"/>
      <c r="N840"/>
      <c r="O840"/>
      <c r="P840"/>
    </row>
    <row r="841" spans="1:16" ht="25.5">
      <c r="A841" s="398" t="s">
        <v>437</v>
      </c>
      <c r="B841" s="399"/>
      <c r="C841" s="400"/>
      <c r="D841" s="443">
        <f>(INDEX(Data!309:309,1,$O$1-2))</f>
        <v>0.28000000000000003</v>
      </c>
      <c r="E841" s="399"/>
      <c r="F841" s="400"/>
      <c r="G841" s="443">
        <f>(INDEX(Data!309:309,1,$O$1))</f>
        <v>0.36055395375975979</v>
      </c>
      <c r="H841" s="444">
        <f t="shared" ref="H841:H842" si="195">G841-D841</f>
        <v>8.0553953759759767E-2</v>
      </c>
      <c r="I841" s="402">
        <f t="shared" si="193"/>
        <v>0.28769269199914199</v>
      </c>
      <c r="J841" s="455">
        <f t="shared" si="194"/>
        <v>4.564321917109214E-8</v>
      </c>
      <c r="K841"/>
      <c r="L841"/>
      <c r="M841"/>
      <c r="N841"/>
      <c r="O841"/>
      <c r="P841"/>
    </row>
    <row r="842" spans="1:16">
      <c r="A842" s="398" t="s">
        <v>438</v>
      </c>
      <c r="B842" s="399"/>
      <c r="C842" s="400"/>
      <c r="D842" s="439">
        <f>(INDEX(Data!310:310,1,$O$1-2))</f>
        <v>5.1452469842071329</v>
      </c>
      <c r="E842" s="399"/>
      <c r="F842" s="400"/>
      <c r="G842" s="439">
        <f>(INDEX(Data!310:310,1,$O$1))</f>
        <v>5.3294426272050313</v>
      </c>
      <c r="H842" s="440">
        <f t="shared" si="195"/>
        <v>0.18419564299789837</v>
      </c>
      <c r="I842" s="402">
        <f t="shared" si="193"/>
        <v>3.5799183899873049E-2</v>
      </c>
      <c r="J842" s="455">
        <f t="shared" si="194"/>
        <v>6.7466440280769146E-7</v>
      </c>
      <c r="K842"/>
      <c r="L842"/>
      <c r="M842"/>
      <c r="N842"/>
      <c r="O842"/>
      <c r="P842"/>
    </row>
    <row r="843" spans="1:16" ht="29.25" customHeight="1" thickBot="1">
      <c r="A843" s="376" t="s">
        <v>207</v>
      </c>
      <c r="B843" s="380">
        <f t="shared" ref="B843:G843" si="196">B830+B822+B806+B814</f>
        <v>71179985</v>
      </c>
      <c r="C843" s="380">
        <f t="shared" si="196"/>
        <v>72351149</v>
      </c>
      <c r="D843" s="379">
        <f t="shared" si="196"/>
        <v>143531134</v>
      </c>
      <c r="E843" s="380">
        <f t="shared" si="196"/>
        <v>81648788.974707842</v>
      </c>
      <c r="F843" s="380">
        <f t="shared" si="196"/>
        <v>82110656.574707821</v>
      </c>
      <c r="G843" s="379">
        <f t="shared" si="196"/>
        <v>163759445.54941565</v>
      </c>
      <c r="H843" s="377">
        <f>H830+H822+H806+H814</f>
        <v>20228311.549415659</v>
      </c>
      <c r="I843" s="382">
        <f>IFERROR(H843/D843,"")</f>
        <v>0.14093326643274245</v>
      </c>
      <c r="J843" s="457">
        <f t="shared" ref="J843" si="197">J830+J822+J806</f>
        <v>0.98656566042576077</v>
      </c>
      <c r="K843"/>
      <c r="L843"/>
      <c r="M843"/>
      <c r="N843"/>
      <c r="O843"/>
      <c r="P843"/>
    </row>
    <row r="844" spans="1:16" ht="13.5" thickBot="1">
      <c r="A844" s="603"/>
      <c r="B844" s="4"/>
      <c r="C844" s="4"/>
      <c r="D844" s="4"/>
      <c r="E844" s="4"/>
      <c r="F844" s="4"/>
      <c r="G844" s="4"/>
      <c r="H844" s="4"/>
      <c r="I844" s="4"/>
      <c r="J844" s="456"/>
      <c r="K844"/>
      <c r="L844"/>
      <c r="M844"/>
      <c r="N844"/>
      <c r="O844"/>
      <c r="P844"/>
    </row>
    <row r="845" spans="1:16" ht="13.5" customHeight="1" thickBot="1">
      <c r="A845" s="551" t="s">
        <v>327</v>
      </c>
      <c r="B845" s="552"/>
      <c r="C845" s="552"/>
      <c r="D845" s="552"/>
      <c r="E845" s="552"/>
      <c r="F845" s="552"/>
      <c r="G845" s="552"/>
      <c r="H845" s="552"/>
      <c r="I845" s="552"/>
      <c r="J845" s="555"/>
      <c r="K845"/>
      <c r="L845"/>
      <c r="M845"/>
      <c r="N845"/>
      <c r="O845"/>
      <c r="P845"/>
    </row>
    <row r="846" spans="1:16" s="11" customFormat="1" ht="25.5">
      <c r="A846" s="448" t="s">
        <v>206</v>
      </c>
      <c r="B846" s="449">
        <f>E846-2</f>
        <v>2018</v>
      </c>
      <c r="C846" s="450">
        <f>B846+1</f>
        <v>2019</v>
      </c>
      <c r="D846" s="451" t="str">
        <f>B846&amp;"-"&amp;C846</f>
        <v>2018-2019</v>
      </c>
      <c r="E846" s="449" t="str">
        <f>$N$1</f>
        <v>2020</v>
      </c>
      <c r="F846" s="450">
        <f>E846+1</f>
        <v>2021</v>
      </c>
      <c r="G846" s="451" t="str">
        <f>E846&amp;"-"&amp;F846</f>
        <v>2020-2021</v>
      </c>
      <c r="H846" s="449" t="s">
        <v>101</v>
      </c>
      <c r="I846" s="450" t="s">
        <v>102</v>
      </c>
      <c r="J846" s="451" t="s">
        <v>103</v>
      </c>
    </row>
    <row r="847" spans="1:16" s="42" customFormat="1" hidden="1" outlineLevel="1">
      <c r="A847" s="600" t="s">
        <v>207</v>
      </c>
      <c r="B847" s="598"/>
      <c r="C847" s="598"/>
      <c r="D847" s="598"/>
      <c r="E847" s="598"/>
      <c r="F847" s="598"/>
      <c r="G847" s="598"/>
      <c r="H847" s="598"/>
      <c r="I847" s="598"/>
      <c r="J847" s="599"/>
    </row>
    <row r="848" spans="1:16" hidden="1" outlineLevel="1">
      <c r="A848" s="611" t="s">
        <v>43</v>
      </c>
      <c r="B848" s="22">
        <f t="shared" ref="B848:C848" si="198">B800+B816+B824+B808</f>
        <v>22175145</v>
      </c>
      <c r="C848" s="20">
        <f t="shared" si="198"/>
        <v>22569228</v>
      </c>
      <c r="D848" s="21">
        <f>B848+C848</f>
        <v>44744373</v>
      </c>
      <c r="E848" s="30">
        <f>E800+E816+E824+E808</f>
        <v>27548027.4100683</v>
      </c>
      <c r="F848" s="30">
        <f>F800+F816+F824+F808</f>
        <v>27840593.310068302</v>
      </c>
      <c r="G848" s="21">
        <f>E848+F848</f>
        <v>55388620.720136598</v>
      </c>
      <c r="H848" s="22">
        <f>G848-D848</f>
        <v>10644247.720136598</v>
      </c>
      <c r="I848" s="164">
        <f>IFERROR(H848/D848,"")</f>
        <v>0.23789019727992608</v>
      </c>
      <c r="J848" s="165">
        <f>IFERROR(G848/G$806,"")</f>
        <v>0.39297043519577812</v>
      </c>
      <c r="K848"/>
      <c r="L848"/>
      <c r="M848"/>
      <c r="N848"/>
      <c r="O848"/>
      <c r="P848"/>
    </row>
    <row r="849" spans="1:16" hidden="1" outlineLevel="1">
      <c r="A849" s="611" t="s">
        <v>44</v>
      </c>
      <c r="B849" s="24">
        <f t="shared" ref="B849:C849" si="199">B801+B817+B825+B809</f>
        <v>10990102</v>
      </c>
      <c r="C849" s="25">
        <f t="shared" si="199"/>
        <v>11101774</v>
      </c>
      <c r="D849" s="26">
        <f>B849+C849</f>
        <v>22091876</v>
      </c>
      <c r="E849" s="27">
        <f t="shared" ref="E849:F849" si="200">E801+E817+E825+E809</f>
        <v>10381382.076700227</v>
      </c>
      <c r="F849" s="28">
        <f t="shared" si="200"/>
        <v>10408419.876700226</v>
      </c>
      <c r="G849" s="26">
        <f>E849+F849</f>
        <v>20789801.953400455</v>
      </c>
      <c r="H849" s="24">
        <f>G849-D849</f>
        <v>-1302074.0465995446</v>
      </c>
      <c r="I849" s="164">
        <f>IFERROR(H849/D849,"")</f>
        <v>-5.8939043773355626E-2</v>
      </c>
      <c r="J849" s="165">
        <f>IFERROR(G849/G$806,"")</f>
        <v>0.14749920498185798</v>
      </c>
      <c r="K849"/>
      <c r="L849"/>
      <c r="M849"/>
      <c r="N849"/>
      <c r="O849"/>
      <c r="P849"/>
    </row>
    <row r="850" spans="1:16" hidden="1" outlineLevel="1">
      <c r="A850" s="611" t="s">
        <v>45</v>
      </c>
      <c r="B850" s="24">
        <f t="shared" ref="B850:C850" si="201">B802+B818+B826+B810</f>
        <v>6530134</v>
      </c>
      <c r="C850" s="25">
        <f t="shared" si="201"/>
        <v>6602578</v>
      </c>
      <c r="D850" s="26">
        <f t="shared" ref="D850:D853" si="202">B850+C850</f>
        <v>13132712</v>
      </c>
      <c r="E850" s="27">
        <f t="shared" ref="E850:F850" si="203">E802+E818+E826+E810</f>
        <v>5985272.0443805438</v>
      </c>
      <c r="F850" s="28">
        <f t="shared" si="203"/>
        <v>6002584.4443805441</v>
      </c>
      <c r="G850" s="26">
        <f t="shared" ref="G850:G853" si="204">E850+F850</f>
        <v>11987856.488761088</v>
      </c>
      <c r="H850" s="24">
        <f t="shared" ref="H850:H853" si="205">G850-D850</f>
        <v>-1144855.5112389121</v>
      </c>
      <c r="I850" s="164">
        <f t="shared" ref="I850:I853" si="206">IFERROR(H850/D850,"")</f>
        <v>-8.7175863693570083E-2</v>
      </c>
      <c r="J850" s="165">
        <f t="shared" ref="J850:J853" si="207">IFERROR(G850/G$806,"")</f>
        <v>8.5051281656853633E-2</v>
      </c>
      <c r="K850"/>
      <c r="L850"/>
      <c r="M850"/>
      <c r="N850"/>
      <c r="O850"/>
      <c r="P850"/>
    </row>
    <row r="851" spans="1:16" hidden="1" outlineLevel="1">
      <c r="A851" s="611" t="s">
        <v>46</v>
      </c>
      <c r="B851" s="24">
        <f t="shared" ref="B851:C851" si="208">B803+B819+B827+B811</f>
        <v>30266615</v>
      </c>
      <c r="C851" s="25">
        <f t="shared" si="208"/>
        <v>30714696</v>
      </c>
      <c r="D851" s="26">
        <f t="shared" si="202"/>
        <v>60981311</v>
      </c>
      <c r="E851" s="27">
        <f t="shared" ref="E851:F851" si="209">E803+E819+E827+E811</f>
        <v>35649517.011955976</v>
      </c>
      <c r="F851" s="28">
        <f t="shared" si="209"/>
        <v>35751022.611955971</v>
      </c>
      <c r="G851" s="26">
        <f t="shared" si="204"/>
        <v>71400539.623911947</v>
      </c>
      <c r="H851" s="24">
        <f t="shared" si="205"/>
        <v>10419228.623911947</v>
      </c>
      <c r="I851" s="164">
        <f t="shared" si="206"/>
        <v>0.17085937401234202</v>
      </c>
      <c r="J851" s="165">
        <f t="shared" si="207"/>
        <v>0.50657158030695371</v>
      </c>
      <c r="K851"/>
      <c r="L851"/>
      <c r="M851"/>
      <c r="N851"/>
      <c r="O851"/>
      <c r="P851"/>
    </row>
    <row r="852" spans="1:16" hidden="1" outlineLevel="1">
      <c r="A852" s="616" t="s">
        <v>429</v>
      </c>
      <c r="B852" s="24">
        <f t="shared" ref="B852:C852" si="210">B804+B820+B828+B812</f>
        <v>572218</v>
      </c>
      <c r="C852" s="25">
        <f t="shared" si="210"/>
        <v>631939</v>
      </c>
      <c r="D852" s="26">
        <f t="shared" si="202"/>
        <v>1204157</v>
      </c>
      <c r="E852" s="27">
        <f t="shared" ref="E852:F852" si="211">E804+E820+E828+E812</f>
        <v>1192771.5658013918</v>
      </c>
      <c r="F852" s="28">
        <f t="shared" si="211"/>
        <v>1208144.4658013918</v>
      </c>
      <c r="G852" s="26">
        <f t="shared" si="204"/>
        <v>2400916.0316027836</v>
      </c>
      <c r="H852" s="24">
        <f t="shared" si="205"/>
        <v>1196759.0316027836</v>
      </c>
      <c r="I852" s="164">
        <f t="shared" si="206"/>
        <v>0.99385630910486222</v>
      </c>
      <c r="J852" s="165">
        <f t="shared" si="207"/>
        <v>1.7033986503737941E-2</v>
      </c>
      <c r="K852"/>
      <c r="L852"/>
      <c r="M852"/>
      <c r="N852"/>
      <c r="O852"/>
      <c r="P852"/>
    </row>
    <row r="853" spans="1:16" hidden="1" outlineLevel="1">
      <c r="A853" s="616" t="s">
        <v>430</v>
      </c>
      <c r="B853" s="24">
        <f t="shared" ref="B853:C853" si="212">B805+B821+B829+B813</f>
        <v>645771</v>
      </c>
      <c r="C853" s="25">
        <f t="shared" si="212"/>
        <v>730934</v>
      </c>
      <c r="D853" s="26">
        <f t="shared" si="202"/>
        <v>1376705</v>
      </c>
      <c r="E853" s="27">
        <f t="shared" ref="E853:F853" si="213">E805+E821+E829+E813</f>
        <v>891818.86580139189</v>
      </c>
      <c r="F853" s="28">
        <f t="shared" si="213"/>
        <v>899891.86580139189</v>
      </c>
      <c r="G853" s="26">
        <f t="shared" si="204"/>
        <v>1791710.7316027838</v>
      </c>
      <c r="H853" s="24">
        <f t="shared" si="205"/>
        <v>415005.73160278378</v>
      </c>
      <c r="I853" s="164">
        <f t="shared" si="206"/>
        <v>0.30144855404954857</v>
      </c>
      <c r="J853" s="165">
        <f t="shared" si="207"/>
        <v>1.2711805002339035E-2</v>
      </c>
      <c r="K853"/>
      <c r="L853"/>
      <c r="M853"/>
      <c r="N853"/>
      <c r="O853"/>
      <c r="P853"/>
    </row>
    <row r="854" spans="1:16" ht="26.25" collapsed="1" thickBot="1">
      <c r="A854" s="376" t="s">
        <v>207</v>
      </c>
      <c r="B854" s="622">
        <f t="shared" ref="B854:H854" si="214">SUM(B848:B853)</f>
        <v>71179985</v>
      </c>
      <c r="C854" s="623">
        <f t="shared" si="214"/>
        <v>72351149</v>
      </c>
      <c r="D854" s="379">
        <f t="shared" si="214"/>
        <v>143531134</v>
      </c>
      <c r="E854" s="622">
        <f t="shared" si="214"/>
        <v>81648788.974707842</v>
      </c>
      <c r="F854" s="623">
        <f t="shared" si="214"/>
        <v>82110656.574707836</v>
      </c>
      <c r="G854" s="624">
        <f t="shared" si="214"/>
        <v>163759445.54941562</v>
      </c>
      <c r="H854" s="622">
        <f t="shared" si="214"/>
        <v>20228311.549415659</v>
      </c>
      <c r="I854" s="382">
        <f>IFERROR(H854/D854,"")</f>
        <v>0.14093326643274245</v>
      </c>
      <c r="J854" s="383">
        <f>IFERROR(G854/G$843,"")</f>
        <v>0.99999999999999978</v>
      </c>
      <c r="K854"/>
      <c r="L854"/>
      <c r="M854"/>
      <c r="N854"/>
      <c r="O854"/>
      <c r="P854"/>
    </row>
    <row r="855" spans="1:16">
      <c r="K855"/>
      <c r="L855"/>
      <c r="M855"/>
      <c r="N855"/>
      <c r="O855"/>
      <c r="P855"/>
    </row>
    <row r="856" spans="1:16">
      <c r="K856"/>
      <c r="L856"/>
      <c r="M856"/>
      <c r="N856"/>
      <c r="O856"/>
      <c r="P856"/>
    </row>
    <row r="857" spans="1:16">
      <c r="K857"/>
      <c r="L857"/>
      <c r="M857"/>
      <c r="N857"/>
      <c r="O857"/>
      <c r="P857"/>
    </row>
    <row r="858" spans="1:16">
      <c r="K858"/>
      <c r="L858"/>
      <c r="M858"/>
      <c r="N858"/>
      <c r="O858"/>
      <c r="P858"/>
    </row>
    <row r="859" spans="1:16">
      <c r="K859"/>
      <c r="L859"/>
      <c r="M859"/>
      <c r="N859"/>
      <c r="O859"/>
      <c r="P859"/>
    </row>
    <row r="860" spans="1:16">
      <c r="K860"/>
      <c r="L860"/>
      <c r="M860"/>
      <c r="N860"/>
      <c r="O860"/>
      <c r="P860"/>
    </row>
    <row r="861" spans="1:16">
      <c r="K861"/>
      <c r="L861"/>
      <c r="M861"/>
      <c r="N861"/>
      <c r="O861"/>
      <c r="P861"/>
    </row>
    <row r="862" spans="1:16">
      <c r="K862"/>
      <c r="L862"/>
      <c r="M862"/>
      <c r="N862"/>
      <c r="O862"/>
      <c r="P862"/>
    </row>
    <row r="863" spans="1:16">
      <c r="K863"/>
      <c r="L863"/>
      <c r="M863"/>
      <c r="N863"/>
      <c r="O863"/>
      <c r="P863"/>
    </row>
    <row r="864" spans="1:16">
      <c r="K864"/>
      <c r="L864"/>
      <c r="M864"/>
      <c r="N864"/>
      <c r="O864"/>
      <c r="P864"/>
    </row>
    <row r="865" spans="11:16">
      <c r="K865"/>
      <c r="L865"/>
      <c r="M865"/>
      <c r="N865"/>
      <c r="O865"/>
      <c r="P865"/>
    </row>
    <row r="866" spans="11:16">
      <c r="K866"/>
      <c r="L866"/>
      <c r="M866"/>
      <c r="N866"/>
      <c r="O866"/>
      <c r="P866"/>
    </row>
    <row r="867" spans="11:16">
      <c r="K867"/>
      <c r="L867"/>
      <c r="M867"/>
      <c r="N867"/>
      <c r="O867"/>
      <c r="P867"/>
    </row>
    <row r="868" spans="11:16">
      <c r="K868"/>
      <c r="L868"/>
      <c r="M868"/>
      <c r="N868"/>
      <c r="O868"/>
      <c r="P868"/>
    </row>
    <row r="869" spans="11:16">
      <c r="K869"/>
      <c r="L869"/>
      <c r="M869"/>
      <c r="N869"/>
      <c r="O869"/>
      <c r="P869"/>
    </row>
    <row r="870" spans="11:16">
      <c r="K870"/>
      <c r="L870"/>
      <c r="M870"/>
      <c r="N870"/>
      <c r="O870"/>
      <c r="P870"/>
    </row>
  </sheetData>
  <mergeCells count="7">
    <mergeCell ref="B797:J797"/>
    <mergeCell ref="B329:J329"/>
    <mergeCell ref="B446:J446"/>
    <mergeCell ref="B741:J741"/>
    <mergeCell ref="B2:J2"/>
    <mergeCell ref="B26:J26"/>
    <mergeCell ref="B83:J83"/>
  </mergeCells>
  <dataValidations disablePrompts="1" count="1">
    <dataValidation type="list" allowBlank="1" showInputMessage="1" showErrorMessage="1" sqref="L1" xr:uid="{00000000-0002-0000-0100-000000000000}">
      <formula1>"2000-2001,2002-2003,2004-2005,2006-2007,2008-2009,2010-2011,2012-2013,2014-2015,2016-2017,2018-2019,2020-2021"</formula1>
    </dataValidation>
  </dataValidations>
  <hyperlinks>
    <hyperlink ref="A26" location="Start!A39" display="Return to Start" xr:uid="{00000000-0004-0000-0100-000000000000}"/>
    <hyperlink ref="A83" location="Start!A39" display="Return to Start" xr:uid="{00000000-0004-0000-0100-000001000000}"/>
    <hyperlink ref="A329" location="Start!A39" display="Return to Start" xr:uid="{00000000-0004-0000-0100-000002000000}"/>
    <hyperlink ref="A446" location="Start!A39" display="Return to Start" xr:uid="{00000000-0004-0000-0100-000003000000}"/>
    <hyperlink ref="A741" location="Start!A39" display="Return to Start" xr:uid="{00000000-0004-0000-0100-000004000000}"/>
    <hyperlink ref="A797" location="Start!A39" display="Return to Start" xr:uid="{00000000-0004-0000-0100-000005000000}"/>
  </hyperlinks>
  <pageMargins left="0.7" right="0.7" top="0.75" bottom="0.75" header="0.3" footer="0.3"/>
  <pageSetup orientation="portrait" r:id="rId1"/>
  <ignoredErrors>
    <ignoredError sqref="D667:D716"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7" tint="0.79998168889431442"/>
  </sheetPr>
  <dimension ref="A1:N854"/>
  <sheetViews>
    <sheetView showGridLines="0" zoomScaleNormal="100" workbookViewId="0">
      <pane xSplit="1" ySplit="3" topLeftCell="B309" activePane="bottomRight" state="frozen"/>
      <selection activeCell="A25" sqref="A25"/>
      <selection pane="topRight" activeCell="A25" sqref="A25"/>
      <selection pane="bottomLeft" activeCell="A25" sqref="A25"/>
      <selection pane="bottomRight" activeCell="A343" sqref="A332:A343"/>
    </sheetView>
  </sheetViews>
  <sheetFormatPr defaultRowHeight="12.75" outlineLevelRow="1"/>
  <cols>
    <col min="1" max="1" width="33" style="12" customWidth="1"/>
    <col min="2" max="3" width="17.28515625" style="12" customWidth="1"/>
    <col min="4" max="4" width="17.28515625" style="12" bestFit="1" customWidth="1"/>
    <col min="5" max="7" width="17.28515625" style="12" customWidth="1"/>
    <col min="8" max="8" width="17.5703125" style="12" customWidth="1"/>
    <col min="9" max="9" width="11.28515625" style="12" customWidth="1"/>
    <col min="10" max="11" width="9.85546875" style="12" customWidth="1"/>
    <col min="12" max="12" width="9.5703125" style="12" bestFit="1" customWidth="1"/>
    <col min="13" max="13" width="16.140625" style="12" customWidth="1"/>
  </cols>
  <sheetData>
    <row r="1" spans="1:14" ht="15.75" customHeight="1" thickBot="1">
      <c r="A1" s="11" t="s">
        <v>96</v>
      </c>
      <c r="E1" s="13" t="str">
        <f>IF(COUNTIF(Reconciliation!F:F,"Out of Reconciliation")&gt;0,"Out of Reconciliation","")</f>
        <v/>
      </c>
      <c r="G1" s="14"/>
      <c r="H1" s="15"/>
      <c r="I1" s="513" t="str">
        <f>Start!$G$7</f>
        <v>2020-2021</v>
      </c>
      <c r="J1" s="512" t="s">
        <v>99</v>
      </c>
      <c r="K1" s="16"/>
      <c r="L1" s="17" t="str">
        <f>LEFT(I1,4)</f>
        <v>2020</v>
      </c>
      <c r="M1" s="17">
        <f>MATCH(VALUE(LEFT(I1,4)),Data!2:2,0)</f>
        <v>25</v>
      </c>
      <c r="N1" s="17"/>
    </row>
    <row r="2" spans="1:14" ht="26.25" thickBot="1">
      <c r="A2" s="18" t="s">
        <v>355</v>
      </c>
      <c r="B2" s="678" t="s">
        <v>100</v>
      </c>
      <c r="C2" s="679"/>
      <c r="D2" s="679"/>
      <c r="E2" s="679"/>
      <c r="F2" s="679"/>
      <c r="G2" s="679"/>
      <c r="H2" s="679"/>
      <c r="I2" s="679"/>
      <c r="J2" s="679"/>
      <c r="K2" s="680"/>
    </row>
    <row r="3" spans="1:14" ht="25.5">
      <c r="A3" s="448"/>
      <c r="B3" s="464">
        <f>E3-2</f>
        <v>2018</v>
      </c>
      <c r="C3" s="450">
        <f>B3+1</f>
        <v>2019</v>
      </c>
      <c r="D3" s="451" t="str">
        <f>B3&amp;"-"&amp;C3</f>
        <v>2018-2019</v>
      </c>
      <c r="E3" s="449" t="str">
        <f>$L$1</f>
        <v>2020</v>
      </c>
      <c r="F3" s="450">
        <f>E3+1</f>
        <v>2021</v>
      </c>
      <c r="G3" s="451" t="str">
        <f>E3&amp;"-"&amp;F3</f>
        <v>2020-2021</v>
      </c>
      <c r="H3" s="449" t="s">
        <v>101</v>
      </c>
      <c r="I3" s="450" t="s">
        <v>102</v>
      </c>
      <c r="J3" s="465" t="s">
        <v>103</v>
      </c>
      <c r="K3" s="465" t="s">
        <v>104</v>
      </c>
    </row>
    <row r="4" spans="1:14">
      <c r="A4" s="603"/>
      <c r="B4" s="4"/>
      <c r="C4" s="4"/>
      <c r="D4" s="4"/>
      <c r="E4" s="4"/>
      <c r="F4" s="4"/>
      <c r="G4" s="4"/>
      <c r="H4" s="4"/>
      <c r="I4" s="4"/>
      <c r="J4" s="4"/>
      <c r="K4" s="194"/>
    </row>
    <row r="5" spans="1:14">
      <c r="A5" s="603"/>
      <c r="B5" s="4"/>
      <c r="C5" s="4"/>
      <c r="D5" s="4"/>
      <c r="E5" s="4"/>
      <c r="F5" s="4"/>
      <c r="G5" s="4"/>
      <c r="H5" s="4"/>
      <c r="I5" s="4"/>
      <c r="J5" s="4"/>
      <c r="K5" s="194"/>
    </row>
    <row r="6" spans="1:14">
      <c r="A6" s="603"/>
      <c r="B6" s="4"/>
      <c r="C6" s="4"/>
      <c r="D6" s="4"/>
      <c r="E6" s="4"/>
      <c r="F6" s="4"/>
      <c r="G6" s="4"/>
      <c r="H6" s="4"/>
      <c r="I6" s="4"/>
      <c r="J6" s="4"/>
      <c r="K6" s="194"/>
    </row>
    <row r="7" spans="1:14">
      <c r="A7" s="603"/>
      <c r="B7" s="4"/>
      <c r="C7" s="4"/>
      <c r="D7" s="4"/>
      <c r="E7" s="4"/>
      <c r="F7" s="4"/>
      <c r="G7" s="4"/>
      <c r="H7" s="4"/>
      <c r="I7" s="4"/>
      <c r="J7" s="4"/>
      <c r="K7" s="194"/>
    </row>
    <row r="8" spans="1:14">
      <c r="A8" s="603"/>
      <c r="B8" s="4"/>
      <c r="C8" s="4"/>
      <c r="D8" s="4"/>
      <c r="E8" s="4"/>
      <c r="F8" s="4"/>
      <c r="G8" s="4"/>
      <c r="H8" s="4"/>
      <c r="I8" s="4"/>
      <c r="J8" s="4"/>
      <c r="K8" s="194"/>
    </row>
    <row r="9" spans="1:14">
      <c r="A9" s="603"/>
      <c r="B9" s="4"/>
      <c r="C9" s="4"/>
      <c r="D9" s="4"/>
      <c r="E9" s="4"/>
      <c r="F9" s="4"/>
      <c r="G9" s="4"/>
      <c r="H9" s="4"/>
      <c r="I9" s="4"/>
      <c r="J9" s="4"/>
      <c r="K9" s="194"/>
    </row>
    <row r="10" spans="1:14">
      <c r="A10" s="603"/>
      <c r="B10" s="4"/>
      <c r="C10" s="4"/>
      <c r="D10" s="4"/>
      <c r="E10" s="4"/>
      <c r="F10" s="4"/>
      <c r="G10" s="4"/>
      <c r="H10" s="4"/>
      <c r="I10" s="4"/>
      <c r="J10" s="4"/>
      <c r="K10" s="194"/>
    </row>
    <row r="11" spans="1:14">
      <c r="A11" s="603"/>
      <c r="B11" s="4"/>
      <c r="C11" s="4"/>
      <c r="D11" s="4"/>
      <c r="E11" s="4"/>
      <c r="F11" s="4"/>
      <c r="G11" s="4"/>
      <c r="H11" s="4"/>
      <c r="I11" s="4"/>
      <c r="J11" s="4"/>
      <c r="K11" s="194"/>
    </row>
    <row r="12" spans="1:14">
      <c r="A12" s="603"/>
      <c r="B12" s="4"/>
      <c r="C12" s="4"/>
      <c r="D12" s="4"/>
      <c r="E12" s="4"/>
      <c r="F12" s="4"/>
      <c r="G12" s="4"/>
      <c r="H12" s="4"/>
      <c r="I12" s="4"/>
      <c r="J12" s="4"/>
      <c r="K12" s="194"/>
    </row>
    <row r="13" spans="1:14">
      <c r="A13" s="603"/>
      <c r="B13" s="4"/>
      <c r="C13" s="4"/>
      <c r="D13" s="4"/>
      <c r="E13" s="4"/>
      <c r="F13" s="4"/>
      <c r="G13" s="4"/>
      <c r="H13" s="4"/>
      <c r="I13" s="4"/>
      <c r="J13" s="4"/>
      <c r="K13" s="194"/>
    </row>
    <row r="14" spans="1:14">
      <c r="A14" s="603"/>
      <c r="B14" s="4"/>
      <c r="C14" s="4"/>
      <c r="D14" s="4"/>
      <c r="E14" s="4"/>
      <c r="F14" s="4"/>
      <c r="G14" s="4"/>
      <c r="H14" s="4"/>
      <c r="I14" s="4"/>
      <c r="J14" s="4"/>
      <c r="K14" s="194"/>
    </row>
    <row r="15" spans="1:14">
      <c r="A15" s="603"/>
      <c r="B15" s="4"/>
      <c r="C15" s="4"/>
      <c r="D15" s="4"/>
      <c r="E15" s="4"/>
      <c r="F15" s="4"/>
      <c r="G15" s="4"/>
      <c r="H15" s="4"/>
      <c r="I15" s="4"/>
      <c r="J15" s="4"/>
      <c r="K15" s="194"/>
    </row>
    <row r="16" spans="1:14">
      <c r="A16" s="603"/>
      <c r="B16" s="4"/>
      <c r="C16" s="4"/>
      <c r="D16" s="4"/>
      <c r="E16" s="4"/>
      <c r="F16" s="4"/>
      <c r="G16" s="4"/>
      <c r="H16" s="4"/>
      <c r="I16" s="4"/>
      <c r="J16" s="4"/>
      <c r="K16" s="194"/>
    </row>
    <row r="17" spans="1:13">
      <c r="A17" s="603"/>
      <c r="B17" s="4"/>
      <c r="C17" s="4"/>
      <c r="D17" s="4"/>
      <c r="E17" s="4"/>
      <c r="F17" s="4"/>
      <c r="G17" s="4"/>
      <c r="H17" s="4"/>
      <c r="I17" s="4"/>
      <c r="J17" s="4"/>
      <c r="K17" s="194"/>
    </row>
    <row r="18" spans="1:13">
      <c r="A18" s="603"/>
      <c r="B18" s="4"/>
      <c r="C18" s="4"/>
      <c r="D18" s="4"/>
      <c r="E18" s="4"/>
      <c r="F18" s="4"/>
      <c r="G18" s="4"/>
      <c r="H18" s="4"/>
      <c r="I18" s="4"/>
      <c r="J18" s="4"/>
      <c r="K18" s="194"/>
    </row>
    <row r="19" spans="1:13">
      <c r="A19" s="603"/>
      <c r="B19" s="4"/>
      <c r="C19" s="4"/>
      <c r="D19" s="4"/>
      <c r="E19" s="4"/>
      <c r="F19" s="4"/>
      <c r="G19" s="4"/>
      <c r="H19" s="4"/>
      <c r="I19" s="4"/>
      <c r="J19" s="4"/>
      <c r="K19" s="194"/>
    </row>
    <row r="20" spans="1:13">
      <c r="A20" s="603"/>
      <c r="B20" s="4"/>
      <c r="C20" s="4"/>
      <c r="D20" s="4"/>
      <c r="E20" s="4"/>
      <c r="F20" s="4"/>
      <c r="G20" s="4"/>
      <c r="H20" s="4"/>
      <c r="I20" s="4"/>
      <c r="J20" s="4"/>
      <c r="K20" s="194"/>
    </row>
    <row r="21" spans="1:13">
      <c r="A21" s="603"/>
      <c r="B21" s="4"/>
      <c r="C21" s="4"/>
      <c r="D21" s="4"/>
      <c r="E21" s="4"/>
      <c r="F21" s="4"/>
      <c r="G21" s="4"/>
      <c r="H21" s="4"/>
      <c r="I21" s="4"/>
      <c r="J21" s="4"/>
      <c r="K21" s="194"/>
    </row>
    <row r="22" spans="1:13">
      <c r="A22" s="603"/>
      <c r="B22" s="4"/>
      <c r="C22" s="4"/>
      <c r="D22" s="4"/>
      <c r="E22" s="4"/>
      <c r="F22" s="4"/>
      <c r="G22" s="4"/>
      <c r="H22" s="4"/>
      <c r="I22" s="4"/>
      <c r="J22" s="4"/>
      <c r="K22" s="194"/>
    </row>
    <row r="23" spans="1:13">
      <c r="A23" s="603"/>
      <c r="B23" s="4"/>
      <c r="C23" s="4"/>
      <c r="D23" s="4"/>
      <c r="E23" s="4"/>
      <c r="F23" s="4"/>
      <c r="G23" s="4"/>
      <c r="H23" s="4"/>
      <c r="I23" s="4"/>
      <c r="J23" s="4"/>
      <c r="K23" s="604"/>
    </row>
    <row r="24" spans="1:13" ht="13.5" thickBot="1">
      <c r="A24" s="603"/>
      <c r="B24" s="4"/>
      <c r="C24" s="4"/>
      <c r="D24" s="4"/>
      <c r="E24" s="4"/>
      <c r="F24" s="4"/>
      <c r="G24" s="4"/>
      <c r="H24" s="4"/>
      <c r="I24" s="4"/>
      <c r="J24" s="4"/>
      <c r="K24" s="194"/>
    </row>
    <row r="25" spans="1:13" ht="13.5" customHeight="1" thickBot="1">
      <c r="A25" s="274" t="s">
        <v>319</v>
      </c>
      <c r="B25" s="275"/>
      <c r="C25" s="275"/>
      <c r="D25" s="275"/>
      <c r="E25" s="275"/>
      <c r="F25" s="275"/>
      <c r="G25" s="275"/>
      <c r="H25" s="275"/>
      <c r="I25" s="275"/>
      <c r="J25" s="275"/>
      <c r="K25" s="276"/>
    </row>
    <row r="26" spans="1:13" ht="13.5" thickBot="1">
      <c r="A26" s="248" t="s">
        <v>483</v>
      </c>
      <c r="B26" s="678" t="s">
        <v>100</v>
      </c>
      <c r="C26" s="679"/>
      <c r="D26" s="679"/>
      <c r="E26" s="679"/>
      <c r="F26" s="679"/>
      <c r="G26" s="679"/>
      <c r="H26" s="679"/>
      <c r="I26" s="679"/>
      <c r="J26" s="679"/>
      <c r="K26" s="680"/>
    </row>
    <row r="27" spans="1:13" ht="25.5">
      <c r="A27" s="448" t="s">
        <v>209</v>
      </c>
      <c r="B27" s="464">
        <f>E27-2</f>
        <v>2018</v>
      </c>
      <c r="C27" s="450">
        <f>B27+1</f>
        <v>2019</v>
      </c>
      <c r="D27" s="451" t="str">
        <f>B27&amp;"-"&amp;C27</f>
        <v>2018-2019</v>
      </c>
      <c r="E27" s="449" t="str">
        <f>$L$1</f>
        <v>2020</v>
      </c>
      <c r="F27" s="450">
        <f>E27+1</f>
        <v>2021</v>
      </c>
      <c r="G27" s="451" t="str">
        <f>E27&amp;"-"&amp;F27</f>
        <v>2020-2021</v>
      </c>
      <c r="H27" s="449" t="s">
        <v>101</v>
      </c>
      <c r="I27" s="450" t="s">
        <v>102</v>
      </c>
      <c r="J27" s="465" t="s">
        <v>103</v>
      </c>
      <c r="K27" s="465" t="s">
        <v>104</v>
      </c>
    </row>
    <row r="28" spans="1:13" s="38" customFormat="1" hidden="1" outlineLevel="1">
      <c r="A28" s="600" t="s">
        <v>190</v>
      </c>
      <c r="B28" s="598"/>
      <c r="C28" s="598"/>
      <c r="D28" s="598"/>
      <c r="E28" s="598"/>
      <c r="F28" s="598"/>
      <c r="G28" s="598"/>
      <c r="H28" s="598"/>
      <c r="I28" s="598"/>
      <c r="J28" s="598"/>
      <c r="K28" s="597"/>
      <c r="L28" s="35"/>
      <c r="M28" s="35"/>
    </row>
    <row r="29" spans="1:13" hidden="1" outlineLevel="1">
      <c r="A29" s="19" t="s">
        <v>185</v>
      </c>
      <c r="B29" s="157">
        <f>B126</f>
        <v>1401753944</v>
      </c>
      <c r="C29" s="158">
        <f>C126</f>
        <v>1401299627</v>
      </c>
      <c r="D29" s="21">
        <f>B29+C29</f>
        <v>2803053571</v>
      </c>
      <c r="E29" s="157">
        <f>E126</f>
        <v>1476882104.8882425</v>
      </c>
      <c r="F29" s="158">
        <f>F126</f>
        <v>1475425730.6458838</v>
      </c>
      <c r="G29" s="21">
        <f>E29+F29</f>
        <v>2952307835.5341263</v>
      </c>
      <c r="H29" s="22">
        <f>G29-D29</f>
        <v>149254264.53412628</v>
      </c>
      <c r="I29" s="164">
        <f t="shared" ref="I29:I58" si="0">IFERROR(H29/D29,"")</f>
        <v>5.3247025343464718E-2</v>
      </c>
      <c r="J29" s="165">
        <f>IFERROR(G29/G$33,"")</f>
        <v>0.81968721900115504</v>
      </c>
      <c r="K29" s="165">
        <f>IFERROR(G29/'Dollars - All Funds'!G29,"")</f>
        <v>0.72894940181835211</v>
      </c>
    </row>
    <row r="30" spans="1:13" hidden="1" outlineLevel="1">
      <c r="A30" s="19" t="s">
        <v>196</v>
      </c>
      <c r="B30" s="24">
        <f>B170</f>
        <v>33518378</v>
      </c>
      <c r="C30" s="29">
        <f>C170</f>
        <v>33506705</v>
      </c>
      <c r="D30" s="26">
        <f>B30+C30</f>
        <v>67025083</v>
      </c>
      <c r="E30" s="24">
        <f>E170</f>
        <v>34483348.982211046</v>
      </c>
      <c r="F30" s="29">
        <f>F170</f>
        <v>34447792.952633947</v>
      </c>
      <c r="G30" s="26">
        <f>E30+F30</f>
        <v>68931141.934845001</v>
      </c>
      <c r="H30" s="24">
        <f>G30-D30</f>
        <v>1906058.9348450005</v>
      </c>
      <c r="I30" s="164">
        <f t="shared" si="0"/>
        <v>2.8437994397485497E-2</v>
      </c>
      <c r="J30" s="165">
        <f>IFERROR(G30/G$33,"")</f>
        <v>1.9138240042276877E-2</v>
      </c>
      <c r="K30" s="165">
        <f>IFERROR(G30/'Dollars - All Funds'!G30,"")</f>
        <v>0.72004039612330117</v>
      </c>
    </row>
    <row r="31" spans="1:13" ht="14.25" hidden="1" customHeight="1" outlineLevel="1">
      <c r="A31" s="19" t="s">
        <v>473</v>
      </c>
      <c r="B31" s="24">
        <f>B212</f>
        <v>256824889</v>
      </c>
      <c r="C31" s="29">
        <f>C212</f>
        <v>256735180</v>
      </c>
      <c r="D31" s="26">
        <f>B31+C31</f>
        <v>513560069</v>
      </c>
      <c r="E31" s="24">
        <f>E212</f>
        <v>276688761.91530985</v>
      </c>
      <c r="F31" s="29">
        <f>F212</f>
        <v>276409071.91530985</v>
      </c>
      <c r="G31" s="26">
        <f>E31+F31</f>
        <v>553097833.83061969</v>
      </c>
      <c r="H31" s="24">
        <f>G31-D31</f>
        <v>39537764.830619693</v>
      </c>
      <c r="I31" s="164">
        <f t="shared" si="0"/>
        <v>7.6987614920309727E-2</v>
      </c>
      <c r="J31" s="165">
        <f>IFERROR(G31/G$33,"")</f>
        <v>0.15356366967950727</v>
      </c>
      <c r="K31" s="165">
        <f>IFERROR(G31/'Dollars - All Funds'!G31,"")</f>
        <v>0.72402596086687543</v>
      </c>
    </row>
    <row r="32" spans="1:13" hidden="1" outlineLevel="1">
      <c r="A32" s="19" t="s">
        <v>197</v>
      </c>
      <c r="B32" s="24">
        <f>B256</f>
        <v>8335050</v>
      </c>
      <c r="C32" s="29">
        <f>C256</f>
        <v>8335050</v>
      </c>
      <c r="D32" s="26">
        <f>B32+C32</f>
        <v>16670100</v>
      </c>
      <c r="E32" s="24">
        <f>E256</f>
        <v>13706225</v>
      </c>
      <c r="F32" s="29">
        <f>F256</f>
        <v>13706225</v>
      </c>
      <c r="G32" s="26">
        <f>E32+F32</f>
        <v>27412450</v>
      </c>
      <c r="H32" s="24">
        <f>G32-D32</f>
        <v>10742350</v>
      </c>
      <c r="I32" s="164">
        <f t="shared" si="0"/>
        <v>0.64440825190010853</v>
      </c>
      <c r="J32" s="165">
        <f>IFERROR(G32/G$33,"")</f>
        <v>7.610871277060797E-3</v>
      </c>
      <c r="K32" s="165">
        <f>IFERROR(G32/'Dollars - All Funds'!G32,"")</f>
        <v>1</v>
      </c>
    </row>
    <row r="33" spans="1:13" ht="25.5" collapsed="1">
      <c r="A33" s="370" t="s">
        <v>190</v>
      </c>
      <c r="B33" s="172">
        <f t="shared" ref="B33:H33" si="1">SUM(B29:B32)</f>
        <v>1700432261</v>
      </c>
      <c r="C33" s="173">
        <f t="shared" si="1"/>
        <v>1699876562</v>
      </c>
      <c r="D33" s="371">
        <f t="shared" si="1"/>
        <v>3400308823</v>
      </c>
      <c r="E33" s="172">
        <f t="shared" si="1"/>
        <v>1801760440.7857635</v>
      </c>
      <c r="F33" s="173">
        <f t="shared" si="1"/>
        <v>1799988820.5138276</v>
      </c>
      <c r="G33" s="371">
        <f t="shared" si="1"/>
        <v>3601749261.2995911</v>
      </c>
      <c r="H33" s="172">
        <f t="shared" si="1"/>
        <v>201440438.29959098</v>
      </c>
      <c r="I33" s="166">
        <f t="shared" si="0"/>
        <v>5.9241806784439521E-2</v>
      </c>
      <c r="J33" s="167">
        <f>IFERROR(G33/G$58,"")</f>
        <v>0.44714320896731524</v>
      </c>
      <c r="K33" s="167">
        <f>IFERROR(G33/'Dollars - All Funds'!G33,"")</f>
        <v>0.7295198050303312</v>
      </c>
    </row>
    <row r="34" spans="1:13" s="38" customFormat="1" hidden="1" outlineLevel="1">
      <c r="A34" s="600" t="s">
        <v>189</v>
      </c>
      <c r="B34" s="598"/>
      <c r="C34" s="598"/>
      <c r="D34" s="598"/>
      <c r="E34" s="598"/>
      <c r="F34" s="598"/>
      <c r="G34" s="598"/>
      <c r="H34" s="598"/>
      <c r="I34" s="598"/>
      <c r="J34" s="599"/>
      <c r="K34" s="597"/>
      <c r="L34" s="35"/>
      <c r="M34" s="35"/>
    </row>
    <row r="35" spans="1:13" hidden="1" outlineLevel="1">
      <c r="A35" s="372" t="s">
        <v>185</v>
      </c>
      <c r="B35" s="373">
        <f>B344</f>
        <v>549564526</v>
      </c>
      <c r="C35" s="374">
        <f>C344</f>
        <v>550084252</v>
      </c>
      <c r="D35" s="371">
        <f>B35+C35</f>
        <v>1099648778</v>
      </c>
      <c r="E35" s="373">
        <f>E344</f>
        <v>585827247</v>
      </c>
      <c r="F35" s="374">
        <f>F344</f>
        <v>585827247</v>
      </c>
      <c r="G35" s="371">
        <f>E35+F35</f>
        <v>1171654494</v>
      </c>
      <c r="H35" s="375">
        <f>G35-D35</f>
        <v>72005716</v>
      </c>
      <c r="I35" s="166">
        <f t="shared" si="0"/>
        <v>6.548064931328465E-2</v>
      </c>
      <c r="J35" s="167">
        <f>IFERROR(G35/G$40,"")</f>
        <v>0.48609505504485434</v>
      </c>
      <c r="K35" s="167">
        <f>IFERROR(G35/'Dollars - All Funds'!G35,"")</f>
        <v>0.93040092848359923</v>
      </c>
    </row>
    <row r="36" spans="1:13" hidden="1" outlineLevel="1">
      <c r="A36" s="372" t="s">
        <v>473</v>
      </c>
      <c r="B36" s="152">
        <f>B360</f>
        <v>124996317</v>
      </c>
      <c r="C36" s="153">
        <f>C360</f>
        <v>125106785</v>
      </c>
      <c r="D36" s="155">
        <f>B36+C36</f>
        <v>250103102</v>
      </c>
      <c r="E36" s="152">
        <f>E360</f>
        <v>129410030</v>
      </c>
      <c r="F36" s="153">
        <f>F360</f>
        <v>129410030</v>
      </c>
      <c r="G36" s="155">
        <f>E36+F36</f>
        <v>258820060</v>
      </c>
      <c r="H36" s="152">
        <f>G36-D36</f>
        <v>8716958</v>
      </c>
      <c r="I36" s="166">
        <f t="shared" si="0"/>
        <v>3.4853458155029202E-2</v>
      </c>
      <c r="J36" s="167">
        <f>IFERROR(G36/G$40,"")</f>
        <v>0.10737905411252791</v>
      </c>
      <c r="K36" s="167">
        <f>IFERROR(G36/'Dollars - All Funds'!G36,"")</f>
        <v>0.92879083404163099</v>
      </c>
    </row>
    <row r="37" spans="1:13" hidden="1" outlineLevel="1">
      <c r="A37" s="372" t="s">
        <v>186</v>
      </c>
      <c r="B37" s="152">
        <f>B377</f>
        <v>40308789</v>
      </c>
      <c r="C37" s="153">
        <f>C377</f>
        <v>40308788</v>
      </c>
      <c r="D37" s="155">
        <f>B37+C37</f>
        <v>80617577</v>
      </c>
      <c r="E37" s="152">
        <f>E377</f>
        <v>42272717</v>
      </c>
      <c r="F37" s="153">
        <f>F377</f>
        <v>42272717</v>
      </c>
      <c r="G37" s="155">
        <f>E37+F37</f>
        <v>84545434</v>
      </c>
      <c r="H37" s="152">
        <f>G37-D37</f>
        <v>3927857</v>
      </c>
      <c r="I37" s="166">
        <f t="shared" si="0"/>
        <v>4.8722091957688084E-2</v>
      </c>
      <c r="J37" s="167">
        <f>IFERROR(G37/G$40,"")</f>
        <v>3.5076140282376711E-2</v>
      </c>
      <c r="K37" s="167">
        <f>IFERROR(G37/'Dollars - All Funds'!G37,"")</f>
        <v>1</v>
      </c>
    </row>
    <row r="38" spans="1:13" hidden="1" outlineLevel="1">
      <c r="A38" s="372" t="s">
        <v>187</v>
      </c>
      <c r="B38" s="152">
        <f>B387</f>
        <v>161581023</v>
      </c>
      <c r="C38" s="153">
        <f>C387</f>
        <v>161581023</v>
      </c>
      <c r="D38" s="155">
        <f>B38+C38</f>
        <v>323162046</v>
      </c>
      <c r="E38" s="152">
        <f>E387</f>
        <v>406987376</v>
      </c>
      <c r="F38" s="153">
        <f>F387</f>
        <v>406987378</v>
      </c>
      <c r="G38" s="155">
        <f>E38+F38</f>
        <v>813974754</v>
      </c>
      <c r="H38" s="152">
        <f>G38-D38</f>
        <v>490812708</v>
      </c>
      <c r="I38" s="166">
        <f t="shared" si="0"/>
        <v>1.5187820292485708</v>
      </c>
      <c r="J38" s="167">
        <f>IFERROR(G38/G$40,"")</f>
        <v>0.3377011780153269</v>
      </c>
      <c r="K38" s="167">
        <f>IFERROR(G38/'Dollars - All Funds'!G38,"")</f>
        <v>0.99892141857524253</v>
      </c>
    </row>
    <row r="39" spans="1:13" ht="15" hidden="1" customHeight="1" outlineLevel="1">
      <c r="A39" s="372" t="s">
        <v>188</v>
      </c>
      <c r="B39" s="152">
        <f>B401</f>
        <v>37358647</v>
      </c>
      <c r="C39" s="153">
        <f>C401</f>
        <v>37358647</v>
      </c>
      <c r="D39" s="155">
        <f>B39+C39</f>
        <v>74717294</v>
      </c>
      <c r="E39" s="152">
        <f>E401</f>
        <v>40672772</v>
      </c>
      <c r="F39" s="153">
        <f>F401</f>
        <v>40672772</v>
      </c>
      <c r="G39" s="155">
        <f>E39+F39</f>
        <v>81345544</v>
      </c>
      <c r="H39" s="152">
        <f>G39-D39</f>
        <v>6628250</v>
      </c>
      <c r="I39" s="166">
        <f t="shared" si="0"/>
        <v>8.871105530133358E-2</v>
      </c>
      <c r="J39" s="167">
        <f>IFERROR(G39/G$40,"")</f>
        <v>3.3748572544914097E-2</v>
      </c>
      <c r="K39" s="167">
        <f>IFERROR(G39/'Dollars - All Funds'!G39,"")</f>
        <v>1</v>
      </c>
    </row>
    <row r="40" spans="1:13" ht="25.5" collapsed="1">
      <c r="A40" s="370" t="s">
        <v>189</v>
      </c>
      <c r="B40" s="172">
        <f t="shared" ref="B40:H40" si="2">SUM(B35:B39)</f>
        <v>913809302</v>
      </c>
      <c r="C40" s="175">
        <f t="shared" si="2"/>
        <v>914439495</v>
      </c>
      <c r="D40" s="371">
        <f t="shared" si="2"/>
        <v>1828248797</v>
      </c>
      <c r="E40" s="172">
        <f t="shared" si="2"/>
        <v>1205170142</v>
      </c>
      <c r="F40" s="173">
        <f t="shared" si="2"/>
        <v>1205170144</v>
      </c>
      <c r="G40" s="371">
        <f t="shared" si="2"/>
        <v>2410340286</v>
      </c>
      <c r="H40" s="172">
        <f t="shared" si="2"/>
        <v>582091489</v>
      </c>
      <c r="I40" s="166">
        <f t="shared" si="0"/>
        <v>0.3183874590565367</v>
      </c>
      <c r="J40" s="167">
        <f>IFERROR(G40/G$58,"")</f>
        <v>0.29923440306234811</v>
      </c>
      <c r="K40" s="167">
        <f>IFERROR(G40/'Dollars - All Funds'!G40,"")</f>
        <v>0.95697460641657683</v>
      </c>
    </row>
    <row r="41" spans="1:13" s="38" customFormat="1" hidden="1" outlineLevel="1">
      <c r="A41" s="600" t="s">
        <v>191</v>
      </c>
      <c r="B41" s="598"/>
      <c r="C41" s="598"/>
      <c r="D41" s="598"/>
      <c r="E41" s="598"/>
      <c r="F41" s="598"/>
      <c r="G41" s="598"/>
      <c r="H41" s="598"/>
      <c r="I41" s="598"/>
      <c r="J41" s="599"/>
      <c r="K41" s="597"/>
      <c r="L41" s="35"/>
      <c r="M41" s="35"/>
    </row>
    <row r="42" spans="1:13" hidden="1" outlineLevel="1">
      <c r="A42" s="372" t="s">
        <v>231</v>
      </c>
      <c r="B42" s="373">
        <f>B499</f>
        <v>34020300</v>
      </c>
      <c r="C42" s="374">
        <f>C499</f>
        <v>34020300</v>
      </c>
      <c r="D42" s="371">
        <f>B42+C42</f>
        <v>68040600</v>
      </c>
      <c r="E42" s="373">
        <f>E499</f>
        <v>34020300</v>
      </c>
      <c r="F42" s="374">
        <f>F499</f>
        <v>34020300</v>
      </c>
      <c r="G42" s="371">
        <f>E42+F42</f>
        <v>68040600</v>
      </c>
      <c r="H42" s="375">
        <f>G42-D42</f>
        <v>0</v>
      </c>
      <c r="I42" s="166">
        <f t="shared" si="0"/>
        <v>0</v>
      </c>
      <c r="J42" s="167">
        <f>IFERROR(G42/G$46,"")</f>
        <v>3.7113582833688451E-2</v>
      </c>
      <c r="K42" s="167">
        <f>IFERROR(G42/'Dollars - All Funds'!G42,"")</f>
        <v>1</v>
      </c>
    </row>
    <row r="43" spans="1:13" hidden="1" outlineLevel="1">
      <c r="A43" s="372" t="s">
        <v>200</v>
      </c>
      <c r="B43" s="152">
        <f>B551</f>
        <v>89977856</v>
      </c>
      <c r="C43" s="153">
        <f>C551</f>
        <v>89977830</v>
      </c>
      <c r="D43" s="371">
        <f>B43+C43</f>
        <v>179955686</v>
      </c>
      <c r="E43" s="152">
        <f>E551</f>
        <v>114148068</v>
      </c>
      <c r="F43" s="153">
        <f>F551</f>
        <v>114148043</v>
      </c>
      <c r="G43" s="155">
        <f>E43+F43</f>
        <v>228296111</v>
      </c>
      <c r="H43" s="152">
        <f>G43-D43</f>
        <v>48340425</v>
      </c>
      <c r="I43" s="166">
        <f t="shared" si="0"/>
        <v>0.26862404892279979</v>
      </c>
      <c r="J43" s="167">
        <f>IFERROR(G43/G$46,"")</f>
        <v>0.12452692401606441</v>
      </c>
      <c r="K43" s="167">
        <f>IFERROR(G43/'Dollars - All Funds'!G43,"")</f>
        <v>1</v>
      </c>
    </row>
    <row r="44" spans="1:13" hidden="1" outlineLevel="1">
      <c r="A44" s="372" t="s">
        <v>201</v>
      </c>
      <c r="B44" s="152">
        <f>B605</f>
        <v>758317909</v>
      </c>
      <c r="C44" s="153">
        <f>C605</f>
        <v>758317889</v>
      </c>
      <c r="D44" s="371">
        <f>B44+C44</f>
        <v>1516635798</v>
      </c>
      <c r="E44" s="152">
        <f>E605</f>
        <v>766870426</v>
      </c>
      <c r="F44" s="153">
        <f>F605</f>
        <v>766870404</v>
      </c>
      <c r="G44" s="155">
        <f>E44+F44</f>
        <v>1533740830</v>
      </c>
      <c r="H44" s="152">
        <f>G44-D44</f>
        <v>17105032</v>
      </c>
      <c r="I44" s="166">
        <f>IFERROR(H44/D44,"")</f>
        <v>1.1278272623233967E-2</v>
      </c>
      <c r="J44" s="167">
        <f>IFERROR(G44/G$58,"")</f>
        <v>0.19040797865061296</v>
      </c>
      <c r="K44" s="167">
        <f>IFERROR(G44/'Dollars - All Funds'!G44,"")</f>
        <v>1</v>
      </c>
    </row>
    <row r="45" spans="1:13" hidden="1" outlineLevel="1">
      <c r="A45" s="372" t="s">
        <v>230</v>
      </c>
      <c r="B45" s="152">
        <f>B659</f>
        <v>1384576</v>
      </c>
      <c r="C45" s="153">
        <f>C659</f>
        <v>1384576</v>
      </c>
      <c r="D45" s="371">
        <f>B45+C45</f>
        <v>2769152</v>
      </c>
      <c r="E45" s="152">
        <f>E659</f>
        <v>1614848</v>
      </c>
      <c r="F45" s="153">
        <f>F659</f>
        <v>1614848</v>
      </c>
      <c r="G45" s="155">
        <f>E45+F45</f>
        <v>3229696</v>
      </c>
      <c r="H45" s="152">
        <f>G45-D45</f>
        <v>460544</v>
      </c>
      <c r="I45" s="166">
        <f t="shared" si="0"/>
        <v>0.16631228621614125</v>
      </c>
      <c r="J45" s="167">
        <f>IFERROR(G45/G$58,"")</f>
        <v>4.0095423880445958E-4</v>
      </c>
      <c r="K45" s="167">
        <f>IFERROR(G45/'Dollars - All Funds'!G45,"")</f>
        <v>1</v>
      </c>
    </row>
    <row r="46" spans="1:13" ht="25.5" collapsed="1">
      <c r="A46" s="370" t="s">
        <v>191</v>
      </c>
      <c r="B46" s="172">
        <f t="shared" ref="B46:H46" si="3">SUM(B42:B45)</f>
        <v>883700641</v>
      </c>
      <c r="C46" s="173">
        <f t="shared" si="3"/>
        <v>883700595</v>
      </c>
      <c r="D46" s="371">
        <f t="shared" si="3"/>
        <v>1767401236</v>
      </c>
      <c r="E46" s="172">
        <f t="shared" si="3"/>
        <v>916653642</v>
      </c>
      <c r="F46" s="173">
        <f t="shared" si="3"/>
        <v>916653595</v>
      </c>
      <c r="G46" s="371">
        <f t="shared" si="3"/>
        <v>1833307237</v>
      </c>
      <c r="H46" s="172">
        <f t="shared" si="3"/>
        <v>65906001</v>
      </c>
      <c r="I46" s="166">
        <f t="shared" si="0"/>
        <v>3.7289778720059695E-2</v>
      </c>
      <c r="J46" s="167">
        <f>IFERROR(G46/G$58,"")</f>
        <v>0.2275979868402605</v>
      </c>
      <c r="K46" s="167">
        <f>IFERROR(G46/'Dollars - All Funds'!G46,"")</f>
        <v>1</v>
      </c>
    </row>
    <row r="47" spans="1:13" s="38" customFormat="1" hidden="1" outlineLevel="1">
      <c r="A47" s="600" t="s">
        <v>192</v>
      </c>
      <c r="B47" s="598"/>
      <c r="C47" s="598"/>
      <c r="D47" s="598"/>
      <c r="E47" s="598"/>
      <c r="F47" s="598"/>
      <c r="G47" s="598"/>
      <c r="H47" s="598"/>
      <c r="I47" s="598"/>
      <c r="J47" s="599"/>
      <c r="K47" s="597"/>
      <c r="L47" s="35"/>
      <c r="M47" s="35"/>
    </row>
    <row r="48" spans="1:13" hidden="1" outlineLevel="1">
      <c r="A48" s="372" t="s">
        <v>203</v>
      </c>
      <c r="B48" s="373">
        <f>B747</f>
        <v>13578493</v>
      </c>
      <c r="C48" s="374">
        <f>C747</f>
        <v>13578493</v>
      </c>
      <c r="D48" s="371">
        <f>B48+C48</f>
        <v>27156986</v>
      </c>
      <c r="E48" s="373">
        <f>E747</f>
        <v>20944844.510000005</v>
      </c>
      <c r="F48" s="374">
        <f>F747</f>
        <v>20944844.510000002</v>
      </c>
      <c r="G48" s="371">
        <f>E48+F48</f>
        <v>41889689.020000011</v>
      </c>
      <c r="H48" s="375">
        <f>G48-D48</f>
        <v>14732703.020000011</v>
      </c>
      <c r="I48" s="166">
        <f t="shared" si="0"/>
        <v>0.54250140350626574</v>
      </c>
      <c r="J48" s="167">
        <f>IFERROR(G48/G$51,"")</f>
        <v>0.75430369709763612</v>
      </c>
      <c r="K48" s="167">
        <f>IFERROR(G48/'Dollars - All Funds'!G48,"")</f>
        <v>0.82559977085642333</v>
      </c>
    </row>
    <row r="49" spans="1:13" ht="12.75" hidden="1" customHeight="1" outlineLevel="1">
      <c r="A49" s="372" t="s">
        <v>473</v>
      </c>
      <c r="B49" s="152">
        <f>B752</f>
        <v>2705794</v>
      </c>
      <c r="C49" s="153">
        <f>C752</f>
        <v>2709180</v>
      </c>
      <c r="D49" s="155">
        <f>B49+C49</f>
        <v>5414974</v>
      </c>
      <c r="E49" s="152">
        <f>E752</f>
        <v>2872779.8375770692</v>
      </c>
      <c r="F49" s="153">
        <f>F752</f>
        <v>2872383.7231744183</v>
      </c>
      <c r="G49" s="155">
        <f>E49+F49</f>
        <v>5745163.5607514875</v>
      </c>
      <c r="H49" s="152">
        <f>G49-D49</f>
        <v>330189.5607514875</v>
      </c>
      <c r="I49" s="166">
        <f>IFERROR(H49/D49,"")</f>
        <v>6.0977127637452645E-2</v>
      </c>
      <c r="J49" s="167">
        <f>IFERROR(G49/G$51,"")</f>
        <v>0.10345262081645946</v>
      </c>
      <c r="K49" s="167">
        <f>IFERROR(G49/'Dollars - All Funds'!G49,"")</f>
        <v>0.85386213525021348</v>
      </c>
    </row>
    <row r="50" spans="1:13" hidden="1" outlineLevel="1">
      <c r="A50" s="372" t="s">
        <v>197</v>
      </c>
      <c r="B50" s="152">
        <f>B757</f>
        <v>1125000</v>
      </c>
      <c r="C50" s="153">
        <f>C757</f>
        <v>1125000</v>
      </c>
      <c r="D50" s="155">
        <f>B50+C50</f>
        <v>2250000</v>
      </c>
      <c r="E50" s="152">
        <f>E757</f>
        <v>3949698</v>
      </c>
      <c r="F50" s="153">
        <f>F757</f>
        <v>3949698</v>
      </c>
      <c r="G50" s="155">
        <f>E50+F50</f>
        <v>7899396</v>
      </c>
      <c r="H50" s="152">
        <f>G50-D50</f>
        <v>5649396</v>
      </c>
      <c r="I50" s="166">
        <f t="shared" si="0"/>
        <v>2.5108426666666666</v>
      </c>
      <c r="J50" s="167">
        <f>IFERROR(G50/G$51,"")</f>
        <v>0.14224368208590432</v>
      </c>
      <c r="K50" s="167">
        <f>IFERROR(G50/'Dollars - All Funds'!G50,"")</f>
        <v>1</v>
      </c>
    </row>
    <row r="51" spans="1:13" ht="25.5" collapsed="1">
      <c r="A51" s="370" t="s">
        <v>192</v>
      </c>
      <c r="B51" s="172">
        <f>SUM(B48:B50)</f>
        <v>17409287</v>
      </c>
      <c r="C51" s="173">
        <f t="shared" ref="C51:H51" si="4">SUM(C48:C50)</f>
        <v>17412673</v>
      </c>
      <c r="D51" s="371">
        <f t="shared" si="4"/>
        <v>34821960</v>
      </c>
      <c r="E51" s="172">
        <f t="shared" si="4"/>
        <v>27767322.347577073</v>
      </c>
      <c r="F51" s="173">
        <f t="shared" si="4"/>
        <v>27766926.233174421</v>
      </c>
      <c r="G51" s="371">
        <f t="shared" si="4"/>
        <v>55534248.580751501</v>
      </c>
      <c r="H51" s="172">
        <f t="shared" si="4"/>
        <v>20712288.580751497</v>
      </c>
      <c r="I51" s="166">
        <f t="shared" si="0"/>
        <v>0.59480536364844183</v>
      </c>
      <c r="J51" s="167">
        <f>IFERROR(G51/G$58,"")</f>
        <v>6.8943616883052946E-3</v>
      </c>
      <c r="K51" s="167">
        <f>IFERROR(G51/'Dollars - All Funds'!G51,"")</f>
        <v>0.84958487316653708</v>
      </c>
    </row>
    <row r="52" spans="1:13" s="38" customFormat="1" hidden="1" outlineLevel="1">
      <c r="A52" s="600" t="s">
        <v>193</v>
      </c>
      <c r="B52" s="598"/>
      <c r="C52" s="598"/>
      <c r="D52" s="598"/>
      <c r="E52" s="598"/>
      <c r="F52" s="598"/>
      <c r="G52" s="598"/>
      <c r="H52" s="598"/>
      <c r="I52" s="598"/>
      <c r="J52" s="599"/>
      <c r="K52" s="597"/>
      <c r="L52" s="35"/>
      <c r="M52" s="35"/>
    </row>
    <row r="53" spans="1:13" hidden="1" outlineLevel="1">
      <c r="A53" s="372" t="s">
        <v>203</v>
      </c>
      <c r="B53" s="373">
        <f>B806</f>
        <v>46978295</v>
      </c>
      <c r="C53" s="373">
        <f>C806</f>
        <v>46978295</v>
      </c>
      <c r="D53" s="371">
        <f>B53+C53</f>
        <v>93956590</v>
      </c>
      <c r="E53" s="373">
        <f>E806</f>
        <v>66124351</v>
      </c>
      <c r="F53" s="374">
        <f>F806</f>
        <v>66124351</v>
      </c>
      <c r="G53" s="371">
        <f>E53+F53</f>
        <v>132248702</v>
      </c>
      <c r="H53" s="375">
        <f>G53-D53</f>
        <v>38292112</v>
      </c>
      <c r="I53" s="166">
        <f t="shared" si="0"/>
        <v>0.40755110418545415</v>
      </c>
      <c r="J53" s="167">
        <f>IFERROR(G53/G$57,"")</f>
        <v>0.8582399296313824</v>
      </c>
      <c r="K53" s="167">
        <f>IFERROR(G53/'Dollars - All Funds'!G53,"")</f>
        <v>0.93827629761004461</v>
      </c>
    </row>
    <row r="54" spans="1:13" hidden="1" outlineLevel="1">
      <c r="A54" s="384" t="s">
        <v>506</v>
      </c>
      <c r="B54" s="630">
        <f>B814</f>
        <v>0</v>
      </c>
      <c r="C54" s="630">
        <f>C814</f>
        <v>0</v>
      </c>
      <c r="D54" s="155">
        <f>B54+C54</f>
        <v>0</v>
      </c>
      <c r="E54" s="630">
        <f>E814</f>
        <v>1000000</v>
      </c>
      <c r="F54" s="630">
        <f>F814</f>
        <v>1200000</v>
      </c>
      <c r="G54" s="155">
        <f>E54+F54</f>
        <v>2200000</v>
      </c>
      <c r="H54" s="152">
        <f>G54-D54</f>
        <v>2200000</v>
      </c>
      <c r="I54" s="166" t="str">
        <f t="shared" ref="I54" si="5">IFERROR(H54/D54,"")</f>
        <v/>
      </c>
      <c r="J54" s="167">
        <f>IFERROR(G54/G$57,"")</f>
        <v>1.4277099257949928E-2</v>
      </c>
      <c r="K54" s="167">
        <f>IFERROR(G54/'Dollars - All Funds'!G55,"")</f>
        <v>0.17307192759174031</v>
      </c>
    </row>
    <row r="55" spans="1:13" ht="11.25" hidden="1" customHeight="1" outlineLevel="1">
      <c r="A55" s="372" t="s">
        <v>473</v>
      </c>
      <c r="B55" s="152">
        <f>B822</f>
        <v>4480860</v>
      </c>
      <c r="C55" s="152">
        <f>C822</f>
        <v>4350730</v>
      </c>
      <c r="D55" s="371">
        <f>B55+C55</f>
        <v>8831590</v>
      </c>
      <c r="E55" s="152">
        <f>E822</f>
        <v>5886961.2244556146</v>
      </c>
      <c r="F55" s="153">
        <f>F822</f>
        <v>5857864.8244556133</v>
      </c>
      <c r="G55" s="155">
        <f>E55+F55</f>
        <v>11744826.048911229</v>
      </c>
      <c r="H55" s="152">
        <f>G55-D55</f>
        <v>2913236.0489112288</v>
      </c>
      <c r="I55" s="166">
        <f>IFERROR(H55/D55,"")</f>
        <v>0.3298654091631551</v>
      </c>
      <c r="J55" s="167">
        <f>IFERROR(G55/G$57,"")</f>
        <v>7.6219112394391594E-2</v>
      </c>
      <c r="K55" s="167">
        <f>IFERROR(G55/'Dollars - All Funds'!G55,"")</f>
        <v>0.92395440159761344</v>
      </c>
    </row>
    <row r="56" spans="1:13" hidden="1" outlineLevel="1">
      <c r="A56" s="372" t="s">
        <v>197</v>
      </c>
      <c r="B56" s="152">
        <f>B830</f>
        <v>2192625</v>
      </c>
      <c r="C56" s="152">
        <f>C830</f>
        <v>2192625</v>
      </c>
      <c r="D56" s="371">
        <f>B56+C56</f>
        <v>4385250</v>
      </c>
      <c r="E56" s="152">
        <f>E830</f>
        <v>3949698.9948083512</v>
      </c>
      <c r="F56" s="153">
        <f>F830</f>
        <v>3949698.9948083512</v>
      </c>
      <c r="G56" s="155">
        <f>E56+F56</f>
        <v>7899397.9896167023</v>
      </c>
      <c r="H56" s="152">
        <f>G56-D56</f>
        <v>3514147.9896167023</v>
      </c>
      <c r="I56" s="166">
        <f t="shared" si="0"/>
        <v>0.80135636271973143</v>
      </c>
      <c r="J56" s="167">
        <f>IFERROR(G56/G$57,"")</f>
        <v>5.1263858716276263E-2</v>
      </c>
      <c r="K56" s="167">
        <f>IFERROR(G56/'Dollars - All Funds'!G56,"")</f>
        <v>1</v>
      </c>
    </row>
    <row r="57" spans="1:13" ht="25.5" collapsed="1">
      <c r="A57" s="370" t="s">
        <v>193</v>
      </c>
      <c r="B57" s="172">
        <f t="shared" ref="B57:H57" si="6">SUM(B53:B56)</f>
        <v>53651780</v>
      </c>
      <c r="C57" s="173">
        <f t="shared" si="6"/>
        <v>53521650</v>
      </c>
      <c r="D57" s="371">
        <f t="shared" si="6"/>
        <v>107173430</v>
      </c>
      <c r="E57" s="172">
        <f t="shared" si="6"/>
        <v>76961011.219263956</v>
      </c>
      <c r="F57" s="173">
        <f t="shared" si="6"/>
        <v>77131914.819263965</v>
      </c>
      <c r="G57" s="371">
        <f t="shared" si="6"/>
        <v>154092926.03852791</v>
      </c>
      <c r="H57" s="172">
        <f t="shared" si="6"/>
        <v>46919496.038527928</v>
      </c>
      <c r="I57" s="166">
        <f t="shared" si="0"/>
        <v>0.4377903743355786</v>
      </c>
      <c r="J57" s="167">
        <f>IFERROR(G57/G$58,"")</f>
        <v>1.9130039441770941E-2</v>
      </c>
      <c r="K57" s="167">
        <f>IFERROR(G57/'Dollars - All Funds'!G57,"")</f>
        <v>0.94097122472260208</v>
      </c>
    </row>
    <row r="58" spans="1:13" ht="19.5" customHeight="1" thickBot="1">
      <c r="A58" s="376" t="s">
        <v>194</v>
      </c>
      <c r="B58" s="377">
        <f t="shared" ref="B58:H58" si="7">B33+B40+B46+B51+B57</f>
        <v>3569003271</v>
      </c>
      <c r="C58" s="378">
        <f t="shared" si="7"/>
        <v>3568950975</v>
      </c>
      <c r="D58" s="379">
        <f t="shared" si="7"/>
        <v>7137954246</v>
      </c>
      <c r="E58" s="380">
        <f t="shared" si="7"/>
        <v>4028312558.3526049</v>
      </c>
      <c r="F58" s="381">
        <f t="shared" si="7"/>
        <v>4026711400.5662656</v>
      </c>
      <c r="G58" s="379">
        <f t="shared" si="7"/>
        <v>8055023958.91887</v>
      </c>
      <c r="H58" s="377">
        <f t="shared" si="7"/>
        <v>917069712.91887045</v>
      </c>
      <c r="I58" s="382">
        <f t="shared" si="0"/>
        <v>0.12847794778633981</v>
      </c>
      <c r="J58" s="383">
        <f>J33+J40+J46+J51+J57</f>
        <v>1</v>
      </c>
      <c r="K58" s="383">
        <f>IFERROR(G58/'Dollars - All Funds'!G58,"")</f>
        <v>0.84626774814353023</v>
      </c>
    </row>
    <row r="59" spans="1:13">
      <c r="A59" s="603"/>
      <c r="B59" s="4"/>
      <c r="C59" s="4"/>
      <c r="D59" s="4"/>
      <c r="E59" s="4"/>
      <c r="F59" s="4"/>
      <c r="G59" s="4"/>
      <c r="H59" s="4"/>
      <c r="I59" s="4"/>
      <c r="J59" s="4"/>
      <c r="K59" s="194"/>
    </row>
    <row r="60" spans="1:13">
      <c r="A60" s="603"/>
      <c r="B60" s="4"/>
      <c r="C60" s="4"/>
      <c r="D60" s="4"/>
      <c r="E60" s="4"/>
      <c r="F60" s="4"/>
      <c r="G60" s="4"/>
      <c r="H60" s="4"/>
      <c r="I60" s="4"/>
      <c r="J60" s="4"/>
      <c r="K60" s="194"/>
    </row>
    <row r="61" spans="1:13">
      <c r="A61" s="603"/>
      <c r="B61" s="4"/>
      <c r="C61" s="4"/>
      <c r="D61" s="4"/>
      <c r="E61" s="4"/>
      <c r="F61" s="4"/>
      <c r="G61" s="4"/>
      <c r="H61" s="4"/>
      <c r="I61" s="4"/>
      <c r="J61" s="4"/>
      <c r="K61" s="194"/>
    </row>
    <row r="62" spans="1:13">
      <c r="A62" s="603"/>
      <c r="B62" s="4"/>
      <c r="C62" s="4"/>
      <c r="D62" s="4"/>
      <c r="E62" s="4"/>
      <c r="F62" s="4"/>
      <c r="G62" s="4"/>
      <c r="H62" s="4"/>
      <c r="I62" s="4"/>
      <c r="J62" s="4"/>
      <c r="K62" s="194"/>
    </row>
    <row r="63" spans="1:13">
      <c r="A63" s="603"/>
      <c r="B63" s="4"/>
      <c r="C63" s="4"/>
      <c r="D63" s="4"/>
      <c r="E63" s="4"/>
      <c r="F63" s="4"/>
      <c r="G63" s="4"/>
      <c r="H63" s="4"/>
      <c r="I63" s="4"/>
      <c r="J63" s="4"/>
      <c r="K63" s="194"/>
    </row>
    <row r="64" spans="1:13">
      <c r="A64" s="603"/>
      <c r="B64" s="4"/>
      <c r="C64" s="4"/>
      <c r="D64" s="4"/>
      <c r="E64" s="4"/>
      <c r="F64" s="4"/>
      <c r="G64" s="4"/>
      <c r="H64" s="4"/>
      <c r="I64" s="4"/>
      <c r="J64" s="4"/>
      <c r="K64" s="194"/>
    </row>
    <row r="65" spans="1:11">
      <c r="A65" s="603"/>
      <c r="B65" s="4"/>
      <c r="C65" s="4"/>
      <c r="D65" s="4"/>
      <c r="E65" s="4"/>
      <c r="F65" s="4"/>
      <c r="G65" s="4"/>
      <c r="H65" s="4"/>
      <c r="I65" s="4"/>
      <c r="J65" s="4"/>
      <c r="K65" s="194"/>
    </row>
    <row r="66" spans="1:11">
      <c r="A66" s="603"/>
      <c r="B66" s="4"/>
      <c r="C66" s="4"/>
      <c r="D66" s="4"/>
      <c r="E66" s="4"/>
      <c r="F66" s="4"/>
      <c r="G66" s="4"/>
      <c r="H66" s="4"/>
      <c r="I66" s="4"/>
      <c r="J66" s="4"/>
      <c r="K66" s="194"/>
    </row>
    <row r="67" spans="1:11">
      <c r="A67" s="603"/>
      <c r="B67" s="4"/>
      <c r="C67" s="4"/>
      <c r="D67" s="4"/>
      <c r="E67" s="4"/>
      <c r="F67" s="4"/>
      <c r="G67" s="4"/>
      <c r="H67" s="4"/>
      <c r="I67" s="4"/>
      <c r="J67" s="4"/>
      <c r="K67" s="194"/>
    </row>
    <row r="68" spans="1:11">
      <c r="A68" s="603"/>
      <c r="B68" s="4"/>
      <c r="C68" s="4"/>
      <c r="D68" s="4"/>
      <c r="E68" s="4"/>
      <c r="F68" s="4"/>
      <c r="G68" s="4"/>
      <c r="H68" s="4"/>
      <c r="I68" s="4"/>
      <c r="J68" s="4"/>
      <c r="K68" s="194"/>
    </row>
    <row r="69" spans="1:11">
      <c r="A69" s="603"/>
      <c r="B69" s="4"/>
      <c r="C69" s="4"/>
      <c r="D69" s="4"/>
      <c r="E69" s="4"/>
      <c r="F69" s="4"/>
      <c r="G69" s="4"/>
      <c r="H69" s="4"/>
      <c r="I69" s="4"/>
      <c r="J69" s="4"/>
      <c r="K69" s="194"/>
    </row>
    <row r="70" spans="1:11">
      <c r="A70" s="603"/>
      <c r="B70" s="4"/>
      <c r="C70" s="4"/>
      <c r="D70" s="4"/>
      <c r="E70" s="4"/>
      <c r="F70" s="4"/>
      <c r="G70" s="4"/>
      <c r="H70" s="4"/>
      <c r="I70" s="4"/>
      <c r="J70" s="4"/>
      <c r="K70" s="194"/>
    </row>
    <row r="71" spans="1:11">
      <c r="A71" s="603"/>
      <c r="B71" s="4"/>
      <c r="C71" s="4"/>
      <c r="D71" s="4"/>
      <c r="E71" s="4"/>
      <c r="F71" s="4"/>
      <c r="G71" s="4"/>
      <c r="H71" s="4"/>
      <c r="I71" s="4"/>
      <c r="J71" s="4"/>
      <c r="K71" s="194"/>
    </row>
    <row r="72" spans="1:11">
      <c r="A72" s="603"/>
      <c r="B72" s="4"/>
      <c r="C72" s="4"/>
      <c r="D72" s="4"/>
      <c r="E72" s="4"/>
      <c r="F72" s="4"/>
      <c r="G72" s="4"/>
      <c r="H72" s="4"/>
      <c r="I72" s="4"/>
      <c r="J72" s="4"/>
      <c r="K72" s="194"/>
    </row>
    <row r="73" spans="1:11">
      <c r="A73" s="603"/>
      <c r="B73" s="4"/>
      <c r="C73" s="4"/>
      <c r="D73" s="4"/>
      <c r="E73" s="4"/>
      <c r="F73" s="4"/>
      <c r="G73" s="4"/>
      <c r="H73" s="4"/>
      <c r="I73" s="4"/>
      <c r="J73" s="4"/>
      <c r="K73" s="194"/>
    </row>
    <row r="74" spans="1:11">
      <c r="A74" s="603"/>
      <c r="B74" s="4"/>
      <c r="C74" s="4"/>
      <c r="D74" s="4"/>
      <c r="E74" s="4"/>
      <c r="F74" s="4"/>
      <c r="G74" s="4"/>
      <c r="H74" s="4"/>
      <c r="I74" s="4"/>
      <c r="J74" s="4"/>
      <c r="K74" s="194"/>
    </row>
    <row r="75" spans="1:11">
      <c r="A75" s="603"/>
      <c r="B75" s="4"/>
      <c r="C75" s="4"/>
      <c r="D75" s="4"/>
      <c r="E75" s="4"/>
      <c r="F75" s="4"/>
      <c r="G75" s="4"/>
      <c r="H75" s="4"/>
      <c r="I75" s="4"/>
      <c r="J75" s="4"/>
      <c r="K75" s="194"/>
    </row>
    <row r="76" spans="1:11">
      <c r="A76" s="603"/>
      <c r="B76" s="4"/>
      <c r="C76" s="4"/>
      <c r="D76" s="4"/>
      <c r="E76" s="4"/>
      <c r="F76" s="4"/>
      <c r="G76" s="4"/>
      <c r="H76" s="4"/>
      <c r="I76" s="4"/>
      <c r="J76" s="4"/>
      <c r="K76" s="194"/>
    </row>
    <row r="77" spans="1:11">
      <c r="A77" s="603"/>
      <c r="B77" s="4"/>
      <c r="C77" s="4"/>
      <c r="D77" s="4"/>
      <c r="E77" s="4"/>
      <c r="F77" s="4"/>
      <c r="G77" s="4"/>
      <c r="H77" s="4"/>
      <c r="I77" s="4"/>
      <c r="J77" s="4"/>
      <c r="K77" s="194"/>
    </row>
    <row r="78" spans="1:11">
      <c r="A78" s="603"/>
      <c r="B78" s="4"/>
      <c r="C78" s="4"/>
      <c r="D78" s="4"/>
      <c r="E78" s="4"/>
      <c r="F78" s="4"/>
      <c r="G78" s="4"/>
      <c r="H78" s="4"/>
      <c r="I78" s="4"/>
      <c r="J78" s="4"/>
      <c r="K78" s="194"/>
    </row>
    <row r="79" spans="1:11">
      <c r="A79" s="603"/>
      <c r="B79" s="4"/>
      <c r="C79" s="4"/>
      <c r="D79" s="4"/>
      <c r="E79" s="4"/>
      <c r="F79" s="4"/>
      <c r="G79" s="4"/>
      <c r="H79" s="4"/>
      <c r="I79" s="4"/>
      <c r="J79" s="4"/>
      <c r="K79" s="194"/>
    </row>
    <row r="80" spans="1:11">
      <c r="A80" s="603"/>
      <c r="B80" s="4"/>
      <c r="C80" s="4"/>
      <c r="D80" s="4"/>
      <c r="E80" s="4"/>
      <c r="F80" s="4"/>
      <c r="G80" s="4"/>
      <c r="H80" s="4"/>
      <c r="I80" s="4"/>
      <c r="J80" s="4"/>
      <c r="K80" s="604"/>
    </row>
    <row r="81" spans="1:13" ht="13.5" thickBot="1">
      <c r="A81" s="603"/>
      <c r="B81" s="4"/>
      <c r="C81" s="4"/>
      <c r="D81" s="4"/>
      <c r="E81" s="4"/>
      <c r="F81" s="4"/>
      <c r="G81" s="4"/>
      <c r="H81" s="4"/>
      <c r="I81" s="4"/>
      <c r="J81" s="4"/>
      <c r="K81" s="194"/>
    </row>
    <row r="82" spans="1:13" ht="13.5" customHeight="1" thickBot="1">
      <c r="A82" s="543" t="s">
        <v>320</v>
      </c>
      <c r="B82" s="544"/>
      <c r="C82" s="544"/>
      <c r="D82" s="544"/>
      <c r="E82" s="544"/>
      <c r="F82" s="544"/>
      <c r="G82" s="544"/>
      <c r="H82" s="544"/>
      <c r="I82" s="544"/>
      <c r="J82" s="544"/>
      <c r="K82" s="553"/>
    </row>
    <row r="83" spans="1:13" ht="13.5" thickBot="1">
      <c r="A83" s="248" t="s">
        <v>483</v>
      </c>
      <c r="B83" s="678" t="s">
        <v>100</v>
      </c>
      <c r="C83" s="679"/>
      <c r="D83" s="679"/>
      <c r="E83" s="679"/>
      <c r="F83" s="679"/>
      <c r="G83" s="679"/>
      <c r="H83" s="679"/>
      <c r="I83" s="679"/>
      <c r="J83" s="679"/>
      <c r="K83" s="680"/>
    </row>
    <row r="84" spans="1:13" ht="25.5">
      <c r="A84" s="448" t="s">
        <v>195</v>
      </c>
      <c r="B84" s="464">
        <f>E84-2</f>
        <v>2018</v>
      </c>
      <c r="C84" s="450">
        <f>B84+1</f>
        <v>2019</v>
      </c>
      <c r="D84" s="451" t="str">
        <f>B84&amp;"-"&amp;C84</f>
        <v>2018-2019</v>
      </c>
      <c r="E84" s="449" t="str">
        <f>$L$1</f>
        <v>2020</v>
      </c>
      <c r="F84" s="450">
        <f>E84+1</f>
        <v>2021</v>
      </c>
      <c r="G84" s="451" t="str">
        <f>E84&amp;"-"&amp;F84</f>
        <v>2020-2021</v>
      </c>
      <c r="H84" s="449" t="s">
        <v>101</v>
      </c>
      <c r="I84" s="450" t="s">
        <v>102</v>
      </c>
      <c r="J84" s="465" t="s">
        <v>103</v>
      </c>
      <c r="K84" s="465" t="s">
        <v>104</v>
      </c>
    </row>
    <row r="85" spans="1:13" s="38" customFormat="1" hidden="1" outlineLevel="1">
      <c r="A85" s="601" t="s">
        <v>185</v>
      </c>
      <c r="B85" s="598"/>
      <c r="C85" s="598"/>
      <c r="D85" s="598"/>
      <c r="E85" s="598"/>
      <c r="F85" s="598"/>
      <c r="G85" s="598"/>
      <c r="H85" s="598"/>
      <c r="I85" s="598"/>
      <c r="J85" s="598"/>
      <c r="K85" s="597"/>
      <c r="L85" s="35"/>
      <c r="M85" s="35"/>
    </row>
    <row r="86" spans="1:13" hidden="1" outlineLevel="1">
      <c r="A86" s="19" t="s">
        <v>3</v>
      </c>
      <c r="B86" s="22">
        <f>(INDEX(Data!865:865,1,$M$1-2))</f>
        <v>76335138</v>
      </c>
      <c r="C86" s="20">
        <f>(INDEX(Data!865:865,1,$M$1-1))</f>
        <v>76643571</v>
      </c>
      <c r="D86" s="21">
        <f>B86+C86</f>
        <v>152978709</v>
      </c>
      <c r="E86" s="30">
        <f>(INDEX(Data!865:865,1,$M$1))</f>
        <v>89076990.171652257</v>
      </c>
      <c r="F86" s="31">
        <f>(INDEX(Data!865:865,1,$M$1+1))</f>
        <v>88996804.809530303</v>
      </c>
      <c r="G86" s="21">
        <f t="shared" ref="G86:G125" si="8">E86+F86</f>
        <v>178073794.98118258</v>
      </c>
      <c r="H86" s="22">
        <f t="shared" ref="H86:H125" si="9">G86-D86</f>
        <v>25095085.981182575</v>
      </c>
      <c r="I86" s="164">
        <f t="shared" ref="I86:I155" si="10">IFERROR(H86/D86,"")</f>
        <v>0.16404299752054108</v>
      </c>
      <c r="J86" s="165">
        <f t="shared" ref="J86:J125" si="11">IFERROR(G86/G$126,"")</f>
        <v>6.0316811423889283E-2</v>
      </c>
      <c r="K86" s="23" t="str">
        <f>IFERROR(G86/#REF!,"")</f>
        <v/>
      </c>
    </row>
    <row r="87" spans="1:13" hidden="1" outlineLevel="1">
      <c r="A87" s="19" t="s">
        <v>4</v>
      </c>
      <c r="B87" s="24">
        <f>(INDEX(Data!866:866,1,$M$1-2))</f>
        <v>142862749</v>
      </c>
      <c r="C87" s="25">
        <f>(INDEX(Data!866:866,1,$M$1-1))</f>
        <v>142429121</v>
      </c>
      <c r="D87" s="26">
        <f t="shared" ref="D87:D125" si="12">B87+C87</f>
        <v>285291870</v>
      </c>
      <c r="E87" s="27">
        <f>(INDEX(Data!866:866,1,$M$1))</f>
        <v>146492700.96190831</v>
      </c>
      <c r="F87" s="28">
        <f>(INDEX(Data!866:866,1,$M$1+1))</f>
        <v>146236205.76264048</v>
      </c>
      <c r="G87" s="26">
        <f t="shared" si="8"/>
        <v>292728906.72454882</v>
      </c>
      <c r="H87" s="24">
        <f t="shared" si="9"/>
        <v>7437036.7245488167</v>
      </c>
      <c r="I87" s="164">
        <f t="shared" si="10"/>
        <v>2.6068169150942917E-2</v>
      </c>
      <c r="J87" s="165">
        <f t="shared" si="11"/>
        <v>9.9152569119401776E-2</v>
      </c>
      <c r="K87" s="23" t="str">
        <f>IFERROR(G87/#REF!,"")</f>
        <v/>
      </c>
    </row>
    <row r="88" spans="1:13" hidden="1" outlineLevel="1">
      <c r="A88" s="19" t="s">
        <v>5</v>
      </c>
      <c r="B88" s="24">
        <f>(INDEX(Data!867:867,1,$M$1-2))</f>
        <v>62424526</v>
      </c>
      <c r="C88" s="25">
        <f>(INDEX(Data!867:867,1,$M$1-1))</f>
        <v>61862133</v>
      </c>
      <c r="D88" s="26">
        <f t="shared" si="12"/>
        <v>124286659</v>
      </c>
      <c r="E88" s="27">
        <f>(INDEX(Data!867:867,1,$M$1))</f>
        <v>69820383.397919923</v>
      </c>
      <c r="F88" s="28">
        <f>(INDEX(Data!867:867,1,$M$1+1))</f>
        <v>69605272.471348107</v>
      </c>
      <c r="G88" s="26">
        <f t="shared" si="8"/>
        <v>139425655.86926803</v>
      </c>
      <c r="H88" s="24">
        <f t="shared" si="9"/>
        <v>15138996.86926803</v>
      </c>
      <c r="I88" s="164">
        <f t="shared" si="10"/>
        <v>0.12180709491328454</v>
      </c>
      <c r="J88" s="165">
        <f t="shared" si="11"/>
        <v>4.7225988493182804E-2</v>
      </c>
      <c r="K88" s="23" t="str">
        <f>IFERROR(G88/#REF!,"")</f>
        <v/>
      </c>
    </row>
    <row r="89" spans="1:13" hidden="1" outlineLevel="1">
      <c r="A89" s="19" t="s">
        <v>6</v>
      </c>
      <c r="B89" s="24">
        <f>(INDEX(Data!868:868,1,$M$1-2))</f>
        <v>46120478</v>
      </c>
      <c r="C89" s="25">
        <f>(INDEX(Data!868:868,1,$M$1-1))</f>
        <v>46197708</v>
      </c>
      <c r="D89" s="26">
        <f t="shared" si="12"/>
        <v>92318186</v>
      </c>
      <c r="E89" s="27">
        <f>(INDEX(Data!868:868,1,$M$1))</f>
        <v>49464332.509128645</v>
      </c>
      <c r="F89" s="28">
        <f>(INDEX(Data!868:868,1,$M$1+1))</f>
        <v>49419547.663035296</v>
      </c>
      <c r="G89" s="26">
        <f t="shared" si="8"/>
        <v>98883880.172163934</v>
      </c>
      <c r="H89" s="24">
        <f t="shared" si="9"/>
        <v>6565694.1721639335</v>
      </c>
      <c r="I89" s="164">
        <f t="shared" si="10"/>
        <v>7.1120268461123501E-2</v>
      </c>
      <c r="J89" s="165">
        <f t="shared" si="11"/>
        <v>3.3493756640819293E-2</v>
      </c>
      <c r="K89" s="23" t="str">
        <f>IFERROR(G89/#REF!,"")</f>
        <v/>
      </c>
    </row>
    <row r="90" spans="1:13" hidden="1" outlineLevel="1">
      <c r="A90" s="19" t="s">
        <v>399</v>
      </c>
      <c r="B90" s="24">
        <f>(INDEX(Data!869:869,1,$M$1-2))</f>
        <v>50466765</v>
      </c>
      <c r="C90" s="25">
        <f>(INDEX(Data!869:869,1,$M$1-1))</f>
        <v>50625832</v>
      </c>
      <c r="D90" s="26">
        <f t="shared" ref="D90" si="13">B90+C90</f>
        <v>101092597</v>
      </c>
      <c r="E90" s="27">
        <f>(INDEX(Data!869:869,1,$M$1))</f>
        <v>54878006.3651205</v>
      </c>
      <c r="F90" s="28">
        <f>(INDEX(Data!869:869,1,$M$1+1))</f>
        <v>54870712.9201428</v>
      </c>
      <c r="G90" s="26">
        <f t="shared" ref="G90" si="14">E90+F90</f>
        <v>109748719.2852633</v>
      </c>
      <c r="H90" s="24">
        <f t="shared" ref="H90" si="15">G90-D90</f>
        <v>8656122.2852632999</v>
      </c>
      <c r="I90" s="164">
        <f t="shared" ref="I90" si="16">IFERROR(H90/D90,"")</f>
        <v>8.5625679249918762E-2</v>
      </c>
      <c r="J90" s="165">
        <f t="shared" si="11"/>
        <v>3.7173873931546773E-2</v>
      </c>
      <c r="K90" s="23" t="str">
        <f>IFERROR(G90/#REF!,"")</f>
        <v/>
      </c>
    </row>
    <row r="91" spans="1:13" hidden="1" outlineLevel="1">
      <c r="A91" s="19" t="s">
        <v>7</v>
      </c>
      <c r="B91" s="24">
        <f>(INDEX(Data!870:870,1,$M$1-2))</f>
        <v>0</v>
      </c>
      <c r="C91" s="25">
        <f>(INDEX(Data!870:870,1,$M$1-1))</f>
        <v>0</v>
      </c>
      <c r="D91" s="26">
        <f t="shared" si="12"/>
        <v>0</v>
      </c>
      <c r="E91" s="27">
        <f>(INDEX(Data!870:870,1,$M$1))</f>
        <v>0</v>
      </c>
      <c r="F91" s="28">
        <f>(INDEX(Data!870:870,1,$M$1+1))</f>
        <v>0</v>
      </c>
      <c r="G91" s="26">
        <f t="shared" si="8"/>
        <v>0</v>
      </c>
      <c r="H91" s="24">
        <f t="shared" si="9"/>
        <v>0</v>
      </c>
      <c r="I91" s="164" t="str">
        <f t="shared" si="10"/>
        <v/>
      </c>
      <c r="J91" s="165">
        <f t="shared" si="11"/>
        <v>0</v>
      </c>
      <c r="K91" s="23" t="str">
        <f>IFERROR(G91/#REF!,"")</f>
        <v/>
      </c>
    </row>
    <row r="92" spans="1:13" hidden="1" outlineLevel="1">
      <c r="A92" s="19" t="s">
        <v>8</v>
      </c>
      <c r="B92" s="24">
        <f>(INDEX(Data!871:871,1,$M$1-2))</f>
        <v>0</v>
      </c>
      <c r="C92" s="25">
        <f>(INDEX(Data!871:871,1,$M$1-1))</f>
        <v>0</v>
      </c>
      <c r="D92" s="26">
        <f t="shared" si="12"/>
        <v>0</v>
      </c>
      <c r="E92" s="27">
        <f>(INDEX(Data!871:871,1,$M$1))</f>
        <v>0</v>
      </c>
      <c r="F92" s="28">
        <f>(INDEX(Data!871:871,1,$M$1+1))</f>
        <v>0</v>
      </c>
      <c r="G92" s="26">
        <f t="shared" si="8"/>
        <v>0</v>
      </c>
      <c r="H92" s="24">
        <f t="shared" si="9"/>
        <v>0</v>
      </c>
      <c r="I92" s="164" t="str">
        <f t="shared" si="10"/>
        <v/>
      </c>
      <c r="J92" s="165">
        <f t="shared" si="11"/>
        <v>0</v>
      </c>
      <c r="K92" s="23" t="str">
        <f>IFERROR(G92/#REF!,"")</f>
        <v/>
      </c>
    </row>
    <row r="93" spans="1:13" hidden="1" outlineLevel="1">
      <c r="A93" s="19" t="s">
        <v>9</v>
      </c>
      <c r="B93" s="24">
        <f>(INDEX(Data!872:872,1,$M$1-2))</f>
        <v>7309615</v>
      </c>
      <c r="C93" s="25">
        <f>(INDEX(Data!872:872,1,$M$1-1))</f>
        <v>7307162</v>
      </c>
      <c r="D93" s="26">
        <f t="shared" si="12"/>
        <v>14616777</v>
      </c>
      <c r="E93" s="27">
        <f>(INDEX(Data!872:872,1,$M$1))</f>
        <v>7197993.7875301279</v>
      </c>
      <c r="F93" s="28">
        <f>(INDEX(Data!872:872,1,$M$1+1))</f>
        <v>7190017.5148540195</v>
      </c>
      <c r="G93" s="26">
        <f t="shared" si="8"/>
        <v>14388011.302384147</v>
      </c>
      <c r="H93" s="24">
        <f t="shared" si="9"/>
        <v>-228765.69761585258</v>
      </c>
      <c r="I93" s="164">
        <f t="shared" si="10"/>
        <v>-1.565089880045735E-2</v>
      </c>
      <c r="J93" s="165">
        <f t="shared" si="11"/>
        <v>4.8734793605224097E-3</v>
      </c>
      <c r="K93" s="23" t="str">
        <f>IFERROR(G93/#REF!,"")</f>
        <v/>
      </c>
    </row>
    <row r="94" spans="1:13" hidden="1" outlineLevel="1">
      <c r="A94" s="19" t="s">
        <v>10</v>
      </c>
      <c r="B94" s="24">
        <f>(INDEX(Data!873:873,1,$M$1-2))</f>
        <v>58489846</v>
      </c>
      <c r="C94" s="25">
        <f>(INDEX(Data!873:873,1,$M$1-1))</f>
        <v>58549594</v>
      </c>
      <c r="D94" s="26">
        <f t="shared" si="12"/>
        <v>117039440</v>
      </c>
      <c r="E94" s="27">
        <f>(INDEX(Data!873:873,1,$M$1))</f>
        <v>67976417.341723204</v>
      </c>
      <c r="F94" s="28">
        <f>(INDEX(Data!873:873,1,$M$1+1))</f>
        <v>67946866.696984172</v>
      </c>
      <c r="G94" s="26">
        <f t="shared" si="8"/>
        <v>135923284.03870738</v>
      </c>
      <c r="H94" s="24">
        <f t="shared" si="9"/>
        <v>18883844.038707376</v>
      </c>
      <c r="I94" s="164">
        <f t="shared" si="10"/>
        <v>0.16134598763209543</v>
      </c>
      <c r="J94" s="165">
        <f t="shared" si="11"/>
        <v>4.6039671880664983E-2</v>
      </c>
      <c r="K94" s="23" t="str">
        <f>IFERROR(G94/#REF!,"")</f>
        <v/>
      </c>
    </row>
    <row r="95" spans="1:13" hidden="1" outlineLevel="1">
      <c r="A95" s="19" t="s">
        <v>11</v>
      </c>
      <c r="B95" s="24">
        <f>(INDEX(Data!874:874,1,$M$1-2))</f>
        <v>18524697</v>
      </c>
      <c r="C95" s="25">
        <f>(INDEX(Data!874:874,1,$M$1-1))</f>
        <v>18532213</v>
      </c>
      <c r="D95" s="26">
        <f t="shared" si="12"/>
        <v>37056910</v>
      </c>
      <c r="E95" s="27">
        <f>(INDEX(Data!874:874,1,$M$1))</f>
        <v>18784816.838519976</v>
      </c>
      <c r="F95" s="28">
        <f>(INDEX(Data!874:874,1,$M$1+1))</f>
        <v>18772787.399638072</v>
      </c>
      <c r="G95" s="26">
        <f t="shared" si="8"/>
        <v>37557604.238158047</v>
      </c>
      <c r="H95" s="24">
        <f t="shared" si="9"/>
        <v>500694.2381580472</v>
      </c>
      <c r="I95" s="164">
        <f t="shared" si="10"/>
        <v>1.3511494567627123E-2</v>
      </c>
      <c r="J95" s="165">
        <f t="shared" si="11"/>
        <v>1.272143906746879E-2</v>
      </c>
      <c r="K95" s="23" t="str">
        <f>IFERROR(G95/#REF!,"")</f>
        <v/>
      </c>
    </row>
    <row r="96" spans="1:13" hidden="1" outlineLevel="1">
      <c r="A96" s="19" t="s">
        <v>12</v>
      </c>
      <c r="B96" s="24">
        <f>(INDEX(Data!875:875,1,$M$1-2))</f>
        <v>212583126</v>
      </c>
      <c r="C96" s="25">
        <f>(INDEX(Data!875:875,1,$M$1-1))</f>
        <v>212449784</v>
      </c>
      <c r="D96" s="26">
        <f t="shared" si="12"/>
        <v>425032910</v>
      </c>
      <c r="E96" s="27">
        <f>(INDEX(Data!875:875,1,$M$1))</f>
        <v>224981353.00555271</v>
      </c>
      <c r="F96" s="28">
        <f>(INDEX(Data!875:875,1,$M$1+1))</f>
        <v>224772145.0146423</v>
      </c>
      <c r="G96" s="26">
        <f t="shared" si="8"/>
        <v>449753498.02019501</v>
      </c>
      <c r="H96" s="24">
        <f t="shared" si="9"/>
        <v>24720588.020195007</v>
      </c>
      <c r="I96" s="164">
        <f t="shared" si="10"/>
        <v>5.8161585699787362E-2</v>
      </c>
      <c r="J96" s="165">
        <f t="shared" si="11"/>
        <v>0.15233963498214492</v>
      </c>
      <c r="K96" s="23" t="str">
        <f>IFERROR(G96/#REF!,"")</f>
        <v/>
      </c>
    </row>
    <row r="97" spans="1:11" hidden="1" outlineLevel="1">
      <c r="A97" s="19" t="s">
        <v>13</v>
      </c>
      <c r="B97" s="24">
        <f>(INDEX(Data!876:876,1,$M$1-2))</f>
        <v>8131459</v>
      </c>
      <c r="C97" s="25">
        <f>(INDEX(Data!876:876,1,$M$1-1))</f>
        <v>8129988</v>
      </c>
      <c r="D97" s="26">
        <f t="shared" si="12"/>
        <v>16261447</v>
      </c>
      <c r="E97" s="27">
        <f>(INDEX(Data!876:876,1,$M$1))</f>
        <v>7582239.8417423898</v>
      </c>
      <c r="F97" s="28">
        <f>(INDEX(Data!876:876,1,$M$1+1))</f>
        <v>7578317.8998910813</v>
      </c>
      <c r="G97" s="26">
        <f t="shared" si="8"/>
        <v>15160557.741633471</v>
      </c>
      <c r="H97" s="24">
        <f t="shared" si="9"/>
        <v>-1100889.2583665289</v>
      </c>
      <c r="I97" s="164">
        <f t="shared" si="10"/>
        <v>-6.7699341784684286E-2</v>
      </c>
      <c r="J97" s="165">
        <f t="shared" si="11"/>
        <v>5.1351547962445636E-3</v>
      </c>
      <c r="K97" s="23" t="str">
        <f>IFERROR(G97/#REF!,"")</f>
        <v/>
      </c>
    </row>
    <row r="98" spans="1:11" hidden="1" outlineLevel="1">
      <c r="A98" s="19" t="s">
        <v>14</v>
      </c>
      <c r="B98" s="24">
        <f>(INDEX(Data!877:877,1,$M$1-2))</f>
        <v>14061755</v>
      </c>
      <c r="C98" s="25">
        <f>(INDEX(Data!877:877,1,$M$1-1))</f>
        <v>14041185</v>
      </c>
      <c r="D98" s="26">
        <f t="shared" si="12"/>
        <v>28102940</v>
      </c>
      <c r="E98" s="27">
        <f>(INDEX(Data!877:877,1,$M$1))</f>
        <v>13096483.422210174</v>
      </c>
      <c r="F98" s="28">
        <f>(INDEX(Data!877:877,1,$M$1+1))</f>
        <v>13071056.03703106</v>
      </c>
      <c r="G98" s="26">
        <f t="shared" si="8"/>
        <v>26167539.459241234</v>
      </c>
      <c r="H98" s="24">
        <f t="shared" si="9"/>
        <v>-1935400.5407587662</v>
      </c>
      <c r="I98" s="164">
        <f t="shared" si="10"/>
        <v>-6.8868258650474509E-2</v>
      </c>
      <c r="J98" s="165">
        <f t="shared" si="11"/>
        <v>8.8634183550534307E-3</v>
      </c>
      <c r="K98" s="23" t="str">
        <f>IFERROR(G98/#REF!,"")</f>
        <v/>
      </c>
    </row>
    <row r="99" spans="1:11" hidden="1" outlineLevel="1">
      <c r="A99" s="19" t="s">
        <v>15</v>
      </c>
      <c r="B99" s="24">
        <f>(INDEX(Data!878:878,1,$M$1-2))</f>
        <v>25482952</v>
      </c>
      <c r="C99" s="25">
        <f>(INDEX(Data!878:878,1,$M$1-1))</f>
        <v>25545603</v>
      </c>
      <c r="D99" s="26">
        <f t="shared" si="12"/>
        <v>51028555</v>
      </c>
      <c r="E99" s="27">
        <f>(INDEX(Data!878:878,1,$M$1))</f>
        <v>25684553.788844429</v>
      </c>
      <c r="F99" s="28">
        <f>(INDEX(Data!878:878,1,$M$1+1))</f>
        <v>25677949.654769525</v>
      </c>
      <c r="G99" s="26">
        <f t="shared" si="8"/>
        <v>51362503.443613954</v>
      </c>
      <c r="H99" s="24">
        <f t="shared" si="9"/>
        <v>333948.44361395389</v>
      </c>
      <c r="I99" s="164">
        <f t="shared" si="10"/>
        <v>6.5443445069913089E-3</v>
      </c>
      <c r="J99" s="165">
        <f t="shared" si="11"/>
        <v>1.7397407826315495E-2</v>
      </c>
      <c r="K99" s="23" t="str">
        <f>IFERROR(G99/#REF!,"")</f>
        <v/>
      </c>
    </row>
    <row r="100" spans="1:11" hidden="1" outlineLevel="1">
      <c r="A100" s="19" t="s">
        <v>16</v>
      </c>
      <c r="B100" s="24">
        <f>(INDEX(Data!879:879,1,$M$1-2))</f>
        <v>5317676</v>
      </c>
      <c r="C100" s="25">
        <f>(INDEX(Data!879:879,1,$M$1-1))</f>
        <v>5320211</v>
      </c>
      <c r="D100" s="26">
        <f t="shared" si="12"/>
        <v>10637887</v>
      </c>
      <c r="E100" s="27">
        <f>(INDEX(Data!879:879,1,$M$1))</f>
        <v>4613983.6276057381</v>
      </c>
      <c r="F100" s="28">
        <f>(INDEX(Data!879:879,1,$M$1+1))</f>
        <v>4612019.607572224</v>
      </c>
      <c r="G100" s="26">
        <f t="shared" si="8"/>
        <v>9226003.2351779621</v>
      </c>
      <c r="H100" s="24">
        <f t="shared" si="9"/>
        <v>-1411883.7648220379</v>
      </c>
      <c r="I100" s="164">
        <f t="shared" si="10"/>
        <v>-0.13272219989007572</v>
      </c>
      <c r="J100" s="165">
        <f t="shared" si="11"/>
        <v>3.1250139718268276E-3</v>
      </c>
      <c r="K100" s="23" t="str">
        <f>IFERROR(G100/#REF!,"")</f>
        <v/>
      </c>
    </row>
    <row r="101" spans="1:11" hidden="1" outlineLevel="1">
      <c r="A101" s="19" t="s">
        <v>17</v>
      </c>
      <c r="B101" s="24">
        <f>(INDEX(Data!880:880,1,$M$1-2))</f>
        <v>19817327</v>
      </c>
      <c r="C101" s="25">
        <f>(INDEX(Data!880:880,1,$M$1-1))</f>
        <v>19881868</v>
      </c>
      <c r="D101" s="26">
        <f t="shared" si="12"/>
        <v>39699195</v>
      </c>
      <c r="E101" s="27">
        <f>(INDEX(Data!880:880,1,$M$1))</f>
        <v>21840027.343248755</v>
      </c>
      <c r="F101" s="28">
        <f>(INDEX(Data!880:880,1,$M$1+1))</f>
        <v>21835446.678902097</v>
      </c>
      <c r="G101" s="26">
        <f t="shared" si="8"/>
        <v>43675474.022150852</v>
      </c>
      <c r="H101" s="24">
        <f t="shared" si="9"/>
        <v>3976279.0221508518</v>
      </c>
      <c r="I101" s="164">
        <f t="shared" si="10"/>
        <v>0.10016019272307289</v>
      </c>
      <c r="J101" s="165">
        <f t="shared" si="11"/>
        <v>1.4793672088144283E-2</v>
      </c>
      <c r="K101" s="23" t="str">
        <f>IFERROR(G101/#REF!,"")</f>
        <v/>
      </c>
    </row>
    <row r="102" spans="1:11" hidden="1" outlineLevel="1">
      <c r="A102" s="19" t="s">
        <v>18</v>
      </c>
      <c r="B102" s="24">
        <f>(INDEX(Data!881:881,1,$M$1-2))</f>
        <v>15966394</v>
      </c>
      <c r="C102" s="25">
        <f>(INDEX(Data!881:881,1,$M$1-1))</f>
        <v>15762001</v>
      </c>
      <c r="D102" s="26">
        <f t="shared" si="12"/>
        <v>31728395</v>
      </c>
      <c r="E102" s="27">
        <f>(INDEX(Data!881:881,1,$M$1))</f>
        <v>14790236.437927702</v>
      </c>
      <c r="F102" s="28">
        <f>(INDEX(Data!881:881,1,$M$1+1))</f>
        <v>14748154.152392689</v>
      </c>
      <c r="G102" s="26">
        <f t="shared" si="8"/>
        <v>29538390.590320393</v>
      </c>
      <c r="H102" s="24">
        <f t="shared" si="9"/>
        <v>-2190004.4096796066</v>
      </c>
      <c r="I102" s="164">
        <f t="shared" si="10"/>
        <v>-6.9023485419908784E-2</v>
      </c>
      <c r="J102" s="165">
        <f t="shared" si="11"/>
        <v>1.0005186530616774E-2</v>
      </c>
      <c r="K102" s="23" t="str">
        <f>IFERROR(G102/#REF!,"")</f>
        <v/>
      </c>
    </row>
    <row r="103" spans="1:11" hidden="1" outlineLevel="1">
      <c r="A103" s="19" t="s">
        <v>19</v>
      </c>
      <c r="B103" s="24">
        <f>(INDEX(Data!882:882,1,$M$1-2))</f>
        <v>8710045</v>
      </c>
      <c r="C103" s="25">
        <f>(INDEX(Data!882:882,1,$M$1-1))</f>
        <v>8716412</v>
      </c>
      <c r="D103" s="26">
        <f t="shared" si="12"/>
        <v>17426457</v>
      </c>
      <c r="E103" s="27">
        <f>(INDEX(Data!882:882,1,$M$1))</f>
        <v>10548267.106418271</v>
      </c>
      <c r="F103" s="28">
        <f>(INDEX(Data!882:882,1,$M$1+1))</f>
        <v>10545977.967298977</v>
      </c>
      <c r="G103" s="26">
        <f t="shared" si="8"/>
        <v>21094245.073717248</v>
      </c>
      <c r="H103" s="24">
        <f t="shared" si="9"/>
        <v>3667788.0737172477</v>
      </c>
      <c r="I103" s="164">
        <f t="shared" si="10"/>
        <v>0.2104723911301791</v>
      </c>
      <c r="J103" s="165">
        <f t="shared" si="11"/>
        <v>7.145001893036307E-3</v>
      </c>
      <c r="K103" s="23" t="str">
        <f>IFERROR(G103/#REF!,"")</f>
        <v/>
      </c>
    </row>
    <row r="104" spans="1:11" hidden="1" outlineLevel="1">
      <c r="A104" s="19" t="s">
        <v>20</v>
      </c>
      <c r="B104" s="24">
        <f>(INDEX(Data!883:883,1,$M$1-2))</f>
        <v>13107469</v>
      </c>
      <c r="C104" s="25">
        <f>(INDEX(Data!883:883,1,$M$1-1))</f>
        <v>13132976</v>
      </c>
      <c r="D104" s="26">
        <f t="shared" si="12"/>
        <v>26240445</v>
      </c>
      <c r="E104" s="27">
        <f>(INDEX(Data!883:883,1,$M$1))</f>
        <v>13441552.820537247</v>
      </c>
      <c r="F104" s="28">
        <f>(INDEX(Data!883:883,1,$M$1+1))</f>
        <v>13439158.93054644</v>
      </c>
      <c r="G104" s="26">
        <f t="shared" si="8"/>
        <v>26880711.751083687</v>
      </c>
      <c r="H104" s="24">
        <f t="shared" si="9"/>
        <v>640266.75108368695</v>
      </c>
      <c r="I104" s="164">
        <f t="shared" si="10"/>
        <v>2.4399995925514485E-2</v>
      </c>
      <c r="J104" s="165">
        <f t="shared" si="11"/>
        <v>9.1049826944013396E-3</v>
      </c>
      <c r="K104" s="23" t="str">
        <f>IFERROR(G104/#REF!,"")</f>
        <v/>
      </c>
    </row>
    <row r="105" spans="1:11" hidden="1" outlineLevel="1">
      <c r="A105" s="19" t="s">
        <v>21</v>
      </c>
      <c r="B105" s="24">
        <f>(INDEX(Data!884:884,1,$M$1-2))</f>
        <v>19007356</v>
      </c>
      <c r="C105" s="25">
        <f>(INDEX(Data!884:884,1,$M$1-1))</f>
        <v>19030860</v>
      </c>
      <c r="D105" s="26">
        <f t="shared" si="12"/>
        <v>38038216</v>
      </c>
      <c r="E105" s="27">
        <f>(INDEX(Data!884:884,1,$M$1))</f>
        <v>18826476.765148837</v>
      </c>
      <c r="F105" s="28">
        <f>(INDEX(Data!884:884,1,$M$1+1))</f>
        <v>18807807.374728385</v>
      </c>
      <c r="G105" s="26">
        <f t="shared" si="8"/>
        <v>37634284.139877222</v>
      </c>
      <c r="H105" s="24">
        <f t="shared" si="9"/>
        <v>-403931.86012277752</v>
      </c>
      <c r="I105" s="164">
        <f t="shared" si="10"/>
        <v>-1.0619106325143575E-2</v>
      </c>
      <c r="J105" s="165">
        <f t="shared" si="11"/>
        <v>1.274741193547268E-2</v>
      </c>
      <c r="K105" s="23" t="str">
        <f>IFERROR(G105/#REF!,"")</f>
        <v/>
      </c>
    </row>
    <row r="106" spans="1:11" hidden="1" outlineLevel="1">
      <c r="A106" s="19" t="s">
        <v>22</v>
      </c>
      <c r="B106" s="24">
        <f>(INDEX(Data!885:885,1,$M$1-2))</f>
        <v>29897690</v>
      </c>
      <c r="C106" s="25">
        <f>(INDEX(Data!885:885,1,$M$1-1))</f>
        <v>29904347</v>
      </c>
      <c r="D106" s="26">
        <f t="shared" si="12"/>
        <v>59802037</v>
      </c>
      <c r="E106" s="27">
        <f>(INDEX(Data!885:885,1,$M$1))</f>
        <v>30049889.547981627</v>
      </c>
      <c r="F106" s="28">
        <f>(INDEX(Data!885:885,1,$M$1+1))</f>
        <v>30032047.285772994</v>
      </c>
      <c r="G106" s="26">
        <f t="shared" si="8"/>
        <v>60081936.833754621</v>
      </c>
      <c r="H106" s="24">
        <f t="shared" si="9"/>
        <v>279899.83375462145</v>
      </c>
      <c r="I106" s="164">
        <f t="shared" si="10"/>
        <v>4.6804397942936532E-3</v>
      </c>
      <c r="J106" s="165">
        <f t="shared" si="11"/>
        <v>2.0350837439986919E-2</v>
      </c>
      <c r="K106" s="23" t="str">
        <f>IFERROR(G106/#REF!,"")</f>
        <v/>
      </c>
    </row>
    <row r="107" spans="1:11" hidden="1" outlineLevel="1">
      <c r="A107" s="19" t="s">
        <v>23</v>
      </c>
      <c r="B107" s="24">
        <f>(INDEX(Data!886:886,1,$M$1-2))</f>
        <v>3186194</v>
      </c>
      <c r="C107" s="25">
        <f>(INDEX(Data!886:886,1,$M$1-1))</f>
        <v>3181853</v>
      </c>
      <c r="D107" s="26">
        <f t="shared" si="12"/>
        <v>6368047</v>
      </c>
      <c r="E107" s="27">
        <f>(INDEX(Data!886:886,1,$M$1))</f>
        <v>3557987.9063410182</v>
      </c>
      <c r="F107" s="28">
        <f>(INDEX(Data!886:886,1,$M$1+1))</f>
        <v>3555321.5996563584</v>
      </c>
      <c r="G107" s="26">
        <f t="shared" si="8"/>
        <v>7113309.5059973765</v>
      </c>
      <c r="H107" s="24">
        <f t="shared" si="9"/>
        <v>745262.50599737652</v>
      </c>
      <c r="I107" s="164">
        <f t="shared" si="10"/>
        <v>0.11703156493621616</v>
      </c>
      <c r="J107" s="165">
        <f t="shared" si="11"/>
        <v>2.4094064380350945E-3</v>
      </c>
      <c r="K107" s="23" t="str">
        <f>IFERROR(G107/#REF!,"")</f>
        <v/>
      </c>
    </row>
    <row r="108" spans="1:11" hidden="1" outlineLevel="1">
      <c r="A108" s="19" t="s">
        <v>24</v>
      </c>
      <c r="B108" s="24">
        <f>(INDEX(Data!887:887,1,$M$1-2))</f>
        <v>107583938</v>
      </c>
      <c r="C108" s="25">
        <f>(INDEX(Data!887:887,1,$M$1-1))</f>
        <v>107423922</v>
      </c>
      <c r="D108" s="26">
        <f t="shared" si="12"/>
        <v>215007860</v>
      </c>
      <c r="E108" s="27">
        <f>(INDEX(Data!887:887,1,$M$1))</f>
        <v>110827228.76292714</v>
      </c>
      <c r="F108" s="28">
        <f>(INDEX(Data!887:887,1,$M$1+1))</f>
        <v>110718981.11737627</v>
      </c>
      <c r="G108" s="26">
        <f t="shared" si="8"/>
        <v>221546209.88030341</v>
      </c>
      <c r="H108" s="24">
        <f t="shared" si="9"/>
        <v>6538349.8803034127</v>
      </c>
      <c r="I108" s="164">
        <f t="shared" si="10"/>
        <v>3.0409817949462001E-2</v>
      </c>
      <c r="J108" s="165">
        <f t="shared" si="11"/>
        <v>7.5041703718617042E-2</v>
      </c>
      <c r="K108" s="23" t="str">
        <f>IFERROR(G108/#REF!,"")</f>
        <v/>
      </c>
    </row>
    <row r="109" spans="1:11" hidden="1" outlineLevel="1">
      <c r="A109" s="19" t="s">
        <v>25</v>
      </c>
      <c r="B109" s="24">
        <f>(INDEX(Data!888:888,1,$M$1-2))</f>
        <v>15747249</v>
      </c>
      <c r="C109" s="25">
        <f>(INDEX(Data!888:888,1,$M$1-1))</f>
        <v>15646871</v>
      </c>
      <c r="D109" s="26">
        <f t="shared" si="12"/>
        <v>31394120</v>
      </c>
      <c r="E109" s="27">
        <f>(INDEX(Data!888:888,1,$M$1))</f>
        <v>17306596.210731231</v>
      </c>
      <c r="F109" s="28">
        <f>(INDEX(Data!888:888,1,$M$1+1))</f>
        <v>17281790.813136477</v>
      </c>
      <c r="G109" s="26">
        <f t="shared" si="8"/>
        <v>34588387.023867711</v>
      </c>
      <c r="H109" s="24">
        <f t="shared" si="9"/>
        <v>3194267.0238677114</v>
      </c>
      <c r="I109" s="164">
        <f t="shared" si="10"/>
        <v>0.10174730248427767</v>
      </c>
      <c r="J109" s="165">
        <f t="shared" si="11"/>
        <v>1.171571155540088E-2</v>
      </c>
      <c r="K109" s="23" t="str">
        <f>IFERROR(G109/#REF!,"")</f>
        <v/>
      </c>
    </row>
    <row r="110" spans="1:11" hidden="1" outlineLevel="1">
      <c r="A110" s="19" t="s">
        <v>26</v>
      </c>
      <c r="B110" s="24">
        <f>(INDEX(Data!889:889,1,$M$1-2))</f>
        <v>18794448</v>
      </c>
      <c r="C110" s="25">
        <f>(INDEX(Data!889:889,1,$M$1-1))</f>
        <v>18816369</v>
      </c>
      <c r="D110" s="26">
        <f t="shared" si="12"/>
        <v>37610817</v>
      </c>
      <c r="E110" s="27">
        <f>(INDEX(Data!889:889,1,$M$1))</f>
        <v>19390898.909403034</v>
      </c>
      <c r="F110" s="28">
        <f>(INDEX(Data!889:889,1,$M$1+1))</f>
        <v>19373886.787913002</v>
      </c>
      <c r="G110" s="26">
        <f t="shared" si="8"/>
        <v>38764785.697316036</v>
      </c>
      <c r="H110" s="24">
        <f t="shared" si="9"/>
        <v>1153968.6973160356</v>
      </c>
      <c r="I110" s="164">
        <f t="shared" si="10"/>
        <v>3.068183010531347E-2</v>
      </c>
      <c r="J110" s="165">
        <f t="shared" si="11"/>
        <v>1.3130333236507767E-2</v>
      </c>
      <c r="K110" s="23" t="str">
        <f>IFERROR(G110/#REF!,"")</f>
        <v/>
      </c>
    </row>
    <row r="111" spans="1:11" hidden="1" outlineLevel="1">
      <c r="A111" s="19" t="s">
        <v>27</v>
      </c>
      <c r="B111" s="24">
        <f>(INDEX(Data!890:890,1,$M$1-2))</f>
        <v>7240995</v>
      </c>
      <c r="C111" s="25">
        <f>(INDEX(Data!890:890,1,$M$1-1))</f>
        <v>7251481</v>
      </c>
      <c r="D111" s="26">
        <f t="shared" si="12"/>
        <v>14492476</v>
      </c>
      <c r="E111" s="27">
        <f>(INDEX(Data!890:890,1,$M$1))</f>
        <v>7436460.3384500444</v>
      </c>
      <c r="F111" s="28">
        <f>(INDEX(Data!890:890,1,$M$1+1))</f>
        <v>7433461.6679398511</v>
      </c>
      <c r="G111" s="26">
        <f t="shared" si="8"/>
        <v>14869922.006389895</v>
      </c>
      <c r="H111" s="24">
        <f t="shared" si="9"/>
        <v>377446.00638989545</v>
      </c>
      <c r="I111" s="164">
        <f t="shared" si="10"/>
        <v>2.6044273345002984E-2</v>
      </c>
      <c r="J111" s="165">
        <f t="shared" si="11"/>
        <v>5.0367112221207993E-3</v>
      </c>
      <c r="K111" s="23" t="str">
        <f>IFERROR(G111/#REF!,"")</f>
        <v/>
      </c>
    </row>
    <row r="112" spans="1:11" hidden="1" outlineLevel="1">
      <c r="A112" s="19" t="s">
        <v>28</v>
      </c>
      <c r="B112" s="24">
        <f>(INDEX(Data!891:891,1,$M$1-2))</f>
        <v>9708539</v>
      </c>
      <c r="C112" s="25">
        <f>(INDEX(Data!891:891,1,$M$1-1))</f>
        <v>9724374</v>
      </c>
      <c r="D112" s="26">
        <f t="shared" si="12"/>
        <v>19432913</v>
      </c>
      <c r="E112" s="27">
        <f>(INDEX(Data!891:891,1,$M$1))</f>
        <v>9597666.7014369033</v>
      </c>
      <c r="F112" s="28">
        <f>(INDEX(Data!891:891,1,$M$1+1))</f>
        <v>9591437.9517239314</v>
      </c>
      <c r="G112" s="26">
        <f t="shared" si="8"/>
        <v>19189104.653160833</v>
      </c>
      <c r="H112" s="24">
        <f t="shared" si="9"/>
        <v>-243808.34683916718</v>
      </c>
      <c r="I112" s="164">
        <f t="shared" si="10"/>
        <v>-1.2546155424004994E-2</v>
      </c>
      <c r="J112" s="165">
        <f t="shared" si="11"/>
        <v>6.4996964145133534E-3</v>
      </c>
      <c r="K112" s="23" t="str">
        <f>IFERROR(G112/#REF!,"")</f>
        <v/>
      </c>
    </row>
    <row r="113" spans="1:11" hidden="1" outlineLevel="1">
      <c r="A113" s="19" t="s">
        <v>29</v>
      </c>
      <c r="B113" s="24">
        <f>(INDEX(Data!892:892,1,$M$1-2))</f>
        <v>74368941</v>
      </c>
      <c r="C113" s="25">
        <f>(INDEX(Data!892:892,1,$M$1-1))</f>
        <v>74327563</v>
      </c>
      <c r="D113" s="26">
        <f t="shared" si="12"/>
        <v>148696504</v>
      </c>
      <c r="E113" s="27">
        <f>(INDEX(Data!892:892,1,$M$1))</f>
        <v>77339384.342430413</v>
      </c>
      <c r="F113" s="28">
        <f>(INDEX(Data!892:892,1,$M$1+1))</f>
        <v>77245455.9064987</v>
      </c>
      <c r="G113" s="26">
        <f t="shared" si="8"/>
        <v>154584840.24892911</v>
      </c>
      <c r="H113" s="24">
        <f t="shared" si="9"/>
        <v>5888336.2489291131</v>
      </c>
      <c r="I113" s="164">
        <f t="shared" si="10"/>
        <v>3.9599695288929676E-2</v>
      </c>
      <c r="J113" s="165">
        <f t="shared" si="11"/>
        <v>5.2360678106916296E-2</v>
      </c>
      <c r="K113" s="23" t="str">
        <f>IFERROR(G113/#REF!,"")</f>
        <v/>
      </c>
    </row>
    <row r="114" spans="1:11" hidden="1" outlineLevel="1">
      <c r="A114" s="19" t="s">
        <v>30</v>
      </c>
      <c r="B114" s="24">
        <f>(INDEX(Data!893:893,1,$M$1-2))</f>
        <v>6513057</v>
      </c>
      <c r="C114" s="25">
        <f>(INDEX(Data!893:893,1,$M$1-1))</f>
        <v>6522486</v>
      </c>
      <c r="D114" s="26">
        <f t="shared" si="12"/>
        <v>13035543</v>
      </c>
      <c r="E114" s="27">
        <f>(INDEX(Data!893:893,1,$M$1))</f>
        <v>7784081.6025717277</v>
      </c>
      <c r="F114" s="28">
        <f>(INDEX(Data!893:893,1,$M$1+1))</f>
        <v>7783650.4287154414</v>
      </c>
      <c r="G114" s="26">
        <f t="shared" si="8"/>
        <v>15567732.031287169</v>
      </c>
      <c r="H114" s="24">
        <f t="shared" si="9"/>
        <v>2532189.0312871691</v>
      </c>
      <c r="I114" s="164">
        <f t="shared" si="10"/>
        <v>0.19425266989546727</v>
      </c>
      <c r="J114" s="165">
        <f t="shared" si="11"/>
        <v>5.2730720841211625E-3</v>
      </c>
      <c r="K114" s="23" t="str">
        <f>IFERROR(G114/#REF!,"")</f>
        <v/>
      </c>
    </row>
    <row r="115" spans="1:11" hidden="1" outlineLevel="1">
      <c r="A115" s="19" t="s">
        <v>401</v>
      </c>
      <c r="B115" s="24">
        <f>(INDEX(Data!894:894,1,$M$1-2))</f>
        <v>0</v>
      </c>
      <c r="C115" s="25">
        <f>(INDEX(Data!894:894,1,$M$1-1))</f>
        <v>0</v>
      </c>
      <c r="D115" s="26">
        <f t="shared" ref="D115" si="17">B115+C115</f>
        <v>0</v>
      </c>
      <c r="E115" s="27">
        <f>(INDEX(Data!894:894,1,$M$1))</f>
        <v>0</v>
      </c>
      <c r="F115" s="28">
        <f>(INDEX(Data!894:894,1,$M$1+1))</f>
        <v>0</v>
      </c>
      <c r="G115" s="26">
        <f t="shared" ref="G115" si="18">E115+F115</f>
        <v>0</v>
      </c>
      <c r="H115" s="24">
        <f t="shared" ref="H115" si="19">G115-D115</f>
        <v>0</v>
      </c>
      <c r="I115" s="164" t="str">
        <f t="shared" ref="I115" si="20">IFERROR(H115/D115,"")</f>
        <v/>
      </c>
      <c r="J115" s="165">
        <f t="shared" si="11"/>
        <v>0</v>
      </c>
      <c r="K115" s="23" t="str">
        <f>IFERROR(G115/#REF!,"")</f>
        <v/>
      </c>
    </row>
    <row r="116" spans="1:11" hidden="1" outlineLevel="1">
      <c r="A116" s="19" t="s">
        <v>31</v>
      </c>
      <c r="B116" s="24">
        <f>(INDEX(Data!895:895,1,$M$1-2))</f>
        <v>22442384</v>
      </c>
      <c r="C116" s="25">
        <f>(INDEX(Data!895:895,1,$M$1-1))</f>
        <v>22491668</v>
      </c>
      <c r="D116" s="26">
        <f t="shared" si="12"/>
        <v>44934052</v>
      </c>
      <c r="E116" s="27">
        <f>(INDEX(Data!895:895,1,$M$1))</f>
        <v>22372173.726737209</v>
      </c>
      <c r="F116" s="28">
        <f>(INDEX(Data!895:895,1,$M$1+1))</f>
        <v>22360566.898850098</v>
      </c>
      <c r="G116" s="26">
        <f t="shared" si="8"/>
        <v>44732740.625587307</v>
      </c>
      <c r="H116" s="24">
        <f t="shared" si="9"/>
        <v>-201311.37441269308</v>
      </c>
      <c r="I116" s="164">
        <f t="shared" si="10"/>
        <v>-4.4801518103173305E-3</v>
      </c>
      <c r="J116" s="165">
        <f t="shared" si="11"/>
        <v>1.5151787387203257E-2</v>
      </c>
      <c r="K116" s="23" t="str">
        <f>IFERROR(G116/#REF!,"")</f>
        <v/>
      </c>
    </row>
    <row r="117" spans="1:11" hidden="1" outlineLevel="1">
      <c r="A117" s="19" t="s">
        <v>32</v>
      </c>
      <c r="B117" s="24">
        <f>(INDEX(Data!896:896,1,$M$1-2))</f>
        <v>18195336</v>
      </c>
      <c r="C117" s="25">
        <f>(INDEX(Data!896:896,1,$M$1-1))</f>
        <v>18167610</v>
      </c>
      <c r="D117" s="26">
        <f t="shared" si="12"/>
        <v>36362946</v>
      </c>
      <c r="E117" s="27">
        <f>(INDEX(Data!896:896,1,$M$1))</f>
        <v>14493338.555407338</v>
      </c>
      <c r="F117" s="28">
        <f>(INDEX(Data!896:896,1,$M$1+1))</f>
        <v>14434161.523019448</v>
      </c>
      <c r="G117" s="26">
        <f t="shared" si="8"/>
        <v>28927500.078426786</v>
      </c>
      <c r="H117" s="24">
        <f t="shared" si="9"/>
        <v>-7435445.9215732142</v>
      </c>
      <c r="I117" s="164">
        <f t="shared" si="10"/>
        <v>-0.20447864487033626</v>
      </c>
      <c r="J117" s="165">
        <f t="shared" si="11"/>
        <v>9.7982668779501726E-3</v>
      </c>
      <c r="K117" s="23" t="str">
        <f>IFERROR(G117/#REF!,"")</f>
        <v/>
      </c>
    </row>
    <row r="118" spans="1:11" hidden="1" outlineLevel="1">
      <c r="A118" s="19" t="s">
        <v>33</v>
      </c>
      <c r="B118" s="24">
        <f>(INDEX(Data!897:897,1,$M$1-2))</f>
        <v>97158688</v>
      </c>
      <c r="C118" s="25">
        <f>(INDEX(Data!897:897,1,$M$1-1))</f>
        <v>97112225</v>
      </c>
      <c r="D118" s="26">
        <f t="shared" si="12"/>
        <v>194270913</v>
      </c>
      <c r="E118" s="27">
        <f>(INDEX(Data!897:897,1,$M$1))</f>
        <v>101642719.99595962</v>
      </c>
      <c r="F118" s="28">
        <f>(INDEX(Data!897:897,1,$M$1+1))</f>
        <v>101559800.55360016</v>
      </c>
      <c r="G118" s="26">
        <f t="shared" si="8"/>
        <v>203202520.54955977</v>
      </c>
      <c r="H118" s="24">
        <f t="shared" si="9"/>
        <v>8931607.549559772</v>
      </c>
      <c r="I118" s="164">
        <f t="shared" si="10"/>
        <v>4.5975011964656656E-2</v>
      </c>
      <c r="J118" s="165">
        <f t="shared" si="11"/>
        <v>6.8828364746996926E-2</v>
      </c>
      <c r="K118" s="23" t="str">
        <f>IFERROR(G118/#REF!,"")</f>
        <v/>
      </c>
    </row>
    <row r="119" spans="1:11" hidden="1" outlineLevel="1">
      <c r="A119" s="19" t="s">
        <v>34</v>
      </c>
      <c r="B119" s="24">
        <f>(INDEX(Data!898:898,1,$M$1-2))</f>
        <v>12067259</v>
      </c>
      <c r="C119" s="25">
        <f>(INDEX(Data!898:898,1,$M$1-1))</f>
        <v>12063985</v>
      </c>
      <c r="D119" s="26">
        <f t="shared" si="12"/>
        <v>24131244</v>
      </c>
      <c r="E119" s="27">
        <f>(INDEX(Data!898:898,1,$M$1))</f>
        <v>15156128.268636145</v>
      </c>
      <c r="F119" s="28">
        <f>(INDEX(Data!898:898,1,$M$1+1))</f>
        <v>15141147.666673571</v>
      </c>
      <c r="G119" s="26">
        <f t="shared" si="8"/>
        <v>30297275.935309716</v>
      </c>
      <c r="H119" s="24">
        <f t="shared" si="9"/>
        <v>6166031.9353097156</v>
      </c>
      <c r="I119" s="164">
        <f t="shared" si="10"/>
        <v>0.25552068245257953</v>
      </c>
      <c r="J119" s="165">
        <f t="shared" si="11"/>
        <v>1.0262234706913074E-2</v>
      </c>
      <c r="K119" s="23" t="str">
        <f>IFERROR(G119/#REF!,"")</f>
        <v/>
      </c>
    </row>
    <row r="120" spans="1:11" hidden="1" outlineLevel="1">
      <c r="A120" s="19" t="s">
        <v>35</v>
      </c>
      <c r="B120" s="24">
        <f>(INDEX(Data!899:899,1,$M$1-2))</f>
        <v>32785849</v>
      </c>
      <c r="C120" s="25">
        <f>(INDEX(Data!899:899,1,$M$1-1))</f>
        <v>32847513</v>
      </c>
      <c r="D120" s="26">
        <f t="shared" si="12"/>
        <v>65633362</v>
      </c>
      <c r="E120" s="27">
        <f>(INDEX(Data!899:899,1,$M$1))</f>
        <v>36886585.098210424</v>
      </c>
      <c r="F120" s="28">
        <f>(INDEX(Data!899:899,1,$M$1+1))</f>
        <v>36879559.548075333</v>
      </c>
      <c r="G120" s="26">
        <f t="shared" si="8"/>
        <v>73766144.646285757</v>
      </c>
      <c r="H120" s="24">
        <f t="shared" si="9"/>
        <v>8132782.6462857574</v>
      </c>
      <c r="I120" s="164">
        <f t="shared" si="10"/>
        <v>0.12391232748805033</v>
      </c>
      <c r="J120" s="165">
        <f t="shared" si="11"/>
        <v>2.4985925843651106E-2</v>
      </c>
      <c r="K120" s="23" t="str">
        <f>IFERROR(G120/#REF!,"")</f>
        <v/>
      </c>
    </row>
    <row r="121" spans="1:11" hidden="1" outlineLevel="1">
      <c r="A121" s="19" t="s">
        <v>36</v>
      </c>
      <c r="B121" s="24">
        <f>(INDEX(Data!900:900,1,$M$1-2))</f>
        <v>31016947</v>
      </c>
      <c r="C121" s="25">
        <f>(INDEX(Data!900:900,1,$M$1-1))</f>
        <v>31025565</v>
      </c>
      <c r="D121" s="26">
        <f t="shared" si="12"/>
        <v>62042512</v>
      </c>
      <c r="E121" s="27">
        <f>(INDEX(Data!900:900,1,$M$1))</f>
        <v>30832886.99828659</v>
      </c>
      <c r="F121" s="28">
        <f>(INDEX(Data!900:900,1,$M$1+1))</f>
        <v>30828030.43553973</v>
      </c>
      <c r="G121" s="26">
        <f t="shared" si="8"/>
        <v>61660917.43382632</v>
      </c>
      <c r="H121" s="24">
        <f t="shared" si="9"/>
        <v>-381594.56617368013</v>
      </c>
      <c r="I121" s="164">
        <f t="shared" si="10"/>
        <v>-6.1505337851839419E-3</v>
      </c>
      <c r="J121" s="165">
        <f t="shared" si="11"/>
        <v>2.0885666694940283E-2</v>
      </c>
      <c r="K121" s="23" t="str">
        <f>IFERROR(G121/#REF!,"")</f>
        <v/>
      </c>
    </row>
    <row r="122" spans="1:11" hidden="1" outlineLevel="1">
      <c r="A122" s="19" t="s">
        <v>40</v>
      </c>
      <c r="B122" s="24">
        <f>(INDEX(Data!901:901,1,$M$1-2))</f>
        <v>38613356</v>
      </c>
      <c r="C122" s="25">
        <f>(INDEX(Data!901:901,1,$M$1-1))</f>
        <v>38745496</v>
      </c>
      <c r="D122" s="26">
        <f t="shared" si="12"/>
        <v>77358852</v>
      </c>
      <c r="E122" s="27">
        <f>(INDEX(Data!901:901,1,$M$1))</f>
        <v>39373524.616224617</v>
      </c>
      <c r="F122" s="28">
        <f>(INDEX(Data!901:901,1,$M$1+1))</f>
        <v>39350398.231207281</v>
      </c>
      <c r="G122" s="26">
        <f t="shared" si="8"/>
        <v>78723922.847431898</v>
      </c>
      <c r="H122" s="24">
        <f t="shared" si="9"/>
        <v>1365070.8474318981</v>
      </c>
      <c r="I122" s="164">
        <f t="shared" si="10"/>
        <v>1.76459553385293E-2</v>
      </c>
      <c r="J122" s="165">
        <f t="shared" si="11"/>
        <v>2.6665214887115363E-2</v>
      </c>
      <c r="K122" s="23" t="str">
        <f>IFERROR(G122/#REF!,"")</f>
        <v/>
      </c>
    </row>
    <row r="123" spans="1:11" hidden="1" outlineLevel="1">
      <c r="A123" s="19" t="s">
        <v>107</v>
      </c>
      <c r="B123" s="24">
        <f>(INDEX(Data!902:902,1,$M$1-2))</f>
        <v>66378128</v>
      </c>
      <c r="C123" s="25">
        <f>(INDEX(Data!902:902,1,$M$1-1))</f>
        <v>66538748</v>
      </c>
      <c r="D123" s="26">
        <f t="shared" si="12"/>
        <v>132916876</v>
      </c>
      <c r="E123" s="27">
        <f>(INDEX(Data!902:902,1,$M$1))</f>
        <v>69021386.316155404</v>
      </c>
      <c r="F123" s="28">
        <f>(INDEX(Data!902:902,1,$M$1+1))</f>
        <v>69014937.612188965</v>
      </c>
      <c r="G123" s="26">
        <f t="shared" si="8"/>
        <v>138036323.92834437</v>
      </c>
      <c r="H123" s="24">
        <f t="shared" si="9"/>
        <v>5119447.9283443689</v>
      </c>
      <c r="I123" s="164">
        <f t="shared" si="10"/>
        <v>3.8516161998453598E-2</v>
      </c>
      <c r="J123" s="165">
        <f t="shared" si="11"/>
        <v>4.6755396665257007E-2</v>
      </c>
      <c r="K123" s="23" t="str">
        <f>IFERROR(G123/#REF!,"")</f>
        <v/>
      </c>
    </row>
    <row r="124" spans="1:11" hidden="1" outlineLevel="1">
      <c r="A124" s="19" t="s">
        <v>41</v>
      </c>
      <c r="B124" s="24">
        <f>(INDEX(Data!903:903,1,$M$1-2))</f>
        <v>3667023</v>
      </c>
      <c r="C124" s="25">
        <f>(INDEX(Data!903:903,1,$M$1-1))</f>
        <v>3678320</v>
      </c>
      <c r="D124" s="26">
        <f t="shared" si="12"/>
        <v>7345343</v>
      </c>
      <c r="E124" s="27">
        <f>(INDEX(Data!903:903,1,$M$1))</f>
        <v>3422581.3904341236</v>
      </c>
      <c r="F124" s="28">
        <f>(INDEX(Data!903:903,1,$M$1+1))</f>
        <v>3421242.4908048525</v>
      </c>
      <c r="G124" s="26">
        <f t="shared" si="8"/>
        <v>6843823.8812389765</v>
      </c>
      <c r="H124" s="24">
        <f t="shared" si="9"/>
        <v>-501519.11876102351</v>
      </c>
      <c r="I124" s="164">
        <f t="shared" si="10"/>
        <v>-6.8277154485641242E-2</v>
      </c>
      <c r="J124" s="165">
        <f t="shared" si="11"/>
        <v>2.3181267884284859E-3</v>
      </c>
      <c r="K124" s="23" t="str">
        <f>IFERROR(G124/#REF!,"")</f>
        <v/>
      </c>
    </row>
    <row r="125" spans="1:11" hidden="1" outlineLevel="1">
      <c r="A125" s="19" t="s">
        <v>42</v>
      </c>
      <c r="B125" s="24">
        <f>(INDEX(Data!904:904,1,$M$1-2))</f>
        <v>1668550</v>
      </c>
      <c r="C125" s="25">
        <f>(INDEX(Data!904:904,1,$M$1-1))</f>
        <v>1671009</v>
      </c>
      <c r="D125" s="26">
        <f t="shared" si="12"/>
        <v>3339559</v>
      </c>
      <c r="E125" s="27">
        <f>(INDEX(Data!904:904,1,$M$1))</f>
        <v>1293770.0671788338</v>
      </c>
      <c r="F125" s="28">
        <f>(INDEX(Data!904:904,1,$M$1+1))</f>
        <v>1293603.5712425059</v>
      </c>
      <c r="G125" s="26">
        <f t="shared" si="8"/>
        <v>2587373.6384213399</v>
      </c>
      <c r="H125" s="24">
        <f t="shared" si="9"/>
        <v>-752185.36157866009</v>
      </c>
      <c r="I125" s="164">
        <f t="shared" si="10"/>
        <v>-0.22523493718142429</v>
      </c>
      <c r="J125" s="165">
        <f t="shared" si="11"/>
        <v>8.7639019457238869E-4</v>
      </c>
      <c r="K125" s="23" t="str">
        <f>IFERROR(G125/#REF!,"")</f>
        <v/>
      </c>
    </row>
    <row r="126" spans="1:11" collapsed="1">
      <c r="A126" s="370" t="s">
        <v>185</v>
      </c>
      <c r="B126" s="172">
        <f>SUM(B86:B125)</f>
        <v>1401753944</v>
      </c>
      <c r="C126" s="175">
        <f t="shared" ref="C126:H126" si="21">SUM(C86:C125)</f>
        <v>1401299627</v>
      </c>
      <c r="D126" s="174">
        <f t="shared" si="21"/>
        <v>2803053571</v>
      </c>
      <c r="E126" s="172">
        <f t="shared" si="21"/>
        <v>1476882104.8882425</v>
      </c>
      <c r="F126" s="175">
        <f t="shared" si="21"/>
        <v>1475425730.6458838</v>
      </c>
      <c r="G126" s="174">
        <f t="shared" si="21"/>
        <v>2952307835.5341253</v>
      </c>
      <c r="H126" s="172">
        <f t="shared" si="21"/>
        <v>149254264.53412563</v>
      </c>
      <c r="I126" s="166">
        <f t="shared" si="10"/>
        <v>5.3247025343464482E-2</v>
      </c>
      <c r="J126" s="167">
        <f>IFERROR(G126/G$258,"")</f>
        <v>0.81968721900115504</v>
      </c>
      <c r="K126" s="156">
        <f>IFERROR(G126/'Dollars - All Funds'!G126,"")</f>
        <v>0.72894940181835188</v>
      </c>
    </row>
    <row r="127" spans="1:11" hidden="1">
      <c r="A127" s="384" t="s">
        <v>432</v>
      </c>
      <c r="B127" s="172"/>
      <c r="C127" s="175"/>
      <c r="D127" s="174"/>
      <c r="E127" s="172"/>
      <c r="F127" s="175"/>
      <c r="G127" s="174"/>
      <c r="H127" s="172"/>
      <c r="I127" s="166"/>
      <c r="J127" s="167"/>
      <c r="K127" s="156"/>
    </row>
    <row r="128" spans="1:11" hidden="1">
      <c r="A128" s="384" t="s">
        <v>431</v>
      </c>
      <c r="B128" s="172"/>
      <c r="C128" s="175"/>
      <c r="D128" s="174"/>
      <c r="E128" s="172"/>
      <c r="F128" s="175"/>
      <c r="G128" s="174"/>
      <c r="H128" s="172"/>
      <c r="I128" s="166"/>
      <c r="J128" s="167"/>
      <c r="K128" s="156"/>
    </row>
    <row r="129" spans="1:13" s="38" customFormat="1" hidden="1" outlineLevel="1">
      <c r="A129" s="601" t="s">
        <v>196</v>
      </c>
      <c r="B129" s="598"/>
      <c r="C129" s="598"/>
      <c r="D129" s="598"/>
      <c r="E129" s="598"/>
      <c r="F129" s="598"/>
      <c r="G129" s="598"/>
      <c r="H129" s="598"/>
      <c r="I129" s="598"/>
      <c r="J129" s="598"/>
      <c r="K129" s="597"/>
      <c r="L129" s="35"/>
      <c r="M129" s="35"/>
    </row>
    <row r="130" spans="1:13" hidden="1" outlineLevel="1">
      <c r="A130" s="372" t="s">
        <v>3</v>
      </c>
      <c r="B130" s="375">
        <f>(INDEX(Data!908:908,1,$M$1-2))</f>
        <v>311569</v>
      </c>
      <c r="C130" s="390">
        <f>(INDEX(Data!908:908,1,$M$1-1))</f>
        <v>319491</v>
      </c>
      <c r="D130" s="371">
        <f>B130+C130</f>
        <v>631060</v>
      </c>
      <c r="E130" s="391">
        <f>(INDEX(Data!908:908,1,$M$1))</f>
        <v>495860.5863568458</v>
      </c>
      <c r="F130" s="392">
        <f>(INDEX(Data!908:908,1,$M$1+1))</f>
        <v>493902.93762272468</v>
      </c>
      <c r="G130" s="371">
        <f t="shared" ref="G130:G169" si="22">E130+F130</f>
        <v>989763.52397957048</v>
      </c>
      <c r="H130" s="375">
        <f t="shared" ref="H130:H169" si="23">G130-D130</f>
        <v>358703.52397957048</v>
      </c>
      <c r="I130" s="166">
        <f t="shared" si="10"/>
        <v>0.56841429337871274</v>
      </c>
      <c r="J130" s="167">
        <f t="shared" ref="J130:J169" si="24">IFERROR(G130/G$170,"")</f>
        <v>1.4358728090057084E-2</v>
      </c>
      <c r="K130" s="156" t="str">
        <f>IFERROR(G130/#REF!,"")</f>
        <v/>
      </c>
    </row>
    <row r="131" spans="1:13" hidden="1" outlineLevel="1">
      <c r="A131" s="372" t="s">
        <v>4</v>
      </c>
      <c r="B131" s="152">
        <f>(INDEX(Data!909:909,1,$M$1-2))</f>
        <v>2859157</v>
      </c>
      <c r="C131" s="153">
        <f>(INDEX(Data!909:909,1,$M$1-1))</f>
        <v>2848017</v>
      </c>
      <c r="D131" s="155">
        <f t="shared" ref="D131:D169" si="25">B131+C131</f>
        <v>5707174</v>
      </c>
      <c r="E131" s="393">
        <f>(INDEX(Data!909:909,1,$M$1))</f>
        <v>2773692.9685805487</v>
      </c>
      <c r="F131" s="394">
        <f>(INDEX(Data!909:909,1,$M$1+1))</f>
        <v>2767430.884219178</v>
      </c>
      <c r="G131" s="155">
        <f t="shared" si="22"/>
        <v>5541123.8527997267</v>
      </c>
      <c r="H131" s="152">
        <f t="shared" si="23"/>
        <v>-166050.14720027335</v>
      </c>
      <c r="I131" s="166">
        <f t="shared" si="10"/>
        <v>-2.9094985924780523E-2</v>
      </c>
      <c r="J131" s="167">
        <f t="shared" si="24"/>
        <v>8.0386363801100258E-2</v>
      </c>
      <c r="K131" s="156" t="str">
        <f>IFERROR(G131/#REF!,"")</f>
        <v/>
      </c>
    </row>
    <row r="132" spans="1:13" hidden="1" outlineLevel="1">
      <c r="A132" s="372" t="s">
        <v>5</v>
      </c>
      <c r="B132" s="152">
        <f>(INDEX(Data!910:910,1,$M$1-2))</f>
        <v>212791</v>
      </c>
      <c r="C132" s="153">
        <f>(INDEX(Data!910:910,1,$M$1-1))</f>
        <v>198344</v>
      </c>
      <c r="D132" s="155">
        <f t="shared" si="25"/>
        <v>411135</v>
      </c>
      <c r="E132" s="393">
        <f>(INDEX(Data!910:910,1,$M$1))</f>
        <v>356360.35720471886</v>
      </c>
      <c r="F132" s="394">
        <f>(INDEX(Data!910:910,1,$M$1+1))</f>
        <v>351108.63018179394</v>
      </c>
      <c r="G132" s="155">
        <f t="shared" si="22"/>
        <v>707468.9873865128</v>
      </c>
      <c r="H132" s="152">
        <f t="shared" si="23"/>
        <v>296333.9873865128</v>
      </c>
      <c r="I132" s="166">
        <f t="shared" si="10"/>
        <v>0.72077051913972978</v>
      </c>
      <c r="J132" s="167">
        <f t="shared" si="24"/>
        <v>1.0263416034152253E-2</v>
      </c>
      <c r="K132" s="156" t="str">
        <f>IFERROR(G132/#REF!,"")</f>
        <v/>
      </c>
    </row>
    <row r="133" spans="1:13" hidden="1" outlineLevel="1">
      <c r="A133" s="372" t="s">
        <v>6</v>
      </c>
      <c r="B133" s="152">
        <f>(INDEX(Data!911:911,1,$M$1-2))</f>
        <v>1407517</v>
      </c>
      <c r="C133" s="153">
        <f>(INDEX(Data!911:911,1,$M$1-1))</f>
        <v>1409501</v>
      </c>
      <c r="D133" s="155">
        <f t="shared" si="25"/>
        <v>2817018</v>
      </c>
      <c r="E133" s="393">
        <f>(INDEX(Data!911:911,1,$M$1))</f>
        <v>1470443.8740119699</v>
      </c>
      <c r="F133" s="394">
        <f>(INDEX(Data!911:911,1,$M$1+1))</f>
        <v>1469350.494934513</v>
      </c>
      <c r="G133" s="155">
        <f t="shared" si="22"/>
        <v>2939794.3689464829</v>
      </c>
      <c r="H133" s="152">
        <f t="shared" si="23"/>
        <v>122776.36894648289</v>
      </c>
      <c r="I133" s="166">
        <f t="shared" si="10"/>
        <v>4.3583807042227952E-2</v>
      </c>
      <c r="J133" s="167">
        <f t="shared" si="24"/>
        <v>4.2648276039373205E-2</v>
      </c>
      <c r="K133" s="156" t="str">
        <f>IFERROR(G133/#REF!,"")</f>
        <v/>
      </c>
    </row>
    <row r="134" spans="1:13" hidden="1" outlineLevel="1">
      <c r="A134" s="372" t="s">
        <v>399</v>
      </c>
      <c r="B134" s="152">
        <f>(INDEX(Data!912:912,1,$M$1-2))</f>
        <v>2060623</v>
      </c>
      <c r="C134" s="153">
        <f>(INDEX(Data!912:912,1,$M$1-1))</f>
        <v>2064709</v>
      </c>
      <c r="D134" s="155">
        <f t="shared" ref="D134" si="26">B134+C134</f>
        <v>4125332</v>
      </c>
      <c r="E134" s="393">
        <f>(INDEX(Data!912:912,1,$M$1))</f>
        <v>2048755.9490862899</v>
      </c>
      <c r="F134" s="394">
        <f>(INDEX(Data!912:912,1,$M$1+1))</f>
        <v>2048577.8866201472</v>
      </c>
      <c r="G134" s="155">
        <f t="shared" ref="G134" si="27">E134+F134</f>
        <v>4097333.835706437</v>
      </c>
      <c r="H134" s="152">
        <f t="shared" ref="H134" si="28">G134-D134</f>
        <v>-27998.164293562993</v>
      </c>
      <c r="I134" s="166">
        <f t="shared" ref="I134" si="29">IFERROR(H134/D134,"")</f>
        <v>-6.786887526522227E-3</v>
      </c>
      <c r="J134" s="167">
        <f t="shared" si="24"/>
        <v>5.944096848967502E-2</v>
      </c>
      <c r="K134" s="156" t="str">
        <f>IFERROR(G134/#REF!,"")</f>
        <v/>
      </c>
    </row>
    <row r="135" spans="1:13" hidden="1" outlineLevel="1">
      <c r="A135" s="372" t="s">
        <v>7</v>
      </c>
      <c r="B135" s="152">
        <f>(INDEX(Data!913:913,1,$M$1-2))</f>
        <v>0</v>
      </c>
      <c r="C135" s="153">
        <f>(INDEX(Data!913:913,1,$M$1-1))</f>
        <v>0</v>
      </c>
      <c r="D135" s="155">
        <f t="shared" si="25"/>
        <v>0</v>
      </c>
      <c r="E135" s="393">
        <f>(INDEX(Data!913:913,1,$M$1))</f>
        <v>0</v>
      </c>
      <c r="F135" s="394">
        <f>(INDEX(Data!913:913,1,$M$1+1))</f>
        <v>0</v>
      </c>
      <c r="G135" s="155">
        <f t="shared" si="22"/>
        <v>0</v>
      </c>
      <c r="H135" s="152">
        <f t="shared" si="23"/>
        <v>0</v>
      </c>
      <c r="I135" s="166" t="str">
        <f t="shared" si="10"/>
        <v/>
      </c>
      <c r="J135" s="167">
        <f t="shared" si="24"/>
        <v>0</v>
      </c>
      <c r="K135" s="156" t="str">
        <f>IFERROR(G135/#REF!,"")</f>
        <v/>
      </c>
    </row>
    <row r="136" spans="1:13" hidden="1" outlineLevel="1">
      <c r="A136" s="372" t="s">
        <v>8</v>
      </c>
      <c r="B136" s="152">
        <f>(INDEX(Data!914:914,1,$M$1-2))</f>
        <v>0</v>
      </c>
      <c r="C136" s="153">
        <f>(INDEX(Data!914:914,1,$M$1-1))</f>
        <v>0</v>
      </c>
      <c r="D136" s="155">
        <f t="shared" si="25"/>
        <v>0</v>
      </c>
      <c r="E136" s="393">
        <f>(INDEX(Data!914:914,1,$M$1))</f>
        <v>0</v>
      </c>
      <c r="F136" s="394">
        <f>(INDEX(Data!914:914,1,$M$1+1))</f>
        <v>0</v>
      </c>
      <c r="G136" s="155">
        <f t="shared" si="22"/>
        <v>0</v>
      </c>
      <c r="H136" s="152">
        <f t="shared" si="23"/>
        <v>0</v>
      </c>
      <c r="I136" s="166" t="str">
        <f t="shared" si="10"/>
        <v/>
      </c>
      <c r="J136" s="167">
        <f t="shared" si="24"/>
        <v>0</v>
      </c>
      <c r="K136" s="156" t="str">
        <f>IFERROR(G136/#REF!,"")</f>
        <v/>
      </c>
    </row>
    <row r="137" spans="1:13" hidden="1" outlineLevel="1">
      <c r="A137" s="372" t="s">
        <v>9</v>
      </c>
      <c r="B137" s="152">
        <f>(INDEX(Data!915:915,1,$M$1-2))</f>
        <v>355195</v>
      </c>
      <c r="C137" s="153">
        <f>(INDEX(Data!915:915,1,$M$1-1))</f>
        <v>355132</v>
      </c>
      <c r="D137" s="155">
        <f t="shared" si="25"/>
        <v>710327</v>
      </c>
      <c r="E137" s="393">
        <f>(INDEX(Data!915:915,1,$M$1))</f>
        <v>301166.08022253623</v>
      </c>
      <c r="F137" s="394">
        <f>(INDEX(Data!915:915,1,$M$1+1))</f>
        <v>300971.34717283526</v>
      </c>
      <c r="G137" s="155">
        <f t="shared" si="22"/>
        <v>602137.42739537149</v>
      </c>
      <c r="H137" s="152">
        <f t="shared" si="23"/>
        <v>-108189.57260462851</v>
      </c>
      <c r="I137" s="166">
        <f t="shared" si="10"/>
        <v>-0.15230953153213733</v>
      </c>
      <c r="J137" s="167">
        <f t="shared" si="24"/>
        <v>8.7353467604602154E-3</v>
      </c>
      <c r="K137" s="156" t="str">
        <f>IFERROR(G137/#REF!,"")</f>
        <v/>
      </c>
    </row>
    <row r="138" spans="1:13" hidden="1" outlineLevel="1">
      <c r="A138" s="372" t="s">
        <v>10</v>
      </c>
      <c r="B138" s="152">
        <f>(INDEX(Data!916:916,1,$M$1-2))</f>
        <v>1366689</v>
      </c>
      <c r="C138" s="153">
        <f>(INDEX(Data!916:916,1,$M$1-1))</f>
        <v>1368224</v>
      </c>
      <c r="D138" s="155">
        <f t="shared" si="25"/>
        <v>2734913</v>
      </c>
      <c r="E138" s="393">
        <f>(INDEX(Data!916:916,1,$M$1))</f>
        <v>1350934.4679197606</v>
      </c>
      <c r="F138" s="394">
        <f>(INDEX(Data!916:916,1,$M$1+1))</f>
        <v>1350213.0172617482</v>
      </c>
      <c r="G138" s="155">
        <f t="shared" si="22"/>
        <v>2701147.4851815086</v>
      </c>
      <c r="H138" s="152">
        <f t="shared" si="23"/>
        <v>-33765.514818491414</v>
      </c>
      <c r="I138" s="166">
        <f t="shared" si="10"/>
        <v>-1.2346101985142275E-2</v>
      </c>
      <c r="J138" s="167">
        <f t="shared" si="24"/>
        <v>3.9186170566196103E-2</v>
      </c>
      <c r="K138" s="156" t="str">
        <f>IFERROR(G138/#REF!,"")</f>
        <v/>
      </c>
    </row>
    <row r="139" spans="1:13" hidden="1" outlineLevel="1">
      <c r="A139" s="372" t="s">
        <v>11</v>
      </c>
      <c r="B139" s="152">
        <f>(INDEX(Data!917:917,1,$M$1-2))</f>
        <v>547762</v>
      </c>
      <c r="C139" s="153">
        <f>(INDEX(Data!917:917,1,$M$1-1))</f>
        <v>547955</v>
      </c>
      <c r="D139" s="155">
        <f t="shared" si="25"/>
        <v>1095717</v>
      </c>
      <c r="E139" s="393">
        <f>(INDEX(Data!917:917,1,$M$1))</f>
        <v>532171.56035370508</v>
      </c>
      <c r="F139" s="394">
        <f>(INDEX(Data!917:917,1,$M$1+1))</f>
        <v>531877.8731372836</v>
      </c>
      <c r="G139" s="155">
        <f t="shared" si="22"/>
        <v>1064049.4334909888</v>
      </c>
      <c r="H139" s="152">
        <f t="shared" si="23"/>
        <v>-31667.566509011202</v>
      </c>
      <c r="I139" s="166">
        <f t="shared" si="10"/>
        <v>-2.8901227697490504E-2</v>
      </c>
      <c r="J139" s="167">
        <f t="shared" si="24"/>
        <v>1.543641094030835E-2</v>
      </c>
      <c r="K139" s="156" t="str">
        <f>IFERROR(G139/#REF!,"")</f>
        <v/>
      </c>
    </row>
    <row r="140" spans="1:13" hidden="1" outlineLevel="1">
      <c r="A140" s="372" t="s">
        <v>12</v>
      </c>
      <c r="B140" s="152">
        <f>(INDEX(Data!918:918,1,$M$1-2))</f>
        <v>4014603</v>
      </c>
      <c r="C140" s="153">
        <f>(INDEX(Data!918:918,1,$M$1-1))</f>
        <v>4011178</v>
      </c>
      <c r="D140" s="155">
        <f t="shared" si="25"/>
        <v>8025781</v>
      </c>
      <c r="E140" s="393">
        <f>(INDEX(Data!918:918,1,$M$1))</f>
        <v>3724573.2779414086</v>
      </c>
      <c r="F140" s="394">
        <f>(INDEX(Data!918:918,1,$M$1+1))</f>
        <v>3719465.6166048124</v>
      </c>
      <c r="G140" s="155">
        <f t="shared" si="22"/>
        <v>7444038.894546221</v>
      </c>
      <c r="H140" s="152">
        <f t="shared" si="23"/>
        <v>-581742.10545377899</v>
      </c>
      <c r="I140" s="166">
        <f t="shared" si="10"/>
        <v>-7.2484173870901655E-2</v>
      </c>
      <c r="J140" s="167">
        <f t="shared" si="24"/>
        <v>0.10799239190876117</v>
      </c>
      <c r="K140" s="156" t="str">
        <f>IFERROR(G140/#REF!,"")</f>
        <v/>
      </c>
    </row>
    <row r="141" spans="1:13" hidden="1" outlineLevel="1">
      <c r="A141" s="372" t="s">
        <v>13</v>
      </c>
      <c r="B141" s="152">
        <f>(INDEX(Data!919:919,1,$M$1-2))</f>
        <v>167892</v>
      </c>
      <c r="C141" s="153">
        <f>(INDEX(Data!919:919,1,$M$1-1))</f>
        <v>167854</v>
      </c>
      <c r="D141" s="155">
        <f t="shared" si="25"/>
        <v>335746</v>
      </c>
      <c r="E141" s="393">
        <f>(INDEX(Data!919:919,1,$M$1))</f>
        <v>115275.63643708971</v>
      </c>
      <c r="F141" s="394">
        <f>(INDEX(Data!919:919,1,$M$1+1))</f>
        <v>115179.88598716553</v>
      </c>
      <c r="G141" s="155">
        <f t="shared" si="22"/>
        <v>230455.52242425524</v>
      </c>
      <c r="H141" s="152">
        <f t="shared" si="23"/>
        <v>-105290.47757574476</v>
      </c>
      <c r="I141" s="166">
        <f t="shared" si="10"/>
        <v>-0.31360158445892061</v>
      </c>
      <c r="J141" s="167">
        <f t="shared" si="24"/>
        <v>3.343271501900928E-3</v>
      </c>
      <c r="K141" s="156" t="str">
        <f>IFERROR(G141/#REF!,"")</f>
        <v/>
      </c>
    </row>
    <row r="142" spans="1:13" hidden="1" outlineLevel="1">
      <c r="A142" s="372" t="s">
        <v>14</v>
      </c>
      <c r="B142" s="152">
        <f>(INDEX(Data!920:920,1,$M$1-2))</f>
        <v>537299</v>
      </c>
      <c r="C142" s="153">
        <f>(INDEX(Data!920:920,1,$M$1-1))</f>
        <v>536771</v>
      </c>
      <c r="D142" s="155">
        <f t="shared" si="25"/>
        <v>1074070</v>
      </c>
      <c r="E142" s="393">
        <f>(INDEX(Data!920:920,1,$M$1))</f>
        <v>540458.51856840029</v>
      </c>
      <c r="F142" s="394">
        <f>(INDEX(Data!920:920,1,$M$1+1))</f>
        <v>539837.73333914368</v>
      </c>
      <c r="G142" s="155">
        <f t="shared" si="22"/>
        <v>1080296.251907544</v>
      </c>
      <c r="H142" s="152">
        <f t="shared" si="23"/>
        <v>6226.2519075439777</v>
      </c>
      <c r="I142" s="166">
        <f t="shared" si="10"/>
        <v>5.7968772124200266E-3</v>
      </c>
      <c r="J142" s="167">
        <f t="shared" si="24"/>
        <v>1.5672107288294459E-2</v>
      </c>
      <c r="K142" s="156" t="str">
        <f>IFERROR(G142/#REF!,"")</f>
        <v/>
      </c>
    </row>
    <row r="143" spans="1:13" hidden="1" outlineLevel="1">
      <c r="A143" s="372" t="s">
        <v>15</v>
      </c>
      <c r="B143" s="152">
        <f>(INDEX(Data!921:921,1,$M$1-2))</f>
        <v>1146670</v>
      </c>
      <c r="C143" s="153">
        <f>(INDEX(Data!921:921,1,$M$1-1))</f>
        <v>1148279</v>
      </c>
      <c r="D143" s="155">
        <f t="shared" si="25"/>
        <v>2294949</v>
      </c>
      <c r="E143" s="393">
        <f>(INDEX(Data!921:921,1,$M$1))</f>
        <v>1172933.5583119888</v>
      </c>
      <c r="F143" s="394">
        <f>(INDEX(Data!921:921,1,$M$1+1))</f>
        <v>1172772.3247106236</v>
      </c>
      <c r="G143" s="155">
        <f t="shared" si="22"/>
        <v>2345705.8830226124</v>
      </c>
      <c r="H143" s="152">
        <f t="shared" si="23"/>
        <v>50756.883022612426</v>
      </c>
      <c r="I143" s="166">
        <f t="shared" si="10"/>
        <v>2.2116780382750303E-2</v>
      </c>
      <c r="J143" s="167">
        <f t="shared" si="24"/>
        <v>3.402969713224565E-2</v>
      </c>
      <c r="K143" s="156" t="str">
        <f>IFERROR(G143/#REF!,"")</f>
        <v/>
      </c>
    </row>
    <row r="144" spans="1:13" hidden="1" outlineLevel="1">
      <c r="A144" s="372" t="s">
        <v>16</v>
      </c>
      <c r="B144" s="152">
        <f>(INDEX(Data!922:922,1,$M$1-2))</f>
        <v>139271</v>
      </c>
      <c r="C144" s="153">
        <f>(INDEX(Data!922:922,1,$M$1-1))</f>
        <v>139336</v>
      </c>
      <c r="D144" s="155">
        <f t="shared" si="25"/>
        <v>278607</v>
      </c>
      <c r="E144" s="393">
        <f>(INDEX(Data!922:922,1,$M$1))</f>
        <v>158316.32590909698</v>
      </c>
      <c r="F144" s="394">
        <f>(INDEX(Data!922:922,1,$M$1+1))</f>
        <v>158268.37624308997</v>
      </c>
      <c r="G144" s="155">
        <f t="shared" si="22"/>
        <v>316584.70215218695</v>
      </c>
      <c r="H144" s="152">
        <f t="shared" si="23"/>
        <v>37977.702152186946</v>
      </c>
      <c r="I144" s="166">
        <f t="shared" si="10"/>
        <v>0.13631280675714158</v>
      </c>
      <c r="J144" s="167">
        <f t="shared" si="24"/>
        <v>4.5927674091258896E-3</v>
      </c>
      <c r="K144" s="156" t="str">
        <f>IFERROR(G144/#REF!,"")</f>
        <v/>
      </c>
    </row>
    <row r="145" spans="1:11" hidden="1" outlineLevel="1">
      <c r="A145" s="372" t="s">
        <v>17</v>
      </c>
      <c r="B145" s="152">
        <f>(INDEX(Data!923:923,1,$M$1-2))</f>
        <v>474295</v>
      </c>
      <c r="C145" s="153">
        <f>(INDEX(Data!923:923,1,$M$1-1))</f>
        <v>475953</v>
      </c>
      <c r="D145" s="155">
        <f t="shared" si="25"/>
        <v>950248</v>
      </c>
      <c r="E145" s="393">
        <f>(INDEX(Data!923:923,1,$M$1))</f>
        <v>750955.74017232505</v>
      </c>
      <c r="F145" s="394">
        <f>(INDEX(Data!923:923,1,$M$1+1))</f>
        <v>750843.907644263</v>
      </c>
      <c r="G145" s="155">
        <f t="shared" si="22"/>
        <v>1501799.6478165882</v>
      </c>
      <c r="H145" s="152">
        <f t="shared" si="23"/>
        <v>551551.64781658817</v>
      </c>
      <c r="I145" s="166">
        <f t="shared" si="10"/>
        <v>0.58042915935270389</v>
      </c>
      <c r="J145" s="167">
        <f t="shared" si="24"/>
        <v>2.1786954425274393E-2</v>
      </c>
      <c r="K145" s="156" t="str">
        <f>IFERROR(G145/#REF!,"")</f>
        <v/>
      </c>
    </row>
    <row r="146" spans="1:11" hidden="1" outlineLevel="1">
      <c r="A146" s="372" t="s">
        <v>18</v>
      </c>
      <c r="B146" s="152">
        <f>(INDEX(Data!924:924,1,$M$1-2))</f>
        <v>643028</v>
      </c>
      <c r="C146" s="153">
        <f>(INDEX(Data!924:924,1,$M$1-1))</f>
        <v>637777</v>
      </c>
      <c r="D146" s="155">
        <f t="shared" si="25"/>
        <v>1280805</v>
      </c>
      <c r="E146" s="393">
        <f>(INDEX(Data!924:924,1,$M$1))</f>
        <v>789686.80857852346</v>
      </c>
      <c r="F146" s="394">
        <f>(INDEX(Data!924:924,1,$M$1+1))</f>
        <v>788659.40992587106</v>
      </c>
      <c r="G146" s="155">
        <f t="shared" si="22"/>
        <v>1578346.2185043944</v>
      </c>
      <c r="H146" s="152">
        <f t="shared" si="23"/>
        <v>297541.2185043944</v>
      </c>
      <c r="I146" s="166">
        <f t="shared" si="10"/>
        <v>0.23230797701788672</v>
      </c>
      <c r="J146" s="167">
        <f t="shared" si="24"/>
        <v>2.289743320945237E-2</v>
      </c>
      <c r="K146" s="156" t="str">
        <f>IFERROR(G146/#REF!,"")</f>
        <v/>
      </c>
    </row>
    <row r="147" spans="1:11" hidden="1" outlineLevel="1">
      <c r="A147" s="372" t="s">
        <v>19</v>
      </c>
      <c r="B147" s="152">
        <f>(INDEX(Data!925:925,1,$M$1-2))</f>
        <v>264541</v>
      </c>
      <c r="C147" s="153">
        <f>(INDEX(Data!925:925,1,$M$1-1))</f>
        <v>264705</v>
      </c>
      <c r="D147" s="155">
        <f t="shared" si="25"/>
        <v>529246</v>
      </c>
      <c r="E147" s="393">
        <f>(INDEX(Data!925:925,1,$M$1))</f>
        <v>320100.28445450542</v>
      </c>
      <c r="F147" s="394">
        <f>(INDEX(Data!925:925,1,$M$1+1))</f>
        <v>320044.39731774479</v>
      </c>
      <c r="G147" s="155">
        <f t="shared" si="22"/>
        <v>640144.68177225022</v>
      </c>
      <c r="H147" s="152">
        <f t="shared" si="23"/>
        <v>110898.68177225022</v>
      </c>
      <c r="I147" s="166">
        <f t="shared" si="10"/>
        <v>0.20954089737522857</v>
      </c>
      <c r="J147" s="167">
        <f t="shared" si="24"/>
        <v>9.2867267798541191E-3</v>
      </c>
      <c r="K147" s="156" t="str">
        <f>IFERROR(G147/#REF!,"")</f>
        <v/>
      </c>
    </row>
    <row r="148" spans="1:11" hidden="1" outlineLevel="1">
      <c r="A148" s="372" t="s">
        <v>20</v>
      </c>
      <c r="B148" s="152">
        <f>(INDEX(Data!926:926,1,$M$1-2))</f>
        <v>511256</v>
      </c>
      <c r="C148" s="153">
        <f>(INDEX(Data!926:926,1,$M$1-1))</f>
        <v>511911</v>
      </c>
      <c r="D148" s="155">
        <f t="shared" si="25"/>
        <v>1023167</v>
      </c>
      <c r="E148" s="393">
        <f>(INDEX(Data!926:926,1,$M$1))</f>
        <v>493793.78494744305</v>
      </c>
      <c r="F148" s="394">
        <f>(INDEX(Data!926:926,1,$M$1+1))</f>
        <v>493735.34041859006</v>
      </c>
      <c r="G148" s="155">
        <f t="shared" si="22"/>
        <v>987529.12536603305</v>
      </c>
      <c r="H148" s="152">
        <f t="shared" si="23"/>
        <v>-35637.874633966945</v>
      </c>
      <c r="I148" s="166">
        <f t="shared" si="10"/>
        <v>-3.4830946105539905E-2</v>
      </c>
      <c r="J148" s="167">
        <f t="shared" si="24"/>
        <v>1.4326313153196624E-2</v>
      </c>
      <c r="K148" s="156" t="str">
        <f>IFERROR(G148/#REF!,"")</f>
        <v/>
      </c>
    </row>
    <row r="149" spans="1:11" hidden="1" outlineLevel="1">
      <c r="A149" s="372" t="s">
        <v>21</v>
      </c>
      <c r="B149" s="152">
        <f>(INDEX(Data!927:927,1,$M$1-2))</f>
        <v>617696</v>
      </c>
      <c r="C149" s="153">
        <f>(INDEX(Data!927:927,1,$M$1-1))</f>
        <v>618300</v>
      </c>
      <c r="D149" s="155">
        <f t="shared" si="25"/>
        <v>1235996</v>
      </c>
      <c r="E149" s="393">
        <f>(INDEX(Data!927:927,1,$M$1))</f>
        <v>559197.24201638019</v>
      </c>
      <c r="F149" s="394">
        <f>(INDEX(Data!927:927,1,$M$1+1))</f>
        <v>558741.44674956053</v>
      </c>
      <c r="G149" s="155">
        <f t="shared" si="22"/>
        <v>1117938.6887659407</v>
      </c>
      <c r="H149" s="152">
        <f t="shared" si="23"/>
        <v>-118057.31123405928</v>
      </c>
      <c r="I149" s="166">
        <f t="shared" si="10"/>
        <v>-9.5515933088828178E-2</v>
      </c>
      <c r="J149" s="167">
        <f t="shared" si="24"/>
        <v>1.6218194815670359E-2</v>
      </c>
      <c r="K149" s="156" t="str">
        <f>IFERROR(G149/#REF!,"")</f>
        <v/>
      </c>
    </row>
    <row r="150" spans="1:11" hidden="1" outlineLevel="1">
      <c r="A150" s="372" t="s">
        <v>22</v>
      </c>
      <c r="B150" s="152">
        <f>(INDEX(Data!928:928,1,$M$1-2))</f>
        <v>461458</v>
      </c>
      <c r="C150" s="153">
        <f>(INDEX(Data!928:928,1,$M$1-1))</f>
        <v>461629</v>
      </c>
      <c r="D150" s="155">
        <f t="shared" si="25"/>
        <v>923087</v>
      </c>
      <c r="E150" s="393">
        <f>(INDEX(Data!928:928,1,$M$1))</f>
        <v>592350.0015918673</v>
      </c>
      <c r="F150" s="394">
        <f>(INDEX(Data!928:928,1,$M$1+1))</f>
        <v>591914.39986728493</v>
      </c>
      <c r="G150" s="155">
        <f t="shared" si="22"/>
        <v>1184264.4014591523</v>
      </c>
      <c r="H150" s="152">
        <f t="shared" si="23"/>
        <v>261177.40145915234</v>
      </c>
      <c r="I150" s="166">
        <f t="shared" si="10"/>
        <v>0.28293909616228191</v>
      </c>
      <c r="J150" s="167">
        <f t="shared" si="24"/>
        <v>1.7180397251775423E-2</v>
      </c>
      <c r="K150" s="156" t="str">
        <f>IFERROR(G150/#REF!,"")</f>
        <v/>
      </c>
    </row>
    <row r="151" spans="1:11" hidden="1" outlineLevel="1">
      <c r="A151" s="372" t="s">
        <v>23</v>
      </c>
      <c r="B151" s="152">
        <f>(INDEX(Data!929:929,1,$M$1-2))</f>
        <v>175372</v>
      </c>
      <c r="C151" s="153">
        <f>(INDEX(Data!929:929,1,$M$1-1))</f>
        <v>175261</v>
      </c>
      <c r="D151" s="155">
        <f t="shared" si="25"/>
        <v>350633</v>
      </c>
      <c r="E151" s="393">
        <f>(INDEX(Data!929:929,1,$M$1))</f>
        <v>153573.15079064443</v>
      </c>
      <c r="F151" s="394">
        <f>(INDEX(Data!929:929,1,$M$1+1))</f>
        <v>153508.05546940531</v>
      </c>
      <c r="G151" s="155">
        <f t="shared" si="22"/>
        <v>307081.20626004972</v>
      </c>
      <c r="H151" s="152">
        <f t="shared" si="23"/>
        <v>-43551.793739950284</v>
      </c>
      <c r="I151" s="166">
        <f t="shared" si="10"/>
        <v>-0.12420905545099943</v>
      </c>
      <c r="J151" s="167">
        <f t="shared" si="24"/>
        <v>4.4548979987928915E-3</v>
      </c>
      <c r="K151" s="156" t="str">
        <f>IFERROR(G151/#REF!,"")</f>
        <v/>
      </c>
    </row>
    <row r="152" spans="1:11" hidden="1" outlineLevel="1">
      <c r="A152" s="372" t="s">
        <v>24</v>
      </c>
      <c r="B152" s="152">
        <f>(INDEX(Data!930:930,1,$M$1-2))</f>
        <v>1526714</v>
      </c>
      <c r="C152" s="153">
        <f>(INDEX(Data!930:930,1,$M$1-1))</f>
        <v>1522604</v>
      </c>
      <c r="D152" s="155">
        <f t="shared" si="25"/>
        <v>3049318</v>
      </c>
      <c r="E152" s="393">
        <f>(INDEX(Data!930:930,1,$M$1))</f>
        <v>1698968.3881670551</v>
      </c>
      <c r="F152" s="394">
        <f>(INDEX(Data!930:930,1,$M$1+1))</f>
        <v>1696325.6256892611</v>
      </c>
      <c r="G152" s="155">
        <f t="shared" si="22"/>
        <v>3395294.013856316</v>
      </c>
      <c r="H152" s="152">
        <f t="shared" si="23"/>
        <v>345976.01385631599</v>
      </c>
      <c r="I152" s="166">
        <f t="shared" si="10"/>
        <v>0.11346012907027604</v>
      </c>
      <c r="J152" s="167">
        <f t="shared" si="24"/>
        <v>4.9256314614163972E-2</v>
      </c>
      <c r="K152" s="156" t="str">
        <f>IFERROR(G152/#REF!,"")</f>
        <v/>
      </c>
    </row>
    <row r="153" spans="1:11" hidden="1" outlineLevel="1">
      <c r="A153" s="372" t="s">
        <v>25</v>
      </c>
      <c r="B153" s="152">
        <f>(INDEX(Data!931:931,1,$M$1-2))</f>
        <v>436758</v>
      </c>
      <c r="C153" s="153">
        <f>(INDEX(Data!931:931,1,$M$1-1))</f>
        <v>434179</v>
      </c>
      <c r="D153" s="155">
        <f t="shared" si="25"/>
        <v>870937</v>
      </c>
      <c r="E153" s="393">
        <f>(INDEX(Data!931:931,1,$M$1))</f>
        <v>653391.74478926521</v>
      </c>
      <c r="F153" s="394">
        <f>(INDEX(Data!931:931,1,$M$1+1))</f>
        <v>652786.14479051635</v>
      </c>
      <c r="G153" s="155">
        <f t="shared" si="22"/>
        <v>1306177.8895797816</v>
      </c>
      <c r="H153" s="152">
        <f t="shared" si="23"/>
        <v>435240.88957978156</v>
      </c>
      <c r="I153" s="166">
        <f t="shared" si="10"/>
        <v>0.49973866029320324</v>
      </c>
      <c r="J153" s="167">
        <f t="shared" si="24"/>
        <v>1.8949024387473597E-2</v>
      </c>
      <c r="K153" s="156" t="str">
        <f>IFERROR(G153/#REF!,"")</f>
        <v/>
      </c>
    </row>
    <row r="154" spans="1:11" hidden="1" outlineLevel="1">
      <c r="A154" s="372" t="s">
        <v>26</v>
      </c>
      <c r="B154" s="152">
        <f>(INDEX(Data!932:932,1,$M$1-2))</f>
        <v>797167</v>
      </c>
      <c r="C154" s="153">
        <f>(INDEX(Data!932:932,1,$M$1-1))</f>
        <v>797730</v>
      </c>
      <c r="D154" s="155">
        <f t="shared" si="25"/>
        <v>1594897</v>
      </c>
      <c r="E154" s="393">
        <f>(INDEX(Data!932:932,1,$M$1))</f>
        <v>749533.82815236028</v>
      </c>
      <c r="F154" s="394">
        <f>(INDEX(Data!932:932,1,$M$1+1))</f>
        <v>749118.49351747986</v>
      </c>
      <c r="G154" s="155">
        <f t="shared" si="22"/>
        <v>1498652.3216698403</v>
      </c>
      <c r="H154" s="152">
        <f t="shared" si="23"/>
        <v>-96244.678330159746</v>
      </c>
      <c r="I154" s="166">
        <f t="shared" si="10"/>
        <v>-6.0345388028292576E-2</v>
      </c>
      <c r="J154" s="167">
        <f t="shared" si="24"/>
        <v>2.1741295437792033E-2</v>
      </c>
      <c r="K154" s="156" t="str">
        <f>IFERROR(G154/#REF!,"")</f>
        <v/>
      </c>
    </row>
    <row r="155" spans="1:11" hidden="1" outlineLevel="1">
      <c r="A155" s="372" t="s">
        <v>27</v>
      </c>
      <c r="B155" s="152">
        <f>(INDEX(Data!933:933,1,$M$1-2))</f>
        <v>317176</v>
      </c>
      <c r="C155" s="153">
        <f>(INDEX(Data!933:933,1,$M$1-1))</f>
        <v>317445</v>
      </c>
      <c r="D155" s="155">
        <f t="shared" si="25"/>
        <v>634621</v>
      </c>
      <c r="E155" s="393">
        <f>(INDEX(Data!933:933,1,$M$1))</f>
        <v>338342.58865147142</v>
      </c>
      <c r="F155" s="394">
        <f>(INDEX(Data!933:933,1,$M$1+1))</f>
        <v>338269.37898610381</v>
      </c>
      <c r="G155" s="155">
        <f t="shared" si="22"/>
        <v>676611.96763757523</v>
      </c>
      <c r="H155" s="152">
        <f t="shared" si="23"/>
        <v>41990.967637575231</v>
      </c>
      <c r="I155" s="166">
        <f t="shared" si="10"/>
        <v>6.6166999890604358E-2</v>
      </c>
      <c r="J155" s="167">
        <f t="shared" si="24"/>
        <v>9.8157661202990312E-3</v>
      </c>
      <c r="K155" s="156" t="str">
        <f>IFERROR(G155/#REF!,"")</f>
        <v/>
      </c>
    </row>
    <row r="156" spans="1:11" hidden="1" outlineLevel="1">
      <c r="A156" s="372" t="s">
        <v>28</v>
      </c>
      <c r="B156" s="152">
        <f>(INDEX(Data!934:934,1,$M$1-2))</f>
        <v>597405</v>
      </c>
      <c r="C156" s="153">
        <f>(INDEX(Data!934:934,1,$M$1-1))</f>
        <v>597812</v>
      </c>
      <c r="D156" s="155">
        <f t="shared" si="25"/>
        <v>1195217</v>
      </c>
      <c r="E156" s="393">
        <f>(INDEX(Data!934:934,1,$M$1))</f>
        <v>586504.76529441471</v>
      </c>
      <c r="F156" s="394">
        <f>(INDEX(Data!934:934,1,$M$1+1))</f>
        <v>586352.69634232577</v>
      </c>
      <c r="G156" s="155">
        <f t="shared" si="22"/>
        <v>1172857.4616367405</v>
      </c>
      <c r="H156" s="152">
        <f t="shared" si="23"/>
        <v>-22359.538363259519</v>
      </c>
      <c r="I156" s="166">
        <f t="shared" ref="I156:I227" si="30">IFERROR(H156/D156,"")</f>
        <v>-1.8707513667609747E-2</v>
      </c>
      <c r="J156" s="167">
        <f t="shared" si="24"/>
        <v>1.7014914140626707E-2</v>
      </c>
      <c r="K156" s="156" t="str">
        <f>IFERROR(G156/#REF!,"")</f>
        <v/>
      </c>
    </row>
    <row r="157" spans="1:11" hidden="1" outlineLevel="1">
      <c r="A157" s="372" t="s">
        <v>29</v>
      </c>
      <c r="B157" s="152">
        <f>(INDEX(Data!935:935,1,$M$1-2))</f>
        <v>1602447</v>
      </c>
      <c r="C157" s="153">
        <f>(INDEX(Data!935:935,1,$M$1-1))</f>
        <v>1601384</v>
      </c>
      <c r="D157" s="155">
        <f t="shared" si="25"/>
        <v>3203831</v>
      </c>
      <c r="E157" s="393">
        <f>(INDEX(Data!935:935,1,$M$1))</f>
        <v>1458314.1095820174</v>
      </c>
      <c r="F157" s="394">
        <f>(INDEX(Data!935:935,1,$M$1+1))</f>
        <v>1456020.9368777529</v>
      </c>
      <c r="G157" s="155">
        <f t="shared" si="22"/>
        <v>2914335.0464597703</v>
      </c>
      <c r="H157" s="152">
        <f t="shared" si="23"/>
        <v>-289495.9535402297</v>
      </c>
      <c r="I157" s="166">
        <f t="shared" si="30"/>
        <v>-9.0359308446740699E-2</v>
      </c>
      <c r="J157" s="167">
        <f t="shared" si="24"/>
        <v>4.2278931766638286E-2</v>
      </c>
      <c r="K157" s="156" t="str">
        <f>IFERROR(G157/#REF!,"")</f>
        <v/>
      </c>
    </row>
    <row r="158" spans="1:11" hidden="1" outlineLevel="1">
      <c r="A158" s="372" t="s">
        <v>30</v>
      </c>
      <c r="B158" s="152">
        <f>(INDEX(Data!936:936,1,$M$1-2))</f>
        <v>89950</v>
      </c>
      <c r="C158" s="153">
        <f>(INDEX(Data!936:936,1,$M$1-1))</f>
        <v>90192</v>
      </c>
      <c r="D158" s="155">
        <f t="shared" si="25"/>
        <v>180142</v>
      </c>
      <c r="E158" s="393">
        <f>(INDEX(Data!936:936,1,$M$1))</f>
        <v>131512.10655673436</v>
      </c>
      <c r="F158" s="394">
        <f>(INDEX(Data!936:936,1,$M$1+1))</f>
        <v>131501.57986044459</v>
      </c>
      <c r="G158" s="155">
        <f t="shared" si="22"/>
        <v>263013.68641717895</v>
      </c>
      <c r="H158" s="152">
        <f t="shared" si="23"/>
        <v>82871.686417178949</v>
      </c>
      <c r="I158" s="166">
        <f t="shared" si="30"/>
        <v>0.46003534110412314</v>
      </c>
      <c r="J158" s="167">
        <f t="shared" si="24"/>
        <v>3.8156003082871373E-3</v>
      </c>
      <c r="K158" s="156" t="str">
        <f>IFERROR(G158/#REF!,"")</f>
        <v/>
      </c>
    </row>
    <row r="159" spans="1:11" hidden="1" outlineLevel="1">
      <c r="A159" s="372" t="s">
        <v>401</v>
      </c>
      <c r="B159" s="152">
        <f>(INDEX(Data!937:937,1,$M$1-2))</f>
        <v>0</v>
      </c>
      <c r="C159" s="153">
        <f>(INDEX(Data!937:937,1,$M$1-1))</f>
        <v>0</v>
      </c>
      <c r="D159" s="155">
        <f t="shared" ref="D159" si="31">B159+C159</f>
        <v>0</v>
      </c>
      <c r="E159" s="393">
        <f>(INDEX(Data!937:937,1,$M$1))</f>
        <v>0</v>
      </c>
      <c r="F159" s="394">
        <f>(INDEX(Data!937:937,1,$M$1+1))</f>
        <v>0</v>
      </c>
      <c r="G159" s="155">
        <f t="shared" ref="G159" si="32">E159+F159</f>
        <v>0</v>
      </c>
      <c r="H159" s="152">
        <f t="shared" ref="H159" si="33">G159-D159</f>
        <v>0</v>
      </c>
      <c r="I159" s="166" t="str">
        <f t="shared" ref="I159" si="34">IFERROR(H159/D159,"")</f>
        <v/>
      </c>
      <c r="J159" s="167">
        <f t="shared" si="24"/>
        <v>0</v>
      </c>
      <c r="K159" s="156" t="str">
        <f>IFERROR(G159/#REF!,"")</f>
        <v/>
      </c>
    </row>
    <row r="160" spans="1:11" hidden="1" outlineLevel="1">
      <c r="A160" s="372" t="s">
        <v>31</v>
      </c>
      <c r="B160" s="152">
        <f>(INDEX(Data!938:938,1,$M$1-2))</f>
        <v>1295715</v>
      </c>
      <c r="C160" s="153">
        <f>(INDEX(Data!938:938,1,$M$1-1))</f>
        <v>1296981</v>
      </c>
      <c r="D160" s="155">
        <f t="shared" si="25"/>
        <v>2592696</v>
      </c>
      <c r="E160" s="393">
        <f>(INDEX(Data!938:938,1,$M$1))</f>
        <v>1259103.6417299637</v>
      </c>
      <c r="F160" s="394">
        <f>(INDEX(Data!938:938,1,$M$1+1))</f>
        <v>1258820.2721557787</v>
      </c>
      <c r="G160" s="155">
        <f t="shared" si="22"/>
        <v>2517923.9138857424</v>
      </c>
      <c r="H160" s="152">
        <f t="shared" si="23"/>
        <v>-74772.086114257574</v>
      </c>
      <c r="I160" s="166">
        <f t="shared" si="30"/>
        <v>-2.8839511502411996E-2</v>
      </c>
      <c r="J160" s="167">
        <f t="shared" si="24"/>
        <v>3.6528103890484387E-2</v>
      </c>
      <c r="K160" s="156" t="str">
        <f>IFERROR(G160/#REF!,"")</f>
        <v/>
      </c>
    </row>
    <row r="161" spans="1:13" hidden="1" outlineLevel="1">
      <c r="A161" s="372" t="s">
        <v>32</v>
      </c>
      <c r="B161" s="152">
        <f>(INDEX(Data!939:939,1,$M$1-2))</f>
        <v>242043</v>
      </c>
      <c r="C161" s="153">
        <f>(INDEX(Data!939:939,1,$M$1-1))</f>
        <v>241331</v>
      </c>
      <c r="D161" s="155">
        <f t="shared" si="25"/>
        <v>483374</v>
      </c>
      <c r="E161" s="393">
        <f>(INDEX(Data!939:939,1,$M$1))</f>
        <v>167740.91689167655</v>
      </c>
      <c r="F161" s="394">
        <f>(INDEX(Data!939:939,1,$M$1+1))</f>
        <v>166296.16638513154</v>
      </c>
      <c r="G161" s="155">
        <f t="shared" si="22"/>
        <v>334037.08327680809</v>
      </c>
      <c r="H161" s="152">
        <f t="shared" si="23"/>
        <v>-149336.91672319191</v>
      </c>
      <c r="I161" s="166">
        <f t="shared" si="30"/>
        <v>-0.30894693699535331</v>
      </c>
      <c r="J161" s="167">
        <f t="shared" si="24"/>
        <v>4.8459531338178935E-3</v>
      </c>
      <c r="K161" s="156" t="str">
        <f>IFERROR(G161/#REF!,"")</f>
        <v/>
      </c>
    </row>
    <row r="162" spans="1:13" hidden="1" outlineLevel="1">
      <c r="A162" s="372" t="s">
        <v>33</v>
      </c>
      <c r="B162" s="152">
        <f>(INDEX(Data!940:940,1,$M$1-2))</f>
        <v>2342484</v>
      </c>
      <c r="C162" s="153">
        <f>(INDEX(Data!940:940,1,$M$1-1))</f>
        <v>2341290</v>
      </c>
      <c r="D162" s="155">
        <f t="shared" si="25"/>
        <v>4683774</v>
      </c>
      <c r="E162" s="393">
        <f>(INDEX(Data!940:940,1,$M$1))</f>
        <v>2546769.466043747</v>
      </c>
      <c r="F162" s="394">
        <f>(INDEX(Data!940:940,1,$M$1+1))</f>
        <v>2544745.0673620757</v>
      </c>
      <c r="G162" s="155">
        <f t="shared" si="22"/>
        <v>5091514.5334058227</v>
      </c>
      <c r="H162" s="152">
        <f t="shared" si="23"/>
        <v>407740.5334058227</v>
      </c>
      <c r="I162" s="166">
        <f t="shared" si="30"/>
        <v>8.705384448648093E-2</v>
      </c>
      <c r="J162" s="167">
        <f t="shared" si="24"/>
        <v>7.3863777539307535E-2</v>
      </c>
      <c r="K162" s="156" t="str">
        <f>IFERROR(G162/#REF!,"")</f>
        <v/>
      </c>
    </row>
    <row r="163" spans="1:13" hidden="1" outlineLevel="1">
      <c r="A163" s="372" t="s">
        <v>34</v>
      </c>
      <c r="B163" s="152">
        <f>(INDEX(Data!941:941,1,$M$1-2))</f>
        <v>669637</v>
      </c>
      <c r="C163" s="153">
        <f>(INDEX(Data!941:941,1,$M$1-1))</f>
        <v>669553</v>
      </c>
      <c r="D163" s="155">
        <f t="shared" si="25"/>
        <v>1339190</v>
      </c>
      <c r="E163" s="393">
        <f>(INDEX(Data!941:941,1,$M$1))</f>
        <v>707040.12535986304</v>
      </c>
      <c r="F163" s="394">
        <f>(INDEX(Data!941:941,1,$M$1+1))</f>
        <v>706674.38832641544</v>
      </c>
      <c r="G163" s="155">
        <f t="shared" si="22"/>
        <v>1413714.5136862784</v>
      </c>
      <c r="H163" s="152">
        <f t="shared" si="23"/>
        <v>74524.513686278369</v>
      </c>
      <c r="I163" s="166">
        <f t="shared" si="30"/>
        <v>5.5648947263852305E-2</v>
      </c>
      <c r="J163" s="167">
        <f t="shared" si="24"/>
        <v>2.0509083035684335E-2</v>
      </c>
      <c r="K163" s="156" t="str">
        <f>IFERROR(G163/#REF!,"")</f>
        <v/>
      </c>
    </row>
    <row r="164" spans="1:13" hidden="1" outlineLevel="1">
      <c r="A164" s="372" t="s">
        <v>35</v>
      </c>
      <c r="B164" s="152">
        <f>(INDEX(Data!942:942,1,$M$1-2))</f>
        <v>464663</v>
      </c>
      <c r="C164" s="153">
        <f>(INDEX(Data!942:942,1,$M$1-1))</f>
        <v>466247</v>
      </c>
      <c r="D164" s="155">
        <f t="shared" si="25"/>
        <v>930910</v>
      </c>
      <c r="E164" s="393">
        <f>(INDEX(Data!942:942,1,$M$1))</f>
        <v>604294.90117310849</v>
      </c>
      <c r="F164" s="394">
        <f>(INDEX(Data!942:942,1,$M$1+1))</f>
        <v>604123.37910268945</v>
      </c>
      <c r="G164" s="155">
        <f t="shared" si="22"/>
        <v>1208418.2802757979</v>
      </c>
      <c r="H164" s="152">
        <f t="shared" si="23"/>
        <v>277508.28027579794</v>
      </c>
      <c r="I164" s="166">
        <f t="shared" si="30"/>
        <v>0.2981043068350302</v>
      </c>
      <c r="J164" s="167">
        <f t="shared" si="24"/>
        <v>1.7530803151614951E-2</v>
      </c>
      <c r="K164" s="156" t="str">
        <f>IFERROR(G164/#REF!,"")</f>
        <v/>
      </c>
    </row>
    <row r="165" spans="1:13" hidden="1" outlineLevel="1">
      <c r="A165" s="372" t="s">
        <v>36</v>
      </c>
      <c r="B165" s="152">
        <f>(INDEX(Data!943:943,1,$M$1-2))</f>
        <v>792484</v>
      </c>
      <c r="C165" s="153">
        <f>(INDEX(Data!943:943,1,$M$1-1))</f>
        <v>792706</v>
      </c>
      <c r="D165" s="155">
        <f t="shared" si="25"/>
        <v>1585190</v>
      </c>
      <c r="E165" s="393">
        <f>(INDEX(Data!943:943,1,$M$1))</f>
        <v>835098.08793210541</v>
      </c>
      <c r="F165" s="394">
        <f>(INDEX(Data!943:943,1,$M$1+1))</f>
        <v>834979.51960913523</v>
      </c>
      <c r="G165" s="155">
        <f t="shared" si="22"/>
        <v>1670077.6075412408</v>
      </c>
      <c r="H165" s="152">
        <f t="shared" si="23"/>
        <v>84887.607541240752</v>
      </c>
      <c r="I165" s="166">
        <f t="shared" si="30"/>
        <v>5.3550430889193569E-2</v>
      </c>
      <c r="J165" s="167">
        <f t="shared" si="24"/>
        <v>2.4228201661301789E-2</v>
      </c>
      <c r="K165" s="156" t="str">
        <f>IFERROR(G165/#REF!,"")</f>
        <v/>
      </c>
    </row>
    <row r="166" spans="1:13" hidden="1" outlineLevel="1">
      <c r="A166" s="372" t="s">
        <v>40</v>
      </c>
      <c r="B166" s="152">
        <f>(INDEX(Data!944:944,1,$M$1-2))</f>
        <v>1911526</v>
      </c>
      <c r="C166" s="153">
        <f>(INDEX(Data!944:944,1,$M$1-1))</f>
        <v>1914920</v>
      </c>
      <c r="D166" s="155">
        <f t="shared" si="25"/>
        <v>3826446</v>
      </c>
      <c r="E166" s="393">
        <f>(INDEX(Data!944:944,1,$M$1))</f>
        <v>1986858.3165209673</v>
      </c>
      <c r="F166" s="394">
        <f>(INDEX(Data!944:944,1,$M$1+1))</f>
        <v>1986293.7080044514</v>
      </c>
      <c r="G166" s="155">
        <f t="shared" si="22"/>
        <v>3973152.0245254189</v>
      </c>
      <c r="H166" s="152">
        <f t="shared" si="23"/>
        <v>146706.02452541888</v>
      </c>
      <c r="I166" s="166">
        <f t="shared" si="30"/>
        <v>3.8340022183879996E-2</v>
      </c>
      <c r="J166" s="167">
        <f t="shared" si="24"/>
        <v>5.763943426732894E-2</v>
      </c>
      <c r="K166" s="156" t="str">
        <f>IFERROR(G166/#REF!,"")</f>
        <v/>
      </c>
    </row>
    <row r="167" spans="1:13" hidden="1" outlineLevel="1">
      <c r="A167" s="372" t="s">
        <v>107</v>
      </c>
      <c r="B167" s="152">
        <f>(INDEX(Data!945:945,1,$M$1-2))</f>
        <v>1902165</v>
      </c>
      <c r="C167" s="153">
        <f>(INDEX(Data!945:945,1,$M$1-1))</f>
        <v>1906291</v>
      </c>
      <c r="D167" s="155">
        <f t="shared" si="25"/>
        <v>3808456</v>
      </c>
      <c r="E167" s="393">
        <f>(INDEX(Data!945:945,1,$M$1))</f>
        <v>1825361.5683273375</v>
      </c>
      <c r="F167" s="394">
        <f>(INDEX(Data!945:945,1,$M$1+1))</f>
        <v>1825204.1294030431</v>
      </c>
      <c r="G167" s="155">
        <f t="shared" si="22"/>
        <v>3650565.6977303806</v>
      </c>
      <c r="H167" s="152">
        <f t="shared" si="23"/>
        <v>-157890.30226961942</v>
      </c>
      <c r="I167" s="166">
        <f t="shared" si="30"/>
        <v>-4.1457824974115341E-2</v>
      </c>
      <c r="J167" s="167">
        <f t="shared" si="24"/>
        <v>5.2959599903059262E-2</v>
      </c>
      <c r="K167" s="156" t="str">
        <f>IFERROR(G167/#REF!,"")</f>
        <v/>
      </c>
    </row>
    <row r="168" spans="1:13" hidden="1" outlineLevel="1">
      <c r="A168" s="372" t="s">
        <v>41</v>
      </c>
      <c r="B168" s="152">
        <f>(INDEX(Data!946:946,1,$M$1-2))</f>
        <v>140492</v>
      </c>
      <c r="C168" s="153">
        <f>(INDEX(Data!946:946,1,$M$1-1))</f>
        <v>140782</v>
      </c>
      <c r="D168" s="155">
        <f t="shared" si="25"/>
        <v>281274</v>
      </c>
      <c r="E168" s="393">
        <f>(INDEX(Data!946:946,1,$M$1))</f>
        <v>122146.95018441619</v>
      </c>
      <c r="F168" s="394">
        <f>(INDEX(Data!946:946,1,$M$1+1))</f>
        <v>122114.26223371053</v>
      </c>
      <c r="G168" s="155">
        <f t="shared" si="22"/>
        <v>244261.2124181267</v>
      </c>
      <c r="H168" s="152">
        <f t="shared" si="23"/>
        <v>-37012.787581873301</v>
      </c>
      <c r="I168" s="166">
        <f t="shared" si="30"/>
        <v>-0.1315897935176138</v>
      </c>
      <c r="J168" s="167">
        <f t="shared" si="24"/>
        <v>3.5435538359281354E-3</v>
      </c>
      <c r="K168" s="156" t="str">
        <f>IFERROR(G168/#REF!,"")</f>
        <v/>
      </c>
    </row>
    <row r="169" spans="1:13" hidden="1" outlineLevel="1">
      <c r="A169" s="372" t="s">
        <v>42</v>
      </c>
      <c r="B169" s="152">
        <f>(INDEX(Data!947:947,1,$M$1-2))</f>
        <v>114868</v>
      </c>
      <c r="C169" s="153">
        <f>(INDEX(Data!947:947,1,$M$1-1))</f>
        <v>114931</v>
      </c>
      <c r="D169" s="155">
        <f t="shared" si="25"/>
        <v>229799</v>
      </c>
      <c r="E169" s="393">
        <f>(INDEX(Data!947:947,1,$M$1))</f>
        <v>111767.30339850084</v>
      </c>
      <c r="F169" s="394">
        <f>(INDEX(Data!947:947,1,$M$1+1))</f>
        <v>111763.23855985244</v>
      </c>
      <c r="G169" s="155">
        <f t="shared" si="22"/>
        <v>223530.54195835328</v>
      </c>
      <c r="H169" s="152">
        <f t="shared" si="23"/>
        <v>-6268.4580416467215</v>
      </c>
      <c r="I169" s="166">
        <f t="shared" si="30"/>
        <v>-2.7278004001961374E-2</v>
      </c>
      <c r="J169" s="167">
        <f t="shared" si="24"/>
        <v>3.2428092105254627E-3</v>
      </c>
      <c r="K169" s="156" t="str">
        <f>IFERROR(G169/#REF!,"")</f>
        <v/>
      </c>
    </row>
    <row r="170" spans="1:13" collapsed="1">
      <c r="A170" s="370" t="s">
        <v>196</v>
      </c>
      <c r="B170" s="152">
        <f t="shared" ref="B170:H170" si="35">SUM(B130:B169)</f>
        <v>33518378</v>
      </c>
      <c r="C170" s="154">
        <f t="shared" si="35"/>
        <v>33506705</v>
      </c>
      <c r="D170" s="172">
        <f t="shared" si="35"/>
        <v>67025083</v>
      </c>
      <c r="E170" s="175">
        <f t="shared" si="35"/>
        <v>34483348.982211046</v>
      </c>
      <c r="F170" s="174">
        <f t="shared" si="35"/>
        <v>34447792.952633947</v>
      </c>
      <c r="G170" s="172">
        <f t="shared" si="35"/>
        <v>68931141.934844986</v>
      </c>
      <c r="H170" s="175">
        <f t="shared" si="35"/>
        <v>1906058.9348449996</v>
      </c>
      <c r="I170" s="166">
        <f t="shared" si="30"/>
        <v>2.8437994397485483E-2</v>
      </c>
      <c r="J170" s="167">
        <f>IFERROR(G170/G$258,"")</f>
        <v>1.9138240042276881E-2</v>
      </c>
      <c r="K170" s="156">
        <f>IFERROR(G170/'Dollars - All Funds'!G170,"")</f>
        <v>0.72004039612330095</v>
      </c>
    </row>
    <row r="171" spans="1:13" s="38" customFormat="1" hidden="1" outlineLevel="1">
      <c r="A171" s="601" t="s">
        <v>473</v>
      </c>
      <c r="B171" s="598"/>
      <c r="C171" s="598"/>
      <c r="D171" s="598"/>
      <c r="E171" s="598"/>
      <c r="F171" s="598"/>
      <c r="G171" s="598"/>
      <c r="H171" s="598"/>
      <c r="I171" s="598"/>
      <c r="J171" s="598"/>
      <c r="K171" s="597"/>
      <c r="L171" s="35"/>
      <c r="M171" s="35"/>
    </row>
    <row r="172" spans="1:13" hidden="1" outlineLevel="1">
      <c r="A172" s="372" t="s">
        <v>3</v>
      </c>
      <c r="B172" s="375">
        <f>(INDEX(Data!951:951,1,$M$1-2))</f>
        <v>8577581</v>
      </c>
      <c r="C172" s="390">
        <f>(INDEX(Data!951:951,1,$M$1-1))</f>
        <v>8638458</v>
      </c>
      <c r="D172" s="371">
        <f>B172+C172</f>
        <v>17216039</v>
      </c>
      <c r="E172" s="391">
        <f>(INDEX(Data!951:951,1,$M$1))</f>
        <v>11235718</v>
      </c>
      <c r="F172" s="392">
        <f>(INDEX(Data!951:951,1,$M$1+1))</f>
        <v>11220319</v>
      </c>
      <c r="G172" s="371">
        <f t="shared" ref="G172:G211" si="36">E172+F172</f>
        <v>22456037</v>
      </c>
      <c r="H172" s="375">
        <f t="shared" ref="H172:H211" si="37">G172-D172</f>
        <v>5239998</v>
      </c>
      <c r="I172" s="166">
        <f t="shared" si="30"/>
        <v>0.3043672240751778</v>
      </c>
      <c r="J172" s="167">
        <f t="shared" ref="J172:J211" si="38">IFERROR(G172/G$212,"")</f>
        <v>4.0600479022806876E-2</v>
      </c>
      <c r="K172" s="156" t="str">
        <f>IFERROR(G172/#REF!,"")</f>
        <v/>
      </c>
    </row>
    <row r="173" spans="1:13" hidden="1" outlineLevel="1">
      <c r="A173" s="372" t="s">
        <v>4</v>
      </c>
      <c r="B173" s="152">
        <f>(INDEX(Data!952:952,1,$M$1-2))</f>
        <v>48150329</v>
      </c>
      <c r="C173" s="153">
        <f>(INDEX(Data!952:952,1,$M$1-1))</f>
        <v>48064723</v>
      </c>
      <c r="D173" s="155">
        <f t="shared" ref="D173:D211" si="39">B173+C173</f>
        <v>96215052</v>
      </c>
      <c r="E173" s="152">
        <f>(INDEX(Data!952:952,1,$M$1))</f>
        <v>46407973.5</v>
      </c>
      <c r="F173" s="154">
        <f>(INDEX(Data!952:952,1,$M$1+1))</f>
        <v>46358715.5</v>
      </c>
      <c r="G173" s="155">
        <f t="shared" si="36"/>
        <v>92766689</v>
      </c>
      <c r="H173" s="152">
        <f t="shared" si="37"/>
        <v>-3448363</v>
      </c>
      <c r="I173" s="166">
        <f t="shared" si="30"/>
        <v>-3.5840161474942608E-2</v>
      </c>
      <c r="J173" s="167">
        <f t="shared" si="38"/>
        <v>0.167722025518561</v>
      </c>
      <c r="K173" s="156" t="str">
        <f>IFERROR(G173/#REF!,"")</f>
        <v/>
      </c>
    </row>
    <row r="174" spans="1:13" hidden="1" outlineLevel="1">
      <c r="A174" s="372" t="s">
        <v>5</v>
      </c>
      <c r="B174" s="152">
        <f>(INDEX(Data!953:953,1,$M$1-2))</f>
        <v>8040708</v>
      </c>
      <c r="C174" s="153">
        <f>(INDEX(Data!953:953,1,$M$1-1))</f>
        <v>7929682</v>
      </c>
      <c r="D174" s="155">
        <f t="shared" si="39"/>
        <v>15970390</v>
      </c>
      <c r="E174" s="152">
        <f>(INDEX(Data!953:953,1,$M$1))</f>
        <v>9249629.5</v>
      </c>
      <c r="F174" s="154">
        <f>(INDEX(Data!953:953,1,$M$1+1))</f>
        <v>9208318.5</v>
      </c>
      <c r="G174" s="155">
        <f t="shared" si="36"/>
        <v>18457948</v>
      </c>
      <c r="H174" s="152">
        <f t="shared" si="37"/>
        <v>2487558</v>
      </c>
      <c r="I174" s="166">
        <f t="shared" si="30"/>
        <v>0.1557606295149962</v>
      </c>
      <c r="J174" s="167">
        <f t="shared" si="38"/>
        <v>3.3371940497696019E-2</v>
      </c>
      <c r="K174" s="156" t="str">
        <f>IFERROR(G174/#REF!,"")</f>
        <v/>
      </c>
    </row>
    <row r="175" spans="1:13" hidden="1" outlineLevel="1">
      <c r="A175" s="372" t="s">
        <v>6</v>
      </c>
      <c r="B175" s="152">
        <f>(INDEX(Data!954:954,1,$M$1-2))</f>
        <v>9696034</v>
      </c>
      <c r="C175" s="153">
        <f>(INDEX(Data!954:954,1,$M$1-1))</f>
        <v>9711281</v>
      </c>
      <c r="D175" s="155">
        <f t="shared" si="39"/>
        <v>19407315</v>
      </c>
      <c r="E175" s="152">
        <f>(INDEX(Data!954:954,1,$M$1))</f>
        <v>9835692</v>
      </c>
      <c r="F175" s="154">
        <f>(INDEX(Data!954:954,1,$M$1+1))</f>
        <v>9827091</v>
      </c>
      <c r="G175" s="155">
        <f t="shared" si="36"/>
        <v>19662783</v>
      </c>
      <c r="H175" s="152">
        <f t="shared" si="37"/>
        <v>255468</v>
      </c>
      <c r="I175" s="166">
        <f t="shared" si="30"/>
        <v>1.3163490158221269E-2</v>
      </c>
      <c r="J175" s="167">
        <f t="shared" si="38"/>
        <v>3.5550280252989598E-2</v>
      </c>
      <c r="K175" s="156" t="str">
        <f>IFERROR(G175/#REF!,"")</f>
        <v/>
      </c>
    </row>
    <row r="176" spans="1:13" hidden="1" outlineLevel="1">
      <c r="A176" s="372" t="s">
        <v>399</v>
      </c>
      <c r="B176" s="152">
        <f>(INDEX(Data!955:955,1,$M$1-2))</f>
        <v>8734400</v>
      </c>
      <c r="C176" s="153">
        <f>(INDEX(Data!955:955,1,$M$1-1))</f>
        <v>8765803</v>
      </c>
      <c r="D176" s="155">
        <f t="shared" ref="D176" si="40">B176+C176</f>
        <v>17500203</v>
      </c>
      <c r="E176" s="152">
        <f>(INDEX(Data!955:955,1,$M$1))</f>
        <v>9319463.5</v>
      </c>
      <c r="F176" s="154">
        <f>(INDEX(Data!955:955,1,$M$1+1))</f>
        <v>9318062.5</v>
      </c>
      <c r="G176" s="155">
        <f t="shared" ref="G176" si="41">E176+F176</f>
        <v>18637526</v>
      </c>
      <c r="H176" s="152">
        <f t="shared" ref="H176" si="42">G176-D176</f>
        <v>1137323</v>
      </c>
      <c r="I176" s="166">
        <f t="shared" ref="I176" si="43">IFERROR(H176/D176,"")</f>
        <v>6.4989131840356359E-2</v>
      </c>
      <c r="J176" s="167">
        <f t="shared" si="38"/>
        <v>3.369661723482277E-2</v>
      </c>
      <c r="K176" s="156" t="str">
        <f>IFERROR(G176/#REF!,"")</f>
        <v/>
      </c>
    </row>
    <row r="177" spans="1:11" hidden="1" outlineLevel="1">
      <c r="A177" s="372" t="s">
        <v>7</v>
      </c>
      <c r="B177" s="152">
        <f>(INDEX(Data!956:956,1,$M$1-2))</f>
        <v>0</v>
      </c>
      <c r="C177" s="153">
        <f>(INDEX(Data!956:956,1,$M$1-1))</f>
        <v>0</v>
      </c>
      <c r="D177" s="155">
        <f t="shared" si="39"/>
        <v>0</v>
      </c>
      <c r="E177" s="152">
        <f>(INDEX(Data!956:956,1,$M$1))</f>
        <v>0</v>
      </c>
      <c r="F177" s="154">
        <f>(INDEX(Data!956:956,1,$M$1+1))</f>
        <v>0</v>
      </c>
      <c r="G177" s="155">
        <f t="shared" si="36"/>
        <v>0</v>
      </c>
      <c r="H177" s="152">
        <f t="shared" si="37"/>
        <v>0</v>
      </c>
      <c r="I177" s="166" t="str">
        <f t="shared" si="30"/>
        <v/>
      </c>
      <c r="J177" s="167">
        <f t="shared" si="38"/>
        <v>0</v>
      </c>
      <c r="K177" s="156" t="str">
        <f>IFERROR(G177/#REF!,"")</f>
        <v/>
      </c>
    </row>
    <row r="178" spans="1:11" hidden="1" outlineLevel="1">
      <c r="A178" s="372" t="s">
        <v>8</v>
      </c>
      <c r="B178" s="152">
        <f>(INDEX(Data!957:957,1,$M$1-2))</f>
        <v>0</v>
      </c>
      <c r="C178" s="153">
        <f>(INDEX(Data!957:957,1,$M$1-1))</f>
        <v>0</v>
      </c>
      <c r="D178" s="155">
        <f t="shared" si="39"/>
        <v>0</v>
      </c>
      <c r="E178" s="152">
        <f>(INDEX(Data!957:957,1,$M$1))</f>
        <v>0</v>
      </c>
      <c r="F178" s="154">
        <f>(INDEX(Data!957:957,1,$M$1+1))</f>
        <v>0</v>
      </c>
      <c r="G178" s="155">
        <f t="shared" si="36"/>
        <v>0</v>
      </c>
      <c r="H178" s="152">
        <f t="shared" si="37"/>
        <v>0</v>
      </c>
      <c r="I178" s="166" t="str">
        <f t="shared" si="30"/>
        <v/>
      </c>
      <c r="J178" s="167">
        <f t="shared" si="38"/>
        <v>0</v>
      </c>
      <c r="K178" s="156" t="str">
        <f>IFERROR(G178/#REF!,"")</f>
        <v/>
      </c>
    </row>
    <row r="179" spans="1:11" hidden="1" outlineLevel="1">
      <c r="A179" s="372" t="s">
        <v>9</v>
      </c>
      <c r="B179" s="152">
        <f>(INDEX(Data!958:958,1,$M$1-2))</f>
        <v>869200</v>
      </c>
      <c r="C179" s="153">
        <f>(INDEX(Data!958:958,1,$M$1-1))</f>
        <v>868715</v>
      </c>
      <c r="D179" s="155">
        <f t="shared" si="39"/>
        <v>1737915</v>
      </c>
      <c r="E179" s="152">
        <f>(INDEX(Data!958:958,1,$M$1))</f>
        <v>1087435.5</v>
      </c>
      <c r="F179" s="154">
        <f>(INDEX(Data!958:958,1,$M$1+1))</f>
        <v>1085903.5</v>
      </c>
      <c r="G179" s="155">
        <f t="shared" si="36"/>
        <v>2173339</v>
      </c>
      <c r="H179" s="152">
        <f t="shared" si="37"/>
        <v>435424</v>
      </c>
      <c r="I179" s="166">
        <f t="shared" si="30"/>
        <v>0.25054389886732092</v>
      </c>
      <c r="J179" s="167">
        <f t="shared" si="38"/>
        <v>3.9293934401224972E-3</v>
      </c>
      <c r="K179" s="156" t="str">
        <f>IFERROR(G179/#REF!,"")</f>
        <v/>
      </c>
    </row>
    <row r="180" spans="1:11" hidden="1" outlineLevel="1">
      <c r="A180" s="372" t="s">
        <v>10</v>
      </c>
      <c r="B180" s="152">
        <f>(INDEX(Data!959:959,1,$M$1-2))</f>
        <v>10762855</v>
      </c>
      <c r="C180" s="153">
        <f>(INDEX(Data!959:959,1,$M$1-1))</f>
        <v>10774650</v>
      </c>
      <c r="D180" s="155">
        <f t="shared" si="39"/>
        <v>21537505</v>
      </c>
      <c r="E180" s="152">
        <f>(INDEX(Data!959:959,1,$M$1))</f>
        <v>13119740.5</v>
      </c>
      <c r="F180" s="154">
        <f>(INDEX(Data!959:959,1,$M$1+1))</f>
        <v>13114065.5</v>
      </c>
      <c r="G180" s="155">
        <f t="shared" si="36"/>
        <v>26233806</v>
      </c>
      <c r="H180" s="152">
        <f t="shared" si="37"/>
        <v>4696301</v>
      </c>
      <c r="I180" s="166">
        <f t="shared" si="30"/>
        <v>0.21805223028386994</v>
      </c>
      <c r="J180" s="167">
        <f t="shared" si="38"/>
        <v>4.7430679339875742E-2</v>
      </c>
      <c r="K180" s="156" t="str">
        <f>IFERROR(G180/#REF!,"")</f>
        <v/>
      </c>
    </row>
    <row r="181" spans="1:11" hidden="1" outlineLevel="1">
      <c r="A181" s="372" t="s">
        <v>11</v>
      </c>
      <c r="B181" s="152">
        <f>(INDEX(Data!960:960,1,$M$1-2))</f>
        <v>2514453</v>
      </c>
      <c r="C181" s="153">
        <f>(INDEX(Data!960:960,1,$M$1-1))</f>
        <v>2515936</v>
      </c>
      <c r="D181" s="155">
        <f t="shared" si="39"/>
        <v>5030389</v>
      </c>
      <c r="E181" s="152">
        <f>(INDEX(Data!960:960,1,$M$1))</f>
        <v>2740271</v>
      </c>
      <c r="F181" s="154">
        <f>(INDEX(Data!960:960,1,$M$1+1))</f>
        <v>2737961</v>
      </c>
      <c r="G181" s="155">
        <f t="shared" si="36"/>
        <v>5478232</v>
      </c>
      <c r="H181" s="152">
        <f t="shared" si="37"/>
        <v>447843</v>
      </c>
      <c r="I181" s="166">
        <f t="shared" si="30"/>
        <v>8.9027508608181191E-2</v>
      </c>
      <c r="J181" s="167">
        <f t="shared" si="38"/>
        <v>9.9046347046039054E-3</v>
      </c>
      <c r="K181" s="156" t="str">
        <f>IFERROR(G181/#REF!,"")</f>
        <v/>
      </c>
    </row>
    <row r="182" spans="1:11" hidden="1" outlineLevel="1">
      <c r="A182" s="372" t="s">
        <v>12</v>
      </c>
      <c r="B182" s="152">
        <f>(INDEX(Data!961:961,1,$M$1-2))</f>
        <v>33635702</v>
      </c>
      <c r="C182" s="153">
        <f>(INDEX(Data!961:961,1,$M$1-1))</f>
        <v>33609378</v>
      </c>
      <c r="D182" s="155">
        <f t="shared" si="39"/>
        <v>67245080</v>
      </c>
      <c r="E182" s="152">
        <f>(INDEX(Data!961:961,1,$M$1))</f>
        <v>33824490.610757522</v>
      </c>
      <c r="F182" s="154">
        <f>(INDEX(Data!961:961,1,$M$1+1))</f>
        <v>33784310.610757522</v>
      </c>
      <c r="G182" s="155">
        <f t="shared" si="36"/>
        <v>67608801.221515045</v>
      </c>
      <c r="H182" s="152">
        <f t="shared" si="37"/>
        <v>363721.22151504457</v>
      </c>
      <c r="I182" s="166">
        <f t="shared" si="30"/>
        <v>5.4088897137908763E-3</v>
      </c>
      <c r="J182" s="167">
        <f t="shared" si="38"/>
        <v>0.12223660460442071</v>
      </c>
      <c r="K182" s="156" t="str">
        <f>IFERROR(G182/#REF!,"")</f>
        <v/>
      </c>
    </row>
    <row r="183" spans="1:11" hidden="1" outlineLevel="1">
      <c r="A183" s="372" t="s">
        <v>13</v>
      </c>
      <c r="B183" s="152">
        <f>(INDEX(Data!962:962,1,$M$1-2))</f>
        <v>2197912</v>
      </c>
      <c r="C183" s="153">
        <f>(INDEX(Data!962:962,1,$M$1-1))</f>
        <v>2197621</v>
      </c>
      <c r="D183" s="155">
        <f t="shared" si="39"/>
        <v>4395533</v>
      </c>
      <c r="E183" s="152">
        <f>(INDEX(Data!962:962,1,$M$1))</f>
        <v>2540666.3045523167</v>
      </c>
      <c r="F183" s="154">
        <f>(INDEX(Data!962:962,1,$M$1+1))</f>
        <v>2539913.3045523167</v>
      </c>
      <c r="G183" s="155">
        <f t="shared" si="36"/>
        <v>5080579.6091046333</v>
      </c>
      <c r="H183" s="152">
        <f t="shared" si="37"/>
        <v>685046.60910463333</v>
      </c>
      <c r="I183" s="166">
        <f t="shared" si="30"/>
        <v>0.15585063497524268</v>
      </c>
      <c r="J183" s="167">
        <f t="shared" si="38"/>
        <v>9.1856798171090041E-3</v>
      </c>
      <c r="K183" s="156" t="str">
        <f>IFERROR(G183/#REF!,"")</f>
        <v/>
      </c>
    </row>
    <row r="184" spans="1:11" hidden="1" outlineLevel="1">
      <c r="A184" s="372" t="s">
        <v>14</v>
      </c>
      <c r="B184" s="152">
        <f>(INDEX(Data!963:963,1,$M$1-2))</f>
        <v>3664512</v>
      </c>
      <c r="C184" s="153">
        <f>(INDEX(Data!963:963,1,$M$1-1))</f>
        <v>3660451</v>
      </c>
      <c r="D184" s="155">
        <f t="shared" si="39"/>
        <v>7324963</v>
      </c>
      <c r="E184" s="152">
        <f>(INDEX(Data!963:963,1,$M$1))</f>
        <v>4545292</v>
      </c>
      <c r="F184" s="154">
        <f>(INDEX(Data!963:963,1,$M$1+1))</f>
        <v>4540409</v>
      </c>
      <c r="G184" s="155">
        <f t="shared" si="36"/>
        <v>9085701</v>
      </c>
      <c r="H184" s="152">
        <f t="shared" si="37"/>
        <v>1760738</v>
      </c>
      <c r="I184" s="166">
        <f t="shared" si="30"/>
        <v>0.24037500257680483</v>
      </c>
      <c r="J184" s="167">
        <f t="shared" si="38"/>
        <v>1.6426932893724547E-2</v>
      </c>
      <c r="K184" s="156" t="str">
        <f>IFERROR(G184/#REF!,"")</f>
        <v/>
      </c>
    </row>
    <row r="185" spans="1:11" hidden="1" outlineLevel="1">
      <c r="A185" s="372" t="s">
        <v>15</v>
      </c>
      <c r="B185" s="152">
        <f>(INDEX(Data!964:964,1,$M$1-2))</f>
        <v>4409888</v>
      </c>
      <c r="C185" s="153">
        <f>(INDEX(Data!964:964,1,$M$1-1))</f>
        <v>4422256</v>
      </c>
      <c r="D185" s="155">
        <f t="shared" si="39"/>
        <v>8832144</v>
      </c>
      <c r="E185" s="152">
        <f>(INDEX(Data!964:964,1,$M$1))</f>
        <v>4111789.5</v>
      </c>
      <c r="F185" s="154">
        <f>(INDEX(Data!964:964,1,$M$1+1))</f>
        <v>4110521.5</v>
      </c>
      <c r="G185" s="155">
        <f t="shared" si="36"/>
        <v>8222311</v>
      </c>
      <c r="H185" s="152">
        <f t="shared" si="37"/>
        <v>-609833</v>
      </c>
      <c r="I185" s="166">
        <f t="shared" si="30"/>
        <v>-6.9046994704796485E-2</v>
      </c>
      <c r="J185" s="167">
        <f t="shared" si="38"/>
        <v>1.4865925152977539E-2</v>
      </c>
      <c r="K185" s="156" t="str">
        <f>IFERROR(G185/#REF!,"")</f>
        <v/>
      </c>
    </row>
    <row r="186" spans="1:11" hidden="1" outlineLevel="1">
      <c r="A186" s="372" t="s">
        <v>16</v>
      </c>
      <c r="B186" s="152">
        <f>(INDEX(Data!965:965,1,$M$1-2))</f>
        <v>672195</v>
      </c>
      <c r="C186" s="153">
        <f>(INDEX(Data!965:965,1,$M$1-1))</f>
        <v>672695</v>
      </c>
      <c r="D186" s="155">
        <f t="shared" si="39"/>
        <v>1344890</v>
      </c>
      <c r="E186" s="152">
        <f>(INDEX(Data!965:965,1,$M$1))</f>
        <v>571553.00000000023</v>
      </c>
      <c r="F186" s="154">
        <f>(INDEX(Data!965:965,1,$M$1+1))</f>
        <v>571175.00000000023</v>
      </c>
      <c r="G186" s="155">
        <f t="shared" si="36"/>
        <v>1142728.0000000005</v>
      </c>
      <c r="H186" s="152">
        <f t="shared" si="37"/>
        <v>-202161.99999999953</v>
      </c>
      <c r="I186" s="166">
        <f t="shared" si="30"/>
        <v>-0.15031861341819741</v>
      </c>
      <c r="J186" s="167">
        <f t="shared" si="38"/>
        <v>2.0660503985086096E-3</v>
      </c>
      <c r="K186" s="156" t="str">
        <f>IFERROR(G186/#REF!,"")</f>
        <v/>
      </c>
    </row>
    <row r="187" spans="1:11" hidden="1" outlineLevel="1">
      <c r="A187" s="372" t="s">
        <v>17</v>
      </c>
      <c r="B187" s="152">
        <f>(INDEX(Data!966:966,1,$M$1-2))</f>
        <v>4290863</v>
      </c>
      <c r="C187" s="153">
        <f>(INDEX(Data!966:966,1,$M$1-1))</f>
        <v>4303604</v>
      </c>
      <c r="D187" s="155">
        <f t="shared" si="39"/>
        <v>8594467</v>
      </c>
      <c r="E187" s="152">
        <f>(INDEX(Data!966:966,1,$M$1))</f>
        <v>4875261</v>
      </c>
      <c r="F187" s="154">
        <f>(INDEX(Data!966:966,1,$M$1+1))</f>
        <v>4874381</v>
      </c>
      <c r="G187" s="155">
        <f t="shared" si="36"/>
        <v>9749642</v>
      </c>
      <c r="H187" s="152">
        <f t="shared" si="37"/>
        <v>1155175</v>
      </c>
      <c r="I187" s="166">
        <f t="shared" si="30"/>
        <v>0.13440914951444924</v>
      </c>
      <c r="J187" s="167">
        <f t="shared" si="38"/>
        <v>1.7627337161088438E-2</v>
      </c>
      <c r="K187" s="156" t="str">
        <f>IFERROR(G187/#REF!,"")</f>
        <v/>
      </c>
    </row>
    <row r="188" spans="1:11" hidden="1" outlineLevel="1">
      <c r="A188" s="372" t="s">
        <v>18</v>
      </c>
      <c r="B188" s="152">
        <f>(INDEX(Data!967:967,1,$M$1-2))</f>
        <v>2342747</v>
      </c>
      <c r="C188" s="153">
        <f>(INDEX(Data!967:967,1,$M$1-1))</f>
        <v>2302396</v>
      </c>
      <c r="D188" s="155">
        <f t="shared" si="39"/>
        <v>4645143</v>
      </c>
      <c r="E188" s="152">
        <f>(INDEX(Data!967:967,1,$M$1))</f>
        <v>3053791.5</v>
      </c>
      <c r="F188" s="154">
        <f>(INDEX(Data!967:967,1,$M$1+1))</f>
        <v>3045709.5</v>
      </c>
      <c r="G188" s="155">
        <f t="shared" si="36"/>
        <v>6099501</v>
      </c>
      <c r="H188" s="152">
        <f t="shared" si="37"/>
        <v>1454358</v>
      </c>
      <c r="I188" s="166">
        <f t="shared" si="30"/>
        <v>0.31309219113383591</v>
      </c>
      <c r="J188" s="167">
        <f t="shared" si="38"/>
        <v>1.1027888064135696E-2</v>
      </c>
      <c r="K188" s="156" t="str">
        <f>IFERROR(G188/#REF!,"")</f>
        <v/>
      </c>
    </row>
    <row r="189" spans="1:11" hidden="1" outlineLevel="1">
      <c r="A189" s="372" t="s">
        <v>19</v>
      </c>
      <c r="B189" s="152">
        <f>(INDEX(Data!968:968,1,$M$1-2))</f>
        <v>1232707</v>
      </c>
      <c r="C189" s="153">
        <f>(INDEX(Data!968:968,1,$M$1-1))</f>
        <v>1233964</v>
      </c>
      <c r="D189" s="155">
        <f t="shared" si="39"/>
        <v>2466671</v>
      </c>
      <c r="E189" s="152">
        <f>(INDEX(Data!968:968,1,$M$1))</f>
        <v>1976071</v>
      </c>
      <c r="F189" s="154">
        <f>(INDEX(Data!968:968,1,$M$1+1))</f>
        <v>1975632</v>
      </c>
      <c r="G189" s="155">
        <f t="shared" si="36"/>
        <v>3951703</v>
      </c>
      <c r="H189" s="152">
        <f t="shared" si="37"/>
        <v>1485032</v>
      </c>
      <c r="I189" s="166">
        <f t="shared" si="30"/>
        <v>0.60203894236402022</v>
      </c>
      <c r="J189" s="167">
        <f t="shared" si="38"/>
        <v>7.1446727112118233E-3</v>
      </c>
      <c r="K189" s="156" t="str">
        <f>IFERROR(G189/#REF!,"")</f>
        <v/>
      </c>
    </row>
    <row r="190" spans="1:11" hidden="1" outlineLevel="1">
      <c r="A190" s="372" t="s">
        <v>20</v>
      </c>
      <c r="B190" s="152">
        <f>(INDEX(Data!969:969,1,$M$1-2))</f>
        <v>2439661</v>
      </c>
      <c r="C190" s="153">
        <f>(INDEX(Data!969:969,1,$M$1-1))</f>
        <v>2444697</v>
      </c>
      <c r="D190" s="155">
        <f t="shared" si="39"/>
        <v>4884358</v>
      </c>
      <c r="E190" s="152">
        <f>(INDEX(Data!969:969,1,$M$1))</f>
        <v>2720273</v>
      </c>
      <c r="F190" s="154">
        <f>(INDEX(Data!969:969,1,$M$1+1))</f>
        <v>2719813</v>
      </c>
      <c r="G190" s="155">
        <f t="shared" si="36"/>
        <v>5440086</v>
      </c>
      <c r="H190" s="152">
        <f t="shared" si="37"/>
        <v>555728</v>
      </c>
      <c r="I190" s="166">
        <f t="shared" si="30"/>
        <v>0.11377708186009297</v>
      </c>
      <c r="J190" s="167">
        <f t="shared" si="38"/>
        <v>9.8356667975415864E-3</v>
      </c>
      <c r="K190" s="156" t="str">
        <f>IFERROR(G190/#REF!,"")</f>
        <v/>
      </c>
    </row>
    <row r="191" spans="1:11" hidden="1" outlineLevel="1">
      <c r="A191" s="372" t="s">
        <v>21</v>
      </c>
      <c r="B191" s="152">
        <f>(INDEX(Data!970:970,1,$M$1-2))</f>
        <v>2735736</v>
      </c>
      <c r="C191" s="153">
        <f>(INDEX(Data!970:970,1,$M$1-1))</f>
        <v>2740376</v>
      </c>
      <c r="D191" s="155">
        <f t="shared" si="39"/>
        <v>5476112</v>
      </c>
      <c r="E191" s="152">
        <f>(INDEX(Data!970:970,1,$M$1))</f>
        <v>3164243</v>
      </c>
      <c r="F191" s="154">
        <f>(INDEX(Data!970:970,1,$M$1+1))</f>
        <v>3160658</v>
      </c>
      <c r="G191" s="155">
        <f t="shared" si="36"/>
        <v>6324901</v>
      </c>
      <c r="H191" s="152">
        <f t="shared" si="37"/>
        <v>848789</v>
      </c>
      <c r="I191" s="166">
        <f t="shared" si="30"/>
        <v>0.15499847336942707</v>
      </c>
      <c r="J191" s="167">
        <f t="shared" si="38"/>
        <v>1.1435410904062469E-2</v>
      </c>
      <c r="K191" s="156" t="str">
        <f>IFERROR(G191/#REF!,"")</f>
        <v/>
      </c>
    </row>
    <row r="192" spans="1:11" hidden="1" outlineLevel="1">
      <c r="A192" s="372" t="s">
        <v>22</v>
      </c>
      <c r="B192" s="152">
        <f>(INDEX(Data!971:971,1,$M$1-2))</f>
        <v>3046801</v>
      </c>
      <c r="C192" s="153">
        <f>(INDEX(Data!971:971,1,$M$1-1))</f>
        <v>3048116</v>
      </c>
      <c r="D192" s="155">
        <f t="shared" si="39"/>
        <v>6094917</v>
      </c>
      <c r="E192" s="152">
        <f>(INDEX(Data!971:971,1,$M$1))</f>
        <v>3404250.5</v>
      </c>
      <c r="F192" s="154">
        <f>(INDEX(Data!971:971,1,$M$1+1))</f>
        <v>3400823.5</v>
      </c>
      <c r="G192" s="155">
        <f t="shared" si="36"/>
        <v>6805074</v>
      </c>
      <c r="H192" s="152">
        <f t="shared" si="37"/>
        <v>710157</v>
      </c>
      <c r="I192" s="166">
        <f t="shared" si="30"/>
        <v>0.11651627085323721</v>
      </c>
      <c r="J192" s="167">
        <f t="shared" si="38"/>
        <v>1.2303562920993072E-2</v>
      </c>
      <c r="K192" s="156" t="str">
        <f>IFERROR(G192/#REF!,"")</f>
        <v/>
      </c>
    </row>
    <row r="193" spans="1:11" hidden="1" outlineLevel="1">
      <c r="A193" s="372" t="s">
        <v>23</v>
      </c>
      <c r="B193" s="152">
        <f>(INDEX(Data!972:972,1,$M$1-2))</f>
        <v>625473</v>
      </c>
      <c r="C193" s="153">
        <f>(INDEX(Data!972:972,1,$M$1-1))</f>
        <v>624616</v>
      </c>
      <c r="D193" s="155">
        <f t="shared" si="39"/>
        <v>1250089</v>
      </c>
      <c r="E193" s="152">
        <f>(INDEX(Data!972:972,1,$M$1))</f>
        <v>954499.00000000023</v>
      </c>
      <c r="F193" s="154">
        <f>(INDEX(Data!972:972,1,$M$1+1))</f>
        <v>953987.00000000023</v>
      </c>
      <c r="G193" s="155">
        <f t="shared" si="36"/>
        <v>1908486.0000000005</v>
      </c>
      <c r="H193" s="152">
        <f t="shared" si="37"/>
        <v>658397.00000000047</v>
      </c>
      <c r="I193" s="166">
        <f t="shared" si="30"/>
        <v>0.52668010037685353</v>
      </c>
      <c r="J193" s="167">
        <f t="shared" si="38"/>
        <v>3.4505396392213207E-3</v>
      </c>
      <c r="K193" s="156" t="str">
        <f>IFERROR(G193/#REF!,"")</f>
        <v/>
      </c>
    </row>
    <row r="194" spans="1:11" hidden="1" outlineLevel="1">
      <c r="A194" s="372" t="s">
        <v>24</v>
      </c>
      <c r="B194" s="152">
        <f>(INDEX(Data!973:973,1,$M$1-2))</f>
        <v>19024694</v>
      </c>
      <c r="C194" s="153">
        <f>(INDEX(Data!973:973,1,$M$1-1))</f>
        <v>18993105</v>
      </c>
      <c r="D194" s="155">
        <f t="shared" si="39"/>
        <v>38017799</v>
      </c>
      <c r="E194" s="152">
        <f>(INDEX(Data!973:973,1,$M$1))</f>
        <v>20443602.5</v>
      </c>
      <c r="F194" s="154">
        <f>(INDEX(Data!973:973,1,$M$1+1))</f>
        <v>20422814.5</v>
      </c>
      <c r="G194" s="155">
        <f t="shared" si="36"/>
        <v>40866417</v>
      </c>
      <c r="H194" s="152">
        <f t="shared" si="37"/>
        <v>2848618</v>
      </c>
      <c r="I194" s="166">
        <f t="shared" si="30"/>
        <v>7.4928535447304559E-2</v>
      </c>
      <c r="J194" s="167">
        <f t="shared" si="38"/>
        <v>7.3886416652492085E-2</v>
      </c>
      <c r="K194" s="156" t="str">
        <f>IFERROR(G194/#REF!,"")</f>
        <v/>
      </c>
    </row>
    <row r="195" spans="1:11" hidden="1" outlineLevel="1">
      <c r="A195" s="372" t="s">
        <v>25</v>
      </c>
      <c r="B195" s="152">
        <f>(INDEX(Data!974:974,1,$M$1-2))</f>
        <v>1884767</v>
      </c>
      <c r="C195" s="153">
        <f>(INDEX(Data!974:974,1,$M$1-1))</f>
        <v>1864950</v>
      </c>
      <c r="D195" s="155">
        <f t="shared" si="39"/>
        <v>3749717</v>
      </c>
      <c r="E195" s="152">
        <f>(INDEX(Data!974:974,1,$M$1))</f>
        <v>2445649.5</v>
      </c>
      <c r="F195" s="154">
        <f>(INDEX(Data!974:974,1,$M$1+1))</f>
        <v>2440886.5</v>
      </c>
      <c r="G195" s="155">
        <f t="shared" si="36"/>
        <v>4886536</v>
      </c>
      <c r="H195" s="152">
        <f t="shared" si="37"/>
        <v>1136819</v>
      </c>
      <c r="I195" s="166">
        <f t="shared" si="30"/>
        <v>0.30317461291078768</v>
      </c>
      <c r="J195" s="167">
        <f t="shared" si="38"/>
        <v>8.8348492818296764E-3</v>
      </c>
      <c r="K195" s="156" t="str">
        <f>IFERROR(G195/#REF!,"")</f>
        <v/>
      </c>
    </row>
    <row r="196" spans="1:11" hidden="1" outlineLevel="1">
      <c r="A196" s="372" t="s">
        <v>26</v>
      </c>
      <c r="B196" s="152">
        <f>(INDEX(Data!975:975,1,$M$1-2))</f>
        <v>2990441</v>
      </c>
      <c r="C196" s="153">
        <f>(INDEX(Data!975:975,1,$M$1-1))</f>
        <v>2994768</v>
      </c>
      <c r="D196" s="155">
        <f t="shared" si="39"/>
        <v>5985209</v>
      </c>
      <c r="E196" s="152">
        <f>(INDEX(Data!975:975,1,$M$1))</f>
        <v>3161170.5</v>
      </c>
      <c r="F196" s="154">
        <f>(INDEX(Data!975:975,1,$M$1+1))</f>
        <v>3157903.5</v>
      </c>
      <c r="G196" s="155">
        <f t="shared" si="36"/>
        <v>6319074</v>
      </c>
      <c r="H196" s="152">
        <f t="shared" si="37"/>
        <v>333865</v>
      </c>
      <c r="I196" s="166">
        <f t="shared" si="30"/>
        <v>5.578167779938846E-2</v>
      </c>
      <c r="J196" s="167">
        <f t="shared" si="38"/>
        <v>1.1424875697371016E-2</v>
      </c>
      <c r="K196" s="156" t="str">
        <f>IFERROR(G196/#REF!,"")</f>
        <v/>
      </c>
    </row>
    <row r="197" spans="1:11" hidden="1" outlineLevel="1">
      <c r="A197" s="372" t="s">
        <v>27</v>
      </c>
      <c r="B197" s="152">
        <f>(INDEX(Data!976:976,1,$M$1-2))</f>
        <v>1197045</v>
      </c>
      <c r="C197" s="153">
        <f>(INDEX(Data!976:976,1,$M$1-1))</f>
        <v>1199115</v>
      </c>
      <c r="D197" s="155">
        <f t="shared" si="39"/>
        <v>2396160</v>
      </c>
      <c r="E197" s="152">
        <f>(INDEX(Data!976:976,1,$M$1))</f>
        <v>1378519.5000000002</v>
      </c>
      <c r="F197" s="154">
        <f>(INDEX(Data!976:976,1,$M$1+1))</f>
        <v>1377943.5000000002</v>
      </c>
      <c r="G197" s="155">
        <f t="shared" si="36"/>
        <v>2756463.0000000005</v>
      </c>
      <c r="H197" s="152">
        <f t="shared" si="37"/>
        <v>360303.00000000047</v>
      </c>
      <c r="I197" s="166">
        <f t="shared" si="30"/>
        <v>0.15036683693910277</v>
      </c>
      <c r="J197" s="167">
        <f t="shared" si="38"/>
        <v>4.9836807005903729E-3</v>
      </c>
      <c r="K197" s="156" t="str">
        <f>IFERROR(G197/#REF!,"")</f>
        <v/>
      </c>
    </row>
    <row r="198" spans="1:11" hidden="1" outlineLevel="1">
      <c r="A198" s="372" t="s">
        <v>28</v>
      </c>
      <c r="B198" s="152">
        <f>(INDEX(Data!977:977,1,$M$1-2))</f>
        <v>1770790</v>
      </c>
      <c r="C198" s="153">
        <f>(INDEX(Data!977:977,1,$M$1-1))</f>
        <v>1773916</v>
      </c>
      <c r="D198" s="155">
        <f t="shared" si="39"/>
        <v>3544706</v>
      </c>
      <c r="E198" s="152">
        <f>(INDEX(Data!977:977,1,$M$1))</f>
        <v>2293741</v>
      </c>
      <c r="F198" s="154">
        <f>(INDEX(Data!977:977,1,$M$1+1))</f>
        <v>2292545</v>
      </c>
      <c r="G198" s="155">
        <f t="shared" si="36"/>
        <v>4586286</v>
      </c>
      <c r="H198" s="152">
        <f t="shared" si="37"/>
        <v>1041580</v>
      </c>
      <c r="I198" s="166">
        <f t="shared" si="30"/>
        <v>0.29384101248453326</v>
      </c>
      <c r="J198" s="167">
        <f t="shared" si="38"/>
        <v>8.2919977614746929E-3</v>
      </c>
      <c r="K198" s="156" t="str">
        <f>IFERROR(G198/#REF!,"")</f>
        <v/>
      </c>
    </row>
    <row r="199" spans="1:11" hidden="1" outlineLevel="1">
      <c r="A199" s="372" t="s">
        <v>29</v>
      </c>
      <c r="B199" s="152">
        <f>(INDEX(Data!978:978,1,$M$1-2))</f>
        <v>12392198</v>
      </c>
      <c r="C199" s="153">
        <f>(INDEX(Data!978:978,1,$M$1-1))</f>
        <v>12384029</v>
      </c>
      <c r="D199" s="155">
        <f t="shared" si="39"/>
        <v>24776227</v>
      </c>
      <c r="E199" s="152">
        <f>(INDEX(Data!978:978,1,$M$1))</f>
        <v>13067068</v>
      </c>
      <c r="F199" s="154">
        <f>(INDEX(Data!978:978,1,$M$1+1))</f>
        <v>13049030</v>
      </c>
      <c r="G199" s="155">
        <f t="shared" si="36"/>
        <v>26116098</v>
      </c>
      <c r="H199" s="152">
        <f t="shared" si="37"/>
        <v>1339871</v>
      </c>
      <c r="I199" s="166">
        <f t="shared" si="30"/>
        <v>5.4078895870626309E-2</v>
      </c>
      <c r="J199" s="167">
        <f t="shared" si="38"/>
        <v>4.7217863463912567E-2</v>
      </c>
      <c r="K199" s="156" t="str">
        <f>IFERROR(G199/#REF!,"")</f>
        <v/>
      </c>
    </row>
    <row r="200" spans="1:11" hidden="1" outlineLevel="1">
      <c r="A200" s="372" t="s">
        <v>30</v>
      </c>
      <c r="B200" s="152">
        <f>(INDEX(Data!979:979,1,$M$1-2))</f>
        <v>885124</v>
      </c>
      <c r="C200" s="153">
        <f>(INDEX(Data!979:979,1,$M$1-1))</f>
        <v>886985</v>
      </c>
      <c r="D200" s="155">
        <f t="shared" si="39"/>
        <v>1772109</v>
      </c>
      <c r="E200" s="152">
        <f>(INDEX(Data!979:979,1,$M$1))</f>
        <v>1026277.0000000002</v>
      </c>
      <c r="F200" s="154">
        <f>(INDEX(Data!979:979,1,$M$1+1))</f>
        <v>1026194.0000000002</v>
      </c>
      <c r="G200" s="155">
        <f t="shared" si="36"/>
        <v>2052471.0000000005</v>
      </c>
      <c r="H200" s="152">
        <f t="shared" si="37"/>
        <v>280362.00000000047</v>
      </c>
      <c r="I200" s="166">
        <f t="shared" si="30"/>
        <v>0.15820810119467846</v>
      </c>
      <c r="J200" s="167">
        <f t="shared" si="38"/>
        <v>3.7108642892073732E-3</v>
      </c>
      <c r="K200" s="156" t="str">
        <f>IFERROR(G200/#REF!,"")</f>
        <v/>
      </c>
    </row>
    <row r="201" spans="1:11" hidden="1" outlineLevel="1">
      <c r="A201" s="372" t="s">
        <v>401</v>
      </c>
      <c r="B201" s="152">
        <f>(INDEX(Data!980:980,1,$M$1-2))</f>
        <v>0</v>
      </c>
      <c r="C201" s="153">
        <f>(INDEX(Data!980:980,1,$M$1-1))</f>
        <v>0</v>
      </c>
      <c r="D201" s="155">
        <f t="shared" ref="D201" si="44">B201+C201</f>
        <v>0</v>
      </c>
      <c r="E201" s="152">
        <f>(INDEX(Data!980:980,1,$M$1))</f>
        <v>0</v>
      </c>
      <c r="F201" s="154">
        <f>(INDEX(Data!980:980,1,$M$1+1))</f>
        <v>0</v>
      </c>
      <c r="G201" s="155">
        <f t="shared" ref="G201" si="45">E201+F201</f>
        <v>0</v>
      </c>
      <c r="H201" s="152">
        <f t="shared" ref="H201" si="46">G201-D201</f>
        <v>0</v>
      </c>
      <c r="I201" s="166" t="str">
        <f t="shared" ref="I201" si="47">IFERROR(H201/D201,"")</f>
        <v/>
      </c>
      <c r="J201" s="167">
        <f t="shared" si="38"/>
        <v>0</v>
      </c>
      <c r="K201" s="156" t="str">
        <f>IFERROR(G201/#REF!,"")</f>
        <v/>
      </c>
    </row>
    <row r="202" spans="1:11" hidden="1" outlineLevel="1">
      <c r="A202" s="372" t="s">
        <v>31</v>
      </c>
      <c r="B202" s="152">
        <f>(INDEX(Data!981:981,1,$M$1-2))</f>
        <v>4703113</v>
      </c>
      <c r="C202" s="153">
        <f>(INDEX(Data!981:981,1,$M$1-1))</f>
        <v>4712842</v>
      </c>
      <c r="D202" s="155">
        <f t="shared" si="39"/>
        <v>9415955</v>
      </c>
      <c r="E202" s="152">
        <f>(INDEX(Data!981:981,1,$M$1))</f>
        <v>4832949</v>
      </c>
      <c r="F202" s="154">
        <f>(INDEX(Data!981:981,1,$M$1+1))</f>
        <v>4830720</v>
      </c>
      <c r="G202" s="155">
        <f t="shared" si="36"/>
        <v>9663669</v>
      </c>
      <c r="H202" s="152">
        <f t="shared" si="37"/>
        <v>247714</v>
      </c>
      <c r="I202" s="166">
        <f t="shared" si="30"/>
        <v>2.6307899729767187E-2</v>
      </c>
      <c r="J202" s="167">
        <f t="shared" si="38"/>
        <v>1.7471898114429056E-2</v>
      </c>
      <c r="K202" s="156" t="str">
        <f>IFERROR(G202/#REF!,"")</f>
        <v/>
      </c>
    </row>
    <row r="203" spans="1:11" hidden="1" outlineLevel="1">
      <c r="A203" s="372" t="s">
        <v>32</v>
      </c>
      <c r="B203" s="152">
        <f>(INDEX(Data!982:982,1,$M$1-2))</f>
        <v>3484407</v>
      </c>
      <c r="C203" s="153">
        <f>(INDEX(Data!982:982,1,$M$1-1))</f>
        <v>3478933</v>
      </c>
      <c r="D203" s="155">
        <f t="shared" si="39"/>
        <v>6963340</v>
      </c>
      <c r="E203" s="152">
        <f>(INDEX(Data!982:982,1,$M$1))</f>
        <v>3041721</v>
      </c>
      <c r="F203" s="154">
        <f>(INDEX(Data!982:982,1,$M$1+1))</f>
        <v>3030356</v>
      </c>
      <c r="G203" s="155">
        <f t="shared" si="36"/>
        <v>6072077</v>
      </c>
      <c r="H203" s="152">
        <f t="shared" si="37"/>
        <v>-891263</v>
      </c>
      <c r="I203" s="166">
        <f t="shared" si="30"/>
        <v>-0.12799360651641309</v>
      </c>
      <c r="J203" s="167">
        <f t="shared" si="38"/>
        <v>1.0978305515945138E-2</v>
      </c>
      <c r="K203" s="156" t="str">
        <f>IFERROR(G203/#REF!,"")</f>
        <v/>
      </c>
    </row>
    <row r="204" spans="1:11" hidden="1" outlineLevel="1">
      <c r="A204" s="372" t="s">
        <v>33</v>
      </c>
      <c r="B204" s="152">
        <f>(INDEX(Data!983:983,1,$M$1-2))</f>
        <v>18394556</v>
      </c>
      <c r="C204" s="153">
        <f>(INDEX(Data!983:983,1,$M$1-1))</f>
        <v>18385383</v>
      </c>
      <c r="D204" s="155">
        <f t="shared" si="39"/>
        <v>36779939</v>
      </c>
      <c r="E204" s="152">
        <f>(INDEX(Data!983:983,1,$M$1))</f>
        <v>20532570</v>
      </c>
      <c r="F204" s="154">
        <f>(INDEX(Data!983:983,1,$M$1+1))</f>
        <v>20516646</v>
      </c>
      <c r="G204" s="155">
        <f t="shared" si="36"/>
        <v>41049216</v>
      </c>
      <c r="H204" s="152">
        <f t="shared" si="37"/>
        <v>4269277</v>
      </c>
      <c r="I204" s="166">
        <f t="shared" si="30"/>
        <v>0.1160762392781565</v>
      </c>
      <c r="J204" s="167">
        <f t="shared" si="38"/>
        <v>7.4216916952473344E-2</v>
      </c>
      <c r="K204" s="156" t="str">
        <f>IFERROR(G204/#REF!,"")</f>
        <v/>
      </c>
    </row>
    <row r="205" spans="1:11" hidden="1" outlineLevel="1">
      <c r="A205" s="372" t="s">
        <v>34</v>
      </c>
      <c r="B205" s="152">
        <f>(INDEX(Data!984:984,1,$M$1-2))</f>
        <v>2292493</v>
      </c>
      <c r="C205" s="153">
        <f>(INDEX(Data!984:984,1,$M$1-1))</f>
        <v>2291847</v>
      </c>
      <c r="D205" s="155">
        <f t="shared" si="39"/>
        <v>4584340</v>
      </c>
      <c r="E205" s="152">
        <f>(INDEX(Data!984:984,1,$M$1))</f>
        <v>3011700.5</v>
      </c>
      <c r="F205" s="154">
        <f>(INDEX(Data!984:984,1,$M$1+1))</f>
        <v>3008823.5</v>
      </c>
      <c r="G205" s="155">
        <f t="shared" si="36"/>
        <v>6020524</v>
      </c>
      <c r="H205" s="152">
        <f t="shared" si="37"/>
        <v>1436184</v>
      </c>
      <c r="I205" s="166">
        <f t="shared" si="30"/>
        <v>0.3132804285895025</v>
      </c>
      <c r="J205" s="167">
        <f t="shared" si="38"/>
        <v>1.0885097774300308E-2</v>
      </c>
      <c r="K205" s="156" t="str">
        <f>IFERROR(G205/#REF!,"")</f>
        <v/>
      </c>
    </row>
    <row r="206" spans="1:11" hidden="1" outlineLevel="1">
      <c r="A206" s="372" t="s">
        <v>35</v>
      </c>
      <c r="B206" s="152">
        <f>(INDEX(Data!985:985,1,$M$1-2))</f>
        <v>5221790</v>
      </c>
      <c r="C206" s="153">
        <f>(INDEX(Data!985:985,1,$M$1-1))</f>
        <v>5233963</v>
      </c>
      <c r="D206" s="155">
        <f t="shared" si="39"/>
        <v>10455753</v>
      </c>
      <c r="E206" s="152">
        <f>(INDEX(Data!985:985,1,$M$1))</f>
        <v>4973747</v>
      </c>
      <c r="F206" s="154">
        <f>(INDEX(Data!985:985,1,$M$1+1))</f>
        <v>4972398</v>
      </c>
      <c r="G206" s="155">
        <f t="shared" si="36"/>
        <v>9946145</v>
      </c>
      <c r="H206" s="152">
        <f t="shared" si="37"/>
        <v>-509608</v>
      </c>
      <c r="I206" s="166">
        <f t="shared" si="30"/>
        <v>-4.8739483421232313E-2</v>
      </c>
      <c r="J206" s="167">
        <f t="shared" si="38"/>
        <v>1.7982614271177748E-2</v>
      </c>
      <c r="K206" s="156" t="str">
        <f>IFERROR(G206/#REF!,"")</f>
        <v/>
      </c>
    </row>
    <row r="207" spans="1:11" hidden="1" outlineLevel="1">
      <c r="A207" s="372" t="s">
        <v>36</v>
      </c>
      <c r="B207" s="152">
        <f>(INDEX(Data!986:986,1,$M$1-2))</f>
        <v>3129001</v>
      </c>
      <c r="C207" s="153">
        <f>(INDEX(Data!986:986,1,$M$1-1))</f>
        <v>3130703</v>
      </c>
      <c r="D207" s="155">
        <f t="shared" si="39"/>
        <v>6259704</v>
      </c>
      <c r="E207" s="152">
        <f>(INDEX(Data!986:986,1,$M$1))</f>
        <v>3807711.5</v>
      </c>
      <c r="F207" s="154">
        <f>(INDEX(Data!986:986,1,$M$1+1))</f>
        <v>3806778.5</v>
      </c>
      <c r="G207" s="155">
        <f t="shared" si="36"/>
        <v>7614490</v>
      </c>
      <c r="H207" s="152">
        <f t="shared" si="37"/>
        <v>1354786</v>
      </c>
      <c r="I207" s="166">
        <f t="shared" si="30"/>
        <v>0.21642972255557133</v>
      </c>
      <c r="J207" s="167">
        <f t="shared" si="38"/>
        <v>1.3766985755962762E-2</v>
      </c>
      <c r="K207" s="156" t="str">
        <f>IFERROR(G207/#REF!,"")</f>
        <v/>
      </c>
    </row>
    <row r="208" spans="1:11" hidden="1" outlineLevel="1">
      <c r="A208" s="372" t="s">
        <v>40</v>
      </c>
      <c r="B208" s="152">
        <f>(INDEX(Data!987:987,1,$M$1-2))</f>
        <v>6565259</v>
      </c>
      <c r="C208" s="153">
        <f>(INDEX(Data!987:987,1,$M$1-1))</f>
        <v>6591345</v>
      </c>
      <c r="D208" s="155">
        <f t="shared" si="39"/>
        <v>13156604</v>
      </c>
      <c r="E208" s="152">
        <f>(INDEX(Data!987:987,1,$M$1))</f>
        <v>7778975.5</v>
      </c>
      <c r="F208" s="154">
        <f>(INDEX(Data!987:987,1,$M$1+1))</f>
        <v>7774534.5</v>
      </c>
      <c r="G208" s="155">
        <f t="shared" si="36"/>
        <v>15553510</v>
      </c>
      <c r="H208" s="152">
        <f t="shared" si="37"/>
        <v>2396906</v>
      </c>
      <c r="I208" s="166">
        <f t="shared" si="30"/>
        <v>0.18218272739682673</v>
      </c>
      <c r="J208" s="167">
        <f t="shared" si="38"/>
        <v>2.8120721233493559E-2</v>
      </c>
      <c r="K208" s="156" t="str">
        <f>IFERROR(G208/#REF!,"")</f>
        <v/>
      </c>
    </row>
    <row r="209" spans="1:13" hidden="1" outlineLevel="1">
      <c r="A209" s="372" t="s">
        <v>107</v>
      </c>
      <c r="B209" s="152">
        <f>(INDEX(Data!988:988,1,$M$1-2))</f>
        <v>13134978</v>
      </c>
      <c r="C209" s="153">
        <f>(INDEX(Data!988:988,1,$M$1-1))</f>
        <v>13166687</v>
      </c>
      <c r="D209" s="155">
        <f t="shared" si="39"/>
        <v>26301665</v>
      </c>
      <c r="E209" s="152">
        <f>(INDEX(Data!988:988,1,$M$1))</f>
        <v>15043766</v>
      </c>
      <c r="F209" s="154">
        <f>(INDEX(Data!988:988,1,$M$1+1))</f>
        <v>15042528</v>
      </c>
      <c r="G209" s="155">
        <f t="shared" si="36"/>
        <v>30086294</v>
      </c>
      <c r="H209" s="152">
        <f t="shared" si="37"/>
        <v>3784629</v>
      </c>
      <c r="I209" s="166">
        <f t="shared" si="30"/>
        <v>0.14389313376168392</v>
      </c>
      <c r="J209" s="167">
        <f t="shared" si="38"/>
        <v>5.4395971489582085E-2</v>
      </c>
      <c r="K209" s="156" t="str">
        <f>IFERROR(G209/#REF!,"")</f>
        <v/>
      </c>
    </row>
    <row r="210" spans="1:13" hidden="1" outlineLevel="1">
      <c r="A210" s="372" t="s">
        <v>41</v>
      </c>
      <c r="B210" s="152">
        <f>(INDEX(Data!989:989,1,$M$1-2))</f>
        <v>1019590</v>
      </c>
      <c r="C210" s="153">
        <f>(INDEX(Data!989:989,1,$M$1-1))</f>
        <v>1021820</v>
      </c>
      <c r="D210" s="155">
        <f t="shared" si="39"/>
        <v>2041410</v>
      </c>
      <c r="E210" s="152">
        <f>(INDEX(Data!989:989,1,$M$1))</f>
        <v>1010507.5000000002</v>
      </c>
      <c r="F210" s="154">
        <f>(INDEX(Data!989:989,1,$M$1+1))</f>
        <v>1010250.5000000002</v>
      </c>
      <c r="G210" s="155">
        <f t="shared" si="36"/>
        <v>2020758.0000000005</v>
      </c>
      <c r="H210" s="152">
        <f t="shared" si="37"/>
        <v>-20651.999999999534</v>
      </c>
      <c r="I210" s="166">
        <f t="shared" si="30"/>
        <v>-1.0116537099357569E-2</v>
      </c>
      <c r="J210" s="167">
        <f t="shared" si="38"/>
        <v>3.6535272358684304E-3</v>
      </c>
      <c r="K210" s="156" t="str">
        <f>IFERROR(G210/#REF!,"")</f>
        <v/>
      </c>
    </row>
    <row r="211" spans="1:13" hidden="1" outlineLevel="1">
      <c r="A211" s="372" t="s">
        <v>42</v>
      </c>
      <c r="B211" s="152">
        <f>(INDEX(Data!990:990,1,$M$1-2))</f>
        <v>94886</v>
      </c>
      <c r="C211" s="153">
        <f>(INDEX(Data!990:990,1,$M$1-1))</f>
        <v>95371</v>
      </c>
      <c r="D211" s="155">
        <f t="shared" si="39"/>
        <v>190257</v>
      </c>
      <c r="E211" s="152">
        <f>(INDEX(Data!990:990,1,$M$1))</f>
        <v>100982</v>
      </c>
      <c r="F211" s="154">
        <f>(INDEX(Data!990:990,1,$M$1+1))</f>
        <v>100950</v>
      </c>
      <c r="G211" s="155">
        <f t="shared" si="36"/>
        <v>201932</v>
      </c>
      <c r="H211" s="152">
        <f t="shared" si="37"/>
        <v>11675</v>
      </c>
      <c r="I211" s="166">
        <f t="shared" si="30"/>
        <v>6.136436504307332E-2</v>
      </c>
      <c r="J211" s="167">
        <f t="shared" si="38"/>
        <v>3.6509273341656139E-4</v>
      </c>
      <c r="K211" s="156" t="str">
        <f>IFERROR(G211/#REF!,"")</f>
        <v/>
      </c>
    </row>
    <row r="212" spans="1:13" ht="14.25" customHeight="1" collapsed="1">
      <c r="A212" s="370" t="s">
        <v>473</v>
      </c>
      <c r="B212" s="152">
        <f t="shared" ref="B212:H212" si="48">SUM(B172:B211)</f>
        <v>256824889</v>
      </c>
      <c r="C212" s="154">
        <f t="shared" si="48"/>
        <v>256735180</v>
      </c>
      <c r="D212" s="172">
        <f t="shared" si="48"/>
        <v>513560069</v>
      </c>
      <c r="E212" s="175">
        <f t="shared" si="48"/>
        <v>276688761.91530985</v>
      </c>
      <c r="F212" s="174">
        <f t="shared" si="48"/>
        <v>276409071.91530985</v>
      </c>
      <c r="G212" s="172">
        <f t="shared" si="48"/>
        <v>553097833.83061969</v>
      </c>
      <c r="H212" s="175">
        <f t="shared" si="48"/>
        <v>39537764.830619678</v>
      </c>
      <c r="I212" s="166">
        <f t="shared" si="30"/>
        <v>7.6987614920309699E-2</v>
      </c>
      <c r="J212" s="167">
        <f>IFERROR(G212/G$258,"")</f>
        <v>0.1535636696795073</v>
      </c>
      <c r="K212" s="156">
        <f>IFERROR(G212/'Dollars - All Funds'!G212,"")</f>
        <v>0.72402596086687543</v>
      </c>
    </row>
    <row r="213" spans="1:13" hidden="1">
      <c r="A213" s="384" t="s">
        <v>433</v>
      </c>
      <c r="B213" s="152"/>
      <c r="C213" s="154"/>
      <c r="D213" s="155"/>
      <c r="E213" s="152"/>
      <c r="F213" s="154"/>
      <c r="G213" s="155"/>
      <c r="H213" s="152"/>
      <c r="I213" s="166"/>
      <c r="J213" s="167"/>
      <c r="K213" s="156"/>
    </row>
    <row r="214" spans="1:13" hidden="1">
      <c r="A214" s="384" t="s">
        <v>397</v>
      </c>
      <c r="B214" s="152"/>
      <c r="C214" s="154"/>
      <c r="D214" s="155"/>
      <c r="E214" s="152"/>
      <c r="F214" s="154"/>
      <c r="G214" s="155"/>
      <c r="H214" s="152"/>
      <c r="I214" s="166"/>
      <c r="J214" s="167"/>
      <c r="K214" s="156"/>
    </row>
    <row r="215" spans="1:13" s="38" customFormat="1" hidden="1" outlineLevel="1">
      <c r="A215" s="601" t="s">
        <v>197</v>
      </c>
      <c r="B215" s="598"/>
      <c r="C215" s="598"/>
      <c r="D215" s="598"/>
      <c r="E215" s="598"/>
      <c r="F215" s="598"/>
      <c r="G215" s="598"/>
      <c r="H215" s="598"/>
      <c r="I215" s="598"/>
      <c r="J215" s="598"/>
      <c r="K215" s="597"/>
      <c r="L215" s="35"/>
      <c r="M215" s="35"/>
    </row>
    <row r="216" spans="1:13" hidden="1" outlineLevel="1">
      <c r="A216" s="372" t="s">
        <v>3</v>
      </c>
      <c r="B216" s="375">
        <f>(INDEX(Data!994:994,1,$M$1-2))</f>
        <v>0</v>
      </c>
      <c r="C216" s="390">
        <f>(INDEX(Data!994:994,1,$M$1-1))</f>
        <v>0</v>
      </c>
      <c r="D216" s="371">
        <f>B216+C216</f>
        <v>0</v>
      </c>
      <c r="E216" s="391">
        <f>(INDEX(Data!994:994,1,$M$1))</f>
        <v>0</v>
      </c>
      <c r="F216" s="392">
        <f>(INDEX(Data!994:994,1,$M$1+1))</f>
        <v>0</v>
      </c>
      <c r="G216" s="371">
        <f t="shared" ref="G216:G255" si="49">E216+F216</f>
        <v>0</v>
      </c>
      <c r="H216" s="375">
        <f t="shared" ref="H216:H255" si="50">G216-D216</f>
        <v>0</v>
      </c>
      <c r="I216" s="166" t="str">
        <f t="shared" si="30"/>
        <v/>
      </c>
      <c r="J216" s="167">
        <f t="shared" ref="J216:J256" si="51">IFERROR(G216/G$258,"")</f>
        <v>0</v>
      </c>
      <c r="K216" s="156" t="str">
        <f>IFERROR(G216/#REF!,"")</f>
        <v/>
      </c>
    </row>
    <row r="217" spans="1:13" hidden="1" outlineLevel="1">
      <c r="A217" s="372" t="s">
        <v>4</v>
      </c>
      <c r="B217" s="152">
        <f>(INDEX(Data!995:995,1,$M$1-2))</f>
        <v>0</v>
      </c>
      <c r="C217" s="154">
        <f>(INDEX(Data!995:995,1,$M$1-1))</f>
        <v>0</v>
      </c>
      <c r="D217" s="155">
        <f t="shared" ref="D217:D255" si="52">B217+C217</f>
        <v>0</v>
      </c>
      <c r="E217" s="393">
        <f>(INDEX(Data!995:995,1,$M$1))</f>
        <v>0</v>
      </c>
      <c r="F217" s="394">
        <f>(INDEX(Data!995:995,1,$M$1+1))</f>
        <v>0</v>
      </c>
      <c r="G217" s="155">
        <f t="shared" si="49"/>
        <v>0</v>
      </c>
      <c r="H217" s="152">
        <f t="shared" si="50"/>
        <v>0</v>
      </c>
      <c r="I217" s="166" t="str">
        <f t="shared" si="30"/>
        <v/>
      </c>
      <c r="J217" s="167">
        <f t="shared" si="51"/>
        <v>0</v>
      </c>
      <c r="K217" s="156" t="str">
        <f>IFERROR(G217/#REF!,"")</f>
        <v/>
      </c>
    </row>
    <row r="218" spans="1:13" hidden="1" outlineLevel="1">
      <c r="A218" s="372" t="s">
        <v>5</v>
      </c>
      <c r="B218" s="152">
        <f>(INDEX(Data!996:996,1,$M$1-2))</f>
        <v>0</v>
      </c>
      <c r="C218" s="154">
        <f>(INDEX(Data!996:996,1,$M$1-1))</f>
        <v>0</v>
      </c>
      <c r="D218" s="155">
        <f t="shared" si="52"/>
        <v>0</v>
      </c>
      <c r="E218" s="393">
        <f>(INDEX(Data!996:996,1,$M$1))</f>
        <v>0</v>
      </c>
      <c r="F218" s="394">
        <f>(INDEX(Data!996:996,1,$M$1+1))</f>
        <v>0</v>
      </c>
      <c r="G218" s="155">
        <f t="shared" si="49"/>
        <v>0</v>
      </c>
      <c r="H218" s="152">
        <f t="shared" si="50"/>
        <v>0</v>
      </c>
      <c r="I218" s="166" t="str">
        <f t="shared" si="30"/>
        <v/>
      </c>
      <c r="J218" s="167">
        <f t="shared" si="51"/>
        <v>0</v>
      </c>
      <c r="K218" s="156" t="str">
        <f>IFERROR(G218/#REF!,"")</f>
        <v/>
      </c>
    </row>
    <row r="219" spans="1:13" hidden="1" outlineLevel="1">
      <c r="A219" s="372" t="s">
        <v>6</v>
      </c>
      <c r="B219" s="152">
        <f>(INDEX(Data!997:997,1,$M$1-2))</f>
        <v>0</v>
      </c>
      <c r="C219" s="154">
        <f>(INDEX(Data!997:997,1,$M$1-1))</f>
        <v>0</v>
      </c>
      <c r="D219" s="155">
        <f t="shared" si="52"/>
        <v>0</v>
      </c>
      <c r="E219" s="393">
        <f>(INDEX(Data!997:997,1,$M$1))</f>
        <v>0</v>
      </c>
      <c r="F219" s="394">
        <f>(INDEX(Data!997:997,1,$M$1+1))</f>
        <v>0</v>
      </c>
      <c r="G219" s="155">
        <f t="shared" si="49"/>
        <v>0</v>
      </c>
      <c r="H219" s="152">
        <f t="shared" si="50"/>
        <v>0</v>
      </c>
      <c r="I219" s="166" t="str">
        <f t="shared" si="30"/>
        <v/>
      </c>
      <c r="J219" s="167">
        <f t="shared" si="51"/>
        <v>0</v>
      </c>
      <c r="K219" s="156" t="str">
        <f>IFERROR(G219/#REF!,"")</f>
        <v/>
      </c>
    </row>
    <row r="220" spans="1:13" hidden="1" outlineLevel="1">
      <c r="A220" s="372" t="s">
        <v>399</v>
      </c>
      <c r="B220" s="152">
        <f>(INDEX(Data!998:998,1,$M$1-2))</f>
        <v>0</v>
      </c>
      <c r="C220" s="154">
        <f>(INDEX(Data!998:998,1,$M$1-1))</f>
        <v>0</v>
      </c>
      <c r="D220" s="155">
        <f t="shared" ref="D220" si="53">B220+C220</f>
        <v>0</v>
      </c>
      <c r="E220" s="393">
        <f>(INDEX(Data!998:998,1,$M$1))</f>
        <v>0</v>
      </c>
      <c r="F220" s="394">
        <f>(INDEX(Data!998:998,1,$M$1+1))</f>
        <v>0</v>
      </c>
      <c r="G220" s="155">
        <f t="shared" ref="G220" si="54">E220+F220</f>
        <v>0</v>
      </c>
      <c r="H220" s="152">
        <f t="shared" ref="H220" si="55">G220-D220</f>
        <v>0</v>
      </c>
      <c r="I220" s="166" t="str">
        <f t="shared" ref="I220" si="56">IFERROR(H220/D220,"")</f>
        <v/>
      </c>
      <c r="J220" s="167">
        <f t="shared" si="51"/>
        <v>0</v>
      </c>
      <c r="K220" s="156" t="str">
        <f>IFERROR(G220/#REF!,"")</f>
        <v/>
      </c>
    </row>
    <row r="221" spans="1:13" hidden="1" outlineLevel="1">
      <c r="A221" s="372" t="s">
        <v>7</v>
      </c>
      <c r="B221" s="152">
        <f>(INDEX(Data!999:999,1,$M$1-2))</f>
        <v>0</v>
      </c>
      <c r="C221" s="154">
        <f>(INDEX(Data!999:999,1,$M$1-1))</f>
        <v>0</v>
      </c>
      <c r="D221" s="155">
        <f t="shared" si="52"/>
        <v>0</v>
      </c>
      <c r="E221" s="393">
        <f>(INDEX(Data!999:999,1,$M$1))</f>
        <v>0</v>
      </c>
      <c r="F221" s="394">
        <f>(INDEX(Data!999:999,1,$M$1+1))</f>
        <v>0</v>
      </c>
      <c r="G221" s="155">
        <f t="shared" si="49"/>
        <v>0</v>
      </c>
      <c r="H221" s="152">
        <f t="shared" si="50"/>
        <v>0</v>
      </c>
      <c r="I221" s="166" t="str">
        <f t="shared" si="30"/>
        <v/>
      </c>
      <c r="J221" s="167">
        <f t="shared" si="51"/>
        <v>0</v>
      </c>
      <c r="K221" s="156" t="str">
        <f>IFERROR(G221/#REF!,"")</f>
        <v/>
      </c>
    </row>
    <row r="222" spans="1:13" hidden="1" outlineLevel="1">
      <c r="A222" s="372" t="s">
        <v>8</v>
      </c>
      <c r="B222" s="152">
        <f>(INDEX(Data!1000:1000,1,$M$1-2))</f>
        <v>0</v>
      </c>
      <c r="C222" s="154">
        <f>(INDEX(Data!1000:1000,1,$M$1-1))</f>
        <v>0</v>
      </c>
      <c r="D222" s="155">
        <f t="shared" si="52"/>
        <v>0</v>
      </c>
      <c r="E222" s="393">
        <f>(INDEX(Data!1000:1000,1,$M$1))</f>
        <v>0</v>
      </c>
      <c r="F222" s="394">
        <f>(INDEX(Data!1000:1000,1,$M$1+1))</f>
        <v>0</v>
      </c>
      <c r="G222" s="155">
        <f t="shared" si="49"/>
        <v>0</v>
      </c>
      <c r="H222" s="152">
        <f t="shared" si="50"/>
        <v>0</v>
      </c>
      <c r="I222" s="166" t="str">
        <f t="shared" si="30"/>
        <v/>
      </c>
      <c r="J222" s="167">
        <f t="shared" si="51"/>
        <v>0</v>
      </c>
      <c r="K222" s="156" t="str">
        <f>IFERROR(G222/#REF!,"")</f>
        <v/>
      </c>
    </row>
    <row r="223" spans="1:13" hidden="1" outlineLevel="1">
      <c r="A223" s="372" t="s">
        <v>9</v>
      </c>
      <c r="B223" s="152">
        <f>(INDEX(Data!1001:1001,1,$M$1-2))</f>
        <v>521400</v>
      </c>
      <c r="C223" s="154">
        <f>(INDEX(Data!1001:1001,1,$M$1-1))</f>
        <v>521400</v>
      </c>
      <c r="D223" s="155">
        <f t="shared" si="52"/>
        <v>1042800</v>
      </c>
      <c r="E223" s="393">
        <f>(INDEX(Data!1001:1001,1,$M$1))</f>
        <v>1067728</v>
      </c>
      <c r="F223" s="394">
        <f>(INDEX(Data!1001:1001,1,$M$1+1))</f>
        <v>1067728</v>
      </c>
      <c r="G223" s="155">
        <f t="shared" si="49"/>
        <v>2135456</v>
      </c>
      <c r="H223" s="152">
        <f t="shared" si="50"/>
        <v>1092656</v>
      </c>
      <c r="I223" s="166">
        <f t="shared" si="30"/>
        <v>1.0478097429996165</v>
      </c>
      <c r="J223" s="167">
        <f t="shared" si="51"/>
        <v>5.9289413145585841E-4</v>
      </c>
      <c r="K223" s="156" t="str">
        <f>IFERROR(G223/#REF!,"")</f>
        <v/>
      </c>
    </row>
    <row r="224" spans="1:13" hidden="1" outlineLevel="1">
      <c r="A224" s="372" t="s">
        <v>10</v>
      </c>
      <c r="B224" s="152">
        <f>(INDEX(Data!1002:1002,1,$M$1-2))</f>
        <v>0</v>
      </c>
      <c r="C224" s="154">
        <f>(INDEX(Data!1002:1002,1,$M$1-1))</f>
        <v>0</v>
      </c>
      <c r="D224" s="155">
        <f t="shared" si="52"/>
        <v>0</v>
      </c>
      <c r="E224" s="393">
        <f>(INDEX(Data!1002:1002,1,$M$1))</f>
        <v>0</v>
      </c>
      <c r="F224" s="394">
        <f>(INDEX(Data!1002:1002,1,$M$1+1))</f>
        <v>0</v>
      </c>
      <c r="G224" s="155">
        <f t="shared" si="49"/>
        <v>0</v>
      </c>
      <c r="H224" s="152">
        <f t="shared" si="50"/>
        <v>0</v>
      </c>
      <c r="I224" s="166" t="str">
        <f t="shared" si="30"/>
        <v/>
      </c>
      <c r="J224" s="167">
        <f t="shared" si="51"/>
        <v>0</v>
      </c>
      <c r="K224" s="156" t="str">
        <f>IFERROR(G224/#REF!,"")</f>
        <v/>
      </c>
    </row>
    <row r="225" spans="1:11" hidden="1" outlineLevel="1">
      <c r="A225" s="372" t="s">
        <v>11</v>
      </c>
      <c r="B225" s="152">
        <f>(INDEX(Data!1003:1003,1,$M$1-2))</f>
        <v>87600</v>
      </c>
      <c r="C225" s="154">
        <f>(INDEX(Data!1003:1003,1,$M$1-1))</f>
        <v>87600</v>
      </c>
      <c r="D225" s="155">
        <f t="shared" si="52"/>
        <v>175200</v>
      </c>
      <c r="E225" s="393">
        <f>(INDEX(Data!1003:1003,1,$M$1))</f>
        <v>71835</v>
      </c>
      <c r="F225" s="394">
        <f>(INDEX(Data!1003:1003,1,$M$1+1))</f>
        <v>71835</v>
      </c>
      <c r="G225" s="155">
        <f t="shared" si="49"/>
        <v>143670</v>
      </c>
      <c r="H225" s="152">
        <f t="shared" si="50"/>
        <v>-31530</v>
      </c>
      <c r="I225" s="166">
        <f t="shared" si="30"/>
        <v>-0.17996575342465754</v>
      </c>
      <c r="J225" s="167">
        <f t="shared" si="51"/>
        <v>3.9888951056010131E-5</v>
      </c>
      <c r="K225" s="156" t="str">
        <f>IFERROR(G225/#REF!,"")</f>
        <v/>
      </c>
    </row>
    <row r="226" spans="1:11" hidden="1" outlineLevel="1">
      <c r="A226" s="372" t="s">
        <v>12</v>
      </c>
      <c r="B226" s="152">
        <f>(INDEX(Data!1004:1004,1,$M$1-2))</f>
        <v>0</v>
      </c>
      <c r="C226" s="154">
        <f>(INDEX(Data!1004:1004,1,$M$1-1))</f>
        <v>0</v>
      </c>
      <c r="D226" s="155">
        <f t="shared" si="52"/>
        <v>0</v>
      </c>
      <c r="E226" s="393">
        <f>(INDEX(Data!1004:1004,1,$M$1))</f>
        <v>0</v>
      </c>
      <c r="F226" s="394">
        <f>(INDEX(Data!1004:1004,1,$M$1+1))</f>
        <v>0</v>
      </c>
      <c r="G226" s="155">
        <f t="shared" si="49"/>
        <v>0</v>
      </c>
      <c r="H226" s="152">
        <f t="shared" si="50"/>
        <v>0</v>
      </c>
      <c r="I226" s="166" t="str">
        <f t="shared" si="30"/>
        <v/>
      </c>
      <c r="J226" s="167">
        <f t="shared" si="51"/>
        <v>0</v>
      </c>
      <c r="K226" s="156" t="str">
        <f>IFERROR(G226/#REF!,"")</f>
        <v/>
      </c>
    </row>
    <row r="227" spans="1:11" hidden="1" outlineLevel="1">
      <c r="A227" s="372" t="s">
        <v>13</v>
      </c>
      <c r="B227" s="152">
        <f>(INDEX(Data!1005:1005,1,$M$1-2))</f>
        <v>750000</v>
      </c>
      <c r="C227" s="154">
        <f>(INDEX(Data!1005:1005,1,$M$1-1))</f>
        <v>750000</v>
      </c>
      <c r="D227" s="155">
        <f t="shared" si="52"/>
        <v>1500000</v>
      </c>
      <c r="E227" s="393">
        <f>(INDEX(Data!1005:1005,1,$M$1))</f>
        <v>1316566</v>
      </c>
      <c r="F227" s="394">
        <f>(INDEX(Data!1005:1005,1,$M$1+1))</f>
        <v>1316566</v>
      </c>
      <c r="G227" s="155">
        <f t="shared" si="49"/>
        <v>2633132</v>
      </c>
      <c r="H227" s="152">
        <f t="shared" si="50"/>
        <v>1133132</v>
      </c>
      <c r="I227" s="166">
        <f t="shared" si="30"/>
        <v>0.75542133333333328</v>
      </c>
      <c r="J227" s="167">
        <f t="shared" si="51"/>
        <v>7.3107032415963024E-4</v>
      </c>
      <c r="K227" s="156" t="str">
        <f>IFERROR(G227/#REF!,"")</f>
        <v/>
      </c>
    </row>
    <row r="228" spans="1:11" hidden="1" outlineLevel="1">
      <c r="A228" s="372" t="s">
        <v>14</v>
      </c>
      <c r="B228" s="152">
        <f>(INDEX(Data!1006:1006,1,$M$1-2))</f>
        <v>185700</v>
      </c>
      <c r="C228" s="154">
        <f>(INDEX(Data!1006:1006,1,$M$1-1))</f>
        <v>185700</v>
      </c>
      <c r="D228" s="155">
        <f t="shared" si="52"/>
        <v>371400</v>
      </c>
      <c r="E228" s="393">
        <f>(INDEX(Data!1006:1006,1,$M$1))</f>
        <v>103195</v>
      </c>
      <c r="F228" s="394">
        <f>(INDEX(Data!1006:1006,1,$M$1+1))</f>
        <v>103195</v>
      </c>
      <c r="G228" s="155">
        <f t="shared" si="49"/>
        <v>206390</v>
      </c>
      <c r="H228" s="152">
        <f t="shared" si="50"/>
        <v>-165010</v>
      </c>
      <c r="I228" s="166">
        <f t="shared" ref="I228:I258" si="57">IFERROR(H228/D228,"")</f>
        <v>-0.44429186860527731</v>
      </c>
      <c r="J228" s="167">
        <f t="shared" si="51"/>
        <v>5.7302711828843402E-5</v>
      </c>
      <c r="K228" s="156" t="str">
        <f>IFERROR(G228/#REF!,"")</f>
        <v/>
      </c>
    </row>
    <row r="229" spans="1:11" hidden="1" outlineLevel="1">
      <c r="A229" s="372" t="s">
        <v>15</v>
      </c>
      <c r="B229" s="152">
        <f>(INDEX(Data!1007:1007,1,$M$1-2))</f>
        <v>0</v>
      </c>
      <c r="C229" s="154">
        <f>(INDEX(Data!1007:1007,1,$M$1-1))</f>
        <v>0</v>
      </c>
      <c r="D229" s="155">
        <f t="shared" si="52"/>
        <v>0</v>
      </c>
      <c r="E229" s="393">
        <f>(INDEX(Data!1007:1007,1,$M$1))</f>
        <v>0</v>
      </c>
      <c r="F229" s="394">
        <f>(INDEX(Data!1007:1007,1,$M$1+1))</f>
        <v>0</v>
      </c>
      <c r="G229" s="155">
        <f t="shared" si="49"/>
        <v>0</v>
      </c>
      <c r="H229" s="152">
        <f t="shared" si="50"/>
        <v>0</v>
      </c>
      <c r="I229" s="166" t="str">
        <f t="shared" si="57"/>
        <v/>
      </c>
      <c r="J229" s="167">
        <f t="shared" si="51"/>
        <v>0</v>
      </c>
      <c r="K229" s="156" t="str">
        <f>IFERROR(G229/#REF!,"")</f>
        <v/>
      </c>
    </row>
    <row r="230" spans="1:11" hidden="1" outlineLevel="1">
      <c r="A230" s="372" t="s">
        <v>16</v>
      </c>
      <c r="B230" s="152">
        <f>(INDEX(Data!1008:1008,1,$M$1-2))</f>
        <v>750000</v>
      </c>
      <c r="C230" s="154">
        <f>(INDEX(Data!1008:1008,1,$M$1-1))</f>
        <v>750000</v>
      </c>
      <c r="D230" s="155">
        <f t="shared" si="52"/>
        <v>1500000</v>
      </c>
      <c r="E230" s="393">
        <f>(INDEX(Data!1008:1008,1,$M$1))</f>
        <v>1316566</v>
      </c>
      <c r="F230" s="394">
        <f>(INDEX(Data!1008:1008,1,$M$1+1))</f>
        <v>1316566</v>
      </c>
      <c r="G230" s="155">
        <f t="shared" si="49"/>
        <v>2633132</v>
      </c>
      <c r="H230" s="152">
        <f t="shared" si="50"/>
        <v>1133132</v>
      </c>
      <c r="I230" s="166">
        <f t="shared" si="57"/>
        <v>0.75542133333333328</v>
      </c>
      <c r="J230" s="167">
        <f t="shared" si="51"/>
        <v>7.3107032415963024E-4</v>
      </c>
      <c r="K230" s="156" t="str">
        <f>IFERROR(G230/#REF!,"")</f>
        <v/>
      </c>
    </row>
    <row r="231" spans="1:11" hidden="1" outlineLevel="1">
      <c r="A231" s="372" t="s">
        <v>17</v>
      </c>
      <c r="B231" s="152">
        <f>(INDEX(Data!1009:1009,1,$M$1-2))</f>
        <v>0</v>
      </c>
      <c r="C231" s="154">
        <f>(INDEX(Data!1009:1009,1,$M$1-1))</f>
        <v>0</v>
      </c>
      <c r="D231" s="155">
        <f t="shared" si="52"/>
        <v>0</v>
      </c>
      <c r="E231" s="393">
        <f>(INDEX(Data!1009:1009,1,$M$1))</f>
        <v>0</v>
      </c>
      <c r="F231" s="394">
        <f>(INDEX(Data!1009:1009,1,$M$1+1))</f>
        <v>0</v>
      </c>
      <c r="G231" s="155">
        <f t="shared" si="49"/>
        <v>0</v>
      </c>
      <c r="H231" s="152">
        <f t="shared" si="50"/>
        <v>0</v>
      </c>
      <c r="I231" s="166" t="str">
        <f t="shared" si="57"/>
        <v/>
      </c>
      <c r="J231" s="167">
        <f t="shared" si="51"/>
        <v>0</v>
      </c>
      <c r="K231" s="156" t="str">
        <f>IFERROR(G231/#REF!,"")</f>
        <v/>
      </c>
    </row>
    <row r="232" spans="1:11" hidden="1" outlineLevel="1">
      <c r="A232" s="372" t="s">
        <v>18</v>
      </c>
      <c r="B232" s="152">
        <f>(INDEX(Data!1010:1010,1,$M$1-2))</f>
        <v>108300</v>
      </c>
      <c r="C232" s="154">
        <f>(INDEX(Data!1010:1010,1,$M$1-1))</f>
        <v>108300</v>
      </c>
      <c r="D232" s="155">
        <f t="shared" si="52"/>
        <v>216600</v>
      </c>
      <c r="E232" s="393">
        <f>(INDEX(Data!1010:1010,1,$M$1))</f>
        <v>384514</v>
      </c>
      <c r="F232" s="394">
        <f>(INDEX(Data!1010:1010,1,$M$1+1))</f>
        <v>384514</v>
      </c>
      <c r="G232" s="155">
        <f t="shared" si="49"/>
        <v>769028</v>
      </c>
      <c r="H232" s="152">
        <f t="shared" si="50"/>
        <v>552428</v>
      </c>
      <c r="I232" s="166">
        <f t="shared" si="57"/>
        <v>2.5504524469067404</v>
      </c>
      <c r="J232" s="167">
        <f t="shared" si="51"/>
        <v>2.1351514061878862E-4</v>
      </c>
      <c r="K232" s="156" t="str">
        <f>IFERROR(G232/#REF!,"")</f>
        <v/>
      </c>
    </row>
    <row r="233" spans="1:11" hidden="1" outlineLevel="1">
      <c r="A233" s="372" t="s">
        <v>19</v>
      </c>
      <c r="B233" s="152">
        <f>(INDEX(Data!1011:1011,1,$M$1-2))</f>
        <v>678900</v>
      </c>
      <c r="C233" s="154">
        <f>(INDEX(Data!1011:1011,1,$M$1-1))</f>
        <v>678900</v>
      </c>
      <c r="D233" s="155">
        <f t="shared" si="52"/>
        <v>1357800</v>
      </c>
      <c r="E233" s="393">
        <f>(INDEX(Data!1011:1011,1,$M$1))</f>
        <v>885726</v>
      </c>
      <c r="F233" s="394">
        <f>(INDEX(Data!1011:1011,1,$M$1+1))</f>
        <v>885726</v>
      </c>
      <c r="G233" s="155">
        <f t="shared" si="49"/>
        <v>1771452</v>
      </c>
      <c r="H233" s="152">
        <f t="shared" si="50"/>
        <v>413652</v>
      </c>
      <c r="I233" s="166">
        <f t="shared" si="57"/>
        <v>0.30464869642068049</v>
      </c>
      <c r="J233" s="167">
        <f t="shared" si="51"/>
        <v>4.9183101639918743E-4</v>
      </c>
      <c r="K233" s="156" t="str">
        <f>IFERROR(G233/#REF!,"")</f>
        <v/>
      </c>
    </row>
    <row r="234" spans="1:11" hidden="1" outlineLevel="1">
      <c r="A234" s="372" t="s">
        <v>20</v>
      </c>
      <c r="B234" s="152">
        <f>(INDEX(Data!1012:1012,1,$M$1-2))</f>
        <v>391500</v>
      </c>
      <c r="C234" s="154">
        <f>(INDEX(Data!1012:1012,1,$M$1-1))</f>
        <v>391500</v>
      </c>
      <c r="D234" s="155">
        <f t="shared" si="52"/>
        <v>783000</v>
      </c>
      <c r="E234" s="393">
        <f>(INDEX(Data!1012:1012,1,$M$1))</f>
        <v>548899</v>
      </c>
      <c r="F234" s="394">
        <f>(INDEX(Data!1012:1012,1,$M$1+1))</f>
        <v>548899</v>
      </c>
      <c r="G234" s="155">
        <f t="shared" si="49"/>
        <v>1097798</v>
      </c>
      <c r="H234" s="152">
        <f t="shared" si="50"/>
        <v>314798</v>
      </c>
      <c r="I234" s="166">
        <f t="shared" si="57"/>
        <v>0.40204086845466158</v>
      </c>
      <c r="J234" s="167">
        <f t="shared" si="51"/>
        <v>3.0479578681273623E-4</v>
      </c>
      <c r="K234" s="156" t="str">
        <f>IFERROR(G234/#REF!,"")</f>
        <v/>
      </c>
    </row>
    <row r="235" spans="1:11" hidden="1" outlineLevel="1">
      <c r="A235" s="372" t="s">
        <v>21</v>
      </c>
      <c r="B235" s="152">
        <f>(INDEX(Data!1013:1013,1,$M$1-2))</f>
        <v>14850</v>
      </c>
      <c r="C235" s="154">
        <f>(INDEX(Data!1013:1013,1,$M$1-1))</f>
        <v>14850</v>
      </c>
      <c r="D235" s="155">
        <f t="shared" si="52"/>
        <v>29700</v>
      </c>
      <c r="E235" s="393">
        <f>(INDEX(Data!1013:1013,1,$M$1))</f>
        <v>0</v>
      </c>
      <c r="F235" s="394">
        <f>(INDEX(Data!1013:1013,1,$M$1+1))</f>
        <v>0</v>
      </c>
      <c r="G235" s="155">
        <f t="shared" si="49"/>
        <v>0</v>
      </c>
      <c r="H235" s="152">
        <f t="shared" si="50"/>
        <v>-29700</v>
      </c>
      <c r="I235" s="166">
        <f t="shared" si="57"/>
        <v>-1</v>
      </c>
      <c r="J235" s="167">
        <f t="shared" si="51"/>
        <v>0</v>
      </c>
      <c r="K235" s="156" t="str">
        <f>IFERROR(G235/#REF!,"")</f>
        <v/>
      </c>
    </row>
    <row r="236" spans="1:11" hidden="1" outlineLevel="1">
      <c r="A236" s="372" t="s">
        <v>22</v>
      </c>
      <c r="B236" s="152">
        <f>(INDEX(Data!1014:1014,1,$M$1-2))</f>
        <v>0</v>
      </c>
      <c r="C236" s="154">
        <f>(INDEX(Data!1014:1014,1,$M$1-1))</f>
        <v>0</v>
      </c>
      <c r="D236" s="155">
        <f t="shared" si="52"/>
        <v>0</v>
      </c>
      <c r="E236" s="393">
        <f>(INDEX(Data!1014:1014,1,$M$1))</f>
        <v>0</v>
      </c>
      <c r="F236" s="394">
        <f>(INDEX(Data!1014:1014,1,$M$1+1))</f>
        <v>0</v>
      </c>
      <c r="G236" s="155">
        <f t="shared" si="49"/>
        <v>0</v>
      </c>
      <c r="H236" s="152">
        <f t="shared" si="50"/>
        <v>0</v>
      </c>
      <c r="I236" s="166" t="str">
        <f t="shared" si="57"/>
        <v/>
      </c>
      <c r="J236" s="167">
        <f t="shared" si="51"/>
        <v>0</v>
      </c>
      <c r="K236" s="156" t="str">
        <f>IFERROR(G236/#REF!,"")</f>
        <v/>
      </c>
    </row>
    <row r="237" spans="1:11" hidden="1" outlineLevel="1">
      <c r="A237" s="372" t="s">
        <v>23</v>
      </c>
      <c r="B237" s="152">
        <f>(INDEX(Data!1015:1015,1,$M$1-2))</f>
        <v>750000</v>
      </c>
      <c r="C237" s="154">
        <f>(INDEX(Data!1015:1015,1,$M$1-1))</f>
        <v>750000</v>
      </c>
      <c r="D237" s="155">
        <f t="shared" si="52"/>
        <v>1500000</v>
      </c>
      <c r="E237" s="393">
        <f>(INDEX(Data!1015:1015,1,$M$1))</f>
        <v>1316566</v>
      </c>
      <c r="F237" s="394">
        <f>(INDEX(Data!1015:1015,1,$M$1+1))</f>
        <v>1316566</v>
      </c>
      <c r="G237" s="155">
        <f t="shared" si="49"/>
        <v>2633132</v>
      </c>
      <c r="H237" s="152">
        <f t="shared" si="50"/>
        <v>1133132</v>
      </c>
      <c r="I237" s="166">
        <f t="shared" si="57"/>
        <v>0.75542133333333328</v>
      </c>
      <c r="J237" s="167">
        <f t="shared" si="51"/>
        <v>7.3107032415963024E-4</v>
      </c>
      <c r="K237" s="156" t="str">
        <f>IFERROR(G237/#REF!,"")</f>
        <v/>
      </c>
    </row>
    <row r="238" spans="1:11" hidden="1" outlineLevel="1">
      <c r="A238" s="372" t="s">
        <v>24</v>
      </c>
      <c r="B238" s="152">
        <f>(INDEX(Data!1016:1016,1,$M$1-2))</f>
        <v>0</v>
      </c>
      <c r="C238" s="154">
        <f>(INDEX(Data!1016:1016,1,$M$1-1))</f>
        <v>0</v>
      </c>
      <c r="D238" s="155">
        <f t="shared" si="52"/>
        <v>0</v>
      </c>
      <c r="E238" s="393">
        <f>(INDEX(Data!1016:1016,1,$M$1))</f>
        <v>0</v>
      </c>
      <c r="F238" s="394">
        <f>(INDEX(Data!1016:1016,1,$M$1+1))</f>
        <v>0</v>
      </c>
      <c r="G238" s="155">
        <f t="shared" si="49"/>
        <v>0</v>
      </c>
      <c r="H238" s="152">
        <f t="shared" si="50"/>
        <v>0</v>
      </c>
      <c r="I238" s="166" t="str">
        <f t="shared" si="57"/>
        <v/>
      </c>
      <c r="J238" s="167">
        <f t="shared" si="51"/>
        <v>0</v>
      </c>
      <c r="K238" s="156" t="str">
        <f>IFERROR(G238/#REF!,"")</f>
        <v/>
      </c>
    </row>
    <row r="239" spans="1:11" hidden="1" outlineLevel="1">
      <c r="A239" s="372" t="s">
        <v>25</v>
      </c>
      <c r="B239" s="152">
        <f>(INDEX(Data!1017:1017,1,$M$1-2))</f>
        <v>199650</v>
      </c>
      <c r="C239" s="154">
        <f>(INDEX(Data!1017:1017,1,$M$1-1))</f>
        <v>199650</v>
      </c>
      <c r="D239" s="155">
        <f t="shared" si="52"/>
        <v>399300</v>
      </c>
      <c r="E239" s="393">
        <f>(INDEX(Data!1017:1017,1,$M$1))</f>
        <v>272903</v>
      </c>
      <c r="F239" s="394">
        <f>(INDEX(Data!1017:1017,1,$M$1+1))</f>
        <v>272903</v>
      </c>
      <c r="G239" s="155">
        <f t="shared" si="49"/>
        <v>545806</v>
      </c>
      <c r="H239" s="152">
        <f t="shared" si="50"/>
        <v>146506</v>
      </c>
      <c r="I239" s="166">
        <f t="shared" si="57"/>
        <v>0.36690708740295519</v>
      </c>
      <c r="J239" s="167">
        <f t="shared" si="51"/>
        <v>1.5153914401111343E-4</v>
      </c>
      <c r="K239" s="156" t="str">
        <f>IFERROR(G239/#REF!,"")</f>
        <v/>
      </c>
    </row>
    <row r="240" spans="1:11" hidden="1" outlineLevel="1">
      <c r="A240" s="372" t="s">
        <v>26</v>
      </c>
      <c r="B240" s="152">
        <f>(INDEX(Data!1018:1018,1,$M$1-2))</f>
        <v>0</v>
      </c>
      <c r="C240" s="154">
        <f>(INDEX(Data!1018:1018,1,$M$1-1))</f>
        <v>0</v>
      </c>
      <c r="D240" s="155">
        <f t="shared" si="52"/>
        <v>0</v>
      </c>
      <c r="E240" s="393">
        <f>(INDEX(Data!1018:1018,1,$M$1))</f>
        <v>0</v>
      </c>
      <c r="F240" s="394">
        <f>(INDEX(Data!1018:1018,1,$M$1+1))</f>
        <v>0</v>
      </c>
      <c r="G240" s="155">
        <f t="shared" si="49"/>
        <v>0</v>
      </c>
      <c r="H240" s="152">
        <f t="shared" si="50"/>
        <v>0</v>
      </c>
      <c r="I240" s="166" t="str">
        <f t="shared" si="57"/>
        <v/>
      </c>
      <c r="J240" s="167">
        <f t="shared" si="51"/>
        <v>0</v>
      </c>
      <c r="K240" s="156" t="str">
        <f>IFERROR(G240/#REF!,"")</f>
        <v/>
      </c>
    </row>
    <row r="241" spans="1:11" hidden="1" outlineLevel="1">
      <c r="A241" s="372" t="s">
        <v>27</v>
      </c>
      <c r="B241" s="152">
        <f>(INDEX(Data!1019:1019,1,$M$1-2))</f>
        <v>750000</v>
      </c>
      <c r="C241" s="154">
        <f>(INDEX(Data!1019:1019,1,$M$1-1))</f>
        <v>750000</v>
      </c>
      <c r="D241" s="155">
        <f t="shared" si="52"/>
        <v>1500000</v>
      </c>
      <c r="E241" s="393">
        <f>(INDEX(Data!1019:1019,1,$M$1))</f>
        <v>1316566</v>
      </c>
      <c r="F241" s="394">
        <f>(INDEX(Data!1019:1019,1,$M$1+1))</f>
        <v>1316566</v>
      </c>
      <c r="G241" s="155">
        <f t="shared" si="49"/>
        <v>2633132</v>
      </c>
      <c r="H241" s="152">
        <f t="shared" si="50"/>
        <v>1133132</v>
      </c>
      <c r="I241" s="166">
        <f t="shared" si="57"/>
        <v>0.75542133333333328</v>
      </c>
      <c r="J241" s="167">
        <f t="shared" si="51"/>
        <v>7.3107032415963024E-4</v>
      </c>
      <c r="K241" s="156" t="str">
        <f>IFERROR(G241/#REF!,"")</f>
        <v/>
      </c>
    </row>
    <row r="242" spans="1:11" hidden="1" outlineLevel="1">
      <c r="A242" s="372" t="s">
        <v>28</v>
      </c>
      <c r="B242" s="152">
        <f>(INDEX(Data!1020:1020,1,$M$1-2))</f>
        <v>647700</v>
      </c>
      <c r="C242" s="154">
        <f>(INDEX(Data!1020:1020,1,$M$1-1))</f>
        <v>647700</v>
      </c>
      <c r="D242" s="155">
        <f t="shared" si="52"/>
        <v>1295400</v>
      </c>
      <c r="E242" s="393">
        <f>(INDEX(Data!1020:1020,1,$M$1))</f>
        <v>1084895</v>
      </c>
      <c r="F242" s="394">
        <f>(INDEX(Data!1020:1020,1,$M$1+1))</f>
        <v>1084895</v>
      </c>
      <c r="G242" s="155">
        <f t="shared" si="49"/>
        <v>2169790</v>
      </c>
      <c r="H242" s="152">
        <f t="shared" si="50"/>
        <v>874390</v>
      </c>
      <c r="I242" s="166">
        <f t="shared" si="57"/>
        <v>0.67499614018835885</v>
      </c>
      <c r="J242" s="167">
        <f t="shared" si="51"/>
        <v>6.0242672173606336E-4</v>
      </c>
      <c r="K242" s="156" t="str">
        <f>IFERROR(G242/#REF!,"")</f>
        <v/>
      </c>
    </row>
    <row r="243" spans="1:11" hidden="1" outlineLevel="1">
      <c r="A243" s="372" t="s">
        <v>29</v>
      </c>
      <c r="B243" s="152">
        <f>(INDEX(Data!1021:1021,1,$M$1-2))</f>
        <v>0</v>
      </c>
      <c r="C243" s="154">
        <f>(INDEX(Data!1021:1021,1,$M$1-1))</f>
        <v>0</v>
      </c>
      <c r="D243" s="155">
        <f t="shared" si="52"/>
        <v>0</v>
      </c>
      <c r="E243" s="393">
        <f>(INDEX(Data!1021:1021,1,$M$1))</f>
        <v>0</v>
      </c>
      <c r="F243" s="394">
        <f>(INDEX(Data!1021:1021,1,$M$1+1))</f>
        <v>0</v>
      </c>
      <c r="G243" s="155">
        <f t="shared" si="49"/>
        <v>0</v>
      </c>
      <c r="H243" s="152">
        <f t="shared" si="50"/>
        <v>0</v>
      </c>
      <c r="I243" s="166" t="str">
        <f t="shared" si="57"/>
        <v/>
      </c>
      <c r="J243" s="167">
        <f t="shared" si="51"/>
        <v>0</v>
      </c>
      <c r="K243" s="156" t="str">
        <f>IFERROR(G243/#REF!,"")</f>
        <v/>
      </c>
    </row>
    <row r="244" spans="1:11" hidden="1" outlineLevel="1">
      <c r="A244" s="372" t="s">
        <v>30</v>
      </c>
      <c r="B244" s="152">
        <f>(INDEX(Data!1022:1022,1,$M$1-2))</f>
        <v>750000</v>
      </c>
      <c r="C244" s="154">
        <f>(INDEX(Data!1022:1022,1,$M$1-1))</f>
        <v>750000</v>
      </c>
      <c r="D244" s="155">
        <f t="shared" si="52"/>
        <v>1500000</v>
      </c>
      <c r="E244" s="393">
        <f>(INDEX(Data!1022:1022,1,$M$1))</f>
        <v>1316566</v>
      </c>
      <c r="F244" s="394">
        <f>(INDEX(Data!1022:1022,1,$M$1+1))</f>
        <v>1316566</v>
      </c>
      <c r="G244" s="155">
        <f t="shared" si="49"/>
        <v>2633132</v>
      </c>
      <c r="H244" s="152">
        <f t="shared" si="50"/>
        <v>1133132</v>
      </c>
      <c r="I244" s="166">
        <f t="shared" si="57"/>
        <v>0.75542133333333328</v>
      </c>
      <c r="J244" s="167">
        <f t="shared" si="51"/>
        <v>7.3107032415963024E-4</v>
      </c>
      <c r="K244" s="156" t="str">
        <f>IFERROR(G244/#REF!,"")</f>
        <v/>
      </c>
    </row>
    <row r="245" spans="1:11" hidden="1" outlineLevel="1">
      <c r="A245" s="372" t="s">
        <v>401</v>
      </c>
      <c r="B245" s="152">
        <f>(INDEX(Data!1023:1023,1,$M$1-2))</f>
        <v>0</v>
      </c>
      <c r="C245" s="154">
        <f>(INDEX(Data!1023:1023,1,$M$1-1))</f>
        <v>0</v>
      </c>
      <c r="D245" s="155">
        <f t="shared" ref="D245" si="58">B245+C245</f>
        <v>0</v>
      </c>
      <c r="E245" s="393">
        <f>(INDEX(Data!1023:1023,1,$M$1))</f>
        <v>0</v>
      </c>
      <c r="F245" s="394">
        <f>(INDEX(Data!1023:1023,1,$M$1+1))</f>
        <v>0</v>
      </c>
      <c r="G245" s="155">
        <f t="shared" ref="G245" si="59">E245+F245</f>
        <v>0</v>
      </c>
      <c r="H245" s="152">
        <f t="shared" ref="H245" si="60">G245-D245</f>
        <v>0</v>
      </c>
      <c r="I245" s="166" t="str">
        <f t="shared" ref="I245" si="61">IFERROR(H245/D245,"")</f>
        <v/>
      </c>
      <c r="J245" s="167">
        <f t="shared" si="51"/>
        <v>0</v>
      </c>
      <c r="K245" s="156" t="str">
        <f>IFERROR(G245/#REF!,"")</f>
        <v/>
      </c>
    </row>
    <row r="246" spans="1:11" hidden="1" outlineLevel="1">
      <c r="A246" s="372" t="s">
        <v>31</v>
      </c>
      <c r="B246" s="152">
        <f>(INDEX(Data!1024:1024,1,$M$1-2))</f>
        <v>0</v>
      </c>
      <c r="C246" s="154">
        <f>(INDEX(Data!1024:1024,1,$M$1-1))</f>
        <v>0</v>
      </c>
      <c r="D246" s="155">
        <f t="shared" si="52"/>
        <v>0</v>
      </c>
      <c r="E246" s="393">
        <f>(INDEX(Data!1024:1024,1,$M$1))</f>
        <v>0</v>
      </c>
      <c r="F246" s="394">
        <f>(INDEX(Data!1024:1024,1,$M$1+1))</f>
        <v>0</v>
      </c>
      <c r="G246" s="155">
        <f t="shared" si="49"/>
        <v>0</v>
      </c>
      <c r="H246" s="152">
        <f t="shared" si="50"/>
        <v>0</v>
      </c>
      <c r="I246" s="166" t="str">
        <f t="shared" si="57"/>
        <v/>
      </c>
      <c r="J246" s="167">
        <f t="shared" si="51"/>
        <v>0</v>
      </c>
      <c r="K246" s="156" t="str">
        <f>IFERROR(G246/#REF!,"")</f>
        <v/>
      </c>
    </row>
    <row r="247" spans="1:11" hidden="1" outlineLevel="1">
      <c r="A247" s="372" t="s">
        <v>32</v>
      </c>
      <c r="B247" s="152">
        <f>(INDEX(Data!1025:1025,1,$M$1-2))</f>
        <v>170700</v>
      </c>
      <c r="C247" s="154">
        <f>(INDEX(Data!1025:1025,1,$M$1-1))</f>
        <v>170700</v>
      </c>
      <c r="D247" s="155">
        <f t="shared" si="52"/>
        <v>341400</v>
      </c>
      <c r="E247" s="393">
        <f>(INDEX(Data!1025:1025,1,$M$1))</f>
        <v>70568</v>
      </c>
      <c r="F247" s="394">
        <f>(INDEX(Data!1025:1025,1,$M$1+1))</f>
        <v>70568</v>
      </c>
      <c r="G247" s="155">
        <f t="shared" si="49"/>
        <v>141136</v>
      </c>
      <c r="H247" s="152">
        <f t="shared" si="50"/>
        <v>-200264</v>
      </c>
      <c r="I247" s="166">
        <f t="shared" si="57"/>
        <v>-0.58659636789689518</v>
      </c>
      <c r="J247" s="167">
        <f t="shared" si="51"/>
        <v>3.9185404024786288E-5</v>
      </c>
      <c r="K247" s="156" t="str">
        <f>IFERROR(G247/#REF!,"")</f>
        <v/>
      </c>
    </row>
    <row r="248" spans="1:11" hidden="1" outlineLevel="1">
      <c r="A248" s="372" t="s">
        <v>33</v>
      </c>
      <c r="B248" s="152">
        <f>(INDEX(Data!1026:1026,1,$M$1-2))</f>
        <v>0</v>
      </c>
      <c r="C248" s="154">
        <f>(INDEX(Data!1026:1026,1,$M$1-1))</f>
        <v>0</v>
      </c>
      <c r="D248" s="155">
        <f t="shared" si="52"/>
        <v>0</v>
      </c>
      <c r="E248" s="393">
        <f>(INDEX(Data!1026:1026,1,$M$1))</f>
        <v>0</v>
      </c>
      <c r="F248" s="394">
        <f>(INDEX(Data!1026:1026,1,$M$1+1))</f>
        <v>0</v>
      </c>
      <c r="G248" s="155">
        <f t="shared" si="49"/>
        <v>0</v>
      </c>
      <c r="H248" s="152">
        <f t="shared" si="50"/>
        <v>0</v>
      </c>
      <c r="I248" s="166" t="str">
        <f t="shared" si="57"/>
        <v/>
      </c>
      <c r="J248" s="167">
        <f t="shared" si="51"/>
        <v>0</v>
      </c>
      <c r="K248" s="156" t="str">
        <f>IFERROR(G248/#REF!,"")</f>
        <v/>
      </c>
    </row>
    <row r="249" spans="1:11" hidden="1" outlineLevel="1">
      <c r="A249" s="372" t="s">
        <v>34</v>
      </c>
      <c r="B249" s="152">
        <f>(INDEX(Data!1027:1027,1,$M$1-2))</f>
        <v>78750</v>
      </c>
      <c r="C249" s="154">
        <f>(INDEX(Data!1027:1027,1,$M$1-1))</f>
        <v>78750</v>
      </c>
      <c r="D249" s="155">
        <f t="shared" si="52"/>
        <v>157500</v>
      </c>
      <c r="E249" s="393">
        <f>(INDEX(Data!1027:1027,1,$M$1))</f>
        <v>0</v>
      </c>
      <c r="F249" s="394">
        <f>(INDEX(Data!1027:1027,1,$M$1+1))</f>
        <v>0</v>
      </c>
      <c r="G249" s="155">
        <f t="shared" si="49"/>
        <v>0</v>
      </c>
      <c r="H249" s="152">
        <f t="shared" si="50"/>
        <v>-157500</v>
      </c>
      <c r="I249" s="166">
        <f t="shared" si="57"/>
        <v>-1</v>
      </c>
      <c r="J249" s="167">
        <f t="shared" si="51"/>
        <v>0</v>
      </c>
      <c r="K249" s="156" t="str">
        <f>IFERROR(G249/#REF!,"")</f>
        <v/>
      </c>
    </row>
    <row r="250" spans="1:11" hidden="1" outlineLevel="1">
      <c r="A250" s="372" t="s">
        <v>35</v>
      </c>
      <c r="B250" s="152">
        <f>(INDEX(Data!1028:1028,1,$M$1-2))</f>
        <v>0</v>
      </c>
      <c r="C250" s="154">
        <f>(INDEX(Data!1028:1028,1,$M$1-1))</f>
        <v>0</v>
      </c>
      <c r="D250" s="155">
        <f t="shared" si="52"/>
        <v>0</v>
      </c>
      <c r="E250" s="393">
        <f>(INDEX(Data!1028:1028,1,$M$1))</f>
        <v>0</v>
      </c>
      <c r="F250" s="394">
        <f>(INDEX(Data!1028:1028,1,$M$1+1))</f>
        <v>0</v>
      </c>
      <c r="G250" s="155">
        <f t="shared" si="49"/>
        <v>0</v>
      </c>
      <c r="H250" s="152">
        <f t="shared" si="50"/>
        <v>0</v>
      </c>
      <c r="I250" s="166" t="str">
        <f t="shared" si="57"/>
        <v/>
      </c>
      <c r="J250" s="167">
        <f t="shared" si="51"/>
        <v>0</v>
      </c>
      <c r="K250" s="156" t="str">
        <f>IFERROR(G250/#REF!,"")</f>
        <v/>
      </c>
    </row>
    <row r="251" spans="1:11" hidden="1" outlineLevel="1">
      <c r="A251" s="372" t="s">
        <v>36</v>
      </c>
      <c r="B251" s="152">
        <f>(INDEX(Data!1029:1029,1,$M$1-2))</f>
        <v>0</v>
      </c>
      <c r="C251" s="154">
        <f>(INDEX(Data!1029:1029,1,$M$1-1))</f>
        <v>0</v>
      </c>
      <c r="D251" s="155">
        <f t="shared" si="52"/>
        <v>0</v>
      </c>
      <c r="E251" s="393">
        <f>(INDEX(Data!1029:1029,1,$M$1))</f>
        <v>0</v>
      </c>
      <c r="F251" s="394">
        <f>(INDEX(Data!1029:1029,1,$M$1+1))</f>
        <v>0</v>
      </c>
      <c r="G251" s="155">
        <f t="shared" si="49"/>
        <v>0</v>
      </c>
      <c r="H251" s="152">
        <f t="shared" si="50"/>
        <v>0</v>
      </c>
      <c r="I251" s="166" t="str">
        <f t="shared" si="57"/>
        <v/>
      </c>
      <c r="J251" s="167">
        <f t="shared" si="51"/>
        <v>0</v>
      </c>
      <c r="K251" s="156" t="str">
        <f>IFERROR(G251/#REF!,"")</f>
        <v/>
      </c>
    </row>
    <row r="252" spans="1:11" hidden="1" outlineLevel="1">
      <c r="A252" s="372" t="s">
        <v>40</v>
      </c>
      <c r="B252" s="152">
        <f>(INDEX(Data!1030:1030,1,$M$1-2))</f>
        <v>0</v>
      </c>
      <c r="C252" s="154">
        <f>(INDEX(Data!1030:1030,1,$M$1-1))</f>
        <v>0</v>
      </c>
      <c r="D252" s="155">
        <f t="shared" si="52"/>
        <v>0</v>
      </c>
      <c r="E252" s="393">
        <f>(INDEX(Data!1030:1030,1,$M$1))</f>
        <v>0</v>
      </c>
      <c r="F252" s="394">
        <f>(INDEX(Data!1030:1030,1,$M$1+1))</f>
        <v>0</v>
      </c>
      <c r="G252" s="155">
        <f t="shared" si="49"/>
        <v>0</v>
      </c>
      <c r="H252" s="152">
        <f t="shared" si="50"/>
        <v>0</v>
      </c>
      <c r="I252" s="166" t="str">
        <f t="shared" si="57"/>
        <v/>
      </c>
      <c r="J252" s="167">
        <f t="shared" si="51"/>
        <v>0</v>
      </c>
      <c r="K252" s="156" t="str">
        <f>IFERROR(G252/#REF!,"")</f>
        <v/>
      </c>
    </row>
    <row r="253" spans="1:11" hidden="1" outlineLevel="1">
      <c r="A253" s="372" t="s">
        <v>107</v>
      </c>
      <c r="B253" s="152">
        <f>(INDEX(Data!1031:1031,1,$M$1-2))</f>
        <v>0</v>
      </c>
      <c r="C253" s="154">
        <f>(INDEX(Data!1031:1031,1,$M$1-1))</f>
        <v>0</v>
      </c>
      <c r="D253" s="155">
        <f t="shared" si="52"/>
        <v>0</v>
      </c>
      <c r="E253" s="393">
        <f>(INDEX(Data!1031:1031,1,$M$1))</f>
        <v>0</v>
      </c>
      <c r="F253" s="394">
        <f>(INDEX(Data!1031:1031,1,$M$1+1))</f>
        <v>0</v>
      </c>
      <c r="G253" s="155">
        <f t="shared" si="49"/>
        <v>0</v>
      </c>
      <c r="H253" s="152">
        <f t="shared" si="50"/>
        <v>0</v>
      </c>
      <c r="I253" s="166" t="str">
        <f t="shared" si="57"/>
        <v/>
      </c>
      <c r="J253" s="167">
        <f t="shared" si="51"/>
        <v>0</v>
      </c>
      <c r="K253" s="156" t="str">
        <f>IFERROR(G253/#REF!,"")</f>
        <v/>
      </c>
    </row>
    <row r="254" spans="1:11" hidden="1" outlineLevel="1">
      <c r="A254" s="372" t="s">
        <v>41</v>
      </c>
      <c r="B254" s="152">
        <f>(INDEX(Data!1032:1032,1,$M$1-2))</f>
        <v>750000</v>
      </c>
      <c r="C254" s="154">
        <f>(INDEX(Data!1032:1032,1,$M$1-1))</f>
        <v>750000</v>
      </c>
      <c r="D254" s="155">
        <f t="shared" si="52"/>
        <v>1500000</v>
      </c>
      <c r="E254" s="393">
        <f>(INDEX(Data!1032:1032,1,$M$1))</f>
        <v>1316566</v>
      </c>
      <c r="F254" s="394">
        <f>(INDEX(Data!1032:1032,1,$M$1+1))</f>
        <v>1316566</v>
      </c>
      <c r="G254" s="155">
        <f t="shared" si="49"/>
        <v>2633132</v>
      </c>
      <c r="H254" s="152">
        <f t="shared" si="50"/>
        <v>1133132</v>
      </c>
      <c r="I254" s="166">
        <f t="shared" si="57"/>
        <v>0.75542133333333328</v>
      </c>
      <c r="J254" s="167">
        <f t="shared" si="51"/>
        <v>7.3107032415963024E-4</v>
      </c>
      <c r="K254" s="156" t="str">
        <f>IFERROR(G254/#REF!,"")</f>
        <v/>
      </c>
    </row>
    <row r="255" spans="1:11" hidden="1" outlineLevel="1">
      <c r="A255" s="372" t="s">
        <v>42</v>
      </c>
      <c r="B255" s="152">
        <f>(INDEX(Data!1033:1033,1,$M$1-2))</f>
        <v>750000</v>
      </c>
      <c r="C255" s="154">
        <f>(INDEX(Data!1033:1033,1,$M$1-1))</f>
        <v>750000</v>
      </c>
      <c r="D255" s="155">
        <f t="shared" si="52"/>
        <v>1500000</v>
      </c>
      <c r="E255" s="393">
        <f>(INDEX(Data!1033:1033,1,$M$1))</f>
        <v>1316566</v>
      </c>
      <c r="F255" s="394">
        <f>(INDEX(Data!1033:1033,1,$M$1+1))</f>
        <v>1316566</v>
      </c>
      <c r="G255" s="155">
        <f t="shared" si="49"/>
        <v>2633132</v>
      </c>
      <c r="H255" s="152">
        <f t="shared" si="50"/>
        <v>1133132</v>
      </c>
      <c r="I255" s="166">
        <f t="shared" si="57"/>
        <v>0.75542133333333328</v>
      </c>
      <c r="J255" s="167">
        <f t="shared" si="51"/>
        <v>7.3107032415963024E-4</v>
      </c>
      <c r="K255" s="156" t="str">
        <f>IFERROR(G255/#REF!,"")</f>
        <v/>
      </c>
    </row>
    <row r="256" spans="1:11" collapsed="1">
      <c r="A256" s="370" t="s">
        <v>197</v>
      </c>
      <c r="B256" s="152">
        <f t="shared" ref="B256:H256" si="62">SUM(B216:B255)</f>
        <v>8335050</v>
      </c>
      <c r="C256" s="154">
        <f t="shared" si="62"/>
        <v>8335050</v>
      </c>
      <c r="D256" s="155">
        <f t="shared" si="62"/>
        <v>16670100</v>
      </c>
      <c r="E256" s="152">
        <f t="shared" si="62"/>
        <v>13706225</v>
      </c>
      <c r="F256" s="154">
        <f t="shared" si="62"/>
        <v>13706225</v>
      </c>
      <c r="G256" s="155">
        <f t="shared" si="62"/>
        <v>27412450</v>
      </c>
      <c r="H256" s="152">
        <f t="shared" si="62"/>
        <v>10742350</v>
      </c>
      <c r="I256" s="166">
        <f t="shared" si="57"/>
        <v>0.64440825190010853</v>
      </c>
      <c r="J256" s="167">
        <f t="shared" si="51"/>
        <v>7.6108712770607987E-3</v>
      </c>
      <c r="K256" s="156">
        <f>IFERROR(G256/'Dollars - All Funds'!G256,"")</f>
        <v>1</v>
      </c>
    </row>
    <row r="257" spans="1:13" hidden="1">
      <c r="A257" s="398" t="s">
        <v>434</v>
      </c>
      <c r="B257" s="414"/>
      <c r="C257" s="429"/>
      <c r="D257" s="466"/>
      <c r="E257" s="414"/>
      <c r="F257" s="429"/>
      <c r="G257" s="466"/>
      <c r="H257" s="414"/>
      <c r="I257" s="402"/>
      <c r="J257" s="403"/>
      <c r="K257" s="467"/>
    </row>
    <row r="258" spans="1:13" s="11" customFormat="1" ht="29.25" customHeight="1" thickBot="1">
      <c r="A258" s="376" t="s">
        <v>198</v>
      </c>
      <c r="B258" s="377">
        <f t="shared" ref="B258:H258" si="63">B256+B212+B170+B126</f>
        <v>1700432261</v>
      </c>
      <c r="C258" s="404">
        <f t="shared" si="63"/>
        <v>1699876562</v>
      </c>
      <c r="D258" s="379">
        <f t="shared" si="63"/>
        <v>3400308823</v>
      </c>
      <c r="E258" s="380">
        <f t="shared" si="63"/>
        <v>1801760440.7857633</v>
      </c>
      <c r="F258" s="381">
        <f t="shared" si="63"/>
        <v>1799988820.5138276</v>
      </c>
      <c r="G258" s="379">
        <f t="shared" si="63"/>
        <v>3601749261.2995901</v>
      </c>
      <c r="H258" s="377">
        <f t="shared" si="63"/>
        <v>201440438.29959029</v>
      </c>
      <c r="I258" s="382">
        <f t="shared" si="57"/>
        <v>5.924180678443932E-2</v>
      </c>
      <c r="J258" s="383">
        <f>J256+J212+J170+J126</f>
        <v>1</v>
      </c>
      <c r="K258" s="383">
        <f>IFERROR(G258/'Dollars - All Funds'!G258,"")</f>
        <v>0.72951980503033098</v>
      </c>
    </row>
    <row r="259" spans="1:13" s="42" customFormat="1" ht="15.75" customHeight="1" thickBot="1">
      <c r="A259" s="181"/>
      <c r="B259" s="182"/>
      <c r="C259" s="182"/>
      <c r="D259" s="182"/>
      <c r="E259" s="183"/>
      <c r="F259" s="183"/>
      <c r="G259" s="182"/>
      <c r="H259" s="182"/>
      <c r="I259" s="184"/>
      <c r="J259" s="184"/>
      <c r="K259" s="185"/>
    </row>
    <row r="260" spans="1:13" ht="13.5" customHeight="1" thickBot="1">
      <c r="A260" s="543" t="s">
        <v>328</v>
      </c>
      <c r="B260" s="544"/>
      <c r="C260" s="544"/>
      <c r="D260" s="544"/>
      <c r="E260" s="544"/>
      <c r="F260" s="544"/>
      <c r="G260" s="544"/>
      <c r="H260" s="544"/>
      <c r="I260" s="544"/>
      <c r="J260" s="544"/>
      <c r="K260" s="553"/>
    </row>
    <row r="261" spans="1:13" ht="25.5">
      <c r="A261" s="448" t="s">
        <v>346</v>
      </c>
      <c r="B261" s="464">
        <f>E261-2</f>
        <v>2018</v>
      </c>
      <c r="C261" s="450">
        <f>B261+1</f>
        <v>2019</v>
      </c>
      <c r="D261" s="451" t="str">
        <f>B261&amp;"-"&amp;C261</f>
        <v>2018-2019</v>
      </c>
      <c r="E261" s="449" t="str">
        <f>$L$1</f>
        <v>2020</v>
      </c>
      <c r="F261" s="450">
        <f>E261+1</f>
        <v>2021</v>
      </c>
      <c r="G261" s="451" t="str">
        <f>E261&amp;"-"&amp;F261</f>
        <v>2020-2021</v>
      </c>
      <c r="H261" s="449" t="s">
        <v>101</v>
      </c>
      <c r="I261" s="450" t="s">
        <v>102</v>
      </c>
      <c r="J261" s="465" t="s">
        <v>103</v>
      </c>
      <c r="K261" s="465" t="s">
        <v>104</v>
      </c>
    </row>
    <row r="262" spans="1:13" s="38" customFormat="1" hidden="1" outlineLevel="1">
      <c r="A262" s="600" t="s">
        <v>198</v>
      </c>
      <c r="B262" s="598"/>
      <c r="C262" s="598"/>
      <c r="D262" s="598"/>
      <c r="E262" s="598"/>
      <c r="F262" s="598"/>
      <c r="G262" s="598"/>
      <c r="H262" s="598"/>
      <c r="I262" s="598"/>
      <c r="J262" s="598"/>
      <c r="K262" s="597"/>
      <c r="L262" s="35"/>
      <c r="M262" s="35"/>
    </row>
    <row r="263" spans="1:13" hidden="1" outlineLevel="1">
      <c r="A263" s="19" t="s">
        <v>3</v>
      </c>
      <c r="B263" s="22">
        <f t="shared" ref="B263:C282" si="64">B86+B130+B172+B216</f>
        <v>85224288</v>
      </c>
      <c r="C263" s="20">
        <f t="shared" si="64"/>
        <v>85601520</v>
      </c>
      <c r="D263" s="21">
        <f t="shared" ref="D263:D302" si="65">B263+C263</f>
        <v>170825808</v>
      </c>
      <c r="E263" s="30">
        <f t="shared" ref="E263:F282" si="66">E86+E130+E172+E216</f>
        <v>100808568.75800911</v>
      </c>
      <c r="F263" s="31">
        <f t="shared" si="66"/>
        <v>100711026.74715303</v>
      </c>
      <c r="G263" s="21">
        <f t="shared" ref="G263:G302" si="67">E263+F263</f>
        <v>201519595.50516212</v>
      </c>
      <c r="H263" s="22">
        <f t="shared" ref="H263:H302" si="68">G263-D263</f>
        <v>30693787.50516212</v>
      </c>
      <c r="I263" s="164">
        <f t="shared" ref="I263:I303" si="69">IFERROR(H263/D263,"")</f>
        <v>0.1796788662352595</v>
      </c>
      <c r="J263" s="165">
        <f t="shared" ref="J263:J302" si="70">IFERROR(G263/G$303,"")</f>
        <v>5.5950478749442277E-2</v>
      </c>
      <c r="K263" s="23">
        <f>IFERROR(G263/'Dollars - All Funds'!G263,"")</f>
        <v>0.69220281259261696</v>
      </c>
    </row>
    <row r="264" spans="1:13" hidden="1" outlineLevel="1">
      <c r="A264" s="19" t="s">
        <v>4</v>
      </c>
      <c r="B264" s="24">
        <f t="shared" si="64"/>
        <v>193872235</v>
      </c>
      <c r="C264" s="25">
        <f t="shared" si="64"/>
        <v>193341861</v>
      </c>
      <c r="D264" s="26">
        <f t="shared" si="65"/>
        <v>387214096</v>
      </c>
      <c r="E264" s="27">
        <f t="shared" si="66"/>
        <v>195674367.43048885</v>
      </c>
      <c r="F264" s="28">
        <f t="shared" si="66"/>
        <v>195362352.14685965</v>
      </c>
      <c r="G264" s="26">
        <f t="shared" si="67"/>
        <v>391036719.57734847</v>
      </c>
      <c r="H264" s="24">
        <f t="shared" si="68"/>
        <v>3822623.5773484707</v>
      </c>
      <c r="I264" s="164">
        <f t="shared" si="69"/>
        <v>9.8721188532053614E-3</v>
      </c>
      <c r="J264" s="165">
        <f t="shared" si="70"/>
        <v>0.10856855688956368</v>
      </c>
      <c r="K264" s="23">
        <f>IFERROR(G264/'Dollars - All Funds'!G264,"")</f>
        <v>0.71647271057317397</v>
      </c>
    </row>
    <row r="265" spans="1:13" hidden="1" outlineLevel="1">
      <c r="A265" s="19" t="s">
        <v>5</v>
      </c>
      <c r="B265" s="24">
        <f t="shared" si="64"/>
        <v>70678025</v>
      </c>
      <c r="C265" s="25">
        <f t="shared" si="64"/>
        <v>69990159</v>
      </c>
      <c r="D265" s="26">
        <f t="shared" si="65"/>
        <v>140668184</v>
      </c>
      <c r="E265" s="27">
        <f t="shared" si="66"/>
        <v>79426373.255124643</v>
      </c>
      <c r="F265" s="28">
        <f t="shared" si="66"/>
        <v>79164699.601529896</v>
      </c>
      <c r="G265" s="26">
        <f t="shared" si="67"/>
        <v>158591072.85665452</v>
      </c>
      <c r="H265" s="24">
        <f t="shared" si="68"/>
        <v>17922888.856654525</v>
      </c>
      <c r="I265" s="164">
        <f t="shared" si="69"/>
        <v>0.12741252746004403</v>
      </c>
      <c r="J265" s="165">
        <f t="shared" si="70"/>
        <v>4.4031680539425279E-2</v>
      </c>
      <c r="K265" s="23">
        <f>IFERROR(G265/'Dollars - All Funds'!G265,"")</f>
        <v>0.6203838616942049</v>
      </c>
    </row>
    <row r="266" spans="1:13" hidden="1" outlineLevel="1">
      <c r="A266" s="19" t="s">
        <v>6</v>
      </c>
      <c r="B266" s="24">
        <f t="shared" si="64"/>
        <v>57224029</v>
      </c>
      <c r="C266" s="25">
        <f t="shared" si="64"/>
        <v>57318490</v>
      </c>
      <c r="D266" s="26">
        <f t="shared" si="65"/>
        <v>114542519</v>
      </c>
      <c r="E266" s="27">
        <f t="shared" si="66"/>
        <v>60770468.383140616</v>
      </c>
      <c r="F266" s="28">
        <f t="shared" si="66"/>
        <v>60715989.15796981</v>
      </c>
      <c r="G266" s="26">
        <f t="shared" si="67"/>
        <v>121486457.54111043</v>
      </c>
      <c r="H266" s="24">
        <f t="shared" si="68"/>
        <v>6943938.5411104262</v>
      </c>
      <c r="I266" s="164">
        <f t="shared" si="69"/>
        <v>6.0623239315266204E-2</v>
      </c>
      <c r="J266" s="165">
        <f t="shared" si="70"/>
        <v>3.3729848672829452E-2</v>
      </c>
      <c r="K266" s="23">
        <f>IFERROR(G266/'Dollars - All Funds'!G266,"")</f>
        <v>0.74736143417846201</v>
      </c>
    </row>
    <row r="267" spans="1:13" hidden="1" outlineLevel="1">
      <c r="A267" s="19" t="s">
        <v>399</v>
      </c>
      <c r="B267" s="24">
        <f t="shared" si="64"/>
        <v>61261788</v>
      </c>
      <c r="C267" s="25">
        <f t="shared" si="64"/>
        <v>61456344</v>
      </c>
      <c r="D267" s="26">
        <f t="shared" ref="D267" si="71">B267+C267</f>
        <v>122718132</v>
      </c>
      <c r="E267" s="27">
        <f t="shared" si="66"/>
        <v>66246225.814206794</v>
      </c>
      <c r="F267" s="28">
        <f t="shared" si="66"/>
        <v>66237353.306762949</v>
      </c>
      <c r="G267" s="26">
        <f t="shared" ref="G267" si="72">E267+F267</f>
        <v>132483579.12096974</v>
      </c>
      <c r="H267" s="24">
        <f t="shared" ref="H267" si="73">G267-D267</f>
        <v>9765447.1209697425</v>
      </c>
      <c r="I267" s="164">
        <f t="shared" ref="I267" si="74">IFERROR(H267/D267,"")</f>
        <v>7.9576236712678633E-2</v>
      </c>
      <c r="J267" s="165">
        <f t="shared" si="70"/>
        <v>3.6783121064115049E-2</v>
      </c>
      <c r="K267" s="23">
        <f>IFERROR(G267/'Dollars - All Funds'!G267,"")</f>
        <v>0.74678217683474002</v>
      </c>
    </row>
    <row r="268" spans="1:13" hidden="1" outlineLevel="1">
      <c r="A268" s="19" t="s">
        <v>7</v>
      </c>
      <c r="B268" s="24">
        <f t="shared" si="64"/>
        <v>0</v>
      </c>
      <c r="C268" s="25">
        <f t="shared" si="64"/>
        <v>0</v>
      </c>
      <c r="D268" s="26">
        <f t="shared" si="65"/>
        <v>0</v>
      </c>
      <c r="E268" s="27">
        <f t="shared" si="66"/>
        <v>0</v>
      </c>
      <c r="F268" s="28">
        <f t="shared" si="66"/>
        <v>0</v>
      </c>
      <c r="G268" s="26">
        <f t="shared" si="67"/>
        <v>0</v>
      </c>
      <c r="H268" s="24">
        <f t="shared" si="68"/>
        <v>0</v>
      </c>
      <c r="I268" s="164" t="str">
        <f t="shared" si="69"/>
        <v/>
      </c>
      <c r="J268" s="165">
        <f t="shared" si="70"/>
        <v>0</v>
      </c>
      <c r="K268" s="23" t="str">
        <f>IFERROR(G268/'Dollars - All Funds'!G268,"")</f>
        <v/>
      </c>
    </row>
    <row r="269" spans="1:13" hidden="1" outlineLevel="1">
      <c r="A269" s="19" t="s">
        <v>8</v>
      </c>
      <c r="B269" s="24">
        <f t="shared" si="64"/>
        <v>0</v>
      </c>
      <c r="C269" s="25">
        <f t="shared" si="64"/>
        <v>0</v>
      </c>
      <c r="D269" s="26">
        <f t="shared" si="65"/>
        <v>0</v>
      </c>
      <c r="E269" s="27">
        <f t="shared" si="66"/>
        <v>0</v>
      </c>
      <c r="F269" s="28">
        <f t="shared" si="66"/>
        <v>0</v>
      </c>
      <c r="G269" s="26">
        <f t="shared" si="67"/>
        <v>0</v>
      </c>
      <c r="H269" s="24">
        <f t="shared" si="68"/>
        <v>0</v>
      </c>
      <c r="I269" s="164" t="str">
        <f t="shared" si="69"/>
        <v/>
      </c>
      <c r="J269" s="165">
        <f t="shared" si="70"/>
        <v>0</v>
      </c>
      <c r="K269" s="23" t="str">
        <f>IFERROR(G269/'Dollars - All Funds'!G269,"")</f>
        <v/>
      </c>
    </row>
    <row r="270" spans="1:13" hidden="1" outlineLevel="1">
      <c r="A270" s="19" t="s">
        <v>9</v>
      </c>
      <c r="B270" s="24">
        <f t="shared" si="64"/>
        <v>9055410</v>
      </c>
      <c r="C270" s="25">
        <f t="shared" si="64"/>
        <v>9052409</v>
      </c>
      <c r="D270" s="26">
        <f t="shared" si="65"/>
        <v>18107819</v>
      </c>
      <c r="E270" s="27">
        <f t="shared" si="66"/>
        <v>9654323.3677526638</v>
      </c>
      <c r="F270" s="28">
        <f t="shared" si="66"/>
        <v>9644620.3620268553</v>
      </c>
      <c r="G270" s="26">
        <f t="shared" si="67"/>
        <v>19298943.729779519</v>
      </c>
      <c r="H270" s="24">
        <f t="shared" si="68"/>
        <v>1191124.7297795191</v>
      </c>
      <c r="I270" s="164">
        <f t="shared" si="69"/>
        <v>6.5779580068671947E-2</v>
      </c>
      <c r="J270" s="165">
        <f t="shared" si="70"/>
        <v>5.3582141147760073E-3</v>
      </c>
      <c r="K270" s="23">
        <f>IFERROR(G270/'Dollars - All Funds'!G270,"")</f>
        <v>0.60486898321536231</v>
      </c>
    </row>
    <row r="271" spans="1:13" hidden="1" outlineLevel="1">
      <c r="A271" s="19" t="s">
        <v>10</v>
      </c>
      <c r="B271" s="24">
        <f t="shared" si="64"/>
        <v>70619390</v>
      </c>
      <c r="C271" s="25">
        <f t="shared" si="64"/>
        <v>70692468</v>
      </c>
      <c r="D271" s="26">
        <f t="shared" si="65"/>
        <v>141311858</v>
      </c>
      <c r="E271" s="27">
        <f t="shared" si="66"/>
        <v>82447092.309642971</v>
      </c>
      <c r="F271" s="28">
        <f t="shared" si="66"/>
        <v>82411145.214245915</v>
      </c>
      <c r="G271" s="26">
        <f t="shared" si="67"/>
        <v>164858237.52388889</v>
      </c>
      <c r="H271" s="24">
        <f t="shared" si="68"/>
        <v>23546379.523888886</v>
      </c>
      <c r="I271" s="164">
        <f t="shared" si="69"/>
        <v>0.16662706058177287</v>
      </c>
      <c r="J271" s="165">
        <f t="shared" si="70"/>
        <v>4.5771714121044742E-2</v>
      </c>
      <c r="K271" s="23">
        <f>IFERROR(G271/'Dollars - All Funds'!G271,"")</f>
        <v>0.75318266950039048</v>
      </c>
    </row>
    <row r="272" spans="1:13" hidden="1" outlineLevel="1">
      <c r="A272" s="19" t="s">
        <v>11</v>
      </c>
      <c r="B272" s="24">
        <f t="shared" si="64"/>
        <v>21674512</v>
      </c>
      <c r="C272" s="25">
        <f t="shared" si="64"/>
        <v>21683704</v>
      </c>
      <c r="D272" s="26">
        <f t="shared" si="65"/>
        <v>43358216</v>
      </c>
      <c r="E272" s="27">
        <f t="shared" si="66"/>
        <v>22129094.398873679</v>
      </c>
      <c r="F272" s="28">
        <f t="shared" si="66"/>
        <v>22114461.272775356</v>
      </c>
      <c r="G272" s="26">
        <f t="shared" si="67"/>
        <v>44243555.671649039</v>
      </c>
      <c r="H272" s="24">
        <f t="shared" si="68"/>
        <v>885339.67164903879</v>
      </c>
      <c r="I272" s="164">
        <f t="shared" si="69"/>
        <v>2.041919048627459E-2</v>
      </c>
      <c r="J272" s="165">
        <f t="shared" si="70"/>
        <v>1.2283907752002981E-2</v>
      </c>
      <c r="K272" s="23">
        <f>IFERROR(G272/'Dollars - All Funds'!G272,"")</f>
        <v>0.73035624508153574</v>
      </c>
    </row>
    <row r="273" spans="1:11" hidden="1" outlineLevel="1">
      <c r="A273" s="19" t="s">
        <v>12</v>
      </c>
      <c r="B273" s="24">
        <f t="shared" si="64"/>
        <v>250233431</v>
      </c>
      <c r="C273" s="25">
        <f t="shared" si="64"/>
        <v>250070340</v>
      </c>
      <c r="D273" s="26">
        <f t="shared" si="65"/>
        <v>500303771</v>
      </c>
      <c r="E273" s="27">
        <f t="shared" si="66"/>
        <v>262530416.89425164</v>
      </c>
      <c r="F273" s="28">
        <f t="shared" si="66"/>
        <v>262275921.24200463</v>
      </c>
      <c r="G273" s="26">
        <f t="shared" si="67"/>
        <v>524806338.13625628</v>
      </c>
      <c r="H273" s="24">
        <f t="shared" si="68"/>
        <v>24502567.136256278</v>
      </c>
      <c r="I273" s="164">
        <f t="shared" si="69"/>
        <v>4.8975379672395632E-2</v>
      </c>
      <c r="J273" s="165">
        <f t="shared" si="70"/>
        <v>0.14570873763347278</v>
      </c>
      <c r="K273" s="23">
        <f>IFERROR(G273/'Dollars - All Funds'!G273,"")</f>
        <v>0.78929534327907291</v>
      </c>
    </row>
    <row r="274" spans="1:11" hidden="1" outlineLevel="1">
      <c r="A274" s="19" t="s">
        <v>13</v>
      </c>
      <c r="B274" s="24">
        <f t="shared" si="64"/>
        <v>11247263</v>
      </c>
      <c r="C274" s="25">
        <f t="shared" si="64"/>
        <v>11245463</v>
      </c>
      <c r="D274" s="26">
        <f t="shared" si="65"/>
        <v>22492726</v>
      </c>
      <c r="E274" s="27">
        <f t="shared" si="66"/>
        <v>11554747.782731798</v>
      </c>
      <c r="F274" s="28">
        <f t="shared" si="66"/>
        <v>11549977.090430563</v>
      </c>
      <c r="G274" s="26">
        <f t="shared" si="67"/>
        <v>23104724.873162359</v>
      </c>
      <c r="H274" s="24">
        <f t="shared" si="68"/>
        <v>611998.873162359</v>
      </c>
      <c r="I274" s="164">
        <f t="shared" si="69"/>
        <v>2.7208746203655307E-2</v>
      </c>
      <c r="J274" s="165">
        <f t="shared" si="70"/>
        <v>6.4148621119799083E-3</v>
      </c>
      <c r="K274" s="23">
        <f>IFERROR(G274/'Dollars - All Funds'!G274,"")</f>
        <v>0.84085850448931565</v>
      </c>
    </row>
    <row r="275" spans="1:11" hidden="1" outlineLevel="1">
      <c r="A275" s="19" t="s">
        <v>14</v>
      </c>
      <c r="B275" s="24">
        <f t="shared" si="64"/>
        <v>18449266</v>
      </c>
      <c r="C275" s="25">
        <f t="shared" si="64"/>
        <v>18424107</v>
      </c>
      <c r="D275" s="26">
        <f t="shared" si="65"/>
        <v>36873373</v>
      </c>
      <c r="E275" s="27">
        <f t="shared" si="66"/>
        <v>18285428.940778576</v>
      </c>
      <c r="F275" s="28">
        <f t="shared" si="66"/>
        <v>18254497.770370204</v>
      </c>
      <c r="G275" s="26">
        <f t="shared" si="67"/>
        <v>36539926.711148784</v>
      </c>
      <c r="H275" s="24">
        <f t="shared" si="68"/>
        <v>-333446.28885121644</v>
      </c>
      <c r="I275" s="164">
        <f t="shared" si="69"/>
        <v>-9.0430102190872646E-3</v>
      </c>
      <c r="J275" s="165">
        <f t="shared" si="70"/>
        <v>1.0145050102117432E-2</v>
      </c>
      <c r="K275" s="23">
        <f>IFERROR(G275/'Dollars - All Funds'!G275,"")</f>
        <v>0.58730717530638055</v>
      </c>
    </row>
    <row r="276" spans="1:11" hidden="1" outlineLevel="1">
      <c r="A276" s="19" t="s">
        <v>15</v>
      </c>
      <c r="B276" s="24">
        <f t="shared" si="64"/>
        <v>31039510</v>
      </c>
      <c r="C276" s="25">
        <f t="shared" si="64"/>
        <v>31116138</v>
      </c>
      <c r="D276" s="26">
        <f t="shared" si="65"/>
        <v>62155648</v>
      </c>
      <c r="E276" s="27">
        <f t="shared" si="66"/>
        <v>30969276.847156417</v>
      </c>
      <c r="F276" s="28">
        <f t="shared" si="66"/>
        <v>30961243.479480147</v>
      </c>
      <c r="G276" s="26">
        <f t="shared" si="67"/>
        <v>61930520.326636568</v>
      </c>
      <c r="H276" s="24">
        <f t="shared" si="68"/>
        <v>-225127.67336343229</v>
      </c>
      <c r="I276" s="164">
        <f t="shared" si="69"/>
        <v>-3.6219986535001984E-3</v>
      </c>
      <c r="J276" s="165">
        <f t="shared" si="70"/>
        <v>1.7194567370936501E-2</v>
      </c>
      <c r="K276" s="23">
        <f>IFERROR(G276/'Dollars - All Funds'!G276,"")</f>
        <v>0.77625843278231987</v>
      </c>
    </row>
    <row r="277" spans="1:11" hidden="1" outlineLevel="1">
      <c r="A277" s="19" t="s">
        <v>16</v>
      </c>
      <c r="B277" s="24">
        <f t="shared" si="64"/>
        <v>6879142</v>
      </c>
      <c r="C277" s="25">
        <f t="shared" si="64"/>
        <v>6882242</v>
      </c>
      <c r="D277" s="26">
        <f t="shared" si="65"/>
        <v>13761384</v>
      </c>
      <c r="E277" s="27">
        <f t="shared" si="66"/>
        <v>6660418.9535148349</v>
      </c>
      <c r="F277" s="28">
        <f t="shared" si="66"/>
        <v>6658028.9838153142</v>
      </c>
      <c r="G277" s="26">
        <f t="shared" si="67"/>
        <v>13318447.937330149</v>
      </c>
      <c r="H277" s="24">
        <f t="shared" si="68"/>
        <v>-442936.06266985089</v>
      </c>
      <c r="I277" s="164">
        <f t="shared" si="69"/>
        <v>-3.2186883431917231E-2</v>
      </c>
      <c r="J277" s="165">
        <f t="shared" si="70"/>
        <v>3.6977721021381046E-3</v>
      </c>
      <c r="K277" s="23">
        <f>IFERROR(G277/'Dollars - All Funds'!G277,"")</f>
        <v>0.79359009186995844</v>
      </c>
    </row>
    <row r="278" spans="1:11" hidden="1" outlineLevel="1">
      <c r="A278" s="19" t="s">
        <v>17</v>
      </c>
      <c r="B278" s="24">
        <f t="shared" si="64"/>
        <v>24582485</v>
      </c>
      <c r="C278" s="25">
        <f t="shared" si="64"/>
        <v>24661425</v>
      </c>
      <c r="D278" s="26">
        <f t="shared" si="65"/>
        <v>49243910</v>
      </c>
      <c r="E278" s="27">
        <f t="shared" si="66"/>
        <v>27466244.083421081</v>
      </c>
      <c r="F278" s="28">
        <f t="shared" si="66"/>
        <v>27460671.586546361</v>
      </c>
      <c r="G278" s="26">
        <f t="shared" si="67"/>
        <v>54926915.669967443</v>
      </c>
      <c r="H278" s="24">
        <f t="shared" si="68"/>
        <v>5683005.6699674428</v>
      </c>
      <c r="I278" s="164">
        <f t="shared" si="69"/>
        <v>0.11540524848590299</v>
      </c>
      <c r="J278" s="165">
        <f t="shared" si="70"/>
        <v>1.5250066477461736E-2</v>
      </c>
      <c r="K278" s="23">
        <f>IFERROR(G278/'Dollars - All Funds'!G278,"")</f>
        <v>0.68508098042011978</v>
      </c>
    </row>
    <row r="279" spans="1:11" hidden="1" outlineLevel="1">
      <c r="A279" s="19" t="s">
        <v>18</v>
      </c>
      <c r="B279" s="24">
        <f t="shared" si="64"/>
        <v>19060469</v>
      </c>
      <c r="C279" s="25">
        <f t="shared" si="64"/>
        <v>18810474</v>
      </c>
      <c r="D279" s="26">
        <f t="shared" si="65"/>
        <v>37870943</v>
      </c>
      <c r="E279" s="27">
        <f t="shared" si="66"/>
        <v>19018228.746506225</v>
      </c>
      <c r="F279" s="28">
        <f t="shared" si="66"/>
        <v>18967037.06231856</v>
      </c>
      <c r="G279" s="26">
        <f t="shared" si="67"/>
        <v>37985265.808824785</v>
      </c>
      <c r="H279" s="24">
        <f t="shared" si="68"/>
        <v>114322.80882478505</v>
      </c>
      <c r="I279" s="164">
        <f t="shared" si="69"/>
        <v>3.0187473500405061E-3</v>
      </c>
      <c r="J279" s="165">
        <f t="shared" si="70"/>
        <v>1.0546338196545884E-2</v>
      </c>
      <c r="K279" s="23">
        <f>IFERROR(G279/'Dollars - All Funds'!G279,"")</f>
        <v>0.63534274312239447</v>
      </c>
    </row>
    <row r="280" spans="1:11" hidden="1" outlineLevel="1">
      <c r="A280" s="19" t="s">
        <v>19</v>
      </c>
      <c r="B280" s="24">
        <f t="shared" si="64"/>
        <v>10886193</v>
      </c>
      <c r="C280" s="25">
        <f t="shared" si="64"/>
        <v>10893981</v>
      </c>
      <c r="D280" s="26">
        <f t="shared" si="65"/>
        <v>21780174</v>
      </c>
      <c r="E280" s="27">
        <f t="shared" si="66"/>
        <v>13730164.390872777</v>
      </c>
      <c r="F280" s="28">
        <f t="shared" si="66"/>
        <v>13727380.364616722</v>
      </c>
      <c r="G280" s="26">
        <f t="shared" si="67"/>
        <v>27457544.755489498</v>
      </c>
      <c r="H280" s="24">
        <f t="shared" si="68"/>
        <v>5677370.7554894984</v>
      </c>
      <c r="I280" s="164">
        <f t="shared" si="69"/>
        <v>0.26066691457513141</v>
      </c>
      <c r="J280" s="165">
        <f t="shared" si="70"/>
        <v>7.6233915143727182E-3</v>
      </c>
      <c r="K280" s="23">
        <f>IFERROR(G280/'Dollars - All Funds'!G280,"")</f>
        <v>0.74303797635643887</v>
      </c>
    </row>
    <row r="281" spans="1:11" hidden="1" outlineLevel="1">
      <c r="A281" s="19" t="s">
        <v>20</v>
      </c>
      <c r="B281" s="24">
        <f t="shared" si="64"/>
        <v>16449886</v>
      </c>
      <c r="C281" s="25">
        <f t="shared" si="64"/>
        <v>16481084</v>
      </c>
      <c r="D281" s="26">
        <f t="shared" si="65"/>
        <v>32930970</v>
      </c>
      <c r="E281" s="27">
        <f t="shared" si="66"/>
        <v>17204518.605484691</v>
      </c>
      <c r="F281" s="28">
        <f t="shared" si="66"/>
        <v>17201606.270965032</v>
      </c>
      <c r="G281" s="26">
        <f t="shared" si="67"/>
        <v>34406124.876449719</v>
      </c>
      <c r="H281" s="24">
        <f t="shared" si="68"/>
        <v>1475154.8764497191</v>
      </c>
      <c r="I281" s="164">
        <f t="shared" si="69"/>
        <v>4.4795366685212099E-2</v>
      </c>
      <c r="J281" s="165">
        <f t="shared" si="70"/>
        <v>9.5526152378622928E-3</v>
      </c>
      <c r="K281" s="23">
        <f>IFERROR(G281/'Dollars - All Funds'!G281,"")</f>
        <v>0.70790720125481621</v>
      </c>
    </row>
    <row r="282" spans="1:11" hidden="1" outlineLevel="1">
      <c r="A282" s="19" t="s">
        <v>21</v>
      </c>
      <c r="B282" s="24">
        <f t="shared" si="64"/>
        <v>22375638</v>
      </c>
      <c r="C282" s="25">
        <f t="shared" si="64"/>
        <v>22404386</v>
      </c>
      <c r="D282" s="26">
        <f t="shared" si="65"/>
        <v>44780024</v>
      </c>
      <c r="E282" s="27">
        <f t="shared" si="66"/>
        <v>22549917.007165216</v>
      </c>
      <c r="F282" s="28">
        <f t="shared" si="66"/>
        <v>22527206.821477946</v>
      </c>
      <c r="G282" s="26">
        <f t="shared" si="67"/>
        <v>45077123.828643158</v>
      </c>
      <c r="H282" s="24">
        <f t="shared" si="68"/>
        <v>297099.82864315808</v>
      </c>
      <c r="I282" s="164">
        <f t="shared" si="69"/>
        <v>6.6346509471088737E-3</v>
      </c>
      <c r="J282" s="165">
        <f t="shared" si="70"/>
        <v>1.2515342007005326E-2</v>
      </c>
      <c r="K282" s="23">
        <f>IFERROR(G282/'Dollars - All Funds'!G282,"")</f>
        <v>0.74083802522847808</v>
      </c>
    </row>
    <row r="283" spans="1:11" hidden="1" outlineLevel="1">
      <c r="A283" s="19" t="s">
        <v>22</v>
      </c>
      <c r="B283" s="24">
        <f t="shared" ref="B283:C302" si="75">B106+B150+B192+B236</f>
        <v>33405949</v>
      </c>
      <c r="C283" s="25">
        <f t="shared" si="75"/>
        <v>33414092</v>
      </c>
      <c r="D283" s="26">
        <f t="shared" si="65"/>
        <v>66820041</v>
      </c>
      <c r="E283" s="27">
        <f t="shared" ref="E283:F302" si="76">E106+E150+E192+E236</f>
        <v>34046490.049573496</v>
      </c>
      <c r="F283" s="28">
        <f t="shared" si="76"/>
        <v>34024785.185640275</v>
      </c>
      <c r="G283" s="26">
        <f t="shared" si="67"/>
        <v>68071275.235213771</v>
      </c>
      <c r="H283" s="24">
        <f t="shared" si="68"/>
        <v>1251234.2352137715</v>
      </c>
      <c r="I283" s="164">
        <f t="shared" si="69"/>
        <v>1.8725433514980506E-2</v>
      </c>
      <c r="J283" s="165">
        <f t="shared" si="70"/>
        <v>1.8899504184434032E-2</v>
      </c>
      <c r="K283" s="23">
        <f>IFERROR(G283/'Dollars - All Funds'!G283,"")</f>
        <v>0.80260096836660388</v>
      </c>
    </row>
    <row r="284" spans="1:11" hidden="1" outlineLevel="1">
      <c r="A284" s="19" t="s">
        <v>23</v>
      </c>
      <c r="B284" s="24">
        <f t="shared" si="75"/>
        <v>4737039</v>
      </c>
      <c r="C284" s="25">
        <f t="shared" si="75"/>
        <v>4731730</v>
      </c>
      <c r="D284" s="26">
        <f t="shared" si="65"/>
        <v>9468769</v>
      </c>
      <c r="E284" s="27">
        <f t="shared" si="76"/>
        <v>5982626.057131663</v>
      </c>
      <c r="F284" s="28">
        <f t="shared" si="76"/>
        <v>5979382.6551257642</v>
      </c>
      <c r="G284" s="26">
        <f t="shared" si="67"/>
        <v>11962008.712257426</v>
      </c>
      <c r="H284" s="24">
        <f t="shared" si="68"/>
        <v>2493239.7122574262</v>
      </c>
      <c r="I284" s="164">
        <f t="shared" si="69"/>
        <v>0.26331191649700464</v>
      </c>
      <c r="J284" s="165">
        <f t="shared" si="70"/>
        <v>3.3211664234342824E-3</v>
      </c>
      <c r="K284" s="23">
        <f>IFERROR(G284/'Dollars - All Funds'!G284,"")</f>
        <v>0.78556045529226648</v>
      </c>
    </row>
    <row r="285" spans="1:11" hidden="1" outlineLevel="1">
      <c r="A285" s="19" t="s">
        <v>24</v>
      </c>
      <c r="B285" s="24">
        <f t="shared" si="75"/>
        <v>128135346</v>
      </c>
      <c r="C285" s="25">
        <f t="shared" si="75"/>
        <v>127939631</v>
      </c>
      <c r="D285" s="26">
        <f t="shared" si="65"/>
        <v>256074977</v>
      </c>
      <c r="E285" s="27">
        <f t="shared" si="76"/>
        <v>132969799.6510942</v>
      </c>
      <c r="F285" s="28">
        <f t="shared" si="76"/>
        <v>132838121.24306554</v>
      </c>
      <c r="G285" s="26">
        <f t="shared" si="67"/>
        <v>265807920.89415973</v>
      </c>
      <c r="H285" s="24">
        <f t="shared" si="68"/>
        <v>9732943.8941597342</v>
      </c>
      <c r="I285" s="164">
        <f t="shared" si="69"/>
        <v>3.8008180292288904E-2</v>
      </c>
      <c r="J285" s="165">
        <f t="shared" si="70"/>
        <v>7.3799673883531369E-2</v>
      </c>
      <c r="K285" s="23">
        <f>IFERROR(G285/'Dollars - All Funds'!G285,"")</f>
        <v>0.72115885421723558</v>
      </c>
    </row>
    <row r="286" spans="1:11" hidden="1" outlineLevel="1">
      <c r="A286" s="19" t="s">
        <v>25</v>
      </c>
      <c r="B286" s="24">
        <f t="shared" si="75"/>
        <v>18268424</v>
      </c>
      <c r="C286" s="25">
        <f t="shared" si="75"/>
        <v>18145650</v>
      </c>
      <c r="D286" s="26">
        <f t="shared" si="65"/>
        <v>36414074</v>
      </c>
      <c r="E286" s="27">
        <f t="shared" si="76"/>
        <v>20678540.455520496</v>
      </c>
      <c r="F286" s="28">
        <f t="shared" si="76"/>
        <v>20648366.457926992</v>
      </c>
      <c r="G286" s="26">
        <f t="shared" si="67"/>
        <v>41326906.913447484</v>
      </c>
      <c r="H286" s="24">
        <f t="shared" si="68"/>
        <v>4912832.9134474844</v>
      </c>
      <c r="I286" s="164">
        <f t="shared" si="69"/>
        <v>0.13491577222168233</v>
      </c>
      <c r="J286" s="165">
        <f t="shared" si="70"/>
        <v>1.1474121021554909E-2</v>
      </c>
      <c r="K286" s="23">
        <f>IFERROR(G286/'Dollars - All Funds'!G286,"")</f>
        <v>0.69822176340610065</v>
      </c>
    </row>
    <row r="287" spans="1:11" hidden="1" outlineLevel="1">
      <c r="A287" s="19" t="s">
        <v>26</v>
      </c>
      <c r="B287" s="24">
        <f t="shared" si="75"/>
        <v>22582056</v>
      </c>
      <c r="C287" s="25">
        <f t="shared" si="75"/>
        <v>22608867</v>
      </c>
      <c r="D287" s="26">
        <f t="shared" si="65"/>
        <v>45190923</v>
      </c>
      <c r="E287" s="27">
        <f t="shared" si="76"/>
        <v>23301603.237555392</v>
      </c>
      <c r="F287" s="28">
        <f t="shared" si="76"/>
        <v>23280908.781430483</v>
      </c>
      <c r="G287" s="26">
        <f t="shared" si="67"/>
        <v>46582512.018985875</v>
      </c>
      <c r="H287" s="24">
        <f t="shared" si="68"/>
        <v>1391589.018985875</v>
      </c>
      <c r="I287" s="164">
        <f t="shared" si="69"/>
        <v>3.0793551594108289E-2</v>
      </c>
      <c r="J287" s="165">
        <f t="shared" si="70"/>
        <v>1.2933302303830526E-2</v>
      </c>
      <c r="K287" s="23">
        <f>IFERROR(G287/'Dollars - All Funds'!G287,"")</f>
        <v>0.66813052729129985</v>
      </c>
    </row>
    <row r="288" spans="1:11" hidden="1" outlineLevel="1">
      <c r="A288" s="19" t="s">
        <v>27</v>
      </c>
      <c r="B288" s="24">
        <f t="shared" si="75"/>
        <v>9505216</v>
      </c>
      <c r="C288" s="25">
        <f t="shared" si="75"/>
        <v>9518041</v>
      </c>
      <c r="D288" s="26">
        <f t="shared" si="65"/>
        <v>19023257</v>
      </c>
      <c r="E288" s="27">
        <f t="shared" si="76"/>
        <v>10469888.427101517</v>
      </c>
      <c r="F288" s="28">
        <f t="shared" si="76"/>
        <v>10466240.546925955</v>
      </c>
      <c r="G288" s="26">
        <f t="shared" si="67"/>
        <v>20936128.97402747</v>
      </c>
      <c r="H288" s="24">
        <f t="shared" si="68"/>
        <v>1912871.9740274698</v>
      </c>
      <c r="I288" s="164">
        <f t="shared" si="69"/>
        <v>0.10055438845343201</v>
      </c>
      <c r="J288" s="165">
        <f t="shared" si="70"/>
        <v>5.8127669238344642E-3</v>
      </c>
      <c r="K288" s="23">
        <f>IFERROR(G288/'Dollars - All Funds'!G288,"")</f>
        <v>0.76288315636178794</v>
      </c>
    </row>
    <row r="289" spans="1:11" hidden="1" outlineLevel="1">
      <c r="A289" s="19" t="s">
        <v>28</v>
      </c>
      <c r="B289" s="24">
        <f t="shared" si="75"/>
        <v>12724434</v>
      </c>
      <c r="C289" s="25">
        <f t="shared" si="75"/>
        <v>12743802</v>
      </c>
      <c r="D289" s="26">
        <f t="shared" si="65"/>
        <v>25468236</v>
      </c>
      <c r="E289" s="27">
        <f t="shared" si="76"/>
        <v>13562807.466731317</v>
      </c>
      <c r="F289" s="28">
        <f t="shared" si="76"/>
        <v>13555230.648066256</v>
      </c>
      <c r="G289" s="26">
        <f t="shared" si="67"/>
        <v>27118038.114797574</v>
      </c>
      <c r="H289" s="24">
        <f t="shared" si="68"/>
        <v>1649802.1147975735</v>
      </c>
      <c r="I289" s="164">
        <f t="shared" si="69"/>
        <v>6.4778813687668579E-2</v>
      </c>
      <c r="J289" s="165">
        <f t="shared" si="70"/>
        <v>7.5291299164486521E-3</v>
      </c>
      <c r="K289" s="23">
        <f>IFERROR(G289/'Dollars - All Funds'!G289,"")</f>
        <v>0.76742516836317742</v>
      </c>
    </row>
    <row r="290" spans="1:11" hidden="1" outlineLevel="1">
      <c r="A290" s="19" t="s">
        <v>29</v>
      </c>
      <c r="B290" s="24">
        <f t="shared" si="75"/>
        <v>88363586</v>
      </c>
      <c r="C290" s="25">
        <f t="shared" si="75"/>
        <v>88312976</v>
      </c>
      <c r="D290" s="26">
        <f t="shared" si="65"/>
        <v>176676562</v>
      </c>
      <c r="E290" s="27">
        <f t="shared" si="76"/>
        <v>91864766.452012435</v>
      </c>
      <c r="F290" s="28">
        <f t="shared" si="76"/>
        <v>91750506.843376458</v>
      </c>
      <c r="G290" s="26">
        <f t="shared" si="67"/>
        <v>183615273.29538888</v>
      </c>
      <c r="H290" s="24">
        <f t="shared" si="68"/>
        <v>6938711.2953888774</v>
      </c>
      <c r="I290" s="164">
        <f t="shared" si="69"/>
        <v>3.9273524551541122E-2</v>
      </c>
      <c r="J290" s="165">
        <f t="shared" si="70"/>
        <v>5.0979471355298199E-2</v>
      </c>
      <c r="K290" s="23">
        <f>IFERROR(G290/'Dollars - All Funds'!G290,"")</f>
        <v>0.68684560409887363</v>
      </c>
    </row>
    <row r="291" spans="1:11" hidden="1" outlineLevel="1">
      <c r="A291" s="19" t="s">
        <v>30</v>
      </c>
      <c r="B291" s="24">
        <f t="shared" si="75"/>
        <v>8238131</v>
      </c>
      <c r="C291" s="25">
        <f t="shared" si="75"/>
        <v>8249663</v>
      </c>
      <c r="D291" s="26">
        <f t="shared" si="65"/>
        <v>16487794</v>
      </c>
      <c r="E291" s="27">
        <f t="shared" si="76"/>
        <v>10258436.709128462</v>
      </c>
      <c r="F291" s="28">
        <f t="shared" si="76"/>
        <v>10257912.008575886</v>
      </c>
      <c r="G291" s="26">
        <f t="shared" si="67"/>
        <v>20516348.717704348</v>
      </c>
      <c r="H291" s="24">
        <f t="shared" si="68"/>
        <v>4028554.7177043483</v>
      </c>
      <c r="I291" s="164">
        <f t="shared" si="69"/>
        <v>0.2443355804727029</v>
      </c>
      <c r="J291" s="165">
        <f t="shared" si="70"/>
        <v>5.696217928924237E-3</v>
      </c>
      <c r="K291" s="23">
        <f>IFERROR(G291/'Dollars - All Funds'!G291,"")</f>
        <v>0.77780421661988575</v>
      </c>
    </row>
    <row r="292" spans="1:11" hidden="1" outlineLevel="1">
      <c r="A292" s="19" t="s">
        <v>401</v>
      </c>
      <c r="B292" s="24">
        <f t="shared" si="75"/>
        <v>0</v>
      </c>
      <c r="C292" s="25">
        <f t="shared" si="75"/>
        <v>0</v>
      </c>
      <c r="D292" s="26">
        <f t="shared" ref="D292" si="77">B292+C292</f>
        <v>0</v>
      </c>
      <c r="E292" s="27">
        <f t="shared" si="76"/>
        <v>0</v>
      </c>
      <c r="F292" s="28">
        <f t="shared" si="76"/>
        <v>0</v>
      </c>
      <c r="G292" s="26">
        <f t="shared" ref="G292" si="78">E292+F292</f>
        <v>0</v>
      </c>
      <c r="H292" s="24">
        <f t="shared" ref="H292" si="79">G292-D292</f>
        <v>0</v>
      </c>
      <c r="I292" s="164" t="str">
        <f t="shared" ref="I292" si="80">IFERROR(H292/D292,"")</f>
        <v/>
      </c>
      <c r="J292" s="165">
        <f t="shared" si="70"/>
        <v>0</v>
      </c>
      <c r="K292" s="23" t="str">
        <f>IFERROR(G292/'Dollars - All Funds'!G292,"")</f>
        <v/>
      </c>
    </row>
    <row r="293" spans="1:11" hidden="1" outlineLevel="1">
      <c r="A293" s="19" t="s">
        <v>31</v>
      </c>
      <c r="B293" s="24">
        <f t="shared" si="75"/>
        <v>28441212</v>
      </c>
      <c r="C293" s="25">
        <f t="shared" si="75"/>
        <v>28501491</v>
      </c>
      <c r="D293" s="26">
        <f t="shared" si="65"/>
        <v>56942703</v>
      </c>
      <c r="E293" s="27">
        <f t="shared" si="76"/>
        <v>28464226.368467171</v>
      </c>
      <c r="F293" s="28">
        <f t="shared" si="76"/>
        <v>28450107.171005879</v>
      </c>
      <c r="G293" s="26">
        <f t="shared" si="67"/>
        <v>56914333.539473049</v>
      </c>
      <c r="H293" s="24">
        <f t="shared" si="68"/>
        <v>-28369.460526950657</v>
      </c>
      <c r="I293" s="164">
        <f t="shared" si="69"/>
        <v>-4.982106403861906E-4</v>
      </c>
      <c r="J293" s="165">
        <f t="shared" si="70"/>
        <v>1.5801858877576923E-2</v>
      </c>
      <c r="K293" s="23">
        <f>IFERROR(G293/'Dollars - All Funds'!G293,"")</f>
        <v>0.75002880148900353</v>
      </c>
    </row>
    <row r="294" spans="1:11" hidden="1" outlineLevel="1">
      <c r="A294" s="19" t="s">
        <v>32</v>
      </c>
      <c r="B294" s="24">
        <f t="shared" si="75"/>
        <v>22092486</v>
      </c>
      <c r="C294" s="25">
        <f t="shared" si="75"/>
        <v>22058574</v>
      </c>
      <c r="D294" s="26">
        <f t="shared" si="65"/>
        <v>44151060</v>
      </c>
      <c r="E294" s="27">
        <f t="shared" si="76"/>
        <v>17773368.472299017</v>
      </c>
      <c r="F294" s="28">
        <f t="shared" si="76"/>
        <v>17701381.689404577</v>
      </c>
      <c r="G294" s="26">
        <f t="shared" si="67"/>
        <v>35474750.161703594</v>
      </c>
      <c r="H294" s="24">
        <f t="shared" si="68"/>
        <v>-8676309.838296406</v>
      </c>
      <c r="I294" s="164">
        <f t="shared" si="69"/>
        <v>-0.19651419101367909</v>
      </c>
      <c r="J294" s="165">
        <f t="shared" si="70"/>
        <v>9.8493114284428362E-3</v>
      </c>
      <c r="K294" s="23">
        <f>IFERROR(G294/'Dollars - All Funds'!G294,"")</f>
        <v>0.48769085944318569</v>
      </c>
    </row>
    <row r="295" spans="1:11" hidden="1" outlineLevel="1">
      <c r="A295" s="19" t="s">
        <v>33</v>
      </c>
      <c r="B295" s="24">
        <f t="shared" si="75"/>
        <v>117895728</v>
      </c>
      <c r="C295" s="25">
        <f t="shared" si="75"/>
        <v>117838898</v>
      </c>
      <c r="D295" s="26">
        <f t="shared" si="65"/>
        <v>235734626</v>
      </c>
      <c r="E295" s="27">
        <f t="shared" si="76"/>
        <v>124722059.46200337</v>
      </c>
      <c r="F295" s="28">
        <f t="shared" si="76"/>
        <v>124621191.62096223</v>
      </c>
      <c r="G295" s="26">
        <f t="shared" si="67"/>
        <v>249343251.08296561</v>
      </c>
      <c r="H295" s="24">
        <f t="shared" si="68"/>
        <v>13608625.082965612</v>
      </c>
      <c r="I295" s="164">
        <f t="shared" si="69"/>
        <v>5.7728579436461799E-2</v>
      </c>
      <c r="J295" s="165">
        <f t="shared" si="70"/>
        <v>6.9228375712360707E-2</v>
      </c>
      <c r="K295" s="23">
        <f>IFERROR(G295/'Dollars - All Funds'!G295,"")</f>
        <v>0.77016331185330011</v>
      </c>
    </row>
    <row r="296" spans="1:11" hidden="1" outlineLevel="1">
      <c r="A296" s="19" t="s">
        <v>34</v>
      </c>
      <c r="B296" s="24">
        <f t="shared" si="75"/>
        <v>15108139</v>
      </c>
      <c r="C296" s="25">
        <f t="shared" si="75"/>
        <v>15104135</v>
      </c>
      <c r="D296" s="26">
        <f t="shared" si="65"/>
        <v>30212274</v>
      </c>
      <c r="E296" s="27">
        <f t="shared" si="76"/>
        <v>18874868.893996008</v>
      </c>
      <c r="F296" s="28">
        <f t="shared" si="76"/>
        <v>18856645.554999985</v>
      </c>
      <c r="G296" s="26">
        <f t="shared" si="67"/>
        <v>37731514.448995993</v>
      </c>
      <c r="H296" s="24">
        <f t="shared" si="68"/>
        <v>7519240.4489959925</v>
      </c>
      <c r="I296" s="164">
        <f t="shared" si="69"/>
        <v>0.24888032092506485</v>
      </c>
      <c r="J296" s="165">
        <f t="shared" si="70"/>
        <v>1.0475885940872419E-2</v>
      </c>
      <c r="K296" s="23">
        <f>IFERROR(G296/'Dollars - All Funds'!G296,"")</f>
        <v>0.74910783604825859</v>
      </c>
    </row>
    <row r="297" spans="1:11" hidden="1" outlineLevel="1">
      <c r="A297" s="19" t="s">
        <v>35</v>
      </c>
      <c r="B297" s="24">
        <f t="shared" si="75"/>
        <v>38472302</v>
      </c>
      <c r="C297" s="25">
        <f t="shared" si="75"/>
        <v>38547723</v>
      </c>
      <c r="D297" s="26">
        <f t="shared" si="65"/>
        <v>77020025</v>
      </c>
      <c r="E297" s="27">
        <f t="shared" si="76"/>
        <v>42464626.999383532</v>
      </c>
      <c r="F297" s="28">
        <f t="shared" si="76"/>
        <v>42456080.927178025</v>
      </c>
      <c r="G297" s="26">
        <f t="shared" si="67"/>
        <v>84920707.926561564</v>
      </c>
      <c r="H297" s="24">
        <f t="shared" si="68"/>
        <v>7900682.9265615642</v>
      </c>
      <c r="I297" s="164">
        <f t="shared" si="69"/>
        <v>0.10257959441796551</v>
      </c>
      <c r="J297" s="165">
        <f t="shared" si="70"/>
        <v>2.3577629025714111E-2</v>
      </c>
      <c r="K297" s="23">
        <f>IFERROR(G297/'Dollars - All Funds'!G297,"")</f>
        <v>0.83367376947028826</v>
      </c>
    </row>
    <row r="298" spans="1:11" hidden="1" outlineLevel="1">
      <c r="A298" s="19" t="s">
        <v>36</v>
      </c>
      <c r="B298" s="24">
        <f t="shared" si="75"/>
        <v>34938432</v>
      </c>
      <c r="C298" s="25">
        <f t="shared" si="75"/>
        <v>34948974</v>
      </c>
      <c r="D298" s="26">
        <f t="shared" si="65"/>
        <v>69887406</v>
      </c>
      <c r="E298" s="27">
        <f t="shared" si="76"/>
        <v>35475696.5862187</v>
      </c>
      <c r="F298" s="28">
        <f t="shared" si="76"/>
        <v>35469788.455148861</v>
      </c>
      <c r="G298" s="26">
        <f t="shared" si="67"/>
        <v>70945485.041367561</v>
      </c>
      <c r="H298" s="24">
        <f t="shared" si="68"/>
        <v>1058079.0413675606</v>
      </c>
      <c r="I298" s="164">
        <f t="shared" si="69"/>
        <v>1.5139766975577269E-2</v>
      </c>
      <c r="J298" s="165">
        <f t="shared" si="70"/>
        <v>1.969750804245848E-2</v>
      </c>
      <c r="K298" s="23">
        <f>IFERROR(G298/'Dollars - All Funds'!G298,"")</f>
        <v>0.75347890489477409</v>
      </c>
    </row>
    <row r="299" spans="1:11" hidden="1" outlineLevel="1">
      <c r="A299" s="19" t="s">
        <v>40</v>
      </c>
      <c r="B299" s="24">
        <f t="shared" si="75"/>
        <v>47090141</v>
      </c>
      <c r="C299" s="25">
        <f t="shared" si="75"/>
        <v>47251761</v>
      </c>
      <c r="D299" s="26">
        <f t="shared" si="65"/>
        <v>94341902</v>
      </c>
      <c r="E299" s="27">
        <f t="shared" si="76"/>
        <v>49139358.432745583</v>
      </c>
      <c r="F299" s="28">
        <f t="shared" si="76"/>
        <v>49111226.439211734</v>
      </c>
      <c r="G299" s="26">
        <f t="shared" si="67"/>
        <v>98250584.871957317</v>
      </c>
      <c r="H299" s="24">
        <f t="shared" si="68"/>
        <v>3908682.871957317</v>
      </c>
      <c r="I299" s="164">
        <f t="shared" si="69"/>
        <v>4.1431037419166268E-2</v>
      </c>
      <c r="J299" s="165">
        <f t="shared" si="70"/>
        <v>2.7278574310446686E-2</v>
      </c>
      <c r="K299" s="23">
        <f>IFERROR(G299/'Dollars - All Funds'!G299,"")</f>
        <v>0.75141041665652542</v>
      </c>
    </row>
    <row r="300" spans="1:11" hidden="1" outlineLevel="1">
      <c r="A300" s="19" t="s">
        <v>107</v>
      </c>
      <c r="B300" s="24">
        <f t="shared" si="75"/>
        <v>81415271</v>
      </c>
      <c r="C300" s="25">
        <f t="shared" si="75"/>
        <v>81611726</v>
      </c>
      <c r="D300" s="26">
        <f t="shared" si="65"/>
        <v>163026997</v>
      </c>
      <c r="E300" s="27">
        <f t="shared" si="76"/>
        <v>85890513.884482741</v>
      </c>
      <c r="F300" s="28">
        <f t="shared" si="76"/>
        <v>85882669.741592005</v>
      </c>
      <c r="G300" s="26">
        <f t="shared" si="67"/>
        <v>171773183.62607473</v>
      </c>
      <c r="H300" s="24">
        <f t="shared" si="68"/>
        <v>8746186.6260747313</v>
      </c>
      <c r="I300" s="164">
        <f t="shared" si="69"/>
        <v>5.3648701055781157E-2</v>
      </c>
      <c r="J300" s="165">
        <f t="shared" si="70"/>
        <v>4.7691599599050165E-2</v>
      </c>
      <c r="K300" s="23">
        <f>IFERROR(G300/'Dollars - All Funds'!G300,"")</f>
        <v>0.74394791216438505</v>
      </c>
    </row>
    <row r="301" spans="1:11" hidden="1" outlineLevel="1">
      <c r="A301" s="19" t="s">
        <v>41</v>
      </c>
      <c r="B301" s="24">
        <f t="shared" si="75"/>
        <v>5577105</v>
      </c>
      <c r="C301" s="25">
        <f t="shared" si="75"/>
        <v>5590922</v>
      </c>
      <c r="D301" s="26">
        <f t="shared" si="65"/>
        <v>11168027</v>
      </c>
      <c r="E301" s="27">
        <f t="shared" si="76"/>
        <v>5871801.8406185396</v>
      </c>
      <c r="F301" s="28">
        <f t="shared" si="76"/>
        <v>5870173.2530385628</v>
      </c>
      <c r="G301" s="26">
        <f t="shared" si="67"/>
        <v>11741975.093657102</v>
      </c>
      <c r="H301" s="24">
        <f t="shared" si="68"/>
        <v>573948.09365710244</v>
      </c>
      <c r="I301" s="164">
        <f t="shared" si="69"/>
        <v>5.1392076116676871E-2</v>
      </c>
      <c r="J301" s="165">
        <f t="shared" si="70"/>
        <v>3.2600756581873612E-3</v>
      </c>
      <c r="K301" s="23">
        <f>IFERROR(G301/'Dollars - All Funds'!G301,"")</f>
        <v>0.80971957201982658</v>
      </c>
    </row>
    <row r="302" spans="1:11" hidden="1" outlineLevel="1">
      <c r="A302" s="19" t="s">
        <v>42</v>
      </c>
      <c r="B302" s="24">
        <f t="shared" si="75"/>
        <v>2628304</v>
      </c>
      <c r="C302" s="25">
        <f t="shared" si="75"/>
        <v>2631311</v>
      </c>
      <c r="D302" s="26">
        <f t="shared" si="65"/>
        <v>5259615</v>
      </c>
      <c r="E302" s="27">
        <f t="shared" si="76"/>
        <v>2823085.3705773344</v>
      </c>
      <c r="F302" s="28">
        <f t="shared" si="76"/>
        <v>2822882.809802358</v>
      </c>
      <c r="G302" s="26">
        <f t="shared" si="67"/>
        <v>5645968.1803796925</v>
      </c>
      <c r="H302" s="24">
        <f t="shared" si="68"/>
        <v>386353.18037969247</v>
      </c>
      <c r="I302" s="164">
        <f t="shared" si="69"/>
        <v>7.3456551549817325E-2</v>
      </c>
      <c r="J302" s="165">
        <f t="shared" si="70"/>
        <v>1.5675628065076647E-3</v>
      </c>
      <c r="K302" s="23">
        <f>IFERROR(G302/'Dollars - All Funds'!G302,"")</f>
        <v>0.82819410719991549</v>
      </c>
    </row>
    <row r="303" spans="1:11" s="11" customFormat="1" ht="26.25" collapsed="1" thickBot="1">
      <c r="A303" s="376" t="s">
        <v>198</v>
      </c>
      <c r="B303" s="405">
        <f>SUM(B263:B302)</f>
        <v>1700432261</v>
      </c>
      <c r="C303" s="406">
        <f t="shared" ref="C303:J303" si="81">SUM(C263:C302)</f>
        <v>1699876562</v>
      </c>
      <c r="D303" s="407">
        <f t="shared" si="81"/>
        <v>3400308823</v>
      </c>
      <c r="E303" s="405">
        <f t="shared" si="81"/>
        <v>1801760440.7857637</v>
      </c>
      <c r="F303" s="406">
        <f t="shared" si="81"/>
        <v>1799988820.5138271</v>
      </c>
      <c r="G303" s="407">
        <f t="shared" si="81"/>
        <v>3601749261.2995896</v>
      </c>
      <c r="H303" s="405">
        <f t="shared" si="81"/>
        <v>201440438.2995902</v>
      </c>
      <c r="I303" s="408">
        <f t="shared" si="69"/>
        <v>5.9241806784439299E-2</v>
      </c>
      <c r="J303" s="409">
        <f t="shared" si="81"/>
        <v>1.0000000000000002</v>
      </c>
      <c r="K303" s="468">
        <f>IFERROR(G303/'Dollars - All Funds'!G303,"")</f>
        <v>0.72951980503033087</v>
      </c>
    </row>
    <row r="304" spans="1:11" s="180" customFormat="1" ht="15" customHeight="1">
      <c r="A304" s="605"/>
      <c r="B304" s="177"/>
      <c r="C304" s="177"/>
      <c r="D304" s="177"/>
      <c r="E304" s="178"/>
      <c r="F304" s="178"/>
      <c r="G304" s="177"/>
      <c r="H304" s="177"/>
      <c r="I304" s="179"/>
      <c r="J304" s="179"/>
      <c r="K304" s="606"/>
    </row>
    <row r="305" spans="1:11">
      <c r="A305" s="603"/>
      <c r="B305" s="4"/>
      <c r="C305" s="4"/>
      <c r="D305" s="4"/>
      <c r="E305" s="4"/>
      <c r="F305" s="4"/>
      <c r="G305" s="4"/>
      <c r="H305" s="4"/>
      <c r="I305" s="4"/>
      <c r="J305" s="4"/>
      <c r="K305" s="194"/>
    </row>
    <row r="306" spans="1:11">
      <c r="A306" s="603"/>
      <c r="B306" s="4"/>
      <c r="C306" s="4"/>
      <c r="D306" s="4"/>
      <c r="E306" s="4"/>
      <c r="F306" s="4"/>
      <c r="G306" s="4"/>
      <c r="H306" s="4"/>
      <c r="I306" s="4"/>
      <c r="J306" s="4"/>
      <c r="K306" s="194"/>
    </row>
    <row r="307" spans="1:11">
      <c r="A307" s="603"/>
      <c r="B307" s="4"/>
      <c r="C307" s="4"/>
      <c r="D307" s="4"/>
      <c r="E307" s="4"/>
      <c r="F307" s="4"/>
      <c r="G307" s="4"/>
      <c r="H307" s="4"/>
      <c r="I307" s="4"/>
      <c r="J307" s="4"/>
      <c r="K307" s="194"/>
    </row>
    <row r="308" spans="1:11">
      <c r="A308" s="603"/>
      <c r="B308" s="4"/>
      <c r="C308" s="4"/>
      <c r="D308" s="4"/>
      <c r="E308" s="4"/>
      <c r="F308" s="4"/>
      <c r="G308" s="4"/>
      <c r="H308" s="4"/>
      <c r="I308" s="4"/>
      <c r="J308" s="4"/>
      <c r="K308" s="194"/>
    </row>
    <row r="309" spans="1:11">
      <c r="A309" s="603"/>
      <c r="B309" s="4"/>
      <c r="C309" s="4"/>
      <c r="D309" s="4"/>
      <c r="E309" s="4"/>
      <c r="F309" s="4"/>
      <c r="G309" s="4"/>
      <c r="H309" s="4"/>
      <c r="I309" s="4"/>
      <c r="J309" s="4"/>
      <c r="K309" s="194"/>
    </row>
    <row r="310" spans="1:11">
      <c r="A310" s="603"/>
      <c r="B310" s="4"/>
      <c r="C310" s="4"/>
      <c r="D310" s="4"/>
      <c r="E310" s="4"/>
      <c r="F310" s="4"/>
      <c r="G310" s="4"/>
      <c r="H310" s="4"/>
      <c r="I310" s="4"/>
      <c r="J310" s="4"/>
      <c r="K310" s="194"/>
    </row>
    <row r="311" spans="1:11">
      <c r="A311" s="603"/>
      <c r="B311" s="4"/>
      <c r="C311" s="4"/>
      <c r="D311" s="4"/>
      <c r="E311" s="4"/>
      <c r="F311" s="4"/>
      <c r="G311" s="4"/>
      <c r="H311" s="4"/>
      <c r="I311" s="4"/>
      <c r="J311" s="4"/>
      <c r="K311" s="194"/>
    </row>
    <row r="312" spans="1:11">
      <c r="A312" s="603"/>
      <c r="B312" s="4"/>
      <c r="C312" s="4"/>
      <c r="D312" s="4"/>
      <c r="E312" s="4"/>
      <c r="F312" s="4"/>
      <c r="G312" s="4"/>
      <c r="H312" s="4"/>
      <c r="I312" s="4"/>
      <c r="J312" s="4"/>
      <c r="K312" s="194"/>
    </row>
    <row r="313" spans="1:11">
      <c r="A313" s="603"/>
      <c r="B313" s="4"/>
      <c r="C313" s="4"/>
      <c r="D313" s="4"/>
      <c r="E313" s="4"/>
      <c r="F313" s="4"/>
      <c r="G313" s="4"/>
      <c r="H313" s="4"/>
      <c r="I313" s="4"/>
      <c r="J313" s="4"/>
      <c r="K313" s="194"/>
    </row>
    <row r="314" spans="1:11">
      <c r="A314" s="603"/>
      <c r="B314" s="4"/>
      <c r="C314" s="4"/>
      <c r="D314" s="4"/>
      <c r="E314" s="4"/>
      <c r="F314" s="4"/>
      <c r="G314" s="4"/>
      <c r="H314" s="4"/>
      <c r="I314" s="4"/>
      <c r="J314" s="4"/>
      <c r="K314" s="194"/>
    </row>
    <row r="315" spans="1:11">
      <c r="A315" s="603"/>
      <c r="B315" s="4"/>
      <c r="C315" s="4"/>
      <c r="D315" s="4"/>
      <c r="E315" s="4"/>
      <c r="F315" s="4"/>
      <c r="G315" s="4"/>
      <c r="H315" s="4"/>
      <c r="I315" s="4"/>
      <c r="J315" s="4"/>
      <c r="K315" s="194"/>
    </row>
    <row r="316" spans="1:11">
      <c r="A316" s="603"/>
      <c r="B316" s="4"/>
      <c r="C316" s="4"/>
      <c r="D316" s="4"/>
      <c r="E316" s="4"/>
      <c r="F316" s="4"/>
      <c r="G316" s="4"/>
      <c r="H316" s="4"/>
      <c r="I316" s="4"/>
      <c r="J316" s="4"/>
      <c r="K316" s="194"/>
    </row>
    <row r="317" spans="1:11">
      <c r="A317" s="603"/>
      <c r="B317" s="4"/>
      <c r="C317" s="4"/>
      <c r="D317" s="4"/>
      <c r="E317" s="4"/>
      <c r="F317" s="4"/>
      <c r="G317" s="4"/>
      <c r="H317" s="4"/>
      <c r="I317" s="4"/>
      <c r="J317" s="4"/>
      <c r="K317" s="194"/>
    </row>
    <row r="318" spans="1:11">
      <c r="A318" s="603"/>
      <c r="B318" s="4"/>
      <c r="C318" s="4"/>
      <c r="D318" s="4"/>
      <c r="E318" s="4"/>
      <c r="F318" s="4"/>
      <c r="G318" s="4"/>
      <c r="H318" s="4"/>
      <c r="I318" s="4"/>
      <c r="J318" s="4"/>
      <c r="K318" s="194"/>
    </row>
    <row r="319" spans="1:11">
      <c r="A319" s="603"/>
      <c r="B319" s="4"/>
      <c r="C319" s="4"/>
      <c r="D319" s="4"/>
      <c r="E319" s="4"/>
      <c r="F319" s="4"/>
      <c r="G319" s="4"/>
      <c r="H319" s="4"/>
      <c r="I319" s="4"/>
      <c r="J319" s="4"/>
      <c r="K319" s="194"/>
    </row>
    <row r="320" spans="1:11">
      <c r="A320" s="603"/>
      <c r="B320" s="4"/>
      <c r="C320" s="4"/>
      <c r="D320" s="4"/>
      <c r="E320" s="4"/>
      <c r="F320" s="4"/>
      <c r="G320" s="4"/>
      <c r="H320" s="4"/>
      <c r="I320" s="4"/>
      <c r="J320" s="4"/>
      <c r="K320" s="194"/>
    </row>
    <row r="321" spans="1:13">
      <c r="A321" s="603"/>
      <c r="B321" s="4"/>
      <c r="C321" s="4"/>
      <c r="D321" s="4"/>
      <c r="E321" s="4"/>
      <c r="F321" s="4"/>
      <c r="G321" s="4"/>
      <c r="H321" s="4"/>
      <c r="I321" s="4"/>
      <c r="J321" s="4"/>
      <c r="K321" s="194"/>
    </row>
    <row r="322" spans="1:13">
      <c r="A322" s="603"/>
      <c r="B322" s="4"/>
      <c r="C322" s="4"/>
      <c r="D322" s="4"/>
      <c r="E322" s="4"/>
      <c r="F322" s="4"/>
      <c r="G322" s="4"/>
      <c r="H322" s="4"/>
      <c r="I322" s="4"/>
      <c r="J322" s="4"/>
      <c r="K322" s="194"/>
    </row>
    <row r="323" spans="1:13">
      <c r="A323" s="603"/>
      <c r="B323" s="4"/>
      <c r="C323" s="4"/>
      <c r="D323" s="4"/>
      <c r="E323" s="4"/>
      <c r="F323" s="4"/>
      <c r="G323" s="4"/>
      <c r="H323" s="4"/>
      <c r="I323" s="4"/>
      <c r="J323" s="4"/>
      <c r="K323" s="194"/>
    </row>
    <row r="324" spans="1:13">
      <c r="A324" s="603"/>
      <c r="B324" s="4"/>
      <c r="C324" s="4"/>
      <c r="D324" s="4"/>
      <c r="E324" s="4"/>
      <c r="F324" s="4"/>
      <c r="G324" s="4"/>
      <c r="H324" s="4"/>
      <c r="I324" s="4"/>
      <c r="J324" s="4"/>
      <c r="K324" s="194"/>
    </row>
    <row r="325" spans="1:13">
      <c r="A325" s="603"/>
      <c r="B325" s="4"/>
      <c r="C325" s="4"/>
      <c r="D325" s="4"/>
      <c r="E325" s="4"/>
      <c r="F325" s="4"/>
      <c r="G325" s="4"/>
      <c r="H325" s="4"/>
      <c r="I325" s="4"/>
      <c r="J325" s="4"/>
      <c r="K325" s="194"/>
    </row>
    <row r="326" spans="1:13">
      <c r="A326" s="603"/>
      <c r="B326" s="4"/>
      <c r="C326" s="4"/>
      <c r="D326" s="4"/>
      <c r="E326" s="4"/>
      <c r="F326" s="4"/>
      <c r="G326" s="4"/>
      <c r="H326" s="4"/>
      <c r="I326" s="4"/>
      <c r="J326" s="4"/>
      <c r="K326" s="604"/>
    </row>
    <row r="327" spans="1:13" ht="13.5" thickBot="1">
      <c r="A327" s="603"/>
      <c r="B327" s="4"/>
      <c r="C327" s="4"/>
      <c r="D327" s="4"/>
      <c r="E327" s="4"/>
      <c r="F327" s="4"/>
      <c r="G327" s="4"/>
      <c r="H327" s="4"/>
      <c r="I327" s="4"/>
      <c r="J327" s="4"/>
      <c r="K327" s="194"/>
    </row>
    <row r="328" spans="1:13" ht="13.5" customHeight="1" thickBot="1">
      <c r="A328" s="545" t="s">
        <v>321</v>
      </c>
      <c r="B328" s="546"/>
      <c r="C328" s="546"/>
      <c r="D328" s="546"/>
      <c r="E328" s="546"/>
      <c r="F328" s="546"/>
      <c r="G328" s="546"/>
      <c r="H328" s="546"/>
      <c r="I328" s="546"/>
      <c r="J328" s="546"/>
      <c r="K328" s="556"/>
    </row>
    <row r="329" spans="1:13" ht="13.5" thickBot="1">
      <c r="A329" s="248" t="s">
        <v>483</v>
      </c>
      <c r="B329" s="678" t="s">
        <v>100</v>
      </c>
      <c r="C329" s="679"/>
      <c r="D329" s="679"/>
      <c r="E329" s="679"/>
      <c r="F329" s="679"/>
      <c r="G329" s="679"/>
      <c r="H329" s="679"/>
      <c r="I329" s="679"/>
      <c r="J329" s="679"/>
      <c r="K329" s="680"/>
    </row>
    <row r="330" spans="1:13" ht="25.5">
      <c r="A330" s="448" t="s">
        <v>373</v>
      </c>
      <c r="B330" s="464">
        <f>E330-2</f>
        <v>2018</v>
      </c>
      <c r="C330" s="450">
        <f>B330+1</f>
        <v>2019</v>
      </c>
      <c r="D330" s="451" t="str">
        <f>B330&amp;"-"&amp;C330</f>
        <v>2018-2019</v>
      </c>
      <c r="E330" s="449" t="str">
        <f>$L$1</f>
        <v>2020</v>
      </c>
      <c r="F330" s="450">
        <f>E330+1</f>
        <v>2021</v>
      </c>
      <c r="G330" s="451" t="str">
        <f>E330&amp;"-"&amp;F330</f>
        <v>2020-2021</v>
      </c>
      <c r="H330" s="449" t="s">
        <v>101</v>
      </c>
      <c r="I330" s="450" t="s">
        <v>102</v>
      </c>
      <c r="J330" s="465" t="s">
        <v>103</v>
      </c>
      <c r="K330" s="465" t="s">
        <v>104</v>
      </c>
    </row>
    <row r="331" spans="1:13" s="38" customFormat="1" hidden="1" outlineLevel="1">
      <c r="A331" s="600" t="s">
        <v>185</v>
      </c>
      <c r="B331" s="598"/>
      <c r="C331" s="598"/>
      <c r="D331" s="598"/>
      <c r="E331" s="598"/>
      <c r="F331" s="598"/>
      <c r="G331" s="598"/>
      <c r="H331" s="598"/>
      <c r="I331" s="598"/>
      <c r="J331" s="598"/>
      <c r="K331" s="597"/>
      <c r="L331" s="35"/>
      <c r="M331" s="35"/>
    </row>
    <row r="332" spans="1:13" hidden="1" outlineLevel="1">
      <c r="A332" s="75" t="s">
        <v>123</v>
      </c>
      <c r="B332" s="22">
        <f>(INDEX(Data!1376:1376,1,$M$1-2))</f>
        <v>49889471</v>
      </c>
      <c r="C332" s="20">
        <f>(INDEX(Data!1376:1376,1,$M$1-1))</f>
        <v>49915933</v>
      </c>
      <c r="D332" s="21">
        <f>B332+C332</f>
        <v>99805404</v>
      </c>
      <c r="E332" s="22">
        <f>(INDEX(Data!1376:1376,1,$M$1))</f>
        <v>49913748</v>
      </c>
      <c r="F332" s="20">
        <f>(INDEX(Data!1376:1376,1,$M$1+1))</f>
        <v>49913748</v>
      </c>
      <c r="G332" s="21">
        <f t="shared" ref="G332:G340" si="82">E332+F332</f>
        <v>99827496</v>
      </c>
      <c r="H332" s="22">
        <f t="shared" ref="H332:H340" si="83">G332-D332</f>
        <v>22092</v>
      </c>
      <c r="I332" s="164">
        <f t="shared" ref="I332:I401" si="84">IFERROR(H332/D332,"")</f>
        <v>2.2135073968539821E-4</v>
      </c>
      <c r="J332" s="165">
        <f t="shared" ref="J332:J340" si="85">IFERROR(G332/G$344,"")</f>
        <v>8.5202161995036052E-2</v>
      </c>
      <c r="K332" s="23">
        <f>IFERROR(G332/'Dollars - All Funds'!G332,"")</f>
        <v>0.92149719588468215</v>
      </c>
    </row>
    <row r="333" spans="1:13" hidden="1" outlineLevel="1">
      <c r="A333" s="75" t="s">
        <v>124</v>
      </c>
      <c r="B333" s="24">
        <f>(INDEX(Data!1377:1377,1,$M$1-2))</f>
        <v>60944148</v>
      </c>
      <c r="C333" s="25">
        <f>(INDEX(Data!1377:1377,1,$M$1-1))</f>
        <v>61055328</v>
      </c>
      <c r="D333" s="26">
        <f t="shared" ref="D333:D340" si="86">B333+C333</f>
        <v>121999476</v>
      </c>
      <c r="E333" s="24">
        <f>(INDEX(Data!1377:1377,1,$M$1))</f>
        <v>66010913</v>
      </c>
      <c r="F333" s="25">
        <f>(INDEX(Data!1377:1377,1,$M$1+1))</f>
        <v>66010913</v>
      </c>
      <c r="G333" s="26">
        <f t="shared" si="82"/>
        <v>132021826</v>
      </c>
      <c r="H333" s="24">
        <f t="shared" si="83"/>
        <v>10022350</v>
      </c>
      <c r="I333" s="164">
        <f t="shared" si="84"/>
        <v>8.2150762680324951E-2</v>
      </c>
      <c r="J333" s="165">
        <f t="shared" si="85"/>
        <v>0.11267982726655253</v>
      </c>
      <c r="K333" s="23">
        <f>IFERROR(G333/'Dollars - All Funds'!G333,"")</f>
        <v>0.90921038036960267</v>
      </c>
    </row>
    <row r="334" spans="1:13" hidden="1" outlineLevel="1">
      <c r="A334" s="75" t="s">
        <v>125</v>
      </c>
      <c r="B334" s="24">
        <f>(INDEX(Data!1378:1378,1,$M$1-2))</f>
        <v>101459244</v>
      </c>
      <c r="C334" s="25">
        <f>(INDEX(Data!1378:1378,1,$M$1-1))</f>
        <v>101608696</v>
      </c>
      <c r="D334" s="26">
        <f t="shared" si="86"/>
        <v>203067940</v>
      </c>
      <c r="E334" s="24">
        <f>(INDEX(Data!1378:1378,1,$M$1))</f>
        <v>106868947</v>
      </c>
      <c r="F334" s="25">
        <f>(INDEX(Data!1378:1378,1,$M$1+1))</f>
        <v>106868947</v>
      </c>
      <c r="G334" s="26">
        <f t="shared" si="82"/>
        <v>213737894</v>
      </c>
      <c r="H334" s="24">
        <f t="shared" si="83"/>
        <v>10669954</v>
      </c>
      <c r="I334" s="164">
        <f t="shared" si="84"/>
        <v>5.2543764416972963E-2</v>
      </c>
      <c r="J334" s="165">
        <f t="shared" si="85"/>
        <v>0.18242399537964815</v>
      </c>
      <c r="K334" s="23">
        <f>IFERROR(G334/'Dollars - All Funds'!G334,"")</f>
        <v>0.93083259488904901</v>
      </c>
    </row>
    <row r="335" spans="1:13" hidden="1" outlineLevel="1">
      <c r="A335" s="75" t="s">
        <v>126</v>
      </c>
      <c r="B335" s="24">
        <f>(INDEX(Data!1379:1379,1,$M$1-2))</f>
        <v>80277056</v>
      </c>
      <c r="C335" s="25">
        <f>(INDEX(Data!1379:1379,1,$M$1-1))</f>
        <v>80345124</v>
      </c>
      <c r="D335" s="26">
        <f t="shared" si="86"/>
        <v>160622180</v>
      </c>
      <c r="E335" s="24">
        <f>(INDEX(Data!1379:1379,1,$M$1))</f>
        <v>84092007</v>
      </c>
      <c r="F335" s="25">
        <f>(INDEX(Data!1379:1379,1,$M$1+1))</f>
        <v>84092007</v>
      </c>
      <c r="G335" s="26">
        <f t="shared" si="82"/>
        <v>168184014</v>
      </c>
      <c r="H335" s="24">
        <f t="shared" si="83"/>
        <v>7561834</v>
      </c>
      <c r="I335" s="164">
        <f t="shared" si="84"/>
        <v>4.7078392286793766E-2</v>
      </c>
      <c r="J335" s="165">
        <f t="shared" si="85"/>
        <v>0.1435440352606201</v>
      </c>
      <c r="K335" s="23">
        <f>IFERROR(G335/'Dollars - All Funds'!G335,"")</f>
        <v>0.95488548018010966</v>
      </c>
    </row>
    <row r="336" spans="1:13" hidden="1" outlineLevel="1">
      <c r="A336" s="75" t="s">
        <v>127</v>
      </c>
      <c r="B336" s="24">
        <f>(INDEX(Data!1380:1380,1,$M$1-2))</f>
        <v>2755003</v>
      </c>
      <c r="C336" s="25">
        <f>(INDEX(Data!1380:1380,1,$M$1-1))</f>
        <v>2756702</v>
      </c>
      <c r="D336" s="26">
        <f t="shared" si="86"/>
        <v>5511705</v>
      </c>
      <c r="E336" s="24">
        <f>(INDEX(Data!1380:1380,1,$M$1))</f>
        <v>3427960</v>
      </c>
      <c r="F336" s="25">
        <f>(INDEX(Data!1380:1380,1,$M$1+1))</f>
        <v>3427960</v>
      </c>
      <c r="G336" s="26">
        <f t="shared" si="82"/>
        <v>6855920</v>
      </c>
      <c r="H336" s="24">
        <f t="shared" si="83"/>
        <v>1344215</v>
      </c>
      <c r="I336" s="164">
        <f t="shared" si="84"/>
        <v>0.24388369841999891</v>
      </c>
      <c r="J336" s="165">
        <f t="shared" si="85"/>
        <v>5.8514861122531568E-3</v>
      </c>
      <c r="K336" s="23">
        <f>IFERROR(G336/'Dollars - All Funds'!G336,"")</f>
        <v>0.87912753011777833</v>
      </c>
    </row>
    <row r="337" spans="1:13" hidden="1" outlineLevel="1">
      <c r="A337" s="75" t="s">
        <v>128</v>
      </c>
      <c r="B337" s="24">
        <f>(INDEX(Data!1381:1381,1,$M$1-2))</f>
        <v>234506</v>
      </c>
      <c r="C337" s="25">
        <f>(INDEX(Data!1381:1381,1,$M$1-1))</f>
        <v>236494</v>
      </c>
      <c r="D337" s="26">
        <f t="shared" si="86"/>
        <v>471000</v>
      </c>
      <c r="E337" s="24">
        <f>(INDEX(Data!1381:1381,1,$M$1))</f>
        <v>791394</v>
      </c>
      <c r="F337" s="25">
        <f>(INDEX(Data!1381:1381,1,$M$1+1))</f>
        <v>791394</v>
      </c>
      <c r="G337" s="26">
        <f t="shared" si="82"/>
        <v>1582788</v>
      </c>
      <c r="H337" s="24">
        <f t="shared" si="83"/>
        <v>1111788</v>
      </c>
      <c r="I337" s="164">
        <f t="shared" si="84"/>
        <v>2.3604840764331212</v>
      </c>
      <c r="J337" s="165">
        <f t="shared" si="85"/>
        <v>1.3508999522516235E-3</v>
      </c>
      <c r="K337" s="23">
        <f>IFERROR(G337/'Dollars - All Funds'!G337,"")</f>
        <v>0.71212584764674547</v>
      </c>
    </row>
    <row r="338" spans="1:13" hidden="1" outlineLevel="1">
      <c r="A338" s="75" t="s">
        <v>129</v>
      </c>
      <c r="B338" s="24">
        <f>(INDEX(Data!1382:1382,1,$M$1-2))</f>
        <v>84269485</v>
      </c>
      <c r="C338" s="25">
        <f>(INDEX(Data!1382:1382,1,$M$1-1))</f>
        <v>84312362</v>
      </c>
      <c r="D338" s="26">
        <f t="shared" si="86"/>
        <v>168581847</v>
      </c>
      <c r="E338" s="24">
        <f>(INDEX(Data!1382:1382,1,$M$1))</f>
        <v>85505489</v>
      </c>
      <c r="F338" s="25">
        <f>(INDEX(Data!1382:1382,1,$M$1+1))</f>
        <v>85505489</v>
      </c>
      <c r="G338" s="26">
        <f t="shared" si="82"/>
        <v>171010978</v>
      </c>
      <c r="H338" s="24">
        <f t="shared" si="83"/>
        <v>2429131</v>
      </c>
      <c r="I338" s="164">
        <f t="shared" si="84"/>
        <v>1.4409208602394776E-2</v>
      </c>
      <c r="J338" s="165">
        <f t="shared" si="85"/>
        <v>0.1459568318781185</v>
      </c>
      <c r="K338" s="23">
        <f>IFERROR(G338/'Dollars - All Funds'!G338,"")</f>
        <v>0.93941971210007524</v>
      </c>
    </row>
    <row r="339" spans="1:13" hidden="1" outlineLevel="1">
      <c r="A339" s="75" t="s">
        <v>405</v>
      </c>
      <c r="B339" s="24">
        <f>(INDEX(Data!1383:1383,1,$M$1-2))</f>
        <v>60018289</v>
      </c>
      <c r="C339" s="25">
        <f>(INDEX(Data!1383:1383,1,$M$1-1))</f>
        <v>60044503</v>
      </c>
      <c r="D339" s="26">
        <f t="shared" si="86"/>
        <v>120062792</v>
      </c>
      <c r="E339" s="24">
        <f>(INDEX(Data!1383:1383,1,$M$1))</f>
        <v>61648047</v>
      </c>
      <c r="F339" s="25">
        <f>(INDEX(Data!1383:1383,1,$M$1+1))</f>
        <v>61648047</v>
      </c>
      <c r="G339" s="26">
        <f t="shared" si="82"/>
        <v>123296094</v>
      </c>
      <c r="H339" s="24">
        <f t="shared" si="83"/>
        <v>3233302</v>
      </c>
      <c r="I339" s="164">
        <f t="shared" si="84"/>
        <v>2.6930091714009115E-2</v>
      </c>
      <c r="J339" s="165">
        <f t="shared" si="85"/>
        <v>0.10523246795996158</v>
      </c>
      <c r="K339" s="23">
        <f>IFERROR(G339/'Dollars - All Funds'!G339,"")</f>
        <v>0.92548803175456784</v>
      </c>
    </row>
    <row r="340" spans="1:13" hidden="1" outlineLevel="1">
      <c r="A340" s="75" t="s">
        <v>406</v>
      </c>
      <c r="B340" s="24">
        <f>(INDEX(Data!1384:1384,1,$M$1-2))</f>
        <v>86052229</v>
      </c>
      <c r="C340" s="25">
        <f>(INDEX(Data!1384:1384,1,$M$1-1))</f>
        <v>86125276</v>
      </c>
      <c r="D340" s="26">
        <f t="shared" si="86"/>
        <v>172177505</v>
      </c>
      <c r="E340" s="24">
        <f>(INDEX(Data!1384:1384,1,$M$1))</f>
        <v>94071628</v>
      </c>
      <c r="F340" s="25">
        <f>(INDEX(Data!1384:1384,1,$M$1+1))</f>
        <v>94071628</v>
      </c>
      <c r="G340" s="26">
        <f t="shared" si="82"/>
        <v>188143256</v>
      </c>
      <c r="H340" s="24">
        <f t="shared" si="83"/>
        <v>15965751</v>
      </c>
      <c r="I340" s="164">
        <f t="shared" si="84"/>
        <v>9.2728437434379127E-2</v>
      </c>
      <c r="J340" s="165">
        <f t="shared" si="85"/>
        <v>0.1605791271774015</v>
      </c>
      <c r="K340" s="23">
        <f>IFERROR(G340/'Dollars - All Funds'!G340,"")</f>
        <v>0.93546670279459354</v>
      </c>
    </row>
    <row r="341" spans="1:13" ht="14.25" hidden="1" customHeight="1" outlineLevel="1">
      <c r="A341" s="75" t="s">
        <v>407</v>
      </c>
      <c r="B341" s="24">
        <f>(INDEX(Data!1385:1385,1,$M$1-2))</f>
        <v>19260874</v>
      </c>
      <c r="C341" s="25">
        <f>(INDEX(Data!1385:1385,1,$M$1-1))</f>
        <v>19270227</v>
      </c>
      <c r="D341" s="26">
        <f t="shared" ref="D341:D343" si="87">B341+C341</f>
        <v>38531101</v>
      </c>
      <c r="E341" s="24">
        <f>(INDEX(Data!1385:1385,1,$M$1))</f>
        <v>21092793</v>
      </c>
      <c r="F341" s="25">
        <f>(INDEX(Data!1385:1385,1,$M$1+1))</f>
        <v>21092793</v>
      </c>
      <c r="G341" s="26">
        <f t="shared" ref="G341:G343" si="88">E341+F341</f>
        <v>42185586</v>
      </c>
      <c r="H341" s="24">
        <f t="shared" ref="H341:H343" si="89">G341-D341</f>
        <v>3654485</v>
      </c>
      <c r="I341" s="164">
        <f t="shared" ref="I341:I343" si="90">IFERROR(H341/D341,"")</f>
        <v>9.4845070739089446E-2</v>
      </c>
      <c r="J341" s="165">
        <f t="shared" ref="J341:J343" si="91">IFERROR(G341/G$344,"")</f>
        <v>3.6005141631795766E-2</v>
      </c>
      <c r="K341" s="23">
        <f>IFERROR(G341/'Dollars - All Funds'!G341,"")</f>
        <v>0.91917583549166515</v>
      </c>
    </row>
    <row r="342" spans="1:13" hidden="1" outlineLevel="1">
      <c r="A342" s="75" t="s">
        <v>420</v>
      </c>
      <c r="B342" s="24">
        <f>(INDEX(Data!1386:1386,1,$M$1-2))</f>
        <v>1967138</v>
      </c>
      <c r="C342" s="25">
        <f>(INDEX(Data!1386:1386,1,$M$1-1))</f>
        <v>1967138</v>
      </c>
      <c r="D342" s="26">
        <f t="shared" si="87"/>
        <v>3934276</v>
      </c>
      <c r="E342" s="24">
        <f>(INDEX(Data!1386:1386,1,$M$1))</f>
        <v>6226411</v>
      </c>
      <c r="F342" s="25">
        <f>(INDEX(Data!1386:1386,1,$M$1+1))</f>
        <v>6226411</v>
      </c>
      <c r="G342" s="26">
        <f t="shared" si="88"/>
        <v>12452822</v>
      </c>
      <c r="H342" s="24">
        <f t="shared" si="89"/>
        <v>8518546</v>
      </c>
      <c r="I342" s="164">
        <f t="shared" si="90"/>
        <v>2.1652131167208402</v>
      </c>
      <c r="J342" s="165">
        <f t="shared" si="91"/>
        <v>1.0628408002333835E-2</v>
      </c>
      <c r="K342" s="23">
        <f>IFERROR(G342/'Dollars - All Funds'!G342,"")</f>
        <v>0.87839144498128219</v>
      </c>
    </row>
    <row r="343" spans="1:13" ht="13.5" hidden="1" customHeight="1" outlineLevel="1">
      <c r="A343" s="75" t="s">
        <v>421</v>
      </c>
      <c r="B343" s="24">
        <f>(INDEX(Data!1387:1387,1,$M$1-2))</f>
        <v>2437083</v>
      </c>
      <c r="C343" s="25">
        <f>(INDEX(Data!1387:1387,1,$M$1-1))</f>
        <v>2446469</v>
      </c>
      <c r="D343" s="26">
        <f t="shared" si="87"/>
        <v>4883552</v>
      </c>
      <c r="E343" s="24">
        <f>(INDEX(Data!1387:1387,1,$M$1))</f>
        <v>6177910</v>
      </c>
      <c r="F343" s="25">
        <f>(INDEX(Data!1387:1387,1,$M$1+1))</f>
        <v>6177910</v>
      </c>
      <c r="G343" s="26">
        <f t="shared" si="88"/>
        <v>12355820</v>
      </c>
      <c r="H343" s="24">
        <f t="shared" si="89"/>
        <v>7472268</v>
      </c>
      <c r="I343" s="164">
        <f t="shared" si="90"/>
        <v>1.5300887550700801</v>
      </c>
      <c r="J343" s="165">
        <f t="shared" si="91"/>
        <v>1.0545617384027206E-2</v>
      </c>
      <c r="K343" s="23">
        <f>IFERROR(G343/'Dollars - All Funds'!G343,"")</f>
        <v>0.91277116664876456</v>
      </c>
    </row>
    <row r="344" spans="1:13" collapsed="1">
      <c r="A344" s="370" t="s">
        <v>185</v>
      </c>
      <c r="B344" s="172">
        <f t="shared" ref="B344:H344" si="92">SUM(B332:B343)</f>
        <v>549564526</v>
      </c>
      <c r="C344" s="175">
        <f t="shared" si="92"/>
        <v>550084252</v>
      </c>
      <c r="D344" s="371">
        <f t="shared" si="92"/>
        <v>1099648778</v>
      </c>
      <c r="E344" s="172">
        <f t="shared" si="92"/>
        <v>585827247</v>
      </c>
      <c r="F344" s="175">
        <f t="shared" si="92"/>
        <v>585827247</v>
      </c>
      <c r="G344" s="371">
        <f t="shared" si="92"/>
        <v>1171654494</v>
      </c>
      <c r="H344" s="172">
        <f t="shared" si="92"/>
        <v>72005716</v>
      </c>
      <c r="I344" s="166">
        <f t="shared" si="84"/>
        <v>6.548064931328465E-2</v>
      </c>
      <c r="J344" s="167">
        <f>IFERROR(G344/G$404,"")</f>
        <v>0.48609505504485434</v>
      </c>
      <c r="K344" s="156">
        <f>IFERROR(G344/'Dollars - All Funds'!G344,"")</f>
        <v>0.93040092848359923</v>
      </c>
    </row>
    <row r="345" spans="1:13" hidden="1">
      <c r="A345" s="607" t="s">
        <v>218</v>
      </c>
      <c r="B345" s="152"/>
      <c r="C345" s="153"/>
      <c r="D345" s="371"/>
      <c r="E345" s="152"/>
      <c r="F345" s="154"/>
      <c r="G345" s="371"/>
      <c r="H345" s="172"/>
      <c r="I345" s="166"/>
      <c r="J345" s="167"/>
      <c r="K345" s="156"/>
    </row>
    <row r="346" spans="1:13" ht="25.5" hidden="1">
      <c r="A346" s="608" t="s">
        <v>297</v>
      </c>
      <c r="B346" s="152"/>
      <c r="C346" s="153"/>
      <c r="D346" s="387"/>
      <c r="E346" s="152"/>
      <c r="F346" s="154"/>
      <c r="G346" s="387"/>
      <c r="H346" s="152"/>
      <c r="I346" s="166"/>
      <c r="J346" s="167"/>
      <c r="K346" s="156"/>
    </row>
    <row r="347" spans="1:13" s="38" customFormat="1" hidden="1" outlineLevel="1">
      <c r="A347" s="600" t="s">
        <v>473</v>
      </c>
      <c r="B347" s="598"/>
      <c r="C347" s="598"/>
      <c r="D347" s="598"/>
      <c r="E347" s="598"/>
      <c r="F347" s="598"/>
      <c r="G347" s="598"/>
      <c r="H347" s="598"/>
      <c r="I347" s="598"/>
      <c r="J347" s="598"/>
      <c r="K347" s="597"/>
      <c r="L347" s="35"/>
      <c r="M347" s="35"/>
    </row>
    <row r="348" spans="1:13" hidden="1" outlineLevel="1">
      <c r="A348" s="609" t="s">
        <v>123</v>
      </c>
      <c r="B348" s="375">
        <f>(INDEX(Data!1395:1395,1,$M$1-2))</f>
        <v>24174388</v>
      </c>
      <c r="C348" s="390">
        <f>(INDEX(Data!1395:1395,1,$M$1-1))</f>
        <v>24180012</v>
      </c>
      <c r="D348" s="371">
        <f>B348+C348</f>
        <v>48354400</v>
      </c>
      <c r="E348" s="375">
        <f>(INDEX(Data!1395:1395,1,$M$1))</f>
        <v>26255345</v>
      </c>
      <c r="F348" s="390">
        <f>(INDEX(Data!1395:1395,1,$M$1+1))</f>
        <v>26255345</v>
      </c>
      <c r="G348" s="371">
        <f t="shared" ref="G348:G356" si="93">E348+F348</f>
        <v>52510690</v>
      </c>
      <c r="H348" s="375">
        <f t="shared" ref="H348:H373" si="94">G348-D348</f>
        <v>4156290</v>
      </c>
      <c r="I348" s="166">
        <f t="shared" si="84"/>
        <v>8.595474248465497E-2</v>
      </c>
      <c r="J348" s="167">
        <f t="shared" ref="J348:J356" si="95">IFERROR(G348/G$360,"")</f>
        <v>0.20288493094391524</v>
      </c>
      <c r="K348" s="156">
        <f>IFERROR(G348/'Dollars - All Funds'!G348,"")</f>
        <v>0.96462983464062746</v>
      </c>
    </row>
    <row r="349" spans="1:13" hidden="1" outlineLevel="1">
      <c r="A349" s="609" t="s">
        <v>124</v>
      </c>
      <c r="B349" s="152">
        <f>(INDEX(Data!1396:1396,1,$M$1-2))</f>
        <v>11761834</v>
      </c>
      <c r="C349" s="154">
        <f>(INDEX(Data!1396:1396,1,$M$1-1))</f>
        <v>11785466</v>
      </c>
      <c r="D349" s="155">
        <f t="shared" ref="D349:D356" si="96">B349+C349</f>
        <v>23547300</v>
      </c>
      <c r="E349" s="152">
        <f>(INDEX(Data!1396:1396,1,$M$1))</f>
        <v>11800064</v>
      </c>
      <c r="F349" s="154">
        <f>(INDEX(Data!1396:1396,1,$M$1+1))</f>
        <v>11800064</v>
      </c>
      <c r="G349" s="155">
        <f t="shared" si="93"/>
        <v>23600128</v>
      </c>
      <c r="H349" s="152">
        <f t="shared" si="94"/>
        <v>52828</v>
      </c>
      <c r="I349" s="166">
        <f t="shared" si="84"/>
        <v>2.2434843909917485E-3</v>
      </c>
      <c r="J349" s="167">
        <f t="shared" si="95"/>
        <v>9.1183535001112356E-2</v>
      </c>
      <c r="K349" s="156">
        <f>IFERROR(G349/'Dollars - All Funds'!G349,"")</f>
        <v>0.88772919651765281</v>
      </c>
    </row>
    <row r="350" spans="1:13" hidden="1" outlineLevel="1">
      <c r="A350" s="609" t="s">
        <v>125</v>
      </c>
      <c r="B350" s="152">
        <f>(INDEX(Data!1397:1397,1,$M$1-2))</f>
        <v>19617119</v>
      </c>
      <c r="C350" s="154">
        <f>(INDEX(Data!1397:1397,1,$M$1-1))</f>
        <v>19648885</v>
      </c>
      <c r="D350" s="155">
        <f t="shared" si="96"/>
        <v>39266004</v>
      </c>
      <c r="E350" s="152">
        <f>(INDEX(Data!1397:1397,1,$M$1))</f>
        <v>20951508</v>
      </c>
      <c r="F350" s="154">
        <f>(INDEX(Data!1397:1397,1,$M$1+1))</f>
        <v>20951508</v>
      </c>
      <c r="G350" s="155">
        <f t="shared" si="93"/>
        <v>41903016</v>
      </c>
      <c r="H350" s="152">
        <f t="shared" si="94"/>
        <v>2637012</v>
      </c>
      <c r="I350" s="166">
        <f t="shared" si="84"/>
        <v>6.7157635903057511E-2</v>
      </c>
      <c r="J350" s="167">
        <f t="shared" si="95"/>
        <v>0.16190018656204624</v>
      </c>
      <c r="K350" s="156">
        <f>IFERROR(G350/'Dollars - All Funds'!G350,"")</f>
        <v>0.92096957445432748</v>
      </c>
    </row>
    <row r="351" spans="1:13" hidden="1" outlineLevel="1">
      <c r="A351" s="609" t="s">
        <v>126</v>
      </c>
      <c r="B351" s="152">
        <f>(INDEX(Data!1398:1398,1,$M$1-2))</f>
        <v>12893222</v>
      </c>
      <c r="C351" s="154">
        <f>(INDEX(Data!1398:1398,1,$M$1-1))</f>
        <v>12907690</v>
      </c>
      <c r="D351" s="155">
        <f t="shared" si="96"/>
        <v>25800912</v>
      </c>
      <c r="E351" s="152">
        <f>(INDEX(Data!1398:1398,1,$M$1))</f>
        <v>13944008</v>
      </c>
      <c r="F351" s="154">
        <f>(INDEX(Data!1398:1398,1,$M$1+1))</f>
        <v>13944008</v>
      </c>
      <c r="G351" s="155">
        <f t="shared" si="93"/>
        <v>27888016</v>
      </c>
      <c r="H351" s="152">
        <f t="shared" si="94"/>
        <v>2087104</v>
      </c>
      <c r="I351" s="166">
        <f t="shared" si="84"/>
        <v>8.0892644415050133E-2</v>
      </c>
      <c r="J351" s="167">
        <f t="shared" si="95"/>
        <v>0.10775059707504897</v>
      </c>
      <c r="K351" s="156">
        <f>IFERROR(G351/'Dollars - All Funds'!G351,"")</f>
        <v>0.93940092744903814</v>
      </c>
    </row>
    <row r="352" spans="1:13" hidden="1" outlineLevel="1">
      <c r="A352" s="609" t="s">
        <v>127</v>
      </c>
      <c r="B352" s="152">
        <f>(INDEX(Data!1399:1399,1,$M$1-2))</f>
        <v>32077894</v>
      </c>
      <c r="C352" s="154">
        <f>(INDEX(Data!1399:1399,1,$M$1-1))</f>
        <v>32078255</v>
      </c>
      <c r="D352" s="155">
        <f t="shared" si="96"/>
        <v>64156149</v>
      </c>
      <c r="E352" s="152">
        <f>(INDEX(Data!1399:1399,1,$M$1))</f>
        <v>31539966</v>
      </c>
      <c r="F352" s="154">
        <f>(INDEX(Data!1399:1399,1,$M$1+1))</f>
        <v>31539966</v>
      </c>
      <c r="G352" s="155">
        <f t="shared" si="93"/>
        <v>63079932</v>
      </c>
      <c r="H352" s="152">
        <f t="shared" si="94"/>
        <v>-1076217</v>
      </c>
      <c r="I352" s="166">
        <f t="shared" si="84"/>
        <v>-1.6774962599454029E-2</v>
      </c>
      <c r="J352" s="167">
        <f t="shared" si="95"/>
        <v>0.24372118606262591</v>
      </c>
      <c r="K352" s="156">
        <f>IFERROR(G352/'Dollars - All Funds'!G352,"")</f>
        <v>0.99662817636470036</v>
      </c>
    </row>
    <row r="353" spans="1:13" hidden="1" outlineLevel="1">
      <c r="A353" s="609" t="s">
        <v>128</v>
      </c>
      <c r="B353" s="152">
        <f>(INDEX(Data!1400:1400,1,$M$1-2))</f>
        <v>1236867</v>
      </c>
      <c r="C353" s="154">
        <f>(INDEX(Data!1400:1400,1,$M$1-1))</f>
        <v>1237290</v>
      </c>
      <c r="D353" s="155">
        <f t="shared" si="96"/>
        <v>2474157</v>
      </c>
      <c r="E353" s="152">
        <f>(INDEX(Data!1400:1400,1,$M$1))</f>
        <v>1437939</v>
      </c>
      <c r="F353" s="154">
        <f>(INDEX(Data!1400:1400,1,$M$1+1))</f>
        <v>1437939</v>
      </c>
      <c r="G353" s="155">
        <f t="shared" si="93"/>
        <v>2875878</v>
      </c>
      <c r="H353" s="152">
        <f t="shared" si="94"/>
        <v>401721</v>
      </c>
      <c r="I353" s="166">
        <f t="shared" si="84"/>
        <v>0.16236681827386054</v>
      </c>
      <c r="J353" s="167">
        <f t="shared" si="95"/>
        <v>1.1111495762731839E-2</v>
      </c>
      <c r="K353" s="156">
        <f>IFERROR(G353/'Dollars - All Funds'!G353,"")</f>
        <v>0.95204420108979915</v>
      </c>
    </row>
    <row r="354" spans="1:13" hidden="1" outlineLevel="1">
      <c r="A354" s="609" t="s">
        <v>129</v>
      </c>
      <c r="B354" s="152">
        <f>(INDEX(Data!1401:1401,1,$M$1-2))</f>
        <v>7358188</v>
      </c>
      <c r="C354" s="154">
        <f>(INDEX(Data!1401:1401,1,$M$1-1))</f>
        <v>7367302</v>
      </c>
      <c r="D354" s="155">
        <f t="shared" si="96"/>
        <v>14725490</v>
      </c>
      <c r="E354" s="152">
        <f>(INDEX(Data!1401:1401,1,$M$1))</f>
        <v>7447246</v>
      </c>
      <c r="F354" s="154">
        <f>(INDEX(Data!1401:1401,1,$M$1+1))</f>
        <v>7447246</v>
      </c>
      <c r="G354" s="155">
        <f t="shared" si="93"/>
        <v>14894492</v>
      </c>
      <c r="H354" s="152">
        <f t="shared" si="94"/>
        <v>169002</v>
      </c>
      <c r="I354" s="166">
        <f t="shared" si="84"/>
        <v>1.1476833708080343E-2</v>
      </c>
      <c r="J354" s="167">
        <f t="shared" si="95"/>
        <v>5.7547672309480186E-2</v>
      </c>
      <c r="K354" s="156">
        <f>IFERROR(G354/'Dollars - All Funds'!G354,"")</f>
        <v>0.85643527692984245</v>
      </c>
    </row>
    <row r="355" spans="1:13" hidden="1" outlineLevel="1">
      <c r="A355" s="609" t="s">
        <v>405</v>
      </c>
      <c r="B355" s="152">
        <f>(INDEX(Data!1402:1402,1,$M$1-2))</f>
        <v>3704673</v>
      </c>
      <c r="C355" s="154">
        <f>(INDEX(Data!1402:1402,1,$M$1-1))</f>
        <v>3710244</v>
      </c>
      <c r="D355" s="155">
        <f t="shared" si="96"/>
        <v>7414917</v>
      </c>
      <c r="E355" s="152">
        <f>(INDEX(Data!1402:1402,1,$M$1))</f>
        <v>3295536</v>
      </c>
      <c r="F355" s="154">
        <f>(INDEX(Data!1402:1402,1,$M$1+1))</f>
        <v>3295536</v>
      </c>
      <c r="G355" s="155">
        <f t="shared" si="93"/>
        <v>6591072</v>
      </c>
      <c r="H355" s="152">
        <f t="shared" si="94"/>
        <v>-823845</v>
      </c>
      <c r="I355" s="166">
        <f t="shared" si="84"/>
        <v>-0.11110643585086658</v>
      </c>
      <c r="J355" s="167">
        <f t="shared" si="95"/>
        <v>2.5465846812646593E-2</v>
      </c>
      <c r="K355" s="156">
        <f>IFERROR(G355/'Dollars - All Funds'!G355,"")</f>
        <v>0.74572207306435134</v>
      </c>
    </row>
    <row r="356" spans="1:13" hidden="1" outlineLevel="1">
      <c r="A356" s="609" t="s">
        <v>406</v>
      </c>
      <c r="B356" s="152">
        <f>(INDEX(Data!1403:1403,1,$M$1-2))</f>
        <v>7759998</v>
      </c>
      <c r="C356" s="154">
        <f>(INDEX(Data!1403:1403,1,$M$1-1))</f>
        <v>7775524</v>
      </c>
      <c r="D356" s="155">
        <f t="shared" si="96"/>
        <v>15535522</v>
      </c>
      <c r="E356" s="152">
        <f>(INDEX(Data!1403:1403,1,$M$1))</f>
        <v>7867199</v>
      </c>
      <c r="F356" s="154">
        <f>(INDEX(Data!1403:1403,1,$M$1+1))</f>
        <v>7867199</v>
      </c>
      <c r="G356" s="155">
        <f t="shared" si="93"/>
        <v>15734398</v>
      </c>
      <c r="H356" s="152">
        <f t="shared" si="94"/>
        <v>198876</v>
      </c>
      <c r="I356" s="166">
        <f t="shared" si="84"/>
        <v>1.2801372235834753E-2</v>
      </c>
      <c r="J356" s="167">
        <f t="shared" si="95"/>
        <v>6.079280717267433E-2</v>
      </c>
      <c r="K356" s="156">
        <f>IFERROR(G356/'Dollars - All Funds'!G356,"")</f>
        <v>0.84263243839684743</v>
      </c>
    </row>
    <row r="357" spans="1:13" ht="15" hidden="1" customHeight="1" outlineLevel="1">
      <c r="A357" s="609" t="s">
        <v>407</v>
      </c>
      <c r="B357" s="152">
        <f>(INDEX(Data!1404:1404,1,$M$1-2))</f>
        <v>2547838</v>
      </c>
      <c r="C357" s="154">
        <f>(INDEX(Data!1404:1404,1,$M$1-1))</f>
        <v>2549826</v>
      </c>
      <c r="D357" s="155">
        <f t="shared" ref="D357:D359" si="97">B357+C357</f>
        <v>5097664</v>
      </c>
      <c r="E357" s="152">
        <f>(INDEX(Data!1404:1404,1,$M$1))</f>
        <v>2458484</v>
      </c>
      <c r="F357" s="154">
        <f>(INDEX(Data!1404:1404,1,$M$1+1))</f>
        <v>2458484</v>
      </c>
      <c r="G357" s="155">
        <f t="shared" ref="G357:G359" si="98">E357+F357</f>
        <v>4916968</v>
      </c>
      <c r="H357" s="152">
        <f t="shared" ref="H357:H359" si="99">G357-D357</f>
        <v>-180696</v>
      </c>
      <c r="I357" s="166">
        <f t="shared" ref="I357:I359" si="100">IFERROR(H357/D357,"")</f>
        <v>-3.5446824270881722E-2</v>
      </c>
      <c r="J357" s="167">
        <f t="shared" ref="J357:J359" si="101">IFERROR(G357/G$360,"")</f>
        <v>1.8997631018244875E-2</v>
      </c>
      <c r="K357" s="156">
        <f>IFERROR(G357/'Dollars - All Funds'!G357,"")</f>
        <v>0.85411567619060191</v>
      </c>
    </row>
    <row r="358" spans="1:13" hidden="1" outlineLevel="1">
      <c r="A358" s="609" t="s">
        <v>420</v>
      </c>
      <c r="B358" s="152">
        <f>(INDEX(Data!1405:1405,1,$M$1-2))</f>
        <v>708151</v>
      </c>
      <c r="C358" s="154">
        <f>(INDEX(Data!1405:1405,1,$M$1-1))</f>
        <v>708151</v>
      </c>
      <c r="D358" s="155">
        <f t="shared" si="97"/>
        <v>1416302</v>
      </c>
      <c r="E358" s="152">
        <f>(INDEX(Data!1405:1405,1,$M$1))</f>
        <v>1204432</v>
      </c>
      <c r="F358" s="154">
        <f>(INDEX(Data!1405:1405,1,$M$1+1))</f>
        <v>1204432</v>
      </c>
      <c r="G358" s="155">
        <f t="shared" si="98"/>
        <v>2408864</v>
      </c>
      <c r="H358" s="152">
        <f t="shared" si="99"/>
        <v>992562</v>
      </c>
      <c r="I358" s="166">
        <f t="shared" si="100"/>
        <v>0.70081239735593115</v>
      </c>
      <c r="J358" s="167">
        <f t="shared" si="101"/>
        <v>9.3070993028902017E-3</v>
      </c>
      <c r="K358" s="156">
        <f>IFERROR(G358/'Dollars - All Funds'!G358,"")</f>
        <v>0.86055751842497297</v>
      </c>
    </row>
    <row r="359" spans="1:13" ht="13.5" hidden="1" customHeight="1" outlineLevel="1">
      <c r="A359" s="609" t="s">
        <v>421</v>
      </c>
      <c r="B359" s="152">
        <f>(INDEX(Data!1406:1406,1,$M$1-2))</f>
        <v>1156145</v>
      </c>
      <c r="C359" s="154">
        <f>(INDEX(Data!1406:1406,1,$M$1-1))</f>
        <v>1158140</v>
      </c>
      <c r="D359" s="155">
        <f t="shared" si="97"/>
        <v>2314285</v>
      </c>
      <c r="E359" s="152">
        <f>(INDEX(Data!1406:1406,1,$M$1))</f>
        <v>1208303</v>
      </c>
      <c r="F359" s="154">
        <f>(INDEX(Data!1406:1406,1,$M$1+1))</f>
        <v>1208303</v>
      </c>
      <c r="G359" s="155">
        <f t="shared" si="98"/>
        <v>2416606</v>
      </c>
      <c r="H359" s="152">
        <f t="shared" si="99"/>
        <v>102321</v>
      </c>
      <c r="I359" s="166">
        <f t="shared" si="100"/>
        <v>4.4212791423701055E-2</v>
      </c>
      <c r="J359" s="167">
        <f t="shared" si="101"/>
        <v>9.3370119765832683E-3</v>
      </c>
      <c r="K359" s="156">
        <f>IFERROR(G359/'Dollars - All Funds'!G359,"")</f>
        <v>0.90039494176471901</v>
      </c>
    </row>
    <row r="360" spans="1:13" collapsed="1">
      <c r="A360" s="370" t="s">
        <v>473</v>
      </c>
      <c r="B360" s="172">
        <f t="shared" ref="B360:G360" si="102">SUM(B348:B359)</f>
        <v>124996317</v>
      </c>
      <c r="C360" s="175">
        <f t="shared" si="102"/>
        <v>125106785</v>
      </c>
      <c r="D360" s="371">
        <f t="shared" si="102"/>
        <v>250103102</v>
      </c>
      <c r="E360" s="172">
        <f t="shared" si="102"/>
        <v>129410030</v>
      </c>
      <c r="F360" s="175">
        <f t="shared" si="102"/>
        <v>129410030</v>
      </c>
      <c r="G360" s="371">
        <f t="shared" si="102"/>
        <v>258820060</v>
      </c>
      <c r="H360" s="152">
        <f t="shared" si="94"/>
        <v>8716958</v>
      </c>
      <c r="I360" s="166">
        <f t="shared" si="84"/>
        <v>3.4853458155029202E-2</v>
      </c>
      <c r="J360" s="167">
        <f>IFERROR(G360/G$404,"")</f>
        <v>0.10737905411252791</v>
      </c>
      <c r="K360" s="156">
        <f>IFERROR(G360/'Dollars - All Funds'!G360,"")</f>
        <v>0.92879083404163099</v>
      </c>
    </row>
    <row r="361" spans="1:13" ht="25.5" hidden="1">
      <c r="A361" s="607" t="s">
        <v>212</v>
      </c>
      <c r="B361" s="152"/>
      <c r="C361" s="153"/>
      <c r="D361" s="397"/>
      <c r="E361" s="152"/>
      <c r="F361" s="154"/>
      <c r="G361" s="397"/>
      <c r="H361" s="385"/>
      <c r="I361" s="166"/>
      <c r="J361" s="167"/>
      <c r="K361" s="156"/>
    </row>
    <row r="362" spans="1:13" hidden="1">
      <c r="A362" s="607" t="s">
        <v>213</v>
      </c>
      <c r="B362" s="152"/>
      <c r="C362" s="153"/>
      <c r="D362" s="397"/>
      <c r="E362" s="152"/>
      <c r="F362" s="154"/>
      <c r="G362" s="397"/>
      <c r="H362" s="385"/>
      <c r="I362" s="166"/>
      <c r="J362" s="167"/>
      <c r="K362" s="156"/>
    </row>
    <row r="363" spans="1:13">
      <c r="A363" s="608" t="s">
        <v>296</v>
      </c>
      <c r="B363" s="152"/>
      <c r="C363" s="153"/>
      <c r="D363" s="387"/>
      <c r="E363" s="152"/>
      <c r="F363" s="154"/>
      <c r="G363" s="387"/>
      <c r="H363" s="152"/>
      <c r="I363" s="166"/>
      <c r="J363" s="167"/>
      <c r="K363" s="156"/>
    </row>
    <row r="364" spans="1:13" s="38" customFormat="1" hidden="1" outlineLevel="1">
      <c r="A364" s="600" t="s">
        <v>186</v>
      </c>
      <c r="B364" s="598"/>
      <c r="C364" s="598"/>
      <c r="D364" s="598"/>
      <c r="E364" s="598"/>
      <c r="F364" s="598"/>
      <c r="G364" s="598"/>
      <c r="H364" s="598"/>
      <c r="I364" s="598"/>
      <c r="J364" s="598"/>
      <c r="K364" s="597"/>
      <c r="L364" s="35"/>
      <c r="M364" s="35"/>
    </row>
    <row r="365" spans="1:13" s="38" customFormat="1" hidden="1" outlineLevel="1">
      <c r="A365" s="609" t="s">
        <v>123</v>
      </c>
      <c r="B365" s="375">
        <f>(INDEX(Data!1413:1413,1,$M$1-2))</f>
        <v>6429109</v>
      </c>
      <c r="C365" s="390">
        <f>(INDEX(Data!1413:1413,1,$M$1-1))</f>
        <v>6429109</v>
      </c>
      <c r="D365" s="371">
        <f>B365+C365</f>
        <v>12858218</v>
      </c>
      <c r="E365" s="375">
        <f>(INDEX(Data!1413:1413,1,$M$1))</f>
        <v>6949001</v>
      </c>
      <c r="F365" s="390">
        <f>(INDEX(Data!1413:1413,1,$M$1+1))</f>
        <v>6949001</v>
      </c>
      <c r="G365" s="371">
        <f t="shared" ref="G365:G373" si="103">E365+F365</f>
        <v>13898002</v>
      </c>
      <c r="H365" s="375">
        <f t="shared" si="94"/>
        <v>1039784</v>
      </c>
      <c r="I365" s="166">
        <f t="shared" si="84"/>
        <v>8.0865326750565278E-2</v>
      </c>
      <c r="J365" s="167">
        <f t="shared" ref="J365:J373" si="104">IFERROR(G365/G$377,"")</f>
        <v>0.16438500983979809</v>
      </c>
      <c r="K365" s="156">
        <f>IFERROR(G365/'Dollars - All Funds'!G365,"")</f>
        <v>1</v>
      </c>
      <c r="L365" s="35"/>
      <c r="M365" s="35"/>
    </row>
    <row r="366" spans="1:13" s="38" customFormat="1" hidden="1" outlineLevel="1">
      <c r="A366" s="609" t="s">
        <v>124</v>
      </c>
      <c r="B366" s="152">
        <f>(INDEX(Data!1414:1414,1,$M$1-2))</f>
        <v>3099318</v>
      </c>
      <c r="C366" s="154">
        <f>(INDEX(Data!1414:1414,1,$M$1-1))</f>
        <v>3099318</v>
      </c>
      <c r="D366" s="155">
        <f t="shared" ref="D366:D373" si="105">B366+C366</f>
        <v>6198636</v>
      </c>
      <c r="E366" s="152">
        <f>(INDEX(Data!1414:1414,1,$M$1))</f>
        <v>3172969</v>
      </c>
      <c r="F366" s="154">
        <f>(INDEX(Data!1414:1414,1,$M$1+1))</f>
        <v>3172969</v>
      </c>
      <c r="G366" s="155">
        <f t="shared" si="103"/>
        <v>6345938</v>
      </c>
      <c r="H366" s="152">
        <f t="shared" si="94"/>
        <v>147302</v>
      </c>
      <c r="I366" s="166">
        <f t="shared" si="84"/>
        <v>2.3763615092094455E-2</v>
      </c>
      <c r="J366" s="167">
        <f t="shared" si="104"/>
        <v>7.5059499960695691E-2</v>
      </c>
      <c r="K366" s="156">
        <f>IFERROR(G366/'Dollars - All Funds'!G366,"")</f>
        <v>1</v>
      </c>
      <c r="L366" s="35"/>
      <c r="M366" s="35"/>
    </row>
    <row r="367" spans="1:13" s="38" customFormat="1" hidden="1" outlineLevel="1">
      <c r="A367" s="609" t="s">
        <v>125</v>
      </c>
      <c r="B367" s="152">
        <f>(INDEX(Data!1415:1415,1,$M$1-2))</f>
        <v>4003822</v>
      </c>
      <c r="C367" s="154">
        <f>(INDEX(Data!1415:1415,1,$M$1-1))</f>
        <v>4003822</v>
      </c>
      <c r="D367" s="155">
        <f t="shared" si="105"/>
        <v>8007644</v>
      </c>
      <c r="E367" s="152">
        <f>(INDEX(Data!1415:1415,1,$M$1))</f>
        <v>4242995</v>
      </c>
      <c r="F367" s="154">
        <f>(INDEX(Data!1415:1415,1,$M$1+1))</f>
        <v>4242995</v>
      </c>
      <c r="G367" s="155">
        <f t="shared" si="103"/>
        <v>8485990</v>
      </c>
      <c r="H367" s="152">
        <f t="shared" si="94"/>
        <v>478346</v>
      </c>
      <c r="I367" s="166">
        <f t="shared" si="84"/>
        <v>5.9736172087570323E-2</v>
      </c>
      <c r="J367" s="167">
        <f t="shared" si="104"/>
        <v>0.1003719491226457</v>
      </c>
      <c r="K367" s="156">
        <f>IFERROR(G367/'Dollars - All Funds'!G367,"")</f>
        <v>1</v>
      </c>
      <c r="L367" s="35"/>
      <c r="M367" s="35"/>
    </row>
    <row r="368" spans="1:13" s="38" customFormat="1" hidden="1" outlineLevel="1">
      <c r="A368" s="609" t="s">
        <v>126</v>
      </c>
      <c r="B368" s="152">
        <f>(INDEX(Data!1416:1416,1,$M$1-2))</f>
        <v>3369875</v>
      </c>
      <c r="C368" s="154">
        <f>(INDEX(Data!1416:1416,1,$M$1-1))</f>
        <v>3369875</v>
      </c>
      <c r="D368" s="155">
        <f t="shared" si="105"/>
        <v>6739750</v>
      </c>
      <c r="E368" s="152">
        <f>(INDEX(Data!1416:1416,1,$M$1))</f>
        <v>3458719</v>
      </c>
      <c r="F368" s="154">
        <f>(INDEX(Data!1416:1416,1,$M$1+1))</f>
        <v>3458719</v>
      </c>
      <c r="G368" s="155">
        <f t="shared" si="103"/>
        <v>6917438</v>
      </c>
      <c r="H368" s="152">
        <f t="shared" si="94"/>
        <v>177688</v>
      </c>
      <c r="I368" s="166">
        <f t="shared" si="84"/>
        <v>2.6364182647724322E-2</v>
      </c>
      <c r="J368" s="167">
        <f t="shared" si="104"/>
        <v>8.181917902272523E-2</v>
      </c>
      <c r="K368" s="156">
        <f>IFERROR(G368/'Dollars - All Funds'!G368,"")</f>
        <v>1</v>
      </c>
      <c r="L368" s="35"/>
      <c r="M368" s="35"/>
    </row>
    <row r="369" spans="1:13" s="38" customFormat="1" hidden="1" outlineLevel="1">
      <c r="A369" s="609" t="s">
        <v>127</v>
      </c>
      <c r="B369" s="152">
        <f>(INDEX(Data!1417:1417,1,$M$1-2))</f>
        <v>10561379</v>
      </c>
      <c r="C369" s="154">
        <f>(INDEX(Data!1417:1417,1,$M$1-1))</f>
        <v>10561379</v>
      </c>
      <c r="D369" s="155">
        <f t="shared" si="105"/>
        <v>21122758</v>
      </c>
      <c r="E369" s="152">
        <f>(INDEX(Data!1417:1417,1,$M$1))</f>
        <v>11529638</v>
      </c>
      <c r="F369" s="154">
        <f>(INDEX(Data!1417:1417,1,$M$1+1))</f>
        <v>11529638</v>
      </c>
      <c r="G369" s="155">
        <f t="shared" si="103"/>
        <v>23059276</v>
      </c>
      <c r="H369" s="152">
        <f t="shared" si="94"/>
        <v>1936518</v>
      </c>
      <c r="I369" s="166">
        <f t="shared" si="84"/>
        <v>9.167922105626547E-2</v>
      </c>
      <c r="J369" s="167">
        <f t="shared" si="104"/>
        <v>0.27274419101095393</v>
      </c>
      <c r="K369" s="156">
        <f>IFERROR(G369/'Dollars - All Funds'!G369,"")</f>
        <v>1</v>
      </c>
      <c r="L369" s="35"/>
      <c r="M369" s="35"/>
    </row>
    <row r="370" spans="1:13" s="38" customFormat="1" hidden="1" outlineLevel="1">
      <c r="A370" s="609" t="s">
        <v>128</v>
      </c>
      <c r="B370" s="152">
        <f>(INDEX(Data!1418:1418,1,$M$1-2))</f>
        <v>1558750</v>
      </c>
      <c r="C370" s="154">
        <f>(INDEX(Data!1418:1418,1,$M$1-1))</f>
        <v>1558750</v>
      </c>
      <c r="D370" s="155">
        <f t="shared" si="105"/>
        <v>3117500</v>
      </c>
      <c r="E370" s="152">
        <f>(INDEX(Data!1418:1418,1,$M$1))</f>
        <v>1639412</v>
      </c>
      <c r="F370" s="154">
        <f>(INDEX(Data!1418:1418,1,$M$1+1))</f>
        <v>1639412</v>
      </c>
      <c r="G370" s="155">
        <f t="shared" si="103"/>
        <v>3278824</v>
      </c>
      <c r="H370" s="152">
        <f t="shared" si="94"/>
        <v>161324</v>
      </c>
      <c r="I370" s="166">
        <f t="shared" si="84"/>
        <v>5.1747874899759426E-2</v>
      </c>
      <c r="J370" s="167">
        <f t="shared" si="104"/>
        <v>3.8781798671705912E-2</v>
      </c>
      <c r="K370" s="156">
        <f>IFERROR(G370/'Dollars - All Funds'!G370,"")</f>
        <v>1</v>
      </c>
      <c r="L370" s="35"/>
      <c r="M370" s="35"/>
    </row>
    <row r="371" spans="1:13" s="38" customFormat="1" hidden="1" outlineLevel="1">
      <c r="A371" s="609" t="s">
        <v>129</v>
      </c>
      <c r="B371" s="152">
        <f>(INDEX(Data!1316:1316,1,$M$1-2))</f>
        <v>2830657</v>
      </c>
      <c r="C371" s="154">
        <f>(INDEX(Data!1316:1316,1,$M$1-1))</f>
        <v>2830656</v>
      </c>
      <c r="D371" s="155">
        <f t="shared" si="105"/>
        <v>5661313</v>
      </c>
      <c r="E371" s="152">
        <f>(INDEX(Data!1419:1419,1,$M$1))</f>
        <v>2639908</v>
      </c>
      <c r="F371" s="154">
        <f>(INDEX(Data!1419:1419,1,$M$1+1))</f>
        <v>2639908</v>
      </c>
      <c r="G371" s="155">
        <f t="shared" si="103"/>
        <v>5279816</v>
      </c>
      <c r="H371" s="152">
        <f t="shared" si="94"/>
        <v>-381497</v>
      </c>
      <c r="I371" s="166">
        <f t="shared" si="84"/>
        <v>-6.7386664542306698E-2</v>
      </c>
      <c r="J371" s="167">
        <f t="shared" si="104"/>
        <v>6.2449451735028055E-2</v>
      </c>
      <c r="K371" s="156">
        <f>IFERROR(G371/'Dollars - All Funds'!G371,"")</f>
        <v>1</v>
      </c>
      <c r="L371" s="35"/>
      <c r="M371" s="35"/>
    </row>
    <row r="372" spans="1:13" s="38" customFormat="1" hidden="1" outlineLevel="1">
      <c r="A372" s="609" t="s">
        <v>405</v>
      </c>
      <c r="B372" s="152">
        <f>(INDEX(Data!1420:1420,1,$M$1-2))</f>
        <v>1930537</v>
      </c>
      <c r="C372" s="154">
        <f>(INDEX(Data!1420:1420,1,$M$1-1))</f>
        <v>1930537</v>
      </c>
      <c r="D372" s="155">
        <f t="shared" si="105"/>
        <v>3861074</v>
      </c>
      <c r="E372" s="152">
        <f>(INDEX(Data!1420:1420,1,$M$1))</f>
        <v>1948135</v>
      </c>
      <c r="F372" s="154">
        <f>(INDEX(Data!1420:1420,1,$M$1+1))</f>
        <v>1948135</v>
      </c>
      <c r="G372" s="155">
        <f t="shared" si="103"/>
        <v>3896270</v>
      </c>
      <c r="H372" s="152">
        <f t="shared" si="94"/>
        <v>35196</v>
      </c>
      <c r="I372" s="166">
        <f t="shared" si="84"/>
        <v>9.1155984060393557E-3</v>
      </c>
      <c r="J372" s="167">
        <f t="shared" si="104"/>
        <v>4.6084925177626981E-2</v>
      </c>
      <c r="K372" s="156">
        <f>IFERROR(G372/'Dollars - All Funds'!G372,"")</f>
        <v>1</v>
      </c>
      <c r="L372" s="35"/>
      <c r="M372" s="35"/>
    </row>
    <row r="373" spans="1:13" s="38" customFormat="1" hidden="1" outlineLevel="1">
      <c r="A373" s="609" t="s">
        <v>406</v>
      </c>
      <c r="B373" s="152">
        <f>(INDEX(Data!1421:1421,1,$M$1-2))</f>
        <v>1876379</v>
      </c>
      <c r="C373" s="154">
        <f>(INDEX(Data!1421:1421,1,$M$1-1))</f>
        <v>1876379</v>
      </c>
      <c r="D373" s="155">
        <f t="shared" si="105"/>
        <v>3752758</v>
      </c>
      <c r="E373" s="152">
        <f>(INDEX(Data!1421:1421,1,$M$1))</f>
        <v>1857567</v>
      </c>
      <c r="F373" s="154">
        <f>(INDEX(Data!1421:1421,1,$M$1+1))</f>
        <v>1857567</v>
      </c>
      <c r="G373" s="155">
        <f t="shared" si="103"/>
        <v>3715134</v>
      </c>
      <c r="H373" s="152">
        <f t="shared" si="94"/>
        <v>-37624</v>
      </c>
      <c r="I373" s="166">
        <f t="shared" si="84"/>
        <v>-1.0025693103578755E-2</v>
      </c>
      <c r="J373" s="167">
        <f t="shared" si="104"/>
        <v>4.3942455839779591E-2</v>
      </c>
      <c r="K373" s="156">
        <f>IFERROR(G373/'Dollars - All Funds'!G373,"")</f>
        <v>1</v>
      </c>
      <c r="L373" s="35"/>
      <c r="M373" s="35"/>
    </row>
    <row r="374" spans="1:13" s="38" customFormat="1" ht="14.25" hidden="1" customHeight="1" outlineLevel="1">
      <c r="A374" s="609" t="s">
        <v>407</v>
      </c>
      <c r="B374" s="152">
        <f>(INDEX(Data!1422:1422,1,$M$1-2))</f>
        <v>1614158</v>
      </c>
      <c r="C374" s="154">
        <f>(INDEX(Data!1422:1422,1,$M$1-1))</f>
        <v>1614158</v>
      </c>
      <c r="D374" s="155">
        <f t="shared" ref="D374:D376" si="106">B374+C374</f>
        <v>3228316</v>
      </c>
      <c r="E374" s="152">
        <f>(INDEX(Data!1422:1422,1,$M$1))</f>
        <v>1560257</v>
      </c>
      <c r="F374" s="154">
        <f>(INDEX(Data!1422:1422,1,$M$1+1))</f>
        <v>1560257</v>
      </c>
      <c r="G374" s="155">
        <f t="shared" ref="G374:G376" si="107">E374+F374</f>
        <v>3120514</v>
      </c>
      <c r="H374" s="152">
        <f t="shared" ref="H374:H376" si="108">G374-D374</f>
        <v>-107802</v>
      </c>
      <c r="I374" s="166">
        <f t="shared" ref="I374:I376" si="109">IFERROR(H374/D374,"")</f>
        <v>-3.3392641860338329E-2</v>
      </c>
      <c r="J374" s="167">
        <f t="shared" ref="J374:J376" si="110">IFERROR(G374/G$377,"")</f>
        <v>3.6909314345704346E-2</v>
      </c>
      <c r="K374" s="156">
        <f>IFERROR(G374/'Dollars - All Funds'!G374,"")</f>
        <v>1</v>
      </c>
      <c r="L374" s="35"/>
      <c r="M374" s="35"/>
    </row>
    <row r="375" spans="1:13" s="38" customFormat="1" hidden="1" outlineLevel="1">
      <c r="A375" s="609" t="s">
        <v>420</v>
      </c>
      <c r="B375" s="152">
        <f>(INDEX(Data!1423:1423,1,$M$1-2))</f>
        <v>1461242</v>
      </c>
      <c r="C375" s="154">
        <f>(INDEX(Data!1423:1423,1,$M$1-1))</f>
        <v>1461242</v>
      </c>
      <c r="D375" s="155">
        <f t="shared" si="106"/>
        <v>2922484</v>
      </c>
      <c r="E375" s="152">
        <f>(INDEX(Data!1423:1423,1,$M$1))</f>
        <v>1733703</v>
      </c>
      <c r="F375" s="154">
        <f>(INDEX(Data!1423:1423,1,$M$1+1))</f>
        <v>1733703</v>
      </c>
      <c r="G375" s="155">
        <f t="shared" si="107"/>
        <v>3467406</v>
      </c>
      <c r="H375" s="152">
        <f t="shared" si="108"/>
        <v>544922</v>
      </c>
      <c r="I375" s="166">
        <f t="shared" si="109"/>
        <v>0.18645850584639642</v>
      </c>
      <c r="J375" s="167">
        <f t="shared" si="110"/>
        <v>4.1012338998697433E-2</v>
      </c>
      <c r="K375" s="156">
        <f>IFERROR(G375/'Dollars - All Funds'!G375,"")</f>
        <v>1</v>
      </c>
      <c r="L375" s="35"/>
      <c r="M375" s="35"/>
    </row>
    <row r="376" spans="1:13" s="38" customFormat="1" hidden="1" outlineLevel="1">
      <c r="A376" s="609" t="s">
        <v>421</v>
      </c>
      <c r="B376" s="152">
        <f>(INDEX(Data!1424:1424,1,$M$1-2))</f>
        <v>1573563</v>
      </c>
      <c r="C376" s="154">
        <f>(INDEX(Data!1424:1424,1,$M$1-1))</f>
        <v>1573563</v>
      </c>
      <c r="D376" s="155">
        <f t="shared" si="106"/>
        <v>3147126</v>
      </c>
      <c r="E376" s="152">
        <f>(INDEX(Data!1424:1424,1,$M$1))</f>
        <v>1540413</v>
      </c>
      <c r="F376" s="154">
        <f>(INDEX(Data!1424:1424,1,$M$1+1))</f>
        <v>1540413</v>
      </c>
      <c r="G376" s="155">
        <f t="shared" si="107"/>
        <v>3080826</v>
      </c>
      <c r="H376" s="152">
        <f t="shared" si="108"/>
        <v>-66300</v>
      </c>
      <c r="I376" s="166">
        <f t="shared" si="109"/>
        <v>-2.1066840031190363E-2</v>
      </c>
      <c r="J376" s="167">
        <f t="shared" si="110"/>
        <v>3.6439886274639031E-2</v>
      </c>
      <c r="K376" s="156">
        <f>IFERROR(G376/'Dollars - All Funds'!G376,"")</f>
        <v>1</v>
      </c>
      <c r="L376" s="35"/>
      <c r="M376" s="35"/>
    </row>
    <row r="377" spans="1:13" collapsed="1">
      <c r="A377" s="370" t="s">
        <v>186</v>
      </c>
      <c r="B377" s="172">
        <f t="shared" ref="B377:H377" si="111">SUM(B365:B376)</f>
        <v>40308789</v>
      </c>
      <c r="C377" s="175">
        <f t="shared" si="111"/>
        <v>40308788</v>
      </c>
      <c r="D377" s="371">
        <f t="shared" si="111"/>
        <v>80617577</v>
      </c>
      <c r="E377" s="172">
        <f t="shared" si="111"/>
        <v>42272717</v>
      </c>
      <c r="F377" s="175">
        <f t="shared" si="111"/>
        <v>42272717</v>
      </c>
      <c r="G377" s="371">
        <f t="shared" si="111"/>
        <v>84545434</v>
      </c>
      <c r="H377" s="172">
        <f t="shared" si="111"/>
        <v>3927857</v>
      </c>
      <c r="I377" s="166">
        <f t="shared" si="84"/>
        <v>4.8722091957688084E-2</v>
      </c>
      <c r="J377" s="167">
        <f>IFERROR(G377/G$404,"")</f>
        <v>3.5076140282376711E-2</v>
      </c>
      <c r="K377" s="156">
        <f>IFERROR(G377/'Dollars - All Funds'!G377,"")</f>
        <v>1</v>
      </c>
    </row>
    <row r="378" spans="1:13" hidden="1">
      <c r="A378" s="607" t="s">
        <v>215</v>
      </c>
      <c r="B378" s="152"/>
      <c r="C378" s="154"/>
      <c r="D378" s="412"/>
      <c r="E378" s="152"/>
      <c r="F378" s="154"/>
      <c r="G378" s="412"/>
      <c r="H378" s="469"/>
      <c r="I378" s="166"/>
      <c r="J378" s="167"/>
      <c r="K378" s="156"/>
    </row>
    <row r="379" spans="1:13" ht="25.5" hidden="1">
      <c r="A379" s="608" t="s">
        <v>298</v>
      </c>
      <c r="B379" s="152"/>
      <c r="C379" s="154"/>
      <c r="D379" s="371"/>
      <c r="E379" s="152"/>
      <c r="F379" s="154"/>
      <c r="G379" s="371"/>
      <c r="H379" s="172"/>
      <c r="I379" s="166"/>
      <c r="J379" s="167"/>
      <c r="K379" s="156"/>
    </row>
    <row r="380" spans="1:13" s="38" customFormat="1" hidden="1" outlineLevel="1">
      <c r="A380" s="600" t="s">
        <v>187</v>
      </c>
      <c r="B380" s="598"/>
      <c r="C380" s="598"/>
      <c r="D380" s="598"/>
      <c r="E380" s="598"/>
      <c r="F380" s="598"/>
      <c r="G380" s="598"/>
      <c r="H380" s="598"/>
      <c r="I380" s="598"/>
      <c r="J380" s="598"/>
      <c r="K380" s="597"/>
      <c r="L380" s="35"/>
      <c r="M380" s="35"/>
    </row>
    <row r="381" spans="1:13" hidden="1" outlineLevel="1">
      <c r="A381" s="626" t="s">
        <v>123</v>
      </c>
      <c r="B381" s="375">
        <f>(INDEX(Data!1450:1450,1,$M$1-2))</f>
        <v>0</v>
      </c>
      <c r="C381" s="390">
        <f>(INDEX(Data!1450:1450,1,$M$1-1))</f>
        <v>0</v>
      </c>
      <c r="D381" s="371">
        <f t="shared" ref="D381:D385" si="112">B381+C381</f>
        <v>0</v>
      </c>
      <c r="E381" s="375">
        <f>(INDEX(Data!1450:1450,1,$M$1))</f>
        <v>57424945</v>
      </c>
      <c r="F381" s="390">
        <f>(INDEX(Data!1450:1450,1,$M$1+1))</f>
        <v>57424945</v>
      </c>
      <c r="G381" s="371">
        <f t="shared" ref="G381:G385" si="113">E381+F381</f>
        <v>114849890</v>
      </c>
      <c r="H381" s="375">
        <f t="shared" ref="H381:H385" si="114">G381-D381</f>
        <v>114849890</v>
      </c>
      <c r="I381" s="166" t="str">
        <f t="shared" ref="I381:I385" si="115">IFERROR(H381/D381,"")</f>
        <v/>
      </c>
      <c r="J381" s="167">
        <f t="shared" ref="J381:J385" si="116">IFERROR(G381/G$387,"")</f>
        <v>0.14109760706411295</v>
      </c>
      <c r="K381" s="156">
        <f>IFERROR(G381/'Dollars - All Funds'!G381,"")</f>
        <v>1</v>
      </c>
    </row>
    <row r="382" spans="1:13" hidden="1" outlineLevel="1">
      <c r="A382" s="627" t="s">
        <v>124</v>
      </c>
      <c r="B382" s="152">
        <f>(INDEX(Data!1451:1451,1,$M$1-2))</f>
        <v>0</v>
      </c>
      <c r="C382" s="154">
        <f>(INDEX(Data!1451:1451,1,$M$1-1))</f>
        <v>0</v>
      </c>
      <c r="D382" s="155">
        <f t="shared" si="112"/>
        <v>0</v>
      </c>
      <c r="E382" s="393">
        <f>(INDEX(Data!1451:1451,1,$M$1))</f>
        <v>152601459</v>
      </c>
      <c r="F382" s="394">
        <f>(INDEX(Data!1451:1451,1,$M$1+1))</f>
        <v>152601461</v>
      </c>
      <c r="G382" s="155">
        <f t="shared" si="113"/>
        <v>305202920</v>
      </c>
      <c r="H382" s="152">
        <f t="shared" si="114"/>
        <v>305202920</v>
      </c>
      <c r="I382" s="166" t="str">
        <f t="shared" si="115"/>
        <v/>
      </c>
      <c r="J382" s="167">
        <f t="shared" si="116"/>
        <v>0.37495379125726547</v>
      </c>
      <c r="K382" s="156">
        <f>IFERROR(G382/'Dollars - All Funds'!G382,"")</f>
        <v>0.99712859117147268</v>
      </c>
    </row>
    <row r="383" spans="1:13" hidden="1" outlineLevel="1">
      <c r="A383" s="627" t="s">
        <v>125</v>
      </c>
      <c r="B383" s="152">
        <f>(INDEX(Data!1452:1452,1,$M$1-2))</f>
        <v>0</v>
      </c>
      <c r="C383" s="154">
        <f>(INDEX(Data!1452:1452,1,$M$1-1))</f>
        <v>0</v>
      </c>
      <c r="D383" s="155">
        <f t="shared" si="112"/>
        <v>0</v>
      </c>
      <c r="E383" s="393">
        <f>(INDEX(Data!1452:1452,1,$M$1))</f>
        <v>12738080</v>
      </c>
      <c r="F383" s="394">
        <f>(INDEX(Data!1452:1452,1,$M$1+1))</f>
        <v>12738080</v>
      </c>
      <c r="G383" s="155">
        <f t="shared" si="113"/>
        <v>25476160</v>
      </c>
      <c r="H383" s="152">
        <f t="shared" si="114"/>
        <v>25476160</v>
      </c>
      <c r="I383" s="166" t="str">
        <f t="shared" si="115"/>
        <v/>
      </c>
      <c r="J383" s="167">
        <f t="shared" si="116"/>
        <v>3.1298464571297993E-2</v>
      </c>
      <c r="K383" s="156">
        <f>IFERROR(G383/'Dollars - All Funds'!G383,"")</f>
        <v>1</v>
      </c>
    </row>
    <row r="384" spans="1:13" hidden="1" outlineLevel="1">
      <c r="A384" s="627" t="s">
        <v>126</v>
      </c>
      <c r="B384" s="152">
        <f>(INDEX(Data!1453:1453,1,$M$1-2))</f>
        <v>0</v>
      </c>
      <c r="C384" s="154">
        <f>(INDEX(Data!1453:1453,1,$M$1-1))</f>
        <v>0</v>
      </c>
      <c r="D384" s="155">
        <f t="shared" si="112"/>
        <v>0</v>
      </c>
      <c r="E384" s="393">
        <f>(INDEX(Data!1453:1453,1,$M$1))</f>
        <v>12724000</v>
      </c>
      <c r="F384" s="394">
        <f>(INDEX(Data!1453:1453,1,$M$1+1))</f>
        <v>12724000</v>
      </c>
      <c r="G384" s="155">
        <f t="shared" si="113"/>
        <v>25448000</v>
      </c>
      <c r="H384" s="152">
        <f t="shared" si="114"/>
        <v>25448000</v>
      </c>
      <c r="I384" s="166" t="str">
        <f t="shared" si="115"/>
        <v/>
      </c>
      <c r="J384" s="167">
        <f t="shared" si="116"/>
        <v>3.1263868903727697E-2</v>
      </c>
      <c r="K384" s="156">
        <f>IFERROR(G384/'Dollars - All Funds'!G384,"")</f>
        <v>1</v>
      </c>
    </row>
    <row r="385" spans="1:13" hidden="1" outlineLevel="1">
      <c r="A385" s="609" t="s">
        <v>127</v>
      </c>
      <c r="B385" s="152">
        <f>(INDEX(Data!1454:1454,1,$M$1-2))</f>
        <v>132400857</v>
      </c>
      <c r="C385" s="154">
        <f>(INDEX(Data!1454:1454,1,$M$1-1))</f>
        <v>132400857</v>
      </c>
      <c r="D385" s="155">
        <f t="shared" si="112"/>
        <v>264801714</v>
      </c>
      <c r="E385" s="393">
        <f>(INDEX(Data!1454:1454,1,$M$1))</f>
        <v>140407990</v>
      </c>
      <c r="F385" s="394">
        <f>(INDEX(Data!1454:1454,1,$M$1+1))</f>
        <v>140407990</v>
      </c>
      <c r="G385" s="155">
        <f t="shared" si="113"/>
        <v>280815980</v>
      </c>
      <c r="H385" s="152">
        <f t="shared" si="114"/>
        <v>16014266</v>
      </c>
      <c r="I385" s="166">
        <f t="shared" si="115"/>
        <v>6.0476443894921315E-2</v>
      </c>
      <c r="J385" s="167">
        <f t="shared" si="116"/>
        <v>0.3449934762964405</v>
      </c>
      <c r="K385" s="156">
        <f>IFERROR(G385/'Dollars - All Funds'!G385,"")</f>
        <v>1</v>
      </c>
    </row>
    <row r="386" spans="1:13" hidden="1" outlineLevel="1">
      <c r="A386" s="609" t="s">
        <v>128</v>
      </c>
      <c r="B386" s="152">
        <f>(INDEX(Data!1455:1455,1,$M$1-2))</f>
        <v>29180166</v>
      </c>
      <c r="C386" s="154">
        <f>(INDEX(Data!1455:1455,1,$M$1-1))</f>
        <v>29180166</v>
      </c>
      <c r="D386" s="155">
        <f>B386+C386</f>
        <v>58360332</v>
      </c>
      <c r="E386" s="393">
        <f>(INDEX(Data!1455:1455,1,$M$1))</f>
        <v>31090902</v>
      </c>
      <c r="F386" s="394">
        <f>(INDEX(Data!1455:1455,1,$M$1+1))</f>
        <v>31090902</v>
      </c>
      <c r="G386" s="155">
        <f>E386+F386</f>
        <v>62181804</v>
      </c>
      <c r="H386" s="152">
        <f>G386-D386</f>
        <v>3821472</v>
      </c>
      <c r="I386" s="166">
        <f t="shared" si="84"/>
        <v>6.5480641885313468E-2</v>
      </c>
      <c r="J386" s="167">
        <f>IFERROR(G386/G$387,"")</f>
        <v>7.6392791907155394E-2</v>
      </c>
      <c r="K386" s="156">
        <f>IFERROR(G386/'Dollars - All Funds'!G386,"")</f>
        <v>1</v>
      </c>
    </row>
    <row r="387" spans="1:13" collapsed="1">
      <c r="A387" s="370" t="s">
        <v>187</v>
      </c>
      <c r="B387" s="172">
        <f t="shared" ref="B387:H387" si="117">SUM(B381:B386)</f>
        <v>161581023</v>
      </c>
      <c r="C387" s="175">
        <f t="shared" si="117"/>
        <v>161581023</v>
      </c>
      <c r="D387" s="371">
        <f t="shared" si="117"/>
        <v>323162046</v>
      </c>
      <c r="E387" s="172">
        <f t="shared" si="117"/>
        <v>406987376</v>
      </c>
      <c r="F387" s="175">
        <f t="shared" si="117"/>
        <v>406987378</v>
      </c>
      <c r="G387" s="371">
        <f t="shared" si="117"/>
        <v>813974754</v>
      </c>
      <c r="H387" s="172">
        <f t="shared" si="117"/>
        <v>490812708</v>
      </c>
      <c r="I387" s="166">
        <f t="shared" si="84"/>
        <v>1.5187820292485708</v>
      </c>
      <c r="J387" s="167">
        <f>IFERROR(G387/G$404,"")</f>
        <v>0.3377011780153269</v>
      </c>
      <c r="K387" s="156">
        <f>IFERROR(G387/'Dollars - All Funds'!G387,"")</f>
        <v>0.99892141857524253</v>
      </c>
    </row>
    <row r="388" spans="1:13" s="38" customFormat="1" hidden="1" outlineLevel="1">
      <c r="A388" s="600" t="s">
        <v>188</v>
      </c>
      <c r="B388" s="598"/>
      <c r="C388" s="598"/>
      <c r="D388" s="598"/>
      <c r="E388" s="598"/>
      <c r="F388" s="598"/>
      <c r="G388" s="598"/>
      <c r="H388" s="598"/>
      <c r="I388" s="598"/>
      <c r="J388" s="598"/>
      <c r="K388" s="597"/>
      <c r="L388" s="35"/>
      <c r="M388" s="35"/>
    </row>
    <row r="389" spans="1:13" hidden="1" outlineLevel="1">
      <c r="A389" s="609" t="s">
        <v>123</v>
      </c>
      <c r="B389" s="375">
        <f>(INDEX(Data!1459:1459,1,$M$1-2))</f>
        <v>7576555</v>
      </c>
      <c r="C389" s="390">
        <f>(INDEX(Data!1459:1459,1,$M$1-1))</f>
        <v>7576555</v>
      </c>
      <c r="D389" s="371">
        <f t="shared" ref="D389:D397" si="118">B389+C389</f>
        <v>15153110</v>
      </c>
      <c r="E389" s="375">
        <f>(INDEX(Data!1459:1459,1,$M$1))</f>
        <v>8202611</v>
      </c>
      <c r="F389" s="390">
        <f>(INDEX(Data!1459:1459,1,$M$1+1))</f>
        <v>8202611</v>
      </c>
      <c r="G389" s="371">
        <f t="shared" ref="G389:G397" si="119">E389+F389</f>
        <v>16405222</v>
      </c>
      <c r="H389" s="375">
        <f t="shared" ref="H389:H397" si="120">G389-D389</f>
        <v>1252112</v>
      </c>
      <c r="I389" s="166">
        <f t="shared" si="84"/>
        <v>8.2630694293118701E-2</v>
      </c>
      <c r="J389" s="167">
        <f t="shared" ref="J389:J397" si="121">IFERROR(G389/G$401,"")</f>
        <v>0.20167327174061311</v>
      </c>
      <c r="K389" s="156">
        <f>IFERROR(G389/'Dollars - All Funds'!G389,"")</f>
        <v>1</v>
      </c>
    </row>
    <row r="390" spans="1:13" hidden="1" outlineLevel="1">
      <c r="A390" s="609" t="s">
        <v>124</v>
      </c>
      <c r="B390" s="152">
        <f>(INDEX(Data!1460:1460,1,$M$1-2))</f>
        <v>3325298</v>
      </c>
      <c r="C390" s="154">
        <f>(INDEX(Data!1460:1460,1,$M$1-1))</f>
        <v>3325298</v>
      </c>
      <c r="D390" s="155">
        <f t="shared" si="118"/>
        <v>6650596</v>
      </c>
      <c r="E390" s="152">
        <f>(INDEX(Data!1460:1460,1,$M$1))</f>
        <v>3450589</v>
      </c>
      <c r="F390" s="154">
        <f>(INDEX(Data!1460:1460,1,$M$1+1))</f>
        <v>3450589</v>
      </c>
      <c r="G390" s="155">
        <f t="shared" si="119"/>
        <v>6901178</v>
      </c>
      <c r="H390" s="152">
        <f t="shared" si="120"/>
        <v>250582</v>
      </c>
      <c r="I390" s="166">
        <f t="shared" si="84"/>
        <v>3.7678126892687513E-2</v>
      </c>
      <c r="J390" s="167">
        <f t="shared" si="121"/>
        <v>8.4837812382200062E-2</v>
      </c>
      <c r="K390" s="156">
        <f>IFERROR(G390/'Dollars - All Funds'!G390,"")</f>
        <v>1</v>
      </c>
    </row>
    <row r="391" spans="1:13" hidden="1" outlineLevel="1">
      <c r="A391" s="609" t="s">
        <v>125</v>
      </c>
      <c r="B391" s="152">
        <f>(INDEX(Data!1461:1461,1,$M$1-2))</f>
        <v>5695519</v>
      </c>
      <c r="C391" s="154">
        <f>(INDEX(Data!1461:1461,1,$M$1-1))</f>
        <v>5695519</v>
      </c>
      <c r="D391" s="155">
        <f t="shared" si="118"/>
        <v>11391038</v>
      </c>
      <c r="E391" s="152">
        <f>(INDEX(Data!1461:1461,1,$M$1))</f>
        <v>6280311</v>
      </c>
      <c r="F391" s="154">
        <f>(INDEX(Data!1461:1461,1,$M$1+1))</f>
        <v>6280311</v>
      </c>
      <c r="G391" s="155">
        <f t="shared" si="119"/>
        <v>12560622</v>
      </c>
      <c r="H391" s="152">
        <f t="shared" si="120"/>
        <v>1169584</v>
      </c>
      <c r="I391" s="166">
        <f t="shared" si="84"/>
        <v>0.10267580531291354</v>
      </c>
      <c r="J391" s="167">
        <f t="shared" si="121"/>
        <v>0.15441069519431821</v>
      </c>
      <c r="K391" s="156">
        <f>IFERROR(G391/'Dollars - All Funds'!G391,"")</f>
        <v>1</v>
      </c>
    </row>
    <row r="392" spans="1:13" hidden="1" outlineLevel="1">
      <c r="A392" s="609" t="s">
        <v>126</v>
      </c>
      <c r="B392" s="152">
        <f>(INDEX(Data!1462:1462,1,$M$1-2))</f>
        <v>4367730</v>
      </c>
      <c r="C392" s="154">
        <f>(INDEX(Data!1462:1462,1,$M$1-1))</f>
        <v>4367730</v>
      </c>
      <c r="D392" s="155">
        <f t="shared" si="118"/>
        <v>8735460</v>
      </c>
      <c r="E392" s="152">
        <f>(INDEX(Data!1462:1462,1,$M$1))</f>
        <v>4650534</v>
      </c>
      <c r="F392" s="154">
        <f>(INDEX(Data!1462:1462,1,$M$1+1))</f>
        <v>4650534</v>
      </c>
      <c r="G392" s="155">
        <f t="shared" si="119"/>
        <v>9301068</v>
      </c>
      <c r="H392" s="152">
        <f t="shared" si="120"/>
        <v>565608</v>
      </c>
      <c r="I392" s="166">
        <f t="shared" si="84"/>
        <v>6.4748507806114394E-2</v>
      </c>
      <c r="J392" s="167">
        <f t="shared" si="121"/>
        <v>0.11434022741307133</v>
      </c>
      <c r="K392" s="156">
        <f>IFERROR(G392/'Dollars - All Funds'!G392,"")</f>
        <v>1</v>
      </c>
    </row>
    <row r="393" spans="1:13" hidden="1" outlineLevel="1">
      <c r="A393" s="609" t="s">
        <v>127</v>
      </c>
      <c r="B393" s="152">
        <f>(INDEX(Data!1463:1463,1,$M$1-2))</f>
        <v>786191</v>
      </c>
      <c r="C393" s="154">
        <f>(INDEX(Data!1463:1463,1,$M$1-1))</f>
        <v>786191</v>
      </c>
      <c r="D393" s="155">
        <f t="shared" si="118"/>
        <v>1572382</v>
      </c>
      <c r="E393" s="152">
        <f>(INDEX(Data!1463:1463,1,$M$1))</f>
        <v>877572</v>
      </c>
      <c r="F393" s="154">
        <f>(INDEX(Data!1463:1463,1,$M$1+1))</f>
        <v>877572</v>
      </c>
      <c r="G393" s="155">
        <f t="shared" si="119"/>
        <v>1755144</v>
      </c>
      <c r="H393" s="152">
        <f t="shared" si="120"/>
        <v>182762</v>
      </c>
      <c r="I393" s="166">
        <f t="shared" si="84"/>
        <v>0.11623256943923296</v>
      </c>
      <c r="J393" s="167">
        <f t="shared" si="121"/>
        <v>2.1576400054562302E-2</v>
      </c>
      <c r="K393" s="156">
        <f>IFERROR(G393/'Dollars - All Funds'!G393,"")</f>
        <v>1</v>
      </c>
    </row>
    <row r="394" spans="1:13" hidden="1" outlineLevel="1">
      <c r="A394" s="609" t="s">
        <v>128</v>
      </c>
      <c r="B394" s="152">
        <f>(INDEX(Data!1464:1464,1,$M$1-2))</f>
        <v>425126</v>
      </c>
      <c r="C394" s="154">
        <f>(INDEX(Data!1464:1464,1,$M$1-1))</f>
        <v>425126</v>
      </c>
      <c r="D394" s="155">
        <f t="shared" si="118"/>
        <v>850252</v>
      </c>
      <c r="E394" s="152">
        <f>(INDEX(Data!1464:1464,1,$M$1))</f>
        <v>459681</v>
      </c>
      <c r="F394" s="154">
        <f>(INDEX(Data!1464:1464,1,$M$1+1))</f>
        <v>459681</v>
      </c>
      <c r="G394" s="155">
        <f t="shared" si="119"/>
        <v>919362</v>
      </c>
      <c r="H394" s="152">
        <f t="shared" si="120"/>
        <v>69110</v>
      </c>
      <c r="I394" s="166">
        <f t="shared" si="84"/>
        <v>8.1281784694420003E-2</v>
      </c>
      <c r="J394" s="167">
        <f t="shared" si="121"/>
        <v>1.1301934375163808E-2</v>
      </c>
      <c r="K394" s="156">
        <f>IFERROR(G394/'Dollars - All Funds'!G394,"")</f>
        <v>1</v>
      </c>
    </row>
    <row r="395" spans="1:13" hidden="1" outlineLevel="1">
      <c r="A395" s="609" t="s">
        <v>129</v>
      </c>
      <c r="B395" s="152">
        <f>(INDEX(Data!1465:1465,1,$M$1-2))</f>
        <v>6569065</v>
      </c>
      <c r="C395" s="154">
        <f>(INDEX(Data!1465:1465,1,$M$1-1))</f>
        <v>6569065</v>
      </c>
      <c r="D395" s="155">
        <f t="shared" si="118"/>
        <v>13138130</v>
      </c>
      <c r="E395" s="152">
        <f>(INDEX(Data!1465:1465,1,$M$1))</f>
        <v>7122063</v>
      </c>
      <c r="F395" s="154">
        <f>(INDEX(Data!1465:1465,1,$M$1+1))</f>
        <v>7122063</v>
      </c>
      <c r="G395" s="155">
        <f t="shared" si="119"/>
        <v>14244126</v>
      </c>
      <c r="H395" s="152">
        <f t="shared" si="120"/>
        <v>1105996</v>
      </c>
      <c r="I395" s="166">
        <f t="shared" si="84"/>
        <v>8.418214768768463E-2</v>
      </c>
      <c r="J395" s="167">
        <f t="shared" si="121"/>
        <v>0.17510640779536737</v>
      </c>
      <c r="K395" s="156">
        <f>IFERROR(G395/'Dollars - All Funds'!G395,"")</f>
        <v>1</v>
      </c>
    </row>
    <row r="396" spans="1:13" hidden="1" outlineLevel="1">
      <c r="A396" s="609" t="s">
        <v>405</v>
      </c>
      <c r="B396" s="152">
        <f>(INDEX(Data!1466:1466,1,$M$1-2))</f>
        <v>2405163</v>
      </c>
      <c r="C396" s="154">
        <f>(INDEX(Data!1466:1466,1,$M$1-1))</f>
        <v>2405163</v>
      </c>
      <c r="D396" s="155">
        <f t="shared" si="118"/>
        <v>4810326</v>
      </c>
      <c r="E396" s="152">
        <f>(INDEX(Data!1466:1466,1,$M$1))</f>
        <v>2417800</v>
      </c>
      <c r="F396" s="154">
        <f>(INDEX(Data!1466:1466,1,$M$1+1))</f>
        <v>2417800</v>
      </c>
      <c r="G396" s="155">
        <f t="shared" si="119"/>
        <v>4835600</v>
      </c>
      <c r="H396" s="152">
        <f t="shared" si="120"/>
        <v>25274</v>
      </c>
      <c r="I396" s="166">
        <f t="shared" si="84"/>
        <v>5.2541137544524011E-3</v>
      </c>
      <c r="J396" s="167">
        <f t="shared" si="121"/>
        <v>5.9445173788499096E-2</v>
      </c>
      <c r="K396" s="156">
        <f>IFERROR(G396/'Dollars - All Funds'!G396,"")</f>
        <v>1</v>
      </c>
    </row>
    <row r="397" spans="1:13" hidden="1" outlineLevel="1">
      <c r="A397" s="609" t="s">
        <v>406</v>
      </c>
      <c r="B397" s="152">
        <f>(INDEX(Data!1467:1467,1,$M$1-2))</f>
        <v>2638109</v>
      </c>
      <c r="C397" s="154">
        <f>(INDEX(Data!1467:1467,1,$M$1-1))</f>
        <v>2638109</v>
      </c>
      <c r="D397" s="155">
        <f t="shared" si="118"/>
        <v>5276218</v>
      </c>
      <c r="E397" s="152">
        <f>(INDEX(Data!1467:1467,1,$M$1))</f>
        <v>2853601</v>
      </c>
      <c r="F397" s="154">
        <f>(INDEX(Data!1467:1467,1,$M$1+1))</f>
        <v>2853601</v>
      </c>
      <c r="G397" s="155">
        <f t="shared" si="119"/>
        <v>5707202</v>
      </c>
      <c r="H397" s="152">
        <f t="shared" si="120"/>
        <v>430984</v>
      </c>
      <c r="I397" s="166">
        <f t="shared" si="84"/>
        <v>8.1684267026116059E-2</v>
      </c>
      <c r="J397" s="167">
        <f t="shared" si="121"/>
        <v>7.0159983194654149E-2</v>
      </c>
      <c r="K397" s="156">
        <f>IFERROR(G397/'Dollars - All Funds'!G397,"")</f>
        <v>1</v>
      </c>
    </row>
    <row r="398" spans="1:13" ht="12.75" hidden="1" customHeight="1" outlineLevel="1">
      <c r="A398" s="609" t="s">
        <v>407</v>
      </c>
      <c r="B398" s="152">
        <f>(INDEX(Data!1468:1468,1,$M$1-2))</f>
        <v>1438439</v>
      </c>
      <c r="C398" s="154">
        <f>(INDEX(Data!1468:1468,1,$M$1-1))</f>
        <v>1438439</v>
      </c>
      <c r="D398" s="155">
        <f t="shared" ref="D398:D400" si="122">B398+C398</f>
        <v>2876878</v>
      </c>
      <c r="E398" s="152">
        <f>(INDEX(Data!1468:1468,1,$M$1))</f>
        <v>1534258</v>
      </c>
      <c r="F398" s="154">
        <f>(INDEX(Data!1468:1468,1,$M$1+1))</f>
        <v>1534258</v>
      </c>
      <c r="G398" s="155">
        <f t="shared" ref="G398:G400" si="123">E398+F398</f>
        <v>3068516</v>
      </c>
      <c r="H398" s="152">
        <f t="shared" ref="H398:H400" si="124">G398-D398</f>
        <v>191638</v>
      </c>
      <c r="I398" s="166">
        <f t="shared" ref="I398:I400" si="125">IFERROR(H398/D398,"")</f>
        <v>6.6613182762703185E-2</v>
      </c>
      <c r="J398" s="167">
        <f t="shared" ref="J398:J399" si="126">IFERROR(G398/G$401,"")</f>
        <v>3.7721992491684612E-2</v>
      </c>
      <c r="K398" s="156">
        <f>IFERROR(G398/'Dollars - All Funds'!G398,"")</f>
        <v>1</v>
      </c>
    </row>
    <row r="399" spans="1:13" hidden="1" outlineLevel="1">
      <c r="A399" s="609" t="s">
        <v>420</v>
      </c>
      <c r="B399" s="152">
        <f>(INDEX(Data!1469:1469,1,$M$1-2))</f>
        <v>1554912</v>
      </c>
      <c r="C399" s="154">
        <f>(INDEX(Data!1469:1469,1,$M$1-1))</f>
        <v>1554912</v>
      </c>
      <c r="D399" s="155">
        <f t="shared" si="122"/>
        <v>3109824</v>
      </c>
      <c r="E399" s="152">
        <f>(INDEX(Data!1469:1469,1,$M$1))</f>
        <v>1820813</v>
      </c>
      <c r="F399" s="154">
        <f>(INDEX(Data!1469:1469,1,$M$1+1))</f>
        <v>1820813</v>
      </c>
      <c r="G399" s="155">
        <f t="shared" si="123"/>
        <v>3641626</v>
      </c>
      <c r="H399" s="152">
        <f t="shared" si="124"/>
        <v>531802</v>
      </c>
      <c r="I399" s="166">
        <f t="shared" si="125"/>
        <v>0.17100710522524748</v>
      </c>
      <c r="J399" s="167">
        <f t="shared" si="126"/>
        <v>4.476736918742593E-2</v>
      </c>
      <c r="K399" s="156">
        <f>IFERROR(G399/'Dollars - All Funds'!G399,"")</f>
        <v>1</v>
      </c>
    </row>
    <row r="400" spans="1:13" hidden="1" outlineLevel="1">
      <c r="A400" s="609" t="s">
        <v>421</v>
      </c>
      <c r="B400" s="152">
        <f>(INDEX(Data!1470:1470,1,$M$1-2))</f>
        <v>576540</v>
      </c>
      <c r="C400" s="154">
        <f>(INDEX(Data!1470:1470,1,$M$1-1))</f>
        <v>576540</v>
      </c>
      <c r="D400" s="155">
        <f t="shared" si="122"/>
        <v>1153080</v>
      </c>
      <c r="E400" s="152">
        <f>(INDEX(Data!1470:1470,1,$M$1))</f>
        <v>1002939</v>
      </c>
      <c r="F400" s="154">
        <f>(INDEX(Data!1470:1470,1,$M$1+1))</f>
        <v>1002939</v>
      </c>
      <c r="G400" s="155">
        <f t="shared" si="123"/>
        <v>2005878</v>
      </c>
      <c r="H400" s="152">
        <f t="shared" si="124"/>
        <v>852798</v>
      </c>
      <c r="I400" s="166">
        <f t="shared" si="125"/>
        <v>0.73958268290144658</v>
      </c>
      <c r="J400" s="167">
        <f>IFERROR(G400/G$401,"")</f>
        <v>2.4658732382440027E-2</v>
      </c>
      <c r="K400" s="156">
        <f>IFERROR(G400/'Dollars - All Funds'!G400,"")</f>
        <v>1</v>
      </c>
    </row>
    <row r="401" spans="1:13" ht="25.5" collapsed="1">
      <c r="A401" s="370" t="s">
        <v>188</v>
      </c>
      <c r="B401" s="172">
        <f>SUM(B389:B400)</f>
        <v>37358647</v>
      </c>
      <c r="C401" s="175">
        <f t="shared" ref="C401:H401" si="127">SUM(C389:C400)</f>
        <v>37358647</v>
      </c>
      <c r="D401" s="371">
        <f t="shared" si="127"/>
        <v>74717294</v>
      </c>
      <c r="E401" s="172">
        <f t="shared" si="127"/>
        <v>40672772</v>
      </c>
      <c r="F401" s="175">
        <f t="shared" si="127"/>
        <v>40672772</v>
      </c>
      <c r="G401" s="371">
        <f t="shared" si="127"/>
        <v>81345544</v>
      </c>
      <c r="H401" s="172">
        <f t="shared" si="127"/>
        <v>6628250</v>
      </c>
      <c r="I401" s="166">
        <f t="shared" si="84"/>
        <v>8.871105530133358E-2</v>
      </c>
      <c r="J401" s="167">
        <f>IFERROR(G401/G$404,"")</f>
        <v>3.3748572544914097E-2</v>
      </c>
      <c r="K401" s="156">
        <f>IFERROR(G401/'Dollars - All Funds'!G401,"")</f>
        <v>1</v>
      </c>
    </row>
    <row r="402" spans="1:13" hidden="1">
      <c r="A402" s="413" t="s">
        <v>216</v>
      </c>
      <c r="B402" s="414"/>
      <c r="C402" s="415"/>
      <c r="D402" s="371"/>
      <c r="E402" s="414"/>
      <c r="F402" s="415"/>
      <c r="G402" s="371"/>
      <c r="H402" s="414"/>
      <c r="I402" s="416"/>
      <c r="J402" s="403"/>
      <c r="K402" s="470"/>
    </row>
    <row r="403" spans="1:13" hidden="1">
      <c r="A403" s="413" t="s">
        <v>217</v>
      </c>
      <c r="B403" s="414"/>
      <c r="C403" s="415"/>
      <c r="D403" s="387"/>
      <c r="E403" s="414"/>
      <c r="F403" s="415"/>
      <c r="G403" s="387"/>
      <c r="H403" s="414"/>
      <c r="I403" s="416"/>
      <c r="J403" s="403"/>
      <c r="K403" s="471"/>
    </row>
    <row r="404" spans="1:13" ht="29.25" customHeight="1" thickBot="1">
      <c r="A404" s="376" t="s">
        <v>256</v>
      </c>
      <c r="B404" s="417">
        <f t="shared" ref="B404:H404" si="128">B401+B387+B377+B360+B344</f>
        <v>913809302</v>
      </c>
      <c r="C404" s="418">
        <f t="shared" si="128"/>
        <v>914439495</v>
      </c>
      <c r="D404" s="419">
        <f t="shared" si="128"/>
        <v>1828248797</v>
      </c>
      <c r="E404" s="420">
        <f t="shared" si="128"/>
        <v>1205170142</v>
      </c>
      <c r="F404" s="421">
        <f t="shared" si="128"/>
        <v>1205170144</v>
      </c>
      <c r="G404" s="419">
        <f t="shared" si="128"/>
        <v>2410340286</v>
      </c>
      <c r="H404" s="417">
        <f t="shared" si="128"/>
        <v>582091489</v>
      </c>
      <c r="I404" s="422">
        <f>IFERROR(H404/D404,"")</f>
        <v>0.3183874590565367</v>
      </c>
      <c r="J404" s="423">
        <f>J401+J387+J377+J360+J344</f>
        <v>1</v>
      </c>
      <c r="K404" s="610">
        <f>IFERROR(G404/'Dollars - All Funds'!G404,"")</f>
        <v>0.95697460641657683</v>
      </c>
    </row>
    <row r="405" spans="1:13" ht="13.5" thickBot="1">
      <c r="A405" s="603"/>
      <c r="B405" s="4"/>
      <c r="C405" s="4"/>
      <c r="D405" s="4"/>
      <c r="E405" s="4"/>
      <c r="F405" s="4"/>
      <c r="G405" s="4"/>
      <c r="H405" s="4"/>
      <c r="I405" s="4"/>
      <c r="J405" s="4"/>
      <c r="K405" s="194"/>
    </row>
    <row r="406" spans="1:13" ht="13.5" customHeight="1" thickBot="1">
      <c r="A406" s="545" t="s">
        <v>374</v>
      </c>
      <c r="B406" s="546"/>
      <c r="C406" s="546"/>
      <c r="D406" s="546"/>
      <c r="E406" s="546"/>
      <c r="F406" s="546"/>
      <c r="G406" s="546"/>
      <c r="H406" s="546"/>
      <c r="I406" s="546"/>
      <c r="J406" s="546"/>
      <c r="K406" s="556"/>
    </row>
    <row r="407" spans="1:13" ht="25.5">
      <c r="A407" s="448" t="s">
        <v>356</v>
      </c>
      <c r="B407" s="464">
        <f>E407-2</f>
        <v>2018</v>
      </c>
      <c r="C407" s="450">
        <f>B407+1</f>
        <v>2019</v>
      </c>
      <c r="D407" s="451" t="str">
        <f>B407&amp;"-"&amp;C407</f>
        <v>2018-2019</v>
      </c>
      <c r="E407" s="449" t="str">
        <f>$L$1</f>
        <v>2020</v>
      </c>
      <c r="F407" s="450">
        <f>E407+1</f>
        <v>2021</v>
      </c>
      <c r="G407" s="451" t="str">
        <f>E407&amp;"-"&amp;F407</f>
        <v>2020-2021</v>
      </c>
      <c r="H407" s="449" t="s">
        <v>101</v>
      </c>
      <c r="I407" s="450" t="s">
        <v>102</v>
      </c>
      <c r="J407" s="465" t="s">
        <v>103</v>
      </c>
      <c r="K407" s="465" t="s">
        <v>104</v>
      </c>
    </row>
    <row r="408" spans="1:13" s="38" customFormat="1" hidden="1" outlineLevel="1">
      <c r="A408" s="600" t="s">
        <v>256</v>
      </c>
      <c r="B408" s="598"/>
      <c r="C408" s="598"/>
      <c r="D408" s="598"/>
      <c r="E408" s="598"/>
      <c r="F408" s="598"/>
      <c r="G408" s="598"/>
      <c r="H408" s="598"/>
      <c r="I408" s="598"/>
      <c r="J408" s="599"/>
      <c r="K408" s="597"/>
      <c r="L408" s="35"/>
      <c r="M408" s="35"/>
    </row>
    <row r="409" spans="1:13" hidden="1" outlineLevel="1">
      <c r="A409" s="609" t="s">
        <v>123</v>
      </c>
      <c r="B409" s="22">
        <f>B332+B348+B365+B389+B381</f>
        <v>88069523</v>
      </c>
      <c r="C409" s="20">
        <f>C332+C348+C365+C389+C381</f>
        <v>88101609</v>
      </c>
      <c r="D409" s="21">
        <f t="shared" ref="D409:D416" si="129">B409+C409</f>
        <v>176171132</v>
      </c>
      <c r="E409" s="22">
        <f t="shared" ref="E409:F409" si="130">E332+E348+E365+E389+E381</f>
        <v>148745650</v>
      </c>
      <c r="F409" s="20">
        <f t="shared" si="130"/>
        <v>148745650</v>
      </c>
      <c r="G409" s="21">
        <f t="shared" ref="G409:G416" si="131">E409+F409</f>
        <v>297491300</v>
      </c>
      <c r="H409" s="22">
        <f t="shared" ref="H409:H416" si="132">G409-D409</f>
        <v>121320168</v>
      </c>
      <c r="I409" s="164">
        <f t="shared" ref="I409:I421" si="133">IFERROR(H409/D409,"")</f>
        <v>0.68864953424945918</v>
      </c>
      <c r="J409" s="165">
        <f t="shared" ref="J409:J416" si="134">IFERROR(G409/G$421,"")</f>
        <v>0.13505840792569548</v>
      </c>
      <c r="K409" s="23">
        <f>IFERROR(G409/'Dollars - All Funds'!G409,"")</f>
        <v>0.96612843652516822</v>
      </c>
    </row>
    <row r="410" spans="1:13" hidden="1" outlineLevel="1">
      <c r="A410" s="609" t="s">
        <v>124</v>
      </c>
      <c r="B410" s="24">
        <f t="shared" ref="B410:C414" si="135">B333+B349+B366+B390+B382</f>
        <v>79130598</v>
      </c>
      <c r="C410" s="25">
        <f t="shared" si="135"/>
        <v>79265410</v>
      </c>
      <c r="D410" s="26">
        <f t="shared" si="129"/>
        <v>158396008</v>
      </c>
      <c r="E410" s="24">
        <f t="shared" ref="E410:F410" si="136">E333+E349+E366+E390+E382</f>
        <v>237035994</v>
      </c>
      <c r="F410" s="25">
        <f t="shared" si="136"/>
        <v>237035996</v>
      </c>
      <c r="G410" s="26">
        <f t="shared" si="131"/>
        <v>474071990</v>
      </c>
      <c r="H410" s="24">
        <f t="shared" si="132"/>
        <v>315675982</v>
      </c>
      <c r="I410" s="166">
        <f t="shared" si="133"/>
        <v>1.9929541532385084</v>
      </c>
      <c r="J410" s="165">
        <f t="shared" si="134"/>
        <v>0.21522447282178078</v>
      </c>
      <c r="K410" s="23">
        <f>IFERROR(G410/'Dollars - All Funds'!G410,"")</f>
        <v>0.96529008805195593</v>
      </c>
    </row>
    <row r="411" spans="1:13" hidden="1" outlineLevel="1">
      <c r="A411" s="609" t="s">
        <v>125</v>
      </c>
      <c r="B411" s="24">
        <f t="shared" si="135"/>
        <v>130775704</v>
      </c>
      <c r="C411" s="25">
        <f t="shared" si="135"/>
        <v>130956922</v>
      </c>
      <c r="D411" s="26">
        <f t="shared" si="129"/>
        <v>261732626</v>
      </c>
      <c r="E411" s="24">
        <f t="shared" ref="E411:F411" si="137">E334+E350+E367+E391+E383</f>
        <v>151081841</v>
      </c>
      <c r="F411" s="25">
        <f t="shared" si="137"/>
        <v>151081841</v>
      </c>
      <c r="G411" s="26">
        <f t="shared" si="131"/>
        <v>302163682</v>
      </c>
      <c r="H411" s="24">
        <f t="shared" si="132"/>
        <v>40431056</v>
      </c>
      <c r="I411" s="166">
        <f t="shared" si="133"/>
        <v>0.15447465078350606</v>
      </c>
      <c r="J411" s="165">
        <f t="shared" si="134"/>
        <v>0.13717962785428056</v>
      </c>
      <c r="K411" s="23">
        <f>IFERROR(G411/'Dollars - All Funds'!G411,"")</f>
        <v>0.93944187585129668</v>
      </c>
    </row>
    <row r="412" spans="1:13" hidden="1" outlineLevel="1">
      <c r="A412" s="609" t="s">
        <v>126</v>
      </c>
      <c r="B412" s="24">
        <f t="shared" si="135"/>
        <v>100907883</v>
      </c>
      <c r="C412" s="25">
        <f t="shared" si="135"/>
        <v>100990419</v>
      </c>
      <c r="D412" s="26">
        <f t="shared" si="129"/>
        <v>201898302</v>
      </c>
      <c r="E412" s="24">
        <f t="shared" ref="E412:F412" si="138">E335+E351+E368+E392+E384</f>
        <v>118869268</v>
      </c>
      <c r="F412" s="25">
        <f t="shared" si="138"/>
        <v>118869268</v>
      </c>
      <c r="G412" s="26">
        <f t="shared" si="131"/>
        <v>237738536</v>
      </c>
      <c r="H412" s="24">
        <f t="shared" si="132"/>
        <v>35840234</v>
      </c>
      <c r="I412" s="166">
        <f t="shared" si="133"/>
        <v>0.17751627252417407</v>
      </c>
      <c r="J412" s="165">
        <f t="shared" si="134"/>
        <v>0.10793118378502377</v>
      </c>
      <c r="K412" s="23">
        <f>IFERROR(G412/'Dollars - All Funds'!G412,"")</f>
        <v>0.96062353457945193</v>
      </c>
    </row>
    <row r="413" spans="1:13" hidden="1" outlineLevel="1">
      <c r="A413" s="609" t="s">
        <v>127</v>
      </c>
      <c r="B413" s="24">
        <f t="shared" si="135"/>
        <v>178581324</v>
      </c>
      <c r="C413" s="25">
        <f t="shared" si="135"/>
        <v>178583384</v>
      </c>
      <c r="D413" s="26">
        <f t="shared" si="129"/>
        <v>357164708</v>
      </c>
      <c r="E413" s="24">
        <f t="shared" ref="E413:H413" si="139">E336+E352+E369+E393+E385</f>
        <v>187783126</v>
      </c>
      <c r="F413" s="25">
        <f t="shared" si="139"/>
        <v>187783126</v>
      </c>
      <c r="G413" s="26">
        <f t="shared" si="131"/>
        <v>375566252</v>
      </c>
      <c r="H413" s="24">
        <f t="shared" si="139"/>
        <v>18401544</v>
      </c>
      <c r="I413" s="166">
        <f t="shared" si="133"/>
        <v>5.1521171011106731E-2</v>
      </c>
      <c r="J413" s="165">
        <f t="shared" si="134"/>
        <v>0.17050374268336771</v>
      </c>
      <c r="K413" s="23">
        <f>IFERROR(G413/'Dollars - All Funds'!G413,"")</f>
        <v>0.99693130984740019</v>
      </c>
    </row>
    <row r="414" spans="1:13" hidden="1" outlineLevel="1">
      <c r="A414" s="609" t="s">
        <v>128</v>
      </c>
      <c r="B414" s="24">
        <f t="shared" si="135"/>
        <v>32635415</v>
      </c>
      <c r="C414" s="25">
        <f>C337+C353+C370+C394+C386</f>
        <v>32637826</v>
      </c>
      <c r="D414" s="26">
        <f t="shared" si="129"/>
        <v>65273241</v>
      </c>
      <c r="E414" s="24">
        <f>E337+E353+E370+E394+E386</f>
        <v>35419328</v>
      </c>
      <c r="F414" s="25">
        <f>F337+F353+F370+F394+F386</f>
        <v>35419328</v>
      </c>
      <c r="G414" s="26">
        <f t="shared" si="131"/>
        <v>70838656</v>
      </c>
      <c r="H414" s="24">
        <f t="shared" si="132"/>
        <v>5565415</v>
      </c>
      <c r="I414" s="166">
        <f t="shared" si="133"/>
        <v>8.5263347042932952E-2</v>
      </c>
      <c r="J414" s="165">
        <f t="shared" si="134"/>
        <v>3.2160120645397076E-2</v>
      </c>
      <c r="K414" s="23">
        <f>IFERROR(G414/'Dollars - All Funds'!G414,"")</f>
        <v>0.98904410424566269</v>
      </c>
    </row>
    <row r="415" spans="1:13" hidden="1" outlineLevel="1">
      <c r="A415" s="609" t="s">
        <v>129</v>
      </c>
      <c r="B415" s="24">
        <f t="shared" ref="B415:C420" si="140">B338+B354+B371+B395</f>
        <v>101027395</v>
      </c>
      <c r="C415" s="25">
        <f t="shared" si="140"/>
        <v>101079385</v>
      </c>
      <c r="D415" s="26">
        <f t="shared" si="129"/>
        <v>202106780</v>
      </c>
      <c r="E415" s="24">
        <f t="shared" ref="E415:F420" si="141">E338+E354+E371+E395</f>
        <v>102714706</v>
      </c>
      <c r="F415" s="25">
        <f t="shared" si="141"/>
        <v>102714706</v>
      </c>
      <c r="G415" s="26">
        <f t="shared" si="131"/>
        <v>205429412</v>
      </c>
      <c r="H415" s="24">
        <f t="shared" si="132"/>
        <v>3322632</v>
      </c>
      <c r="I415" s="166">
        <f t="shared" si="133"/>
        <v>1.6439982864503606E-2</v>
      </c>
      <c r="J415" s="165">
        <f t="shared" si="134"/>
        <v>9.3263128453947269E-2</v>
      </c>
      <c r="K415" s="23">
        <f>IFERROR(G415/'Dollars - All Funds'!G415,"")</f>
        <v>0.93823024761402563</v>
      </c>
    </row>
    <row r="416" spans="1:13" hidden="1" outlineLevel="1">
      <c r="A416" s="609" t="s">
        <v>405</v>
      </c>
      <c r="B416" s="24">
        <f t="shared" si="140"/>
        <v>68058662</v>
      </c>
      <c r="C416" s="25">
        <f t="shared" si="140"/>
        <v>68090447</v>
      </c>
      <c r="D416" s="26">
        <f t="shared" si="129"/>
        <v>136149109</v>
      </c>
      <c r="E416" s="24">
        <f t="shared" si="141"/>
        <v>69309518</v>
      </c>
      <c r="F416" s="25">
        <f t="shared" si="141"/>
        <v>69309518</v>
      </c>
      <c r="G416" s="26">
        <f t="shared" si="131"/>
        <v>138619036</v>
      </c>
      <c r="H416" s="24">
        <f t="shared" si="132"/>
        <v>2469927</v>
      </c>
      <c r="I416" s="166">
        <f t="shared" si="133"/>
        <v>1.8141337964980735E-2</v>
      </c>
      <c r="J416" s="165">
        <f t="shared" si="134"/>
        <v>6.2931811149955205E-2</v>
      </c>
      <c r="K416" s="23">
        <f>IFERROR(G416/'Dollars - All Funds'!G416,"")</f>
        <v>0.91926603623402936</v>
      </c>
    </row>
    <row r="417" spans="1:11" hidden="1" outlineLevel="1">
      <c r="A417" s="609" t="s">
        <v>406</v>
      </c>
      <c r="B417" s="24">
        <f t="shared" si="140"/>
        <v>98326715</v>
      </c>
      <c r="C417" s="25">
        <f t="shared" si="140"/>
        <v>98415288</v>
      </c>
      <c r="D417" s="26">
        <f>B302+C302</f>
        <v>5259615</v>
      </c>
      <c r="E417" s="24">
        <f t="shared" si="141"/>
        <v>106649995</v>
      </c>
      <c r="F417" s="25">
        <f t="shared" si="141"/>
        <v>106649995</v>
      </c>
      <c r="G417" s="26">
        <f>E302+F302</f>
        <v>5645968.1803796925</v>
      </c>
      <c r="H417" s="24">
        <f>G302-D302</f>
        <v>386353.18037969247</v>
      </c>
      <c r="I417" s="166">
        <f>IFERROR(H302/D302,"")</f>
        <v>7.3456551549817325E-2</v>
      </c>
      <c r="J417" s="165">
        <f>IFERROR(G302/G$421,"")</f>
        <v>2.5632194072270926E-3</v>
      </c>
      <c r="K417" s="23">
        <f>IFERROR(G417/'Dollars - All Funds'!G417,"")</f>
        <v>0.82819410719991549</v>
      </c>
    </row>
    <row r="418" spans="1:11" ht="12.75" hidden="1" customHeight="1" outlineLevel="1">
      <c r="A418" s="609" t="s">
        <v>407</v>
      </c>
      <c r="B418" s="24">
        <f t="shared" si="140"/>
        <v>24861309</v>
      </c>
      <c r="C418" s="25">
        <f t="shared" si="140"/>
        <v>24872650</v>
      </c>
      <c r="D418" s="26">
        <f t="shared" ref="D418:D420" si="142">B418+C418</f>
        <v>49733959</v>
      </c>
      <c r="E418" s="24">
        <f t="shared" si="141"/>
        <v>26645792</v>
      </c>
      <c r="F418" s="25">
        <f t="shared" si="141"/>
        <v>26645792</v>
      </c>
      <c r="G418" s="26">
        <f t="shared" ref="G418:G420" si="143">E418+F418</f>
        <v>53291584</v>
      </c>
      <c r="H418" s="24">
        <f t="shared" ref="H418:H420" si="144">G418-D418</f>
        <v>3557625</v>
      </c>
      <c r="I418" s="166">
        <f t="shared" ref="I418:I420" si="145">IFERROR(H418/D418,"")</f>
        <v>7.1533114828039326E-2</v>
      </c>
      <c r="J418" s="165">
        <f t="shared" ref="J418:J420" si="146">IFERROR(G418/G$421,"")</f>
        <v>2.4193905807929399E-2</v>
      </c>
      <c r="K418" s="23">
        <f>IFERROR(G418/'Dollars - All Funds'!G418,"")</f>
        <v>0.92134878548435917</v>
      </c>
    </row>
    <row r="419" spans="1:11" hidden="1" outlineLevel="1">
      <c r="A419" s="75" t="s">
        <v>420</v>
      </c>
      <c r="B419" s="24">
        <f t="shared" si="140"/>
        <v>5691443</v>
      </c>
      <c r="C419" s="25">
        <f t="shared" si="140"/>
        <v>5691443</v>
      </c>
      <c r="D419" s="26">
        <f t="shared" si="142"/>
        <v>11382886</v>
      </c>
      <c r="E419" s="24">
        <f t="shared" si="141"/>
        <v>10985359</v>
      </c>
      <c r="F419" s="25">
        <f t="shared" si="141"/>
        <v>10985359</v>
      </c>
      <c r="G419" s="26">
        <f t="shared" si="143"/>
        <v>21970718</v>
      </c>
      <c r="H419" s="24">
        <f t="shared" si="144"/>
        <v>10587832</v>
      </c>
      <c r="I419" s="166">
        <f t="shared" si="145"/>
        <v>0.93015356562474583</v>
      </c>
      <c r="J419" s="165">
        <f t="shared" si="146"/>
        <v>9.9745108312895882E-3</v>
      </c>
      <c r="K419" s="23">
        <f>IFERROR(G419/'Dollars - All Funds'!G419,"")</f>
        <v>0.91221316774250605</v>
      </c>
    </row>
    <row r="420" spans="1:11" hidden="1" outlineLevel="1">
      <c r="A420" s="75" t="s">
        <v>421</v>
      </c>
      <c r="B420" s="24">
        <f t="shared" si="140"/>
        <v>5743331</v>
      </c>
      <c r="C420" s="25">
        <f t="shared" si="140"/>
        <v>5754712</v>
      </c>
      <c r="D420" s="26">
        <f t="shared" si="142"/>
        <v>11498043</v>
      </c>
      <c r="E420" s="24">
        <f t="shared" si="141"/>
        <v>9929565</v>
      </c>
      <c r="F420" s="25">
        <f t="shared" si="141"/>
        <v>9929565</v>
      </c>
      <c r="G420" s="26">
        <f t="shared" si="143"/>
        <v>19859130</v>
      </c>
      <c r="H420" s="24">
        <f t="shared" si="144"/>
        <v>8361087</v>
      </c>
      <c r="I420" s="166">
        <f t="shared" si="145"/>
        <v>0.72717478965768345</v>
      </c>
      <c r="J420" s="165">
        <f t="shared" si="146"/>
        <v>9.0158686341059949E-3</v>
      </c>
      <c r="K420" s="23">
        <f>IFERROR(G420/'Dollars - All Funds'!G420,"")</f>
        <v>0.93203645370218191</v>
      </c>
    </row>
    <row r="421" spans="1:11" ht="26.25" collapsed="1" thickBot="1">
      <c r="A421" s="376" t="s">
        <v>256</v>
      </c>
      <c r="B421" s="172">
        <f t="shared" ref="B421:J421" si="147">SUM(B409:B420)</f>
        <v>913809302</v>
      </c>
      <c r="C421" s="175">
        <f t="shared" si="147"/>
        <v>914439495</v>
      </c>
      <c r="D421" s="371">
        <f t="shared" si="147"/>
        <v>1636766409</v>
      </c>
      <c r="E421" s="172">
        <f t="shared" si="147"/>
        <v>1205170142</v>
      </c>
      <c r="F421" s="175">
        <f t="shared" si="147"/>
        <v>1205170144</v>
      </c>
      <c r="G421" s="371">
        <f t="shared" si="147"/>
        <v>2202686264.1803799</v>
      </c>
      <c r="H421" s="172">
        <f t="shared" si="147"/>
        <v>565919855.18037975</v>
      </c>
      <c r="I421" s="166">
        <f t="shared" si="133"/>
        <v>0.34575480781410622</v>
      </c>
      <c r="J421" s="167">
        <f t="shared" si="147"/>
        <v>1</v>
      </c>
      <c r="K421" s="156">
        <f>IFERROR(G421/'Dollars - All Funds'!G421,"")</f>
        <v>0.95922931152063717</v>
      </c>
    </row>
    <row r="422" spans="1:11" ht="12" customHeight="1">
      <c r="A422" s="603"/>
      <c r="B422" s="4"/>
      <c r="C422" s="4"/>
      <c r="D422" s="4"/>
      <c r="E422" s="4"/>
      <c r="F422" s="4"/>
      <c r="G422" s="4"/>
      <c r="H422" s="4"/>
      <c r="I422" s="4"/>
      <c r="J422" s="4"/>
      <c r="K422" s="194"/>
    </row>
    <row r="423" spans="1:11">
      <c r="A423" s="603"/>
      <c r="B423" s="4"/>
      <c r="C423" s="4"/>
      <c r="D423" s="4"/>
      <c r="E423" s="4"/>
      <c r="F423" s="4"/>
      <c r="G423" s="4"/>
      <c r="H423" s="4"/>
      <c r="I423" s="4"/>
      <c r="J423" s="4"/>
      <c r="K423" s="194"/>
    </row>
    <row r="424" spans="1:11">
      <c r="A424" s="603"/>
      <c r="B424" s="4"/>
      <c r="C424" s="4"/>
      <c r="D424" s="4"/>
      <c r="E424" s="4"/>
      <c r="F424" s="4"/>
      <c r="G424" s="4"/>
      <c r="H424" s="4"/>
      <c r="I424" s="4"/>
      <c r="J424" s="4"/>
      <c r="K424" s="194"/>
    </row>
    <row r="425" spans="1:11">
      <c r="A425" s="603"/>
      <c r="B425" s="4"/>
      <c r="C425" s="4"/>
      <c r="D425" s="4"/>
      <c r="E425" s="4"/>
      <c r="F425" s="4"/>
      <c r="G425" s="4"/>
      <c r="H425" s="4"/>
      <c r="I425" s="4"/>
      <c r="J425" s="4"/>
      <c r="K425" s="194"/>
    </row>
    <row r="426" spans="1:11">
      <c r="A426" s="603"/>
      <c r="B426" s="4"/>
      <c r="C426" s="4"/>
      <c r="D426" s="4"/>
      <c r="E426" s="4"/>
      <c r="F426" s="4"/>
      <c r="G426" s="4"/>
      <c r="H426" s="4"/>
      <c r="I426" s="4"/>
      <c r="J426" s="4"/>
      <c r="K426" s="194"/>
    </row>
    <row r="427" spans="1:11">
      <c r="A427" s="603"/>
      <c r="B427" s="4"/>
      <c r="C427" s="4"/>
      <c r="D427" s="4"/>
      <c r="E427" s="4"/>
      <c r="F427" s="4"/>
      <c r="G427" s="4"/>
      <c r="H427" s="4"/>
      <c r="I427" s="4"/>
      <c r="J427" s="4"/>
      <c r="K427" s="194"/>
    </row>
    <row r="428" spans="1:11">
      <c r="A428" s="603"/>
      <c r="B428" s="4"/>
      <c r="C428" s="4"/>
      <c r="D428" s="4"/>
      <c r="E428" s="4"/>
      <c r="F428" s="4"/>
      <c r="G428" s="4"/>
      <c r="H428" s="4"/>
      <c r="I428" s="4"/>
      <c r="J428" s="4"/>
      <c r="K428" s="194"/>
    </row>
    <row r="429" spans="1:11">
      <c r="A429" s="603"/>
      <c r="B429" s="4"/>
      <c r="C429" s="4"/>
      <c r="D429" s="4"/>
      <c r="E429" s="4"/>
      <c r="F429" s="4"/>
      <c r="G429" s="4"/>
      <c r="H429" s="4"/>
      <c r="I429" s="4"/>
      <c r="J429" s="4"/>
      <c r="K429" s="194"/>
    </row>
    <row r="430" spans="1:11">
      <c r="A430" s="603"/>
      <c r="B430" s="4"/>
      <c r="C430" s="4"/>
      <c r="D430" s="4"/>
      <c r="E430" s="4"/>
      <c r="F430" s="4"/>
      <c r="G430" s="4"/>
      <c r="H430" s="4"/>
      <c r="I430" s="4"/>
      <c r="J430" s="4"/>
      <c r="K430" s="194"/>
    </row>
    <row r="431" spans="1:11">
      <c r="A431" s="603"/>
      <c r="B431" s="4"/>
      <c r="C431" s="4"/>
      <c r="D431" s="4"/>
      <c r="E431" s="4"/>
      <c r="F431" s="4"/>
      <c r="G431" s="4"/>
      <c r="H431" s="4"/>
      <c r="I431" s="4"/>
      <c r="J431" s="4"/>
      <c r="K431" s="194"/>
    </row>
    <row r="432" spans="1:11">
      <c r="A432" s="603"/>
      <c r="B432" s="4"/>
      <c r="C432" s="4"/>
      <c r="D432" s="4"/>
      <c r="E432" s="4"/>
      <c r="F432" s="4"/>
      <c r="G432" s="4"/>
      <c r="H432" s="4"/>
      <c r="I432" s="4"/>
      <c r="J432" s="4"/>
      <c r="K432" s="194"/>
    </row>
    <row r="433" spans="1:13">
      <c r="A433" s="603"/>
      <c r="B433" s="4"/>
      <c r="C433" s="4"/>
      <c r="D433" s="4"/>
      <c r="E433" s="4"/>
      <c r="F433" s="4"/>
      <c r="G433" s="4"/>
      <c r="H433" s="4"/>
      <c r="I433" s="4"/>
      <c r="J433" s="4"/>
      <c r="K433" s="194"/>
    </row>
    <row r="434" spans="1:13">
      <c r="A434" s="603"/>
      <c r="B434" s="4"/>
      <c r="C434" s="4"/>
      <c r="D434" s="4"/>
      <c r="E434" s="4"/>
      <c r="F434" s="4"/>
      <c r="G434" s="4"/>
      <c r="H434" s="4"/>
      <c r="I434" s="4"/>
      <c r="J434" s="4"/>
      <c r="K434" s="194"/>
    </row>
    <row r="435" spans="1:13">
      <c r="A435" s="603"/>
      <c r="B435" s="4"/>
      <c r="C435" s="4"/>
      <c r="D435" s="4"/>
      <c r="E435" s="4"/>
      <c r="F435" s="4"/>
      <c r="G435" s="4"/>
      <c r="H435" s="4"/>
      <c r="I435" s="4"/>
      <c r="J435" s="4"/>
      <c r="K435" s="194"/>
    </row>
    <row r="436" spans="1:13">
      <c r="A436" s="603"/>
      <c r="B436" s="4"/>
      <c r="C436" s="4"/>
      <c r="D436" s="4"/>
      <c r="E436" s="4"/>
      <c r="F436" s="4"/>
      <c r="G436" s="4"/>
      <c r="H436" s="4"/>
      <c r="I436" s="4"/>
      <c r="J436" s="4"/>
      <c r="K436" s="194"/>
    </row>
    <row r="437" spans="1:13">
      <c r="A437" s="603"/>
      <c r="B437" s="4"/>
      <c r="C437" s="4"/>
      <c r="D437" s="4"/>
      <c r="E437" s="4"/>
      <c r="F437" s="4"/>
      <c r="G437" s="4"/>
      <c r="H437" s="4"/>
      <c r="I437" s="4"/>
      <c r="J437" s="4"/>
      <c r="K437" s="194"/>
    </row>
    <row r="438" spans="1:13">
      <c r="A438" s="603"/>
      <c r="B438" s="4"/>
      <c r="C438" s="4"/>
      <c r="D438" s="4"/>
      <c r="E438" s="4"/>
      <c r="F438" s="4"/>
      <c r="G438" s="4"/>
      <c r="H438" s="4"/>
      <c r="I438" s="4"/>
      <c r="J438" s="4"/>
      <c r="K438" s="194"/>
    </row>
    <row r="439" spans="1:13">
      <c r="A439" s="603"/>
      <c r="B439" s="4"/>
      <c r="C439" s="4"/>
      <c r="D439" s="4"/>
      <c r="E439" s="4"/>
      <c r="F439" s="4"/>
      <c r="G439" s="4"/>
      <c r="H439" s="4"/>
      <c r="I439" s="4"/>
      <c r="J439" s="4"/>
      <c r="K439" s="194"/>
    </row>
    <row r="440" spans="1:13">
      <c r="A440" s="603"/>
      <c r="B440" s="4"/>
      <c r="C440" s="4"/>
      <c r="D440" s="4"/>
      <c r="E440" s="4"/>
      <c r="F440" s="4"/>
      <c r="G440" s="4"/>
      <c r="H440" s="4"/>
      <c r="I440" s="4"/>
      <c r="J440" s="4"/>
      <c r="K440" s="194"/>
    </row>
    <row r="441" spans="1:13">
      <c r="A441" s="603"/>
      <c r="B441" s="4"/>
      <c r="C441" s="4"/>
      <c r="D441" s="4"/>
      <c r="E441" s="4"/>
      <c r="F441" s="4"/>
      <c r="G441" s="4"/>
      <c r="H441" s="4"/>
      <c r="I441" s="4"/>
      <c r="J441" s="4"/>
      <c r="K441" s="194"/>
    </row>
    <row r="442" spans="1:13">
      <c r="A442" s="603"/>
      <c r="B442" s="4"/>
      <c r="C442" s="4"/>
      <c r="D442" s="4"/>
      <c r="E442" s="4"/>
      <c r="F442" s="4"/>
      <c r="G442" s="4"/>
      <c r="H442" s="4"/>
      <c r="I442" s="4"/>
      <c r="J442" s="4"/>
      <c r="K442" s="194"/>
    </row>
    <row r="443" spans="1:13">
      <c r="A443" s="603"/>
      <c r="B443" s="4"/>
      <c r="C443" s="4"/>
      <c r="D443" s="4"/>
      <c r="E443" s="4"/>
      <c r="F443" s="4"/>
      <c r="G443" s="4"/>
      <c r="H443" s="4"/>
      <c r="I443" s="4"/>
      <c r="J443" s="4"/>
      <c r="K443" s="604"/>
    </row>
    <row r="444" spans="1:13" ht="13.5" thickBot="1">
      <c r="A444" s="603"/>
      <c r="B444" s="4"/>
      <c r="C444" s="4"/>
      <c r="D444" s="4"/>
      <c r="E444" s="4"/>
      <c r="F444" s="4"/>
      <c r="G444" s="4"/>
      <c r="H444" s="4"/>
      <c r="I444" s="4"/>
      <c r="J444" s="4"/>
      <c r="K444" s="194"/>
    </row>
    <row r="445" spans="1:13" ht="13.5" customHeight="1" thickBot="1">
      <c r="A445" s="547" t="s">
        <v>322</v>
      </c>
      <c r="B445" s="548"/>
      <c r="C445" s="548"/>
      <c r="D445" s="548"/>
      <c r="E445" s="548"/>
      <c r="F445" s="548"/>
      <c r="G445" s="548"/>
      <c r="H445" s="548"/>
      <c r="I445" s="548"/>
      <c r="J445" s="548"/>
      <c r="K445" s="557"/>
    </row>
    <row r="446" spans="1:13" ht="13.5" thickBot="1">
      <c r="A446" s="248" t="s">
        <v>483</v>
      </c>
      <c r="B446" s="678" t="s">
        <v>100</v>
      </c>
      <c r="C446" s="679"/>
      <c r="D446" s="679"/>
      <c r="E446" s="679"/>
      <c r="F446" s="679"/>
      <c r="G446" s="679"/>
      <c r="H446" s="679"/>
      <c r="I446" s="679"/>
      <c r="J446" s="679"/>
      <c r="K446" s="680"/>
    </row>
    <row r="447" spans="1:13" ht="25.5">
      <c r="A447" s="448" t="s">
        <v>199</v>
      </c>
      <c r="B447" s="464">
        <f>E447-2</f>
        <v>2018</v>
      </c>
      <c r="C447" s="450">
        <f>B447+1</f>
        <v>2019</v>
      </c>
      <c r="D447" s="451" t="str">
        <f>B447&amp;"-"&amp;C447</f>
        <v>2018-2019</v>
      </c>
      <c r="E447" s="449" t="str">
        <f>$L$1</f>
        <v>2020</v>
      </c>
      <c r="F447" s="450">
        <f>E447+1</f>
        <v>2021</v>
      </c>
      <c r="G447" s="451" t="str">
        <f>E447&amp;"-"&amp;F447</f>
        <v>2020-2021</v>
      </c>
      <c r="H447" s="449" t="s">
        <v>101</v>
      </c>
      <c r="I447" s="450" t="s">
        <v>102</v>
      </c>
      <c r="J447" s="465" t="s">
        <v>103</v>
      </c>
      <c r="K447" s="465" t="s">
        <v>104</v>
      </c>
    </row>
    <row r="448" spans="1:13" s="38" customFormat="1" hidden="1" outlineLevel="1">
      <c r="A448" s="600" t="s">
        <v>231</v>
      </c>
      <c r="B448" s="598"/>
      <c r="C448" s="598"/>
      <c r="D448" s="598"/>
      <c r="E448" s="598"/>
      <c r="F448" s="598"/>
      <c r="G448" s="598"/>
      <c r="H448" s="598"/>
      <c r="I448" s="598"/>
      <c r="J448" s="598"/>
      <c r="K448" s="597"/>
      <c r="L448" s="35"/>
      <c r="M448" s="35"/>
    </row>
    <row r="449" spans="1:11" hidden="1" outlineLevel="1">
      <c r="A449" s="611" t="s">
        <v>47</v>
      </c>
      <c r="B449" s="22">
        <f>(INDEX(Data!1162:1162,1,$M$1-2))</f>
        <v>680406</v>
      </c>
      <c r="C449" s="20">
        <f>(INDEX(Data!1162:1162,1,$M$1-1))</f>
        <v>680406</v>
      </c>
      <c r="D449" s="21">
        <f>B449+C449</f>
        <v>1360812</v>
      </c>
      <c r="E449" s="30">
        <f>(INDEX(Data!1162:1162,1,$M$1))</f>
        <v>680406</v>
      </c>
      <c r="F449" s="31">
        <f>(INDEX(Data!1162:1162,1,$M$1+1))</f>
        <v>680406</v>
      </c>
      <c r="G449" s="21">
        <f t="shared" ref="G449:G498" si="148">E449+F449</f>
        <v>1360812</v>
      </c>
      <c r="H449" s="22">
        <f t="shared" ref="H449:H498" si="149">G449-D449</f>
        <v>0</v>
      </c>
      <c r="I449" s="164">
        <f t="shared" ref="I449:I513" si="150">IFERROR(H449/D449,"")</f>
        <v>0</v>
      </c>
      <c r="J449" s="165">
        <f>IFERROR(G449/G$499,"")</f>
        <v>0.02</v>
      </c>
      <c r="K449" s="23">
        <f>IFERROR(G449/'Dollars - All Funds'!G449,"")</f>
        <v>1</v>
      </c>
    </row>
    <row r="450" spans="1:11" hidden="1" outlineLevel="1">
      <c r="A450" s="611" t="s">
        <v>48</v>
      </c>
      <c r="B450" s="24">
        <f>(INDEX(Data!1163:1163,1,$M$1-2))</f>
        <v>680406</v>
      </c>
      <c r="C450" s="25">
        <f>(INDEX(Data!1163:1163,1,$M$1-1))</f>
        <v>680406</v>
      </c>
      <c r="D450" s="26">
        <f t="shared" ref="D450:D498" si="151">B450+C450</f>
        <v>1360812</v>
      </c>
      <c r="E450" s="27">
        <f>(INDEX(Data!1163:1163,1,$M$1))</f>
        <v>680406</v>
      </c>
      <c r="F450" s="28">
        <f>(INDEX(Data!1163:1163,1,$M$1+1))</f>
        <v>680406</v>
      </c>
      <c r="G450" s="26">
        <f t="shared" si="148"/>
        <v>1360812</v>
      </c>
      <c r="H450" s="24">
        <f t="shared" si="149"/>
        <v>0</v>
      </c>
      <c r="I450" s="164">
        <f t="shared" si="150"/>
        <v>0</v>
      </c>
      <c r="J450" s="165">
        <f t="shared" ref="J450:J498" si="152">IFERROR(G450/G$499,"")</f>
        <v>0.02</v>
      </c>
      <c r="K450" s="23">
        <f>IFERROR(G450/'Dollars - All Funds'!G450,"")</f>
        <v>1</v>
      </c>
    </row>
    <row r="451" spans="1:11" hidden="1" outlineLevel="1">
      <c r="A451" s="611" t="s">
        <v>49</v>
      </c>
      <c r="B451" s="24">
        <f>(INDEX(Data!1164:1164,1,$M$1-2))</f>
        <v>680406</v>
      </c>
      <c r="C451" s="25">
        <f>(INDEX(Data!1164:1164,1,$M$1-1))</f>
        <v>680406</v>
      </c>
      <c r="D451" s="26">
        <f t="shared" si="151"/>
        <v>1360812</v>
      </c>
      <c r="E451" s="27">
        <f>(INDEX(Data!1164:1164,1,$M$1))</f>
        <v>680406</v>
      </c>
      <c r="F451" s="28">
        <f>(INDEX(Data!1164:1164,1,$M$1+1))</f>
        <v>680406</v>
      </c>
      <c r="G451" s="26">
        <f t="shared" si="148"/>
        <v>1360812</v>
      </c>
      <c r="H451" s="24">
        <f t="shared" si="149"/>
        <v>0</v>
      </c>
      <c r="I451" s="164">
        <f t="shared" si="150"/>
        <v>0</v>
      </c>
      <c r="J451" s="165">
        <f t="shared" si="152"/>
        <v>0.02</v>
      </c>
      <c r="K451" s="23">
        <f>IFERROR(G451/'Dollars - All Funds'!G451,"")</f>
        <v>1</v>
      </c>
    </row>
    <row r="452" spans="1:11" hidden="1" outlineLevel="1">
      <c r="A452" s="611" t="s">
        <v>50</v>
      </c>
      <c r="B452" s="24">
        <f>(INDEX(Data!1165:1165,1,$M$1-2))</f>
        <v>680406</v>
      </c>
      <c r="C452" s="25">
        <f>(INDEX(Data!1165:1165,1,$M$1-1))</f>
        <v>680406</v>
      </c>
      <c r="D452" s="26">
        <f t="shared" si="151"/>
        <v>1360812</v>
      </c>
      <c r="E452" s="27">
        <f>(INDEX(Data!1165:1165,1,$M$1))</f>
        <v>680406</v>
      </c>
      <c r="F452" s="28">
        <f>(INDEX(Data!1165:1165,1,$M$1+1))</f>
        <v>680406</v>
      </c>
      <c r="G452" s="26">
        <f t="shared" si="148"/>
        <v>1360812</v>
      </c>
      <c r="H452" s="24">
        <f t="shared" si="149"/>
        <v>0</v>
      </c>
      <c r="I452" s="164">
        <f t="shared" si="150"/>
        <v>0</v>
      </c>
      <c r="J452" s="165">
        <f t="shared" si="152"/>
        <v>0.02</v>
      </c>
      <c r="K452" s="23">
        <f>IFERROR(G452/'Dollars - All Funds'!G452,"")</f>
        <v>1</v>
      </c>
    </row>
    <row r="453" spans="1:11" hidden="1" outlineLevel="1">
      <c r="A453" s="611" t="s">
        <v>51</v>
      </c>
      <c r="B453" s="24">
        <f>(INDEX(Data!1166:1166,1,$M$1-2))</f>
        <v>680406</v>
      </c>
      <c r="C453" s="25">
        <f>(INDEX(Data!1166:1166,1,$M$1-1))</f>
        <v>680406</v>
      </c>
      <c r="D453" s="26">
        <f t="shared" si="151"/>
        <v>1360812</v>
      </c>
      <c r="E453" s="27">
        <f>(INDEX(Data!1166:1166,1,$M$1))</f>
        <v>680406</v>
      </c>
      <c r="F453" s="28">
        <f>(INDEX(Data!1166:1166,1,$M$1+1))</f>
        <v>680406</v>
      </c>
      <c r="G453" s="26">
        <f t="shared" si="148"/>
        <v>1360812</v>
      </c>
      <c r="H453" s="24">
        <f t="shared" si="149"/>
        <v>0</v>
      </c>
      <c r="I453" s="164">
        <f t="shared" si="150"/>
        <v>0</v>
      </c>
      <c r="J453" s="165">
        <f t="shared" si="152"/>
        <v>0.02</v>
      </c>
      <c r="K453" s="23">
        <f>IFERROR(G453/'Dollars - All Funds'!G453,"")</f>
        <v>1</v>
      </c>
    </row>
    <row r="454" spans="1:11" hidden="1" outlineLevel="1">
      <c r="A454" s="611" t="s">
        <v>52</v>
      </c>
      <c r="B454" s="24">
        <f>(INDEX(Data!1167:1167,1,$M$1-2))</f>
        <v>680406</v>
      </c>
      <c r="C454" s="25">
        <f>(INDEX(Data!1167:1167,1,$M$1-1))</f>
        <v>680406</v>
      </c>
      <c r="D454" s="26">
        <f t="shared" si="151"/>
        <v>1360812</v>
      </c>
      <c r="E454" s="27">
        <f>(INDEX(Data!1167:1167,1,$M$1))</f>
        <v>680406</v>
      </c>
      <c r="F454" s="28">
        <f>(INDEX(Data!1167:1167,1,$M$1+1))</f>
        <v>680406</v>
      </c>
      <c r="G454" s="26">
        <f t="shared" si="148"/>
        <v>1360812</v>
      </c>
      <c r="H454" s="24">
        <f t="shared" si="149"/>
        <v>0</v>
      </c>
      <c r="I454" s="164">
        <f t="shared" si="150"/>
        <v>0</v>
      </c>
      <c r="J454" s="165">
        <f t="shared" si="152"/>
        <v>0.02</v>
      </c>
      <c r="K454" s="23">
        <f>IFERROR(G454/'Dollars - All Funds'!G454,"")</f>
        <v>1</v>
      </c>
    </row>
    <row r="455" spans="1:11" hidden="1" outlineLevel="1">
      <c r="A455" s="611" t="s">
        <v>53</v>
      </c>
      <c r="B455" s="24">
        <f>(INDEX(Data!1168:1168,1,$M$1-2))</f>
        <v>680406</v>
      </c>
      <c r="C455" s="25">
        <f>(INDEX(Data!1168:1168,1,$M$1-1))</f>
        <v>680406</v>
      </c>
      <c r="D455" s="26">
        <f t="shared" si="151"/>
        <v>1360812</v>
      </c>
      <c r="E455" s="27">
        <f>(INDEX(Data!1168:1168,1,$M$1))</f>
        <v>680406</v>
      </c>
      <c r="F455" s="28">
        <f>(INDEX(Data!1168:1168,1,$M$1+1))</f>
        <v>680406</v>
      </c>
      <c r="G455" s="26">
        <f t="shared" si="148"/>
        <v>1360812</v>
      </c>
      <c r="H455" s="24">
        <f t="shared" si="149"/>
        <v>0</v>
      </c>
      <c r="I455" s="164">
        <f t="shared" si="150"/>
        <v>0</v>
      </c>
      <c r="J455" s="165">
        <f t="shared" si="152"/>
        <v>0.02</v>
      </c>
      <c r="K455" s="23">
        <f>IFERROR(G455/'Dollars - All Funds'!G455,"")</f>
        <v>1</v>
      </c>
    </row>
    <row r="456" spans="1:11" hidden="1" outlineLevel="1">
      <c r="A456" s="611" t="s">
        <v>54</v>
      </c>
      <c r="B456" s="24">
        <f>(INDEX(Data!1169:1169,1,$M$1-2))</f>
        <v>680406</v>
      </c>
      <c r="C456" s="25">
        <f>(INDEX(Data!1169:1169,1,$M$1-1))</f>
        <v>680406</v>
      </c>
      <c r="D456" s="26">
        <f t="shared" si="151"/>
        <v>1360812</v>
      </c>
      <c r="E456" s="27">
        <f>(INDEX(Data!1169:1169,1,$M$1))</f>
        <v>680406</v>
      </c>
      <c r="F456" s="28">
        <f>(INDEX(Data!1169:1169,1,$M$1+1))</f>
        <v>680406</v>
      </c>
      <c r="G456" s="26">
        <f t="shared" si="148"/>
        <v>1360812</v>
      </c>
      <c r="H456" s="24">
        <f t="shared" si="149"/>
        <v>0</v>
      </c>
      <c r="I456" s="164">
        <f t="shared" si="150"/>
        <v>0</v>
      </c>
      <c r="J456" s="165">
        <f t="shared" si="152"/>
        <v>0.02</v>
      </c>
      <c r="K456" s="23">
        <f>IFERROR(G456/'Dollars - All Funds'!G456,"")</f>
        <v>1</v>
      </c>
    </row>
    <row r="457" spans="1:11" hidden="1" outlineLevel="1">
      <c r="A457" s="611" t="s">
        <v>55</v>
      </c>
      <c r="B457" s="24">
        <f>(INDEX(Data!1170:1170,1,$M$1-2))</f>
        <v>680406</v>
      </c>
      <c r="C457" s="25">
        <f>(INDEX(Data!1170:1170,1,$M$1-1))</f>
        <v>680406</v>
      </c>
      <c r="D457" s="26">
        <f t="shared" si="151"/>
        <v>1360812</v>
      </c>
      <c r="E457" s="27">
        <f>(INDEX(Data!1170:1170,1,$M$1))</f>
        <v>680406</v>
      </c>
      <c r="F457" s="28">
        <f>(INDEX(Data!1170:1170,1,$M$1+1))</f>
        <v>680406</v>
      </c>
      <c r="G457" s="26">
        <f t="shared" si="148"/>
        <v>1360812</v>
      </c>
      <c r="H457" s="24">
        <f t="shared" si="149"/>
        <v>0</v>
      </c>
      <c r="I457" s="164">
        <f t="shared" si="150"/>
        <v>0</v>
      </c>
      <c r="J457" s="165">
        <f t="shared" si="152"/>
        <v>0.02</v>
      </c>
      <c r="K457" s="23">
        <f>IFERROR(G457/'Dollars - All Funds'!G457,"")</f>
        <v>1</v>
      </c>
    </row>
    <row r="458" spans="1:11" hidden="1" outlineLevel="1">
      <c r="A458" s="611" t="s">
        <v>56</v>
      </c>
      <c r="B458" s="24">
        <f>(INDEX(Data!1171:1171,1,$M$1-2))</f>
        <v>680406</v>
      </c>
      <c r="C458" s="25">
        <f>(INDEX(Data!1171:1171,1,$M$1-1))</f>
        <v>680406</v>
      </c>
      <c r="D458" s="26">
        <f t="shared" si="151"/>
        <v>1360812</v>
      </c>
      <c r="E458" s="27">
        <f>(INDEX(Data!1171:1171,1,$M$1))</f>
        <v>680406</v>
      </c>
      <c r="F458" s="28">
        <f>(INDEX(Data!1171:1171,1,$M$1+1))</f>
        <v>680406</v>
      </c>
      <c r="G458" s="26">
        <f t="shared" si="148"/>
        <v>1360812</v>
      </c>
      <c r="H458" s="24">
        <f t="shared" si="149"/>
        <v>0</v>
      </c>
      <c r="I458" s="164">
        <f t="shared" si="150"/>
        <v>0</v>
      </c>
      <c r="J458" s="165">
        <f t="shared" si="152"/>
        <v>0.02</v>
      </c>
      <c r="K458" s="23">
        <f>IFERROR(G458/'Dollars - All Funds'!G458,"")</f>
        <v>1</v>
      </c>
    </row>
    <row r="459" spans="1:11" hidden="1" outlineLevel="1">
      <c r="A459" s="611" t="s">
        <v>57</v>
      </c>
      <c r="B459" s="24">
        <f>(INDEX(Data!1172:1172,1,$M$1-2))</f>
        <v>680406</v>
      </c>
      <c r="C459" s="25">
        <f>(INDEX(Data!1172:1172,1,$M$1-1))</f>
        <v>680406</v>
      </c>
      <c r="D459" s="26">
        <f t="shared" si="151"/>
        <v>1360812</v>
      </c>
      <c r="E459" s="27">
        <f>(INDEX(Data!1172:1172,1,$M$1))</f>
        <v>680406</v>
      </c>
      <c r="F459" s="28">
        <f>(INDEX(Data!1172:1172,1,$M$1+1))</f>
        <v>680406</v>
      </c>
      <c r="G459" s="26">
        <f t="shared" si="148"/>
        <v>1360812</v>
      </c>
      <c r="H459" s="24">
        <f t="shared" si="149"/>
        <v>0</v>
      </c>
      <c r="I459" s="164">
        <f t="shared" si="150"/>
        <v>0</v>
      </c>
      <c r="J459" s="165">
        <f t="shared" si="152"/>
        <v>0.02</v>
      </c>
      <c r="K459" s="23">
        <f>IFERROR(G459/'Dollars - All Funds'!G459,"")</f>
        <v>1</v>
      </c>
    </row>
    <row r="460" spans="1:11" hidden="1" outlineLevel="1">
      <c r="A460" s="611" t="s">
        <v>58</v>
      </c>
      <c r="B460" s="24">
        <f>(INDEX(Data!1173:1173,1,$M$1-2))</f>
        <v>680406</v>
      </c>
      <c r="C460" s="25">
        <f>(INDEX(Data!1173:1173,1,$M$1-1))</f>
        <v>680406</v>
      </c>
      <c r="D460" s="26">
        <f t="shared" si="151"/>
        <v>1360812</v>
      </c>
      <c r="E460" s="27">
        <f>(INDEX(Data!1173:1173,1,$M$1))</f>
        <v>680406</v>
      </c>
      <c r="F460" s="28">
        <f>(INDEX(Data!1173:1173,1,$M$1+1))</f>
        <v>680406</v>
      </c>
      <c r="G460" s="26">
        <f t="shared" si="148"/>
        <v>1360812</v>
      </c>
      <c r="H460" s="24">
        <f t="shared" si="149"/>
        <v>0</v>
      </c>
      <c r="I460" s="164">
        <f t="shared" si="150"/>
        <v>0</v>
      </c>
      <c r="J460" s="165">
        <f t="shared" si="152"/>
        <v>0.02</v>
      </c>
      <c r="K460" s="23">
        <f>IFERROR(G460/'Dollars - All Funds'!G460,"")</f>
        <v>1</v>
      </c>
    </row>
    <row r="461" spans="1:11" hidden="1" outlineLevel="1">
      <c r="A461" s="611" t="s">
        <v>59</v>
      </c>
      <c r="B461" s="24">
        <f>(INDEX(Data!1174:1174,1,$M$1-2))</f>
        <v>680406</v>
      </c>
      <c r="C461" s="25">
        <f>(INDEX(Data!1174:1174,1,$M$1-1))</f>
        <v>680406</v>
      </c>
      <c r="D461" s="26">
        <f t="shared" si="151"/>
        <v>1360812</v>
      </c>
      <c r="E461" s="27">
        <f>(INDEX(Data!1174:1174,1,$M$1))</f>
        <v>680406</v>
      </c>
      <c r="F461" s="28">
        <f>(INDEX(Data!1174:1174,1,$M$1+1))</f>
        <v>680406</v>
      </c>
      <c r="G461" s="26">
        <f t="shared" si="148"/>
        <v>1360812</v>
      </c>
      <c r="H461" s="24">
        <f t="shared" si="149"/>
        <v>0</v>
      </c>
      <c r="I461" s="164">
        <f t="shared" si="150"/>
        <v>0</v>
      </c>
      <c r="J461" s="165">
        <f t="shared" si="152"/>
        <v>0.02</v>
      </c>
      <c r="K461" s="23">
        <f>IFERROR(G461/'Dollars - All Funds'!G461,"")</f>
        <v>1</v>
      </c>
    </row>
    <row r="462" spans="1:11" hidden="1" outlineLevel="1">
      <c r="A462" s="612" t="s">
        <v>184</v>
      </c>
      <c r="B462" s="24">
        <f>(INDEX(Data!1175:1175,1,$M$1-2))</f>
        <v>680406</v>
      </c>
      <c r="C462" s="25">
        <f>(INDEX(Data!1175:1175,1,$M$1-1))</f>
        <v>680406</v>
      </c>
      <c r="D462" s="26">
        <f t="shared" si="151"/>
        <v>1360812</v>
      </c>
      <c r="E462" s="27">
        <f>(INDEX(Data!1175:1175,1,$M$1))</f>
        <v>680406</v>
      </c>
      <c r="F462" s="28">
        <f>(INDEX(Data!1175:1175,1,$M$1+1))</f>
        <v>680406</v>
      </c>
      <c r="G462" s="26">
        <f t="shared" si="148"/>
        <v>1360812</v>
      </c>
      <c r="H462" s="24">
        <f t="shared" si="149"/>
        <v>0</v>
      </c>
      <c r="I462" s="164">
        <f t="shared" si="150"/>
        <v>0</v>
      </c>
      <c r="J462" s="165">
        <f t="shared" si="152"/>
        <v>0.02</v>
      </c>
      <c r="K462" s="23">
        <f>IFERROR(G462/'Dollars - All Funds'!G462,"")</f>
        <v>1</v>
      </c>
    </row>
    <row r="463" spans="1:11" hidden="1" outlineLevel="1">
      <c r="A463" s="611" t="s">
        <v>60</v>
      </c>
      <c r="B463" s="24">
        <f>(INDEX(Data!1176:1176,1,$M$1-2))</f>
        <v>680406</v>
      </c>
      <c r="C463" s="25">
        <f>(INDEX(Data!1176:1176,1,$M$1-1))</f>
        <v>680406</v>
      </c>
      <c r="D463" s="26">
        <f t="shared" si="151"/>
        <v>1360812</v>
      </c>
      <c r="E463" s="27">
        <f>(INDEX(Data!1176:1176,1,$M$1))</f>
        <v>680406</v>
      </c>
      <c r="F463" s="28">
        <f>(INDEX(Data!1176:1176,1,$M$1+1))</f>
        <v>680406</v>
      </c>
      <c r="G463" s="26">
        <f t="shared" si="148"/>
        <v>1360812</v>
      </c>
      <c r="H463" s="24">
        <f t="shared" si="149"/>
        <v>0</v>
      </c>
      <c r="I463" s="164">
        <f t="shared" si="150"/>
        <v>0</v>
      </c>
      <c r="J463" s="165">
        <f t="shared" si="152"/>
        <v>0.02</v>
      </c>
      <c r="K463" s="23">
        <f>IFERROR(G463/'Dollars - All Funds'!G463,"")</f>
        <v>1</v>
      </c>
    </row>
    <row r="464" spans="1:11" hidden="1" outlineLevel="1">
      <c r="A464" s="611" t="s">
        <v>61</v>
      </c>
      <c r="B464" s="24">
        <f>(INDEX(Data!1177:1177,1,$M$1-2))</f>
        <v>680406</v>
      </c>
      <c r="C464" s="25">
        <f>(INDEX(Data!1177:1177,1,$M$1-1))</f>
        <v>680406</v>
      </c>
      <c r="D464" s="26">
        <f t="shared" si="151"/>
        <v>1360812</v>
      </c>
      <c r="E464" s="27">
        <f>(INDEX(Data!1177:1177,1,$M$1))</f>
        <v>680406</v>
      </c>
      <c r="F464" s="28">
        <f>(INDEX(Data!1177:1177,1,$M$1+1))</f>
        <v>680406</v>
      </c>
      <c r="G464" s="26">
        <f t="shared" si="148"/>
        <v>1360812</v>
      </c>
      <c r="H464" s="24">
        <f t="shared" si="149"/>
        <v>0</v>
      </c>
      <c r="I464" s="164">
        <f t="shared" si="150"/>
        <v>0</v>
      </c>
      <c r="J464" s="165">
        <f t="shared" si="152"/>
        <v>0.02</v>
      </c>
      <c r="K464" s="23">
        <f>IFERROR(G464/'Dollars - All Funds'!G464,"")</f>
        <v>1</v>
      </c>
    </row>
    <row r="465" spans="1:11" hidden="1" outlineLevel="1">
      <c r="A465" s="611" t="s">
        <v>62</v>
      </c>
      <c r="B465" s="24">
        <f>(INDEX(Data!1178:1178,1,$M$1-2))</f>
        <v>680406</v>
      </c>
      <c r="C465" s="25">
        <f>(INDEX(Data!1178:1178,1,$M$1-1))</f>
        <v>680406</v>
      </c>
      <c r="D465" s="26">
        <f t="shared" si="151"/>
        <v>1360812</v>
      </c>
      <c r="E465" s="27">
        <f>(INDEX(Data!1178:1178,1,$M$1))</f>
        <v>680406</v>
      </c>
      <c r="F465" s="28">
        <f>(INDEX(Data!1178:1178,1,$M$1+1))</f>
        <v>680406</v>
      </c>
      <c r="G465" s="26">
        <f t="shared" si="148"/>
        <v>1360812</v>
      </c>
      <c r="H465" s="24">
        <f t="shared" si="149"/>
        <v>0</v>
      </c>
      <c r="I465" s="164">
        <f t="shared" si="150"/>
        <v>0</v>
      </c>
      <c r="J465" s="165">
        <f t="shared" si="152"/>
        <v>0.02</v>
      </c>
      <c r="K465" s="23">
        <f>IFERROR(G465/'Dollars - All Funds'!G465,"")</f>
        <v>1</v>
      </c>
    </row>
    <row r="466" spans="1:11" hidden="1" outlineLevel="1">
      <c r="A466" s="611" t="s">
        <v>63</v>
      </c>
      <c r="B466" s="24">
        <f>(INDEX(Data!1179:1179,1,$M$1-2))</f>
        <v>680406</v>
      </c>
      <c r="C466" s="25">
        <f>(INDEX(Data!1179:1179,1,$M$1-1))</f>
        <v>680406</v>
      </c>
      <c r="D466" s="26">
        <f t="shared" si="151"/>
        <v>1360812</v>
      </c>
      <c r="E466" s="27">
        <f>(INDEX(Data!1179:1179,1,$M$1))</f>
        <v>680406</v>
      </c>
      <c r="F466" s="28">
        <f>(INDEX(Data!1179:1179,1,$M$1+1))</f>
        <v>680406</v>
      </c>
      <c r="G466" s="26">
        <f t="shared" si="148"/>
        <v>1360812</v>
      </c>
      <c r="H466" s="24">
        <f t="shared" si="149"/>
        <v>0</v>
      </c>
      <c r="I466" s="164">
        <f t="shared" si="150"/>
        <v>0</v>
      </c>
      <c r="J466" s="165">
        <f t="shared" si="152"/>
        <v>0.02</v>
      </c>
      <c r="K466" s="23">
        <f>IFERROR(G466/'Dollars - All Funds'!G466,"")</f>
        <v>1</v>
      </c>
    </row>
    <row r="467" spans="1:11" hidden="1" outlineLevel="1">
      <c r="A467" s="611" t="s">
        <v>64</v>
      </c>
      <c r="B467" s="24">
        <f>(INDEX(Data!1180:1180,1,$M$1-2))</f>
        <v>680406</v>
      </c>
      <c r="C467" s="25">
        <f>(INDEX(Data!1180:1180,1,$M$1-1))</f>
        <v>680406</v>
      </c>
      <c r="D467" s="26">
        <f t="shared" si="151"/>
        <v>1360812</v>
      </c>
      <c r="E467" s="27">
        <f>(INDEX(Data!1180:1180,1,$M$1))</f>
        <v>680406</v>
      </c>
      <c r="F467" s="28">
        <f>(INDEX(Data!1180:1180,1,$M$1+1))</f>
        <v>680406</v>
      </c>
      <c r="G467" s="26">
        <f t="shared" si="148"/>
        <v>1360812</v>
      </c>
      <c r="H467" s="24">
        <f t="shared" si="149"/>
        <v>0</v>
      </c>
      <c r="I467" s="164">
        <f t="shared" si="150"/>
        <v>0</v>
      </c>
      <c r="J467" s="165">
        <f t="shared" si="152"/>
        <v>0.02</v>
      </c>
      <c r="K467" s="23">
        <f>IFERROR(G467/'Dollars - All Funds'!G467,"")</f>
        <v>1</v>
      </c>
    </row>
    <row r="468" spans="1:11" hidden="1" outlineLevel="1">
      <c r="A468" s="611" t="s">
        <v>65</v>
      </c>
      <c r="B468" s="24">
        <f>(INDEX(Data!1181:1181,1,$M$1-2))</f>
        <v>680406</v>
      </c>
      <c r="C468" s="25">
        <f>(INDEX(Data!1181:1181,1,$M$1-1))</f>
        <v>680406</v>
      </c>
      <c r="D468" s="26">
        <f t="shared" si="151"/>
        <v>1360812</v>
      </c>
      <c r="E468" s="27">
        <f>(INDEX(Data!1181:1181,1,$M$1))</f>
        <v>680406</v>
      </c>
      <c r="F468" s="28">
        <f>(INDEX(Data!1181:1181,1,$M$1+1))</f>
        <v>680406</v>
      </c>
      <c r="G468" s="26">
        <f t="shared" si="148"/>
        <v>1360812</v>
      </c>
      <c r="H468" s="24">
        <f t="shared" si="149"/>
        <v>0</v>
      </c>
      <c r="I468" s="164">
        <f t="shared" si="150"/>
        <v>0</v>
      </c>
      <c r="J468" s="165">
        <f t="shared" si="152"/>
        <v>0.02</v>
      </c>
      <c r="K468" s="23">
        <f>IFERROR(G468/'Dollars - All Funds'!G468,"")</f>
        <v>1</v>
      </c>
    </row>
    <row r="469" spans="1:11" hidden="1" outlineLevel="1">
      <c r="A469" s="611" t="s">
        <v>66</v>
      </c>
      <c r="B469" s="24">
        <f>(INDEX(Data!1182:1182,1,$M$1-2))</f>
        <v>680406</v>
      </c>
      <c r="C469" s="25">
        <f>(INDEX(Data!1182:1182,1,$M$1-1))</f>
        <v>680406</v>
      </c>
      <c r="D469" s="26">
        <f t="shared" si="151"/>
        <v>1360812</v>
      </c>
      <c r="E469" s="27">
        <f>(INDEX(Data!1182:1182,1,$M$1))</f>
        <v>680406</v>
      </c>
      <c r="F469" s="28">
        <f>(INDEX(Data!1182:1182,1,$M$1+1))</f>
        <v>680406</v>
      </c>
      <c r="G469" s="26">
        <f t="shared" si="148"/>
        <v>1360812</v>
      </c>
      <c r="H469" s="24">
        <f t="shared" si="149"/>
        <v>0</v>
      </c>
      <c r="I469" s="164">
        <f t="shared" si="150"/>
        <v>0</v>
      </c>
      <c r="J469" s="165">
        <f t="shared" si="152"/>
        <v>0.02</v>
      </c>
      <c r="K469" s="23">
        <f>IFERROR(G469/'Dollars - All Funds'!G469,"")</f>
        <v>1</v>
      </c>
    </row>
    <row r="470" spans="1:11" hidden="1" outlineLevel="1">
      <c r="A470" s="611" t="s">
        <v>67</v>
      </c>
      <c r="B470" s="24">
        <f>(INDEX(Data!1183:1183,1,$M$1-2))</f>
        <v>680406</v>
      </c>
      <c r="C470" s="25">
        <f>(INDEX(Data!1183:1183,1,$M$1-1))</f>
        <v>680406</v>
      </c>
      <c r="D470" s="26">
        <f t="shared" si="151"/>
        <v>1360812</v>
      </c>
      <c r="E470" s="27">
        <f>(INDEX(Data!1183:1183,1,$M$1))</f>
        <v>680406</v>
      </c>
      <c r="F470" s="28">
        <f>(INDEX(Data!1183:1183,1,$M$1+1))</f>
        <v>680406</v>
      </c>
      <c r="G470" s="26">
        <f t="shared" si="148"/>
        <v>1360812</v>
      </c>
      <c r="H470" s="24">
        <f t="shared" si="149"/>
        <v>0</v>
      </c>
      <c r="I470" s="164">
        <f t="shared" si="150"/>
        <v>0</v>
      </c>
      <c r="J470" s="165">
        <f t="shared" si="152"/>
        <v>0.02</v>
      </c>
      <c r="K470" s="23">
        <f>IFERROR(G470/'Dollars - All Funds'!G470,"")</f>
        <v>1</v>
      </c>
    </row>
    <row r="471" spans="1:11" hidden="1" outlineLevel="1">
      <c r="A471" s="611" t="s">
        <v>68</v>
      </c>
      <c r="B471" s="24">
        <f>(INDEX(Data!1184:1184,1,$M$1-2))</f>
        <v>680406</v>
      </c>
      <c r="C471" s="25">
        <f>(INDEX(Data!1184:1184,1,$M$1-1))</f>
        <v>680406</v>
      </c>
      <c r="D471" s="26">
        <f t="shared" si="151"/>
        <v>1360812</v>
      </c>
      <c r="E471" s="27">
        <f>(INDEX(Data!1184:1184,1,$M$1))</f>
        <v>680406</v>
      </c>
      <c r="F471" s="28">
        <f>(INDEX(Data!1184:1184,1,$M$1+1))</f>
        <v>680406</v>
      </c>
      <c r="G471" s="26">
        <f t="shared" si="148"/>
        <v>1360812</v>
      </c>
      <c r="H471" s="24">
        <f t="shared" si="149"/>
        <v>0</v>
      </c>
      <c r="I471" s="164">
        <f t="shared" si="150"/>
        <v>0</v>
      </c>
      <c r="J471" s="165">
        <f t="shared" si="152"/>
        <v>0.02</v>
      </c>
      <c r="K471" s="23">
        <f>IFERROR(G471/'Dollars - All Funds'!G471,"")</f>
        <v>1</v>
      </c>
    </row>
    <row r="472" spans="1:11" hidden="1" outlineLevel="1">
      <c r="A472" s="611" t="s">
        <v>69</v>
      </c>
      <c r="B472" s="24">
        <f>(INDEX(Data!1185:1185,1,$M$1-2))</f>
        <v>680406</v>
      </c>
      <c r="C472" s="25">
        <f>(INDEX(Data!1185:1185,1,$M$1-1))</f>
        <v>680406</v>
      </c>
      <c r="D472" s="26">
        <f t="shared" si="151"/>
        <v>1360812</v>
      </c>
      <c r="E472" s="27">
        <f>(INDEX(Data!1185:1185,1,$M$1))</f>
        <v>680406</v>
      </c>
      <c r="F472" s="28">
        <f>(INDEX(Data!1185:1185,1,$M$1+1))</f>
        <v>680406</v>
      </c>
      <c r="G472" s="26">
        <f t="shared" si="148"/>
        <v>1360812</v>
      </c>
      <c r="H472" s="24">
        <f t="shared" si="149"/>
        <v>0</v>
      </c>
      <c r="I472" s="164">
        <f t="shared" si="150"/>
        <v>0</v>
      </c>
      <c r="J472" s="165">
        <f t="shared" si="152"/>
        <v>0.02</v>
      </c>
      <c r="K472" s="23">
        <f>IFERROR(G472/'Dollars - All Funds'!G472,"")</f>
        <v>1</v>
      </c>
    </row>
    <row r="473" spans="1:11" hidden="1" outlineLevel="1">
      <c r="A473" s="611" t="s">
        <v>70</v>
      </c>
      <c r="B473" s="24">
        <f>(INDEX(Data!1186:1186,1,$M$1-2))</f>
        <v>680406</v>
      </c>
      <c r="C473" s="25">
        <f>(INDEX(Data!1186:1186,1,$M$1-1))</f>
        <v>680406</v>
      </c>
      <c r="D473" s="26">
        <f t="shared" si="151"/>
        <v>1360812</v>
      </c>
      <c r="E473" s="27">
        <f>(INDEX(Data!1186:1186,1,$M$1))</f>
        <v>680406</v>
      </c>
      <c r="F473" s="28">
        <f>(INDEX(Data!1186:1186,1,$M$1+1))</f>
        <v>680406</v>
      </c>
      <c r="G473" s="26">
        <f t="shared" si="148"/>
        <v>1360812</v>
      </c>
      <c r="H473" s="24">
        <f t="shared" si="149"/>
        <v>0</v>
      </c>
      <c r="I473" s="164">
        <f t="shared" si="150"/>
        <v>0</v>
      </c>
      <c r="J473" s="165">
        <f t="shared" si="152"/>
        <v>0.02</v>
      </c>
      <c r="K473" s="23">
        <f>IFERROR(G473/'Dollars - All Funds'!G473,"")</f>
        <v>1</v>
      </c>
    </row>
    <row r="474" spans="1:11" hidden="1" outlineLevel="1">
      <c r="A474" s="611" t="s">
        <v>71</v>
      </c>
      <c r="B474" s="24">
        <f>(INDEX(Data!1187:1187,1,$M$1-2))</f>
        <v>680406</v>
      </c>
      <c r="C474" s="25">
        <f>(INDEX(Data!1187:1187,1,$M$1-1))</f>
        <v>680406</v>
      </c>
      <c r="D474" s="26">
        <f t="shared" si="151"/>
        <v>1360812</v>
      </c>
      <c r="E474" s="27">
        <f>(INDEX(Data!1187:1187,1,$M$1))</f>
        <v>680406</v>
      </c>
      <c r="F474" s="28">
        <f>(INDEX(Data!1187:1187,1,$M$1+1))</f>
        <v>680406</v>
      </c>
      <c r="G474" s="26">
        <f t="shared" si="148"/>
        <v>1360812</v>
      </c>
      <c r="H474" s="24">
        <f t="shared" si="149"/>
        <v>0</v>
      </c>
      <c r="I474" s="164">
        <f t="shared" si="150"/>
        <v>0</v>
      </c>
      <c r="J474" s="165">
        <f t="shared" si="152"/>
        <v>0.02</v>
      </c>
      <c r="K474" s="23">
        <f>IFERROR(G474/'Dollars - All Funds'!G474,"")</f>
        <v>1</v>
      </c>
    </row>
    <row r="475" spans="1:11" hidden="1" outlineLevel="1">
      <c r="A475" s="611" t="s">
        <v>72</v>
      </c>
      <c r="B475" s="24">
        <f>(INDEX(Data!1188:1188,1,$M$1-2))</f>
        <v>680406</v>
      </c>
      <c r="C475" s="25">
        <f>(INDEX(Data!1188:1188,1,$M$1-1))</f>
        <v>680406</v>
      </c>
      <c r="D475" s="26">
        <f t="shared" si="151"/>
        <v>1360812</v>
      </c>
      <c r="E475" s="27">
        <f>(INDEX(Data!1188:1188,1,$M$1))</f>
        <v>680406</v>
      </c>
      <c r="F475" s="28">
        <f>(INDEX(Data!1188:1188,1,$M$1+1))</f>
        <v>680406</v>
      </c>
      <c r="G475" s="26">
        <f t="shared" si="148"/>
        <v>1360812</v>
      </c>
      <c r="H475" s="24">
        <f t="shared" si="149"/>
        <v>0</v>
      </c>
      <c r="I475" s="164">
        <f t="shared" si="150"/>
        <v>0</v>
      </c>
      <c r="J475" s="165">
        <f t="shared" si="152"/>
        <v>0.02</v>
      </c>
      <c r="K475" s="23">
        <f>IFERROR(G475/'Dollars - All Funds'!G475,"")</f>
        <v>1</v>
      </c>
    </row>
    <row r="476" spans="1:11" hidden="1" outlineLevel="1">
      <c r="A476" s="611" t="s">
        <v>73</v>
      </c>
      <c r="B476" s="24">
        <f>(INDEX(Data!1189:1189,1,$M$1-2))</f>
        <v>680406</v>
      </c>
      <c r="C476" s="25">
        <f>(INDEX(Data!1189:1189,1,$M$1-1))</f>
        <v>680406</v>
      </c>
      <c r="D476" s="26">
        <f t="shared" si="151"/>
        <v>1360812</v>
      </c>
      <c r="E476" s="27">
        <f>(INDEX(Data!1189:1189,1,$M$1))</f>
        <v>680406</v>
      </c>
      <c r="F476" s="28">
        <f>(INDEX(Data!1189:1189,1,$M$1+1))</f>
        <v>680406</v>
      </c>
      <c r="G476" s="26">
        <f t="shared" si="148"/>
        <v>1360812</v>
      </c>
      <c r="H476" s="24">
        <f t="shared" si="149"/>
        <v>0</v>
      </c>
      <c r="I476" s="164">
        <f t="shared" si="150"/>
        <v>0</v>
      </c>
      <c r="J476" s="165">
        <f t="shared" si="152"/>
        <v>0.02</v>
      </c>
      <c r="K476" s="23">
        <f>IFERROR(G476/'Dollars - All Funds'!G476,"")</f>
        <v>1</v>
      </c>
    </row>
    <row r="477" spans="1:11" hidden="1" outlineLevel="1">
      <c r="A477" s="611" t="s">
        <v>74</v>
      </c>
      <c r="B477" s="24">
        <f>(INDEX(Data!1190:1190,1,$M$1-2))</f>
        <v>680406</v>
      </c>
      <c r="C477" s="25">
        <f>(INDEX(Data!1190:1190,1,$M$1-1))</f>
        <v>680406</v>
      </c>
      <c r="D477" s="26">
        <f t="shared" si="151"/>
        <v>1360812</v>
      </c>
      <c r="E477" s="27">
        <f>(INDEX(Data!1190:1190,1,$M$1))</f>
        <v>680406</v>
      </c>
      <c r="F477" s="28">
        <f>(INDEX(Data!1190:1190,1,$M$1+1))</f>
        <v>680406</v>
      </c>
      <c r="G477" s="26">
        <f t="shared" si="148"/>
        <v>1360812</v>
      </c>
      <c r="H477" s="24">
        <f t="shared" si="149"/>
        <v>0</v>
      </c>
      <c r="I477" s="164">
        <f t="shared" si="150"/>
        <v>0</v>
      </c>
      <c r="J477" s="165">
        <f t="shared" si="152"/>
        <v>0.02</v>
      </c>
      <c r="K477" s="23">
        <f>IFERROR(G477/'Dollars - All Funds'!G477,"")</f>
        <v>1</v>
      </c>
    </row>
    <row r="478" spans="1:11" hidden="1" outlineLevel="1">
      <c r="A478" s="611" t="s">
        <v>75</v>
      </c>
      <c r="B478" s="24">
        <f>(INDEX(Data!1191:1191,1,$M$1-2))</f>
        <v>680406</v>
      </c>
      <c r="C478" s="25">
        <f>(INDEX(Data!1191:1191,1,$M$1-1))</f>
        <v>680406</v>
      </c>
      <c r="D478" s="26">
        <f t="shared" si="151"/>
        <v>1360812</v>
      </c>
      <c r="E478" s="27">
        <f>(INDEX(Data!1191:1191,1,$M$1))</f>
        <v>680406</v>
      </c>
      <c r="F478" s="28">
        <f>(INDEX(Data!1191:1191,1,$M$1+1))</f>
        <v>680406</v>
      </c>
      <c r="G478" s="26">
        <f t="shared" si="148"/>
        <v>1360812</v>
      </c>
      <c r="H478" s="24">
        <f t="shared" si="149"/>
        <v>0</v>
      </c>
      <c r="I478" s="164">
        <f t="shared" si="150"/>
        <v>0</v>
      </c>
      <c r="J478" s="165">
        <f t="shared" si="152"/>
        <v>0.02</v>
      </c>
      <c r="K478" s="23">
        <f>IFERROR(G478/'Dollars - All Funds'!G478,"")</f>
        <v>1</v>
      </c>
    </row>
    <row r="479" spans="1:11" hidden="1" outlineLevel="1">
      <c r="A479" s="611" t="s">
        <v>76</v>
      </c>
      <c r="B479" s="24">
        <f>(INDEX(Data!1192:1192,1,$M$1-2))</f>
        <v>680406</v>
      </c>
      <c r="C479" s="25">
        <f>(INDEX(Data!1192:1192,1,$M$1-1))</f>
        <v>680406</v>
      </c>
      <c r="D479" s="26">
        <f t="shared" si="151"/>
        <v>1360812</v>
      </c>
      <c r="E479" s="27">
        <f>(INDEX(Data!1192:1192,1,$M$1))</f>
        <v>680406</v>
      </c>
      <c r="F479" s="28">
        <f>(INDEX(Data!1192:1192,1,$M$1+1))</f>
        <v>680406</v>
      </c>
      <c r="G479" s="26">
        <f t="shared" si="148"/>
        <v>1360812</v>
      </c>
      <c r="H479" s="24">
        <f t="shared" si="149"/>
        <v>0</v>
      </c>
      <c r="I479" s="164">
        <f t="shared" si="150"/>
        <v>0</v>
      </c>
      <c r="J479" s="165">
        <f t="shared" si="152"/>
        <v>0.02</v>
      </c>
      <c r="K479" s="23">
        <f>IFERROR(G479/'Dollars - All Funds'!G479,"")</f>
        <v>1</v>
      </c>
    </row>
    <row r="480" spans="1:11" hidden="1" outlineLevel="1">
      <c r="A480" s="611" t="s">
        <v>77</v>
      </c>
      <c r="B480" s="24">
        <f>(INDEX(Data!1193:1193,1,$M$1-2))</f>
        <v>680406</v>
      </c>
      <c r="C480" s="25">
        <f>(INDEX(Data!1193:1193,1,$M$1-1))</f>
        <v>680406</v>
      </c>
      <c r="D480" s="26">
        <f t="shared" si="151"/>
        <v>1360812</v>
      </c>
      <c r="E480" s="27">
        <f>(INDEX(Data!1193:1193,1,$M$1))</f>
        <v>680406</v>
      </c>
      <c r="F480" s="28">
        <f>(INDEX(Data!1193:1193,1,$M$1+1))</f>
        <v>680406</v>
      </c>
      <c r="G480" s="26">
        <f t="shared" si="148"/>
        <v>1360812</v>
      </c>
      <c r="H480" s="24">
        <f t="shared" si="149"/>
        <v>0</v>
      </c>
      <c r="I480" s="164">
        <f t="shared" si="150"/>
        <v>0</v>
      </c>
      <c r="J480" s="165">
        <f t="shared" si="152"/>
        <v>0.02</v>
      </c>
      <c r="K480" s="23">
        <f>IFERROR(G480/'Dollars - All Funds'!G480,"")</f>
        <v>1</v>
      </c>
    </row>
    <row r="481" spans="1:11" hidden="1" outlineLevel="1">
      <c r="A481" s="611" t="s">
        <v>78</v>
      </c>
      <c r="B481" s="24">
        <f>(INDEX(Data!1194:1194,1,$M$1-2))</f>
        <v>680406</v>
      </c>
      <c r="C481" s="25">
        <f>(INDEX(Data!1194:1194,1,$M$1-1))</f>
        <v>680406</v>
      </c>
      <c r="D481" s="26">
        <f t="shared" si="151"/>
        <v>1360812</v>
      </c>
      <c r="E481" s="27">
        <f>(INDEX(Data!1194:1194,1,$M$1))</f>
        <v>680406</v>
      </c>
      <c r="F481" s="28">
        <f>(INDEX(Data!1194:1194,1,$M$1+1))</f>
        <v>680406</v>
      </c>
      <c r="G481" s="26">
        <f t="shared" si="148"/>
        <v>1360812</v>
      </c>
      <c r="H481" s="24">
        <f t="shared" si="149"/>
        <v>0</v>
      </c>
      <c r="I481" s="164">
        <f t="shared" si="150"/>
        <v>0</v>
      </c>
      <c r="J481" s="165">
        <f t="shared" si="152"/>
        <v>0.02</v>
      </c>
      <c r="K481" s="23">
        <f>IFERROR(G481/'Dollars - All Funds'!G481,"")</f>
        <v>1</v>
      </c>
    </row>
    <row r="482" spans="1:11" hidden="1" outlineLevel="1">
      <c r="A482" s="611" t="s">
        <v>79</v>
      </c>
      <c r="B482" s="24">
        <f>(INDEX(Data!1195:1195,1,$M$1-2))</f>
        <v>680406</v>
      </c>
      <c r="C482" s="25">
        <f>(INDEX(Data!1195:1195,1,$M$1-1))</f>
        <v>680406</v>
      </c>
      <c r="D482" s="26">
        <f t="shared" si="151"/>
        <v>1360812</v>
      </c>
      <c r="E482" s="27">
        <f>(INDEX(Data!1195:1195,1,$M$1))</f>
        <v>680406</v>
      </c>
      <c r="F482" s="28">
        <f>(INDEX(Data!1195:1195,1,$M$1+1))</f>
        <v>680406</v>
      </c>
      <c r="G482" s="26">
        <f t="shared" si="148"/>
        <v>1360812</v>
      </c>
      <c r="H482" s="24">
        <f t="shared" si="149"/>
        <v>0</v>
      </c>
      <c r="I482" s="164">
        <f t="shared" si="150"/>
        <v>0</v>
      </c>
      <c r="J482" s="165">
        <f t="shared" si="152"/>
        <v>0.02</v>
      </c>
      <c r="K482" s="23">
        <f>IFERROR(G482/'Dollars - All Funds'!G482,"")</f>
        <v>1</v>
      </c>
    </row>
    <row r="483" spans="1:11" hidden="1" outlineLevel="1">
      <c r="A483" s="611" t="s">
        <v>80</v>
      </c>
      <c r="B483" s="24">
        <f>(INDEX(Data!1196:1196,1,$M$1-2))</f>
        <v>680406</v>
      </c>
      <c r="C483" s="25">
        <f>(INDEX(Data!1196:1196,1,$M$1-1))</f>
        <v>680406</v>
      </c>
      <c r="D483" s="26">
        <f t="shared" si="151"/>
        <v>1360812</v>
      </c>
      <c r="E483" s="27">
        <f>(INDEX(Data!1196:1196,1,$M$1))</f>
        <v>680406</v>
      </c>
      <c r="F483" s="28">
        <f>(INDEX(Data!1196:1196,1,$M$1+1))</f>
        <v>680406</v>
      </c>
      <c r="G483" s="26">
        <f t="shared" si="148"/>
        <v>1360812</v>
      </c>
      <c r="H483" s="24">
        <f t="shared" si="149"/>
        <v>0</v>
      </c>
      <c r="I483" s="164">
        <f t="shared" si="150"/>
        <v>0</v>
      </c>
      <c r="J483" s="165">
        <f t="shared" si="152"/>
        <v>0.02</v>
      </c>
      <c r="K483" s="23">
        <f>IFERROR(G483/'Dollars - All Funds'!G483,"")</f>
        <v>1</v>
      </c>
    </row>
    <row r="484" spans="1:11" hidden="1" outlineLevel="1">
      <c r="A484" s="611" t="s">
        <v>81</v>
      </c>
      <c r="B484" s="24">
        <f>(INDEX(Data!1197:1197,1,$M$1-2))</f>
        <v>680406</v>
      </c>
      <c r="C484" s="25">
        <f>(INDEX(Data!1197:1197,1,$M$1-1))</f>
        <v>680406</v>
      </c>
      <c r="D484" s="26">
        <f t="shared" si="151"/>
        <v>1360812</v>
      </c>
      <c r="E484" s="27">
        <f>(INDEX(Data!1197:1197,1,$M$1))</f>
        <v>680406</v>
      </c>
      <c r="F484" s="28">
        <f>(INDEX(Data!1197:1197,1,$M$1+1))</f>
        <v>680406</v>
      </c>
      <c r="G484" s="26">
        <f t="shared" si="148"/>
        <v>1360812</v>
      </c>
      <c r="H484" s="24">
        <f t="shared" si="149"/>
        <v>0</v>
      </c>
      <c r="I484" s="164">
        <f t="shared" si="150"/>
        <v>0</v>
      </c>
      <c r="J484" s="165">
        <f t="shared" si="152"/>
        <v>0.02</v>
      </c>
      <c r="K484" s="23">
        <f>IFERROR(G484/'Dollars - All Funds'!G484,"")</f>
        <v>1</v>
      </c>
    </row>
    <row r="485" spans="1:11" hidden="1" outlineLevel="1">
      <c r="A485" s="611" t="s">
        <v>82</v>
      </c>
      <c r="B485" s="24">
        <f>(INDEX(Data!1198:1198,1,$M$1-2))</f>
        <v>680406</v>
      </c>
      <c r="C485" s="25">
        <f>(INDEX(Data!1198:1198,1,$M$1-1))</f>
        <v>680406</v>
      </c>
      <c r="D485" s="26">
        <f t="shared" si="151"/>
        <v>1360812</v>
      </c>
      <c r="E485" s="27">
        <f>(INDEX(Data!1198:1198,1,$M$1))</f>
        <v>680406</v>
      </c>
      <c r="F485" s="28">
        <f>(INDEX(Data!1198:1198,1,$M$1+1))</f>
        <v>680406</v>
      </c>
      <c r="G485" s="26">
        <f t="shared" si="148"/>
        <v>1360812</v>
      </c>
      <c r="H485" s="24">
        <f t="shared" si="149"/>
        <v>0</v>
      </c>
      <c r="I485" s="164">
        <f t="shared" si="150"/>
        <v>0</v>
      </c>
      <c r="J485" s="165">
        <f t="shared" si="152"/>
        <v>0.02</v>
      </c>
      <c r="K485" s="23">
        <f>IFERROR(G485/'Dollars - All Funds'!G485,"")</f>
        <v>1</v>
      </c>
    </row>
    <row r="486" spans="1:11" hidden="1" outlineLevel="1">
      <c r="A486" s="611" t="s">
        <v>83</v>
      </c>
      <c r="B486" s="24">
        <f>(INDEX(Data!1199:1199,1,$M$1-2))</f>
        <v>680406</v>
      </c>
      <c r="C486" s="25">
        <f>(INDEX(Data!1199:1199,1,$M$1-1))</f>
        <v>680406</v>
      </c>
      <c r="D486" s="26">
        <f t="shared" si="151"/>
        <v>1360812</v>
      </c>
      <c r="E486" s="27">
        <f>(INDEX(Data!1199:1199,1,$M$1))</f>
        <v>680406</v>
      </c>
      <c r="F486" s="28">
        <f>(INDEX(Data!1199:1199,1,$M$1+1))</f>
        <v>680406</v>
      </c>
      <c r="G486" s="26">
        <f t="shared" si="148"/>
        <v>1360812</v>
      </c>
      <c r="H486" s="24">
        <f t="shared" si="149"/>
        <v>0</v>
      </c>
      <c r="I486" s="164">
        <f t="shared" si="150"/>
        <v>0</v>
      </c>
      <c r="J486" s="165">
        <f t="shared" si="152"/>
        <v>0.02</v>
      </c>
      <c r="K486" s="23">
        <f>IFERROR(G486/'Dollars - All Funds'!G486,"")</f>
        <v>1</v>
      </c>
    </row>
    <row r="487" spans="1:11" hidden="1" outlineLevel="1">
      <c r="A487" s="611" t="s">
        <v>84</v>
      </c>
      <c r="B487" s="24">
        <f>(INDEX(Data!1200:1200,1,$M$1-2))</f>
        <v>680406</v>
      </c>
      <c r="C487" s="25">
        <f>(INDEX(Data!1200:1200,1,$M$1-1))</f>
        <v>680406</v>
      </c>
      <c r="D487" s="26">
        <f t="shared" si="151"/>
        <v>1360812</v>
      </c>
      <c r="E487" s="27">
        <f>(INDEX(Data!1200:1200,1,$M$1))</f>
        <v>680406</v>
      </c>
      <c r="F487" s="28">
        <f>(INDEX(Data!1200:1200,1,$M$1+1))</f>
        <v>680406</v>
      </c>
      <c r="G487" s="26">
        <f t="shared" si="148"/>
        <v>1360812</v>
      </c>
      <c r="H487" s="24">
        <f t="shared" si="149"/>
        <v>0</v>
      </c>
      <c r="I487" s="164">
        <f t="shared" si="150"/>
        <v>0</v>
      </c>
      <c r="J487" s="165">
        <f t="shared" si="152"/>
        <v>0.02</v>
      </c>
      <c r="K487" s="23">
        <f>IFERROR(G487/'Dollars - All Funds'!G487,"")</f>
        <v>1</v>
      </c>
    </row>
    <row r="488" spans="1:11" hidden="1" outlineLevel="1">
      <c r="A488" s="611" t="s">
        <v>85</v>
      </c>
      <c r="B488" s="24">
        <f>(INDEX(Data!1201:1201,1,$M$1-2))</f>
        <v>680406</v>
      </c>
      <c r="C488" s="25">
        <f>(INDEX(Data!1201:1201,1,$M$1-1))</f>
        <v>680406</v>
      </c>
      <c r="D488" s="26">
        <f t="shared" si="151"/>
        <v>1360812</v>
      </c>
      <c r="E488" s="27">
        <f>(INDEX(Data!1201:1201,1,$M$1))</f>
        <v>680406</v>
      </c>
      <c r="F488" s="28">
        <f>(INDEX(Data!1201:1201,1,$M$1+1))</f>
        <v>680406</v>
      </c>
      <c r="G488" s="26">
        <f t="shared" si="148"/>
        <v>1360812</v>
      </c>
      <c r="H488" s="24">
        <f t="shared" si="149"/>
        <v>0</v>
      </c>
      <c r="I488" s="164">
        <f t="shared" si="150"/>
        <v>0</v>
      </c>
      <c r="J488" s="165">
        <f t="shared" si="152"/>
        <v>0.02</v>
      </c>
      <c r="K488" s="23">
        <f>IFERROR(G488/'Dollars - All Funds'!G488,"")</f>
        <v>1</v>
      </c>
    </row>
    <row r="489" spans="1:11" hidden="1" outlineLevel="1">
      <c r="A489" s="611" t="s">
        <v>86</v>
      </c>
      <c r="B489" s="24">
        <f>(INDEX(Data!1202:1202,1,$M$1-2))</f>
        <v>680406</v>
      </c>
      <c r="C489" s="25">
        <f>(INDEX(Data!1202:1202,1,$M$1-1))</f>
        <v>680406</v>
      </c>
      <c r="D489" s="26">
        <f t="shared" si="151"/>
        <v>1360812</v>
      </c>
      <c r="E489" s="27">
        <f>(INDEX(Data!1202:1202,1,$M$1))</f>
        <v>680406</v>
      </c>
      <c r="F489" s="28">
        <f>(INDEX(Data!1202:1202,1,$M$1+1))</f>
        <v>680406</v>
      </c>
      <c r="G489" s="26">
        <f t="shared" si="148"/>
        <v>1360812</v>
      </c>
      <c r="H489" s="24">
        <f t="shared" si="149"/>
        <v>0</v>
      </c>
      <c r="I489" s="164">
        <f t="shared" si="150"/>
        <v>0</v>
      </c>
      <c r="J489" s="165">
        <f t="shared" si="152"/>
        <v>0.02</v>
      </c>
      <c r="K489" s="23">
        <f>IFERROR(G489/'Dollars - All Funds'!G489,"")</f>
        <v>1</v>
      </c>
    </row>
    <row r="490" spans="1:11" hidden="1" outlineLevel="1">
      <c r="A490" s="611" t="s">
        <v>87</v>
      </c>
      <c r="B490" s="24">
        <f>(INDEX(Data!1203:1203,1,$M$1-2))</f>
        <v>680406</v>
      </c>
      <c r="C490" s="25">
        <f>(INDEX(Data!1203:1203,1,$M$1-1))</f>
        <v>680406</v>
      </c>
      <c r="D490" s="26">
        <f t="shared" si="151"/>
        <v>1360812</v>
      </c>
      <c r="E490" s="27">
        <f>(INDEX(Data!1203:1203,1,$M$1))</f>
        <v>680406</v>
      </c>
      <c r="F490" s="28">
        <f>(INDEX(Data!1203:1203,1,$M$1+1))</f>
        <v>680406</v>
      </c>
      <c r="G490" s="26">
        <f t="shared" si="148"/>
        <v>1360812</v>
      </c>
      <c r="H490" s="24">
        <f t="shared" si="149"/>
        <v>0</v>
      </c>
      <c r="I490" s="164">
        <f t="shared" si="150"/>
        <v>0</v>
      </c>
      <c r="J490" s="165">
        <f t="shared" si="152"/>
        <v>0.02</v>
      </c>
      <c r="K490" s="23">
        <f>IFERROR(G490/'Dollars - All Funds'!G490,"")</f>
        <v>1</v>
      </c>
    </row>
    <row r="491" spans="1:11" hidden="1" outlineLevel="1">
      <c r="A491" s="611" t="s">
        <v>88</v>
      </c>
      <c r="B491" s="24">
        <f>(INDEX(Data!1204:1204,1,$M$1-2))</f>
        <v>680406</v>
      </c>
      <c r="C491" s="25">
        <f>(INDEX(Data!1204:1204,1,$M$1-1))</f>
        <v>680406</v>
      </c>
      <c r="D491" s="26">
        <f t="shared" si="151"/>
        <v>1360812</v>
      </c>
      <c r="E491" s="27">
        <f>(INDEX(Data!1204:1204,1,$M$1))</f>
        <v>680406</v>
      </c>
      <c r="F491" s="28">
        <f>(INDEX(Data!1204:1204,1,$M$1+1))</f>
        <v>680406</v>
      </c>
      <c r="G491" s="26">
        <f t="shared" si="148"/>
        <v>1360812</v>
      </c>
      <c r="H491" s="24">
        <f t="shared" si="149"/>
        <v>0</v>
      </c>
      <c r="I491" s="164">
        <f t="shared" si="150"/>
        <v>0</v>
      </c>
      <c r="J491" s="165">
        <f t="shared" si="152"/>
        <v>0.02</v>
      </c>
      <c r="K491" s="23">
        <f>IFERROR(G491/'Dollars - All Funds'!G491,"")</f>
        <v>1</v>
      </c>
    </row>
    <row r="492" spans="1:11" hidden="1" outlineLevel="1">
      <c r="A492" s="611" t="s">
        <v>89</v>
      </c>
      <c r="B492" s="24">
        <f>(INDEX(Data!1205:1205,1,$M$1-2))</f>
        <v>680406</v>
      </c>
      <c r="C492" s="25">
        <f>(INDEX(Data!1205:1205,1,$M$1-1))</f>
        <v>680406</v>
      </c>
      <c r="D492" s="26">
        <f t="shared" si="151"/>
        <v>1360812</v>
      </c>
      <c r="E492" s="27">
        <f>(INDEX(Data!1205:1205,1,$M$1))</f>
        <v>680406</v>
      </c>
      <c r="F492" s="28">
        <f>(INDEX(Data!1205:1205,1,$M$1+1))</f>
        <v>680406</v>
      </c>
      <c r="G492" s="26">
        <f t="shared" si="148"/>
        <v>1360812</v>
      </c>
      <c r="H492" s="24">
        <f t="shared" si="149"/>
        <v>0</v>
      </c>
      <c r="I492" s="164">
        <f t="shared" si="150"/>
        <v>0</v>
      </c>
      <c r="J492" s="165">
        <f t="shared" si="152"/>
        <v>0.02</v>
      </c>
      <c r="K492" s="23">
        <f>IFERROR(G492/'Dollars - All Funds'!G492,"")</f>
        <v>1</v>
      </c>
    </row>
    <row r="493" spans="1:11" hidden="1" outlineLevel="1">
      <c r="A493" s="611" t="s">
        <v>90</v>
      </c>
      <c r="B493" s="24">
        <f>(INDEX(Data!1206:1206,1,$M$1-2))</f>
        <v>680406</v>
      </c>
      <c r="C493" s="25">
        <f>(INDEX(Data!1206:1206,1,$M$1-1))</f>
        <v>680406</v>
      </c>
      <c r="D493" s="26">
        <f t="shared" si="151"/>
        <v>1360812</v>
      </c>
      <c r="E493" s="27">
        <f>(INDEX(Data!1206:1206,1,$M$1))</f>
        <v>680406</v>
      </c>
      <c r="F493" s="28">
        <f>(INDEX(Data!1206:1206,1,$M$1+1))</f>
        <v>680406</v>
      </c>
      <c r="G493" s="26">
        <f t="shared" si="148"/>
        <v>1360812</v>
      </c>
      <c r="H493" s="24">
        <f t="shared" si="149"/>
        <v>0</v>
      </c>
      <c r="I493" s="164">
        <f t="shared" si="150"/>
        <v>0</v>
      </c>
      <c r="J493" s="165">
        <f t="shared" si="152"/>
        <v>0.02</v>
      </c>
      <c r="K493" s="23">
        <f>IFERROR(G493/'Dollars - All Funds'!G493,"")</f>
        <v>1</v>
      </c>
    </row>
    <row r="494" spans="1:11" hidden="1" outlineLevel="1">
      <c r="A494" s="611" t="s">
        <v>91</v>
      </c>
      <c r="B494" s="24">
        <f>(INDEX(Data!1207:1207,1,$M$1-2))</f>
        <v>680406</v>
      </c>
      <c r="C494" s="25">
        <f>(INDEX(Data!1207:1207,1,$M$1-1))</f>
        <v>680406</v>
      </c>
      <c r="D494" s="26">
        <f t="shared" si="151"/>
        <v>1360812</v>
      </c>
      <c r="E494" s="27">
        <f>(INDEX(Data!1207:1207,1,$M$1))</f>
        <v>680406</v>
      </c>
      <c r="F494" s="28">
        <f>(INDEX(Data!1207:1207,1,$M$1+1))</f>
        <v>680406</v>
      </c>
      <c r="G494" s="26">
        <f t="shared" si="148"/>
        <v>1360812</v>
      </c>
      <c r="H494" s="24">
        <f t="shared" si="149"/>
        <v>0</v>
      </c>
      <c r="I494" s="164">
        <f t="shared" si="150"/>
        <v>0</v>
      </c>
      <c r="J494" s="165">
        <f t="shared" si="152"/>
        <v>0.02</v>
      </c>
      <c r="K494" s="23">
        <f>IFERROR(G494/'Dollars - All Funds'!G494,"")</f>
        <v>1</v>
      </c>
    </row>
    <row r="495" spans="1:11" hidden="1" outlineLevel="1">
      <c r="A495" s="611" t="s">
        <v>92</v>
      </c>
      <c r="B495" s="24">
        <f>(INDEX(Data!1208:1208,1,$M$1-2))</f>
        <v>680406</v>
      </c>
      <c r="C495" s="25">
        <f>(INDEX(Data!1208:1208,1,$M$1-1))</f>
        <v>680406</v>
      </c>
      <c r="D495" s="26">
        <f t="shared" si="151"/>
        <v>1360812</v>
      </c>
      <c r="E495" s="27">
        <f>(INDEX(Data!1208:1208,1,$M$1))</f>
        <v>680406</v>
      </c>
      <c r="F495" s="28">
        <f>(INDEX(Data!1208:1208,1,$M$1+1))</f>
        <v>680406</v>
      </c>
      <c r="G495" s="26">
        <f t="shared" si="148"/>
        <v>1360812</v>
      </c>
      <c r="H495" s="24">
        <f t="shared" si="149"/>
        <v>0</v>
      </c>
      <c r="I495" s="164">
        <f t="shared" si="150"/>
        <v>0</v>
      </c>
      <c r="J495" s="165">
        <f t="shared" si="152"/>
        <v>0.02</v>
      </c>
      <c r="K495" s="23">
        <f>IFERROR(G495/'Dollars - All Funds'!G495,"")</f>
        <v>1</v>
      </c>
    </row>
    <row r="496" spans="1:11" hidden="1" outlineLevel="1">
      <c r="A496" s="611" t="s">
        <v>93</v>
      </c>
      <c r="B496" s="24">
        <f>(INDEX(Data!1209:1209,1,$M$1-2))</f>
        <v>680406</v>
      </c>
      <c r="C496" s="25">
        <f>(INDEX(Data!1209:1209,1,$M$1-1))</f>
        <v>680406</v>
      </c>
      <c r="D496" s="26">
        <f t="shared" si="151"/>
        <v>1360812</v>
      </c>
      <c r="E496" s="27">
        <f>(INDEX(Data!1209:1209,1,$M$1))</f>
        <v>680406</v>
      </c>
      <c r="F496" s="28">
        <f>(INDEX(Data!1209:1209,1,$M$1+1))</f>
        <v>680406</v>
      </c>
      <c r="G496" s="26">
        <f t="shared" si="148"/>
        <v>1360812</v>
      </c>
      <c r="H496" s="24">
        <f t="shared" si="149"/>
        <v>0</v>
      </c>
      <c r="I496" s="164">
        <f t="shared" si="150"/>
        <v>0</v>
      </c>
      <c r="J496" s="165">
        <f t="shared" si="152"/>
        <v>0.02</v>
      </c>
      <c r="K496" s="23">
        <f>IFERROR(G496/'Dollars - All Funds'!G496,"")</f>
        <v>1</v>
      </c>
    </row>
    <row r="497" spans="1:13" hidden="1" outlineLevel="1">
      <c r="A497" s="611" t="s">
        <v>94</v>
      </c>
      <c r="B497" s="24">
        <f>(INDEX(Data!1210:1210,1,$M$1-2))</f>
        <v>680406</v>
      </c>
      <c r="C497" s="25">
        <f>(INDEX(Data!1210:1210,1,$M$1-1))</f>
        <v>680406</v>
      </c>
      <c r="D497" s="26">
        <f t="shared" si="151"/>
        <v>1360812</v>
      </c>
      <c r="E497" s="27">
        <f>(INDEX(Data!1210:1210,1,$M$1))</f>
        <v>680406</v>
      </c>
      <c r="F497" s="28">
        <f>(INDEX(Data!1210:1210,1,$M$1+1))</f>
        <v>680406</v>
      </c>
      <c r="G497" s="26">
        <f t="shared" si="148"/>
        <v>1360812</v>
      </c>
      <c r="H497" s="24">
        <f t="shared" si="149"/>
        <v>0</v>
      </c>
      <c r="I497" s="164">
        <f t="shared" si="150"/>
        <v>0</v>
      </c>
      <c r="J497" s="165">
        <f t="shared" si="152"/>
        <v>0.02</v>
      </c>
      <c r="K497" s="23">
        <f>IFERROR(G497/'Dollars - All Funds'!G497,"")</f>
        <v>1</v>
      </c>
    </row>
    <row r="498" spans="1:13" hidden="1" outlineLevel="1">
      <c r="A498" s="611" t="s">
        <v>95</v>
      </c>
      <c r="B498" s="24">
        <f>(INDEX(Data!1211:1211,1,$M$1-2))</f>
        <v>680406</v>
      </c>
      <c r="C498" s="25">
        <f>(INDEX(Data!1211:1211,1,$M$1-1))</f>
        <v>680406</v>
      </c>
      <c r="D498" s="26">
        <f t="shared" si="151"/>
        <v>1360812</v>
      </c>
      <c r="E498" s="27">
        <f>(INDEX(Data!1211:1211,1,$M$1))</f>
        <v>680406</v>
      </c>
      <c r="F498" s="28">
        <f>(INDEX(Data!1211:1211,1,$M$1+1))</f>
        <v>680406</v>
      </c>
      <c r="G498" s="26">
        <f t="shared" si="148"/>
        <v>1360812</v>
      </c>
      <c r="H498" s="24">
        <f t="shared" si="149"/>
        <v>0</v>
      </c>
      <c r="I498" s="164">
        <f t="shared" si="150"/>
        <v>0</v>
      </c>
      <c r="J498" s="165">
        <f t="shared" si="152"/>
        <v>0.02</v>
      </c>
      <c r="K498" s="23">
        <f>IFERROR(G498/'Dollars - All Funds'!G498,"")</f>
        <v>1</v>
      </c>
    </row>
    <row r="499" spans="1:13" collapsed="1">
      <c r="A499" s="370" t="s">
        <v>231</v>
      </c>
      <c r="B499" s="152">
        <f t="shared" ref="B499:H499" si="153">SUM(B449:B498)</f>
        <v>34020300</v>
      </c>
      <c r="C499" s="154">
        <f t="shared" si="153"/>
        <v>34020300</v>
      </c>
      <c r="D499" s="155">
        <f t="shared" si="153"/>
        <v>68040600</v>
      </c>
      <c r="E499" s="152">
        <f t="shared" si="153"/>
        <v>34020300</v>
      </c>
      <c r="F499" s="154">
        <f t="shared" si="153"/>
        <v>34020300</v>
      </c>
      <c r="G499" s="155">
        <f t="shared" si="153"/>
        <v>68040600</v>
      </c>
      <c r="H499" s="152">
        <f t="shared" si="153"/>
        <v>0</v>
      </c>
      <c r="I499" s="166">
        <f t="shared" si="150"/>
        <v>0</v>
      </c>
      <c r="J499" s="167">
        <f>IFERROR(G499/G$662,"")</f>
        <v>3.7113582833688451E-2</v>
      </c>
      <c r="K499" s="156">
        <f>IFERROR(G499/'Dollars - All Funds'!G499,"")</f>
        <v>1</v>
      </c>
    </row>
    <row r="500" spans="1:13" s="38" customFormat="1" hidden="1" outlineLevel="1">
      <c r="A500" s="600" t="s">
        <v>229</v>
      </c>
      <c r="B500" s="598"/>
      <c r="C500" s="598"/>
      <c r="D500" s="598"/>
      <c r="E500" s="598"/>
      <c r="F500" s="598"/>
      <c r="G500" s="598"/>
      <c r="H500" s="598"/>
      <c r="I500" s="598"/>
      <c r="J500" s="598"/>
      <c r="K500" s="597"/>
      <c r="L500" s="35"/>
      <c r="M500" s="35"/>
    </row>
    <row r="501" spans="1:13" hidden="1" outlineLevel="1">
      <c r="A501" s="613" t="s">
        <v>47</v>
      </c>
      <c r="B501" s="375">
        <f>(INDEX(Data!1215:1215,1,$M$1-2))</f>
        <v>7194361</v>
      </c>
      <c r="C501" s="390">
        <f>(INDEX(Data!1215:1215,1,$M$1-1))</f>
        <v>7194361</v>
      </c>
      <c r="D501" s="371">
        <f>B501+C501</f>
        <v>14388722</v>
      </c>
      <c r="E501" s="391">
        <f>(INDEX(Data!1215:1215,1,$M$1))</f>
        <v>9160109</v>
      </c>
      <c r="F501" s="392">
        <f>(INDEX(Data!1215:1215,1,$M$1+1))</f>
        <v>9160109</v>
      </c>
      <c r="G501" s="371">
        <f t="shared" ref="G501:G567" si="154">E501+F501</f>
        <v>18320218</v>
      </c>
      <c r="H501" s="375">
        <f t="shared" ref="H501:H567" si="155">G501-D501</f>
        <v>3931496</v>
      </c>
      <c r="I501" s="166">
        <f t="shared" si="150"/>
        <v>0.27323455133819391</v>
      </c>
      <c r="J501" s="167">
        <f>IFERROR(G501/G$551,"")</f>
        <v>8.0247613153602959E-2</v>
      </c>
      <c r="K501" s="156">
        <f>IFERROR(G501/'Dollars - All Funds'!G501,"")</f>
        <v>1</v>
      </c>
    </row>
    <row r="502" spans="1:13" hidden="1" outlineLevel="1">
      <c r="A502" s="613" t="s">
        <v>48</v>
      </c>
      <c r="B502" s="152">
        <f>(INDEX(Data!1216:1216,1,$M$1-2))</f>
        <v>721245</v>
      </c>
      <c r="C502" s="153">
        <f>(INDEX(Data!1216:1216,1,$M$1-1))</f>
        <v>721244</v>
      </c>
      <c r="D502" s="155">
        <f t="shared" ref="D502:D550" si="156">B502+C502</f>
        <v>1442489</v>
      </c>
      <c r="E502" s="393">
        <f>(INDEX(Data!1216:1216,1,$M$1))</f>
        <v>964083</v>
      </c>
      <c r="F502" s="394">
        <f>(INDEX(Data!1216:1216,1,$M$1+1))</f>
        <v>964083</v>
      </c>
      <c r="G502" s="155">
        <f t="shared" si="154"/>
        <v>1928166</v>
      </c>
      <c r="H502" s="152">
        <f t="shared" si="155"/>
        <v>485677</v>
      </c>
      <c r="I502" s="166">
        <f t="shared" si="150"/>
        <v>0.33669372868701253</v>
      </c>
      <c r="J502" s="167">
        <f t="shared" ref="J502:J550" si="157">IFERROR(G502/G$551,"")</f>
        <v>8.4458994573061302E-3</v>
      </c>
      <c r="K502" s="156">
        <f>IFERROR(G502/'Dollars - All Funds'!G502,"")</f>
        <v>1</v>
      </c>
    </row>
    <row r="503" spans="1:13" hidden="1" outlineLevel="1">
      <c r="A503" s="613" t="s">
        <v>49</v>
      </c>
      <c r="B503" s="152">
        <f>(INDEX(Data!1217:1217,1,$M$1-2))</f>
        <v>1370928</v>
      </c>
      <c r="C503" s="153">
        <f>(INDEX(Data!1217:1217,1,$M$1-1))</f>
        <v>1370928</v>
      </c>
      <c r="D503" s="155">
        <f t="shared" si="156"/>
        <v>2741856</v>
      </c>
      <c r="E503" s="393">
        <f>(INDEX(Data!1217:1217,1,$M$1))</f>
        <v>1716038</v>
      </c>
      <c r="F503" s="394">
        <f>(INDEX(Data!1217:1217,1,$M$1+1))</f>
        <v>1716037</v>
      </c>
      <c r="G503" s="155">
        <f t="shared" si="154"/>
        <v>3432075</v>
      </c>
      <c r="H503" s="152">
        <f t="shared" si="155"/>
        <v>690219</v>
      </c>
      <c r="I503" s="166">
        <f t="shared" si="150"/>
        <v>0.25173422674276108</v>
      </c>
      <c r="J503" s="167">
        <f t="shared" si="157"/>
        <v>1.5033436114906049E-2</v>
      </c>
      <c r="K503" s="156">
        <f>IFERROR(G503/'Dollars - All Funds'!G503,"")</f>
        <v>1</v>
      </c>
    </row>
    <row r="504" spans="1:13" hidden="1" outlineLevel="1">
      <c r="A504" s="613" t="s">
        <v>50</v>
      </c>
      <c r="B504" s="152">
        <f>(INDEX(Data!1218:1218,1,$M$1-2))</f>
        <v>639740</v>
      </c>
      <c r="C504" s="153">
        <f>(INDEX(Data!1218:1218,1,$M$1-1))</f>
        <v>639740</v>
      </c>
      <c r="D504" s="155">
        <f t="shared" si="156"/>
        <v>1279480</v>
      </c>
      <c r="E504" s="393">
        <f>(INDEX(Data!1218:1218,1,$M$1))</f>
        <v>830529</v>
      </c>
      <c r="F504" s="394">
        <f>(INDEX(Data!1218:1218,1,$M$1+1))</f>
        <v>830529</v>
      </c>
      <c r="G504" s="155">
        <f t="shared" si="154"/>
        <v>1661058</v>
      </c>
      <c r="H504" s="152">
        <f t="shared" si="155"/>
        <v>381578</v>
      </c>
      <c r="I504" s="166">
        <f t="shared" si="150"/>
        <v>0.29822896801825743</v>
      </c>
      <c r="J504" s="167">
        <f t="shared" si="157"/>
        <v>7.2758926673087308E-3</v>
      </c>
      <c r="K504" s="156">
        <f>IFERROR(G504/'Dollars - All Funds'!G504,"")</f>
        <v>1</v>
      </c>
    </row>
    <row r="505" spans="1:13" hidden="1" outlineLevel="1">
      <c r="A505" s="613" t="s">
        <v>51</v>
      </c>
      <c r="B505" s="152">
        <f>(INDEX(Data!1219:1219,1,$M$1-2))</f>
        <v>5148159</v>
      </c>
      <c r="C505" s="153">
        <f>(INDEX(Data!1219:1219,1,$M$1-1))</f>
        <v>5148158</v>
      </c>
      <c r="D505" s="155">
        <f t="shared" si="156"/>
        <v>10296317</v>
      </c>
      <c r="E505" s="393">
        <f>(INDEX(Data!1219:1219,1,$M$1))</f>
        <v>6599466</v>
      </c>
      <c r="F505" s="394">
        <f>(INDEX(Data!1219:1219,1,$M$1+1))</f>
        <v>6599466</v>
      </c>
      <c r="G505" s="155">
        <f t="shared" si="154"/>
        <v>13198932</v>
      </c>
      <c r="H505" s="152">
        <f t="shared" si="155"/>
        <v>2902615</v>
      </c>
      <c r="I505" s="166">
        <f t="shared" si="150"/>
        <v>0.28190808422079466</v>
      </c>
      <c r="J505" s="167">
        <f t="shared" si="157"/>
        <v>5.7814966458189031E-2</v>
      </c>
      <c r="K505" s="156">
        <f>IFERROR(G505/'Dollars - All Funds'!G505,"")</f>
        <v>1</v>
      </c>
    </row>
    <row r="506" spans="1:13" hidden="1" outlineLevel="1">
      <c r="A506" s="613" t="s">
        <v>52</v>
      </c>
      <c r="B506" s="152">
        <f>(INDEX(Data!1220:1220,1,$M$1-2))</f>
        <v>2732571</v>
      </c>
      <c r="C506" s="153">
        <f>(INDEX(Data!1220:1220,1,$M$1-1))</f>
        <v>2732570</v>
      </c>
      <c r="D506" s="155">
        <f t="shared" si="156"/>
        <v>5465141</v>
      </c>
      <c r="E506" s="393">
        <f>(INDEX(Data!1220:1220,1,$M$1))</f>
        <v>3862501</v>
      </c>
      <c r="F506" s="394">
        <f>(INDEX(Data!1220:1220,1,$M$1+1))</f>
        <v>3862500</v>
      </c>
      <c r="G506" s="155">
        <f t="shared" si="154"/>
        <v>7725001</v>
      </c>
      <c r="H506" s="152">
        <f t="shared" si="155"/>
        <v>2259860</v>
      </c>
      <c r="I506" s="166">
        <f t="shared" si="150"/>
        <v>0.41350442742465382</v>
      </c>
      <c r="J506" s="167">
        <f t="shared" si="157"/>
        <v>3.3837637295538514E-2</v>
      </c>
      <c r="K506" s="156">
        <f>IFERROR(G506/'Dollars - All Funds'!G506,"")</f>
        <v>1</v>
      </c>
    </row>
    <row r="507" spans="1:13" hidden="1" outlineLevel="1">
      <c r="A507" s="613" t="s">
        <v>53</v>
      </c>
      <c r="B507" s="152">
        <f>(INDEX(Data!1221:1221,1,$M$1-2))</f>
        <v>505267</v>
      </c>
      <c r="C507" s="153">
        <f>(INDEX(Data!1221:1221,1,$M$1-1))</f>
        <v>505267</v>
      </c>
      <c r="D507" s="155">
        <f t="shared" si="156"/>
        <v>1010534</v>
      </c>
      <c r="E507" s="393">
        <f>(INDEX(Data!1221:1221,1,$M$1))</f>
        <v>646022</v>
      </c>
      <c r="F507" s="394">
        <f>(INDEX(Data!1221:1221,1,$M$1+1))</f>
        <v>646021</v>
      </c>
      <c r="G507" s="155">
        <f t="shared" si="154"/>
        <v>1292043</v>
      </c>
      <c r="H507" s="152">
        <f t="shared" si="155"/>
        <v>281509</v>
      </c>
      <c r="I507" s="166">
        <f t="shared" si="150"/>
        <v>0.27857449625643471</v>
      </c>
      <c r="J507" s="167">
        <f t="shared" si="157"/>
        <v>5.6595050802245158E-3</v>
      </c>
      <c r="K507" s="156">
        <f>IFERROR(G507/'Dollars - All Funds'!G507,"")</f>
        <v>1</v>
      </c>
    </row>
    <row r="508" spans="1:13" hidden="1" outlineLevel="1">
      <c r="A508" s="613" t="s">
        <v>54</v>
      </c>
      <c r="B508" s="152">
        <f>(INDEX(Data!1222:1222,1,$M$1-2))</f>
        <v>1820675</v>
      </c>
      <c r="C508" s="153">
        <f>(INDEX(Data!1222:1222,1,$M$1-1))</f>
        <v>1820674</v>
      </c>
      <c r="D508" s="155">
        <f t="shared" si="156"/>
        <v>3641349</v>
      </c>
      <c r="E508" s="393">
        <f>(INDEX(Data!1222:1222,1,$M$1))</f>
        <v>2035846</v>
      </c>
      <c r="F508" s="394">
        <f>(INDEX(Data!1222:1222,1,$M$1+1))</f>
        <v>2035846</v>
      </c>
      <c r="G508" s="155">
        <f t="shared" si="154"/>
        <v>4071692</v>
      </c>
      <c r="H508" s="152">
        <f t="shared" si="155"/>
        <v>430343</v>
      </c>
      <c r="I508" s="166">
        <f t="shared" si="150"/>
        <v>0.1181823000212284</v>
      </c>
      <c r="J508" s="167">
        <f t="shared" si="157"/>
        <v>1.7835135176700403E-2</v>
      </c>
      <c r="K508" s="156">
        <f>IFERROR(G508/'Dollars - All Funds'!G508,"")</f>
        <v>1</v>
      </c>
    </row>
    <row r="509" spans="1:13" hidden="1" outlineLevel="1">
      <c r="A509" s="613" t="s">
        <v>55</v>
      </c>
      <c r="B509" s="152">
        <f>(INDEX(Data!1223:1223,1,$M$1-2))</f>
        <v>518234</v>
      </c>
      <c r="C509" s="153">
        <f>(INDEX(Data!1223:1223,1,$M$1-1))</f>
        <v>518234</v>
      </c>
      <c r="D509" s="155">
        <f t="shared" si="156"/>
        <v>1036468</v>
      </c>
      <c r="E509" s="393">
        <f>(INDEX(Data!1223:1223,1,$M$1))</f>
        <v>604688</v>
      </c>
      <c r="F509" s="394">
        <f>(INDEX(Data!1223:1223,1,$M$1+1))</f>
        <v>604687</v>
      </c>
      <c r="G509" s="155">
        <f t="shared" si="154"/>
        <v>1209375</v>
      </c>
      <c r="H509" s="152">
        <f t="shared" si="155"/>
        <v>172907</v>
      </c>
      <c r="I509" s="166">
        <f t="shared" si="150"/>
        <v>0.16682328832149185</v>
      </c>
      <c r="J509" s="167">
        <f t="shared" si="157"/>
        <v>5.2973964151320999E-3</v>
      </c>
      <c r="K509" s="156">
        <f>IFERROR(G509/'Dollars - All Funds'!G509,"")</f>
        <v>1</v>
      </c>
    </row>
    <row r="510" spans="1:13" hidden="1" outlineLevel="1">
      <c r="A510" s="613" t="s">
        <v>56</v>
      </c>
      <c r="B510" s="152">
        <f>(INDEX(Data!1224:1224,1,$M$1-2))</f>
        <v>218601</v>
      </c>
      <c r="C510" s="153">
        <f>(INDEX(Data!1224:1224,1,$M$1-1))</f>
        <v>218601</v>
      </c>
      <c r="D510" s="155">
        <f t="shared" si="156"/>
        <v>437202</v>
      </c>
      <c r="E510" s="393">
        <f>(INDEX(Data!1224:1224,1,$M$1))</f>
        <v>286517</v>
      </c>
      <c r="F510" s="394">
        <f>(INDEX(Data!1224:1224,1,$M$1+1))</f>
        <v>286516</v>
      </c>
      <c r="G510" s="155">
        <f t="shared" si="154"/>
        <v>573033</v>
      </c>
      <c r="H510" s="152">
        <f t="shared" si="155"/>
        <v>135831</v>
      </c>
      <c r="I510" s="166">
        <f t="shared" si="150"/>
        <v>0.31068247629242318</v>
      </c>
      <c r="J510" s="167">
        <f t="shared" si="157"/>
        <v>2.5100427575833737E-3</v>
      </c>
      <c r="K510" s="156">
        <f>IFERROR(G510/'Dollars - All Funds'!G510,"")</f>
        <v>1</v>
      </c>
    </row>
    <row r="511" spans="1:13" hidden="1" outlineLevel="1">
      <c r="A511" s="613" t="s">
        <v>57</v>
      </c>
      <c r="B511" s="152">
        <f>(INDEX(Data!1225:1225,1,$M$1-2))</f>
        <v>557607</v>
      </c>
      <c r="C511" s="153">
        <f>(INDEX(Data!1225:1225,1,$M$1-1))</f>
        <v>557606</v>
      </c>
      <c r="D511" s="155">
        <f t="shared" si="156"/>
        <v>1115213</v>
      </c>
      <c r="E511" s="393">
        <f>(INDEX(Data!1225:1225,1,$M$1))</f>
        <v>730655</v>
      </c>
      <c r="F511" s="394">
        <f>(INDEX(Data!1225:1225,1,$M$1+1))</f>
        <v>730655</v>
      </c>
      <c r="G511" s="155">
        <f t="shared" si="154"/>
        <v>1461310</v>
      </c>
      <c r="H511" s="152">
        <f t="shared" si="155"/>
        <v>346097</v>
      </c>
      <c r="I511" s="166">
        <f t="shared" si="150"/>
        <v>0.31034161187145415</v>
      </c>
      <c r="J511" s="167">
        <f t="shared" si="157"/>
        <v>6.400941275780208E-3</v>
      </c>
      <c r="K511" s="156">
        <f>IFERROR(G511/'Dollars - All Funds'!G511,"")</f>
        <v>1</v>
      </c>
    </row>
    <row r="512" spans="1:13" hidden="1" outlineLevel="1">
      <c r="A512" s="613" t="s">
        <v>58</v>
      </c>
      <c r="B512" s="152">
        <f>(INDEX(Data!1226:1226,1,$M$1-2))</f>
        <v>533953</v>
      </c>
      <c r="C512" s="153">
        <f>(INDEX(Data!1226:1226,1,$M$1-1))</f>
        <v>533953</v>
      </c>
      <c r="D512" s="155">
        <f t="shared" si="156"/>
        <v>1067906</v>
      </c>
      <c r="E512" s="393">
        <f>(INDEX(Data!1226:1226,1,$M$1))</f>
        <v>726292</v>
      </c>
      <c r="F512" s="394">
        <f>(INDEX(Data!1226:1226,1,$M$1+1))</f>
        <v>726292</v>
      </c>
      <c r="G512" s="155">
        <f t="shared" si="154"/>
        <v>1452584</v>
      </c>
      <c r="H512" s="152">
        <f t="shared" si="155"/>
        <v>384678</v>
      </c>
      <c r="I512" s="166">
        <f t="shared" si="150"/>
        <v>0.36021709775954064</v>
      </c>
      <c r="J512" s="167">
        <f t="shared" si="157"/>
        <v>6.3627189864833046E-3</v>
      </c>
      <c r="K512" s="156">
        <f>IFERROR(G512/'Dollars - All Funds'!G512,"")</f>
        <v>1</v>
      </c>
    </row>
    <row r="513" spans="1:11" hidden="1" outlineLevel="1">
      <c r="A513" s="613" t="s">
        <v>59</v>
      </c>
      <c r="B513" s="152">
        <f>(INDEX(Data!1227:1227,1,$M$1-2))</f>
        <v>3735128</v>
      </c>
      <c r="C513" s="153">
        <f>(INDEX(Data!1227:1227,1,$M$1-1))</f>
        <v>3735127</v>
      </c>
      <c r="D513" s="155">
        <f t="shared" si="156"/>
        <v>7470255</v>
      </c>
      <c r="E513" s="393">
        <f>(INDEX(Data!1227:1227,1,$M$1))</f>
        <v>4946247</v>
      </c>
      <c r="F513" s="394">
        <f>(INDEX(Data!1227:1227,1,$M$1+1))</f>
        <v>4946247</v>
      </c>
      <c r="G513" s="155">
        <f t="shared" si="154"/>
        <v>9892494</v>
      </c>
      <c r="H513" s="152">
        <f t="shared" si="155"/>
        <v>2422239</v>
      </c>
      <c r="I513" s="166">
        <f t="shared" si="150"/>
        <v>0.32425118018059623</v>
      </c>
      <c r="J513" s="167">
        <f t="shared" si="157"/>
        <v>4.3331855092354155E-2</v>
      </c>
      <c r="K513" s="156">
        <f>IFERROR(G513/'Dollars - All Funds'!G513,"")</f>
        <v>1</v>
      </c>
    </row>
    <row r="514" spans="1:11" hidden="1" outlineLevel="1">
      <c r="A514" s="614" t="s">
        <v>184</v>
      </c>
      <c r="B514" s="152">
        <f>(INDEX(Data!1228:1228,1,$M$1-2))</f>
        <v>8063145</v>
      </c>
      <c r="C514" s="153">
        <f>(INDEX(Data!1228:1228,1,$M$1-1))</f>
        <v>8063145</v>
      </c>
      <c r="D514" s="155">
        <f t="shared" si="156"/>
        <v>16126290</v>
      </c>
      <c r="E514" s="393">
        <f>(INDEX(Data!1228:1228,1,$M$1))</f>
        <v>10475427</v>
      </c>
      <c r="F514" s="394">
        <f>(INDEX(Data!1228:1228,1,$M$1+1))</f>
        <v>10475426</v>
      </c>
      <c r="G514" s="155">
        <f t="shared" si="154"/>
        <v>20950853</v>
      </c>
      <c r="H514" s="152">
        <f t="shared" si="155"/>
        <v>4824563</v>
      </c>
      <c r="I514" s="166">
        <f t="shared" ref="I514:I551" si="158">IFERROR(H514/D514,"")</f>
        <v>0.29917377152463459</v>
      </c>
      <c r="J514" s="167">
        <f t="shared" si="157"/>
        <v>9.1770520786488563E-2</v>
      </c>
      <c r="K514" s="156">
        <f>IFERROR(G514/'Dollars - All Funds'!G514,"")</f>
        <v>1</v>
      </c>
    </row>
    <row r="515" spans="1:11" hidden="1" outlineLevel="1">
      <c r="A515" s="613" t="s">
        <v>60</v>
      </c>
      <c r="B515" s="152">
        <f>(INDEX(Data!1229:1229,1,$M$1-2))</f>
        <v>1212988</v>
      </c>
      <c r="C515" s="153">
        <f>(INDEX(Data!1229:1229,1,$M$1-1))</f>
        <v>1212987</v>
      </c>
      <c r="D515" s="155">
        <f t="shared" si="156"/>
        <v>2425975</v>
      </c>
      <c r="E515" s="393">
        <f>(INDEX(Data!1229:1229,1,$M$1))</f>
        <v>1624493</v>
      </c>
      <c r="F515" s="394">
        <f>(INDEX(Data!1229:1229,1,$M$1+1))</f>
        <v>1624492</v>
      </c>
      <c r="G515" s="155">
        <f t="shared" si="154"/>
        <v>3248985</v>
      </c>
      <c r="H515" s="152">
        <f t="shared" si="155"/>
        <v>823010</v>
      </c>
      <c r="I515" s="166">
        <f t="shared" si="158"/>
        <v>0.33924916786034481</v>
      </c>
      <c r="J515" s="167">
        <f t="shared" si="157"/>
        <v>1.4231451362743537E-2</v>
      </c>
      <c r="K515" s="156">
        <f>IFERROR(G515/'Dollars - All Funds'!G515,"")</f>
        <v>1</v>
      </c>
    </row>
    <row r="516" spans="1:11" hidden="1" outlineLevel="1">
      <c r="A516" s="613" t="s">
        <v>61</v>
      </c>
      <c r="B516" s="152">
        <f>(INDEX(Data!1230:1230,1,$M$1-2))</f>
        <v>4039343</v>
      </c>
      <c r="C516" s="153">
        <f>(INDEX(Data!1230:1230,1,$M$1-1))</f>
        <v>4039342</v>
      </c>
      <c r="D516" s="155">
        <f t="shared" si="156"/>
        <v>8078685</v>
      </c>
      <c r="E516" s="393">
        <f>(INDEX(Data!1230:1230,1,$M$1))</f>
        <v>4776052</v>
      </c>
      <c r="F516" s="394">
        <f>(INDEX(Data!1230:1230,1,$M$1+1))</f>
        <v>4776051</v>
      </c>
      <c r="G516" s="155">
        <f t="shared" si="154"/>
        <v>9552103</v>
      </c>
      <c r="H516" s="152">
        <f t="shared" si="155"/>
        <v>1473418</v>
      </c>
      <c r="I516" s="166">
        <f t="shared" si="158"/>
        <v>0.182383395317431</v>
      </c>
      <c r="J516" s="167">
        <f t="shared" si="157"/>
        <v>4.1840848528514794E-2</v>
      </c>
      <c r="K516" s="156">
        <f>IFERROR(G516/'Dollars - All Funds'!G516,"")</f>
        <v>1</v>
      </c>
    </row>
    <row r="517" spans="1:11" hidden="1" outlineLevel="1">
      <c r="A517" s="613" t="s">
        <v>62</v>
      </c>
      <c r="B517" s="152">
        <f>(INDEX(Data!1231:1231,1,$M$1-2))</f>
        <v>202496</v>
      </c>
      <c r="C517" s="153">
        <f>(INDEX(Data!1231:1231,1,$M$1-1))</f>
        <v>202495</v>
      </c>
      <c r="D517" s="155">
        <f t="shared" si="156"/>
        <v>404991</v>
      </c>
      <c r="E517" s="393">
        <f>(INDEX(Data!1231:1231,1,$M$1))</f>
        <v>269335</v>
      </c>
      <c r="F517" s="394">
        <f>(INDEX(Data!1231:1231,1,$M$1+1))</f>
        <v>269335</v>
      </c>
      <c r="G517" s="155">
        <f t="shared" si="154"/>
        <v>538670</v>
      </c>
      <c r="H517" s="152">
        <f t="shared" si="155"/>
        <v>133679</v>
      </c>
      <c r="I517" s="166">
        <f t="shared" si="158"/>
        <v>0.33007894002582772</v>
      </c>
      <c r="J517" s="167">
        <f t="shared" si="157"/>
        <v>2.3595233297688542E-3</v>
      </c>
      <c r="K517" s="156">
        <f>IFERROR(G517/'Dollars - All Funds'!G517,"")</f>
        <v>1</v>
      </c>
    </row>
    <row r="518" spans="1:11" hidden="1" outlineLevel="1">
      <c r="A518" s="613" t="s">
        <v>63</v>
      </c>
      <c r="B518" s="152">
        <f>(INDEX(Data!1232:1232,1,$M$1-2))</f>
        <v>304058</v>
      </c>
      <c r="C518" s="153">
        <f>(INDEX(Data!1232:1232,1,$M$1-1))</f>
        <v>304058</v>
      </c>
      <c r="D518" s="155">
        <f t="shared" si="156"/>
        <v>608116</v>
      </c>
      <c r="E518" s="393">
        <f>(INDEX(Data!1232:1232,1,$M$1))</f>
        <v>389665</v>
      </c>
      <c r="F518" s="394">
        <f>(INDEX(Data!1232:1232,1,$M$1+1))</f>
        <v>389665</v>
      </c>
      <c r="G518" s="155">
        <f t="shared" si="154"/>
        <v>779330</v>
      </c>
      <c r="H518" s="152">
        <f t="shared" si="155"/>
        <v>171214</v>
      </c>
      <c r="I518" s="166">
        <f t="shared" si="158"/>
        <v>0.28154825724039495</v>
      </c>
      <c r="J518" s="167">
        <f t="shared" si="157"/>
        <v>3.4136805773270487E-3</v>
      </c>
      <c r="K518" s="156">
        <f>IFERROR(G518/'Dollars - All Funds'!G518,"")</f>
        <v>1</v>
      </c>
    </row>
    <row r="519" spans="1:11" hidden="1" outlineLevel="1">
      <c r="A519" s="613" t="s">
        <v>64</v>
      </c>
      <c r="B519" s="152">
        <f>(INDEX(Data!1233:1233,1,$M$1-2))</f>
        <v>643701</v>
      </c>
      <c r="C519" s="153">
        <f>(INDEX(Data!1233:1233,1,$M$1-1))</f>
        <v>643700</v>
      </c>
      <c r="D519" s="155">
        <f t="shared" si="156"/>
        <v>1287401</v>
      </c>
      <c r="E519" s="393">
        <f>(INDEX(Data!1233:1233,1,$M$1))</f>
        <v>684317</v>
      </c>
      <c r="F519" s="394">
        <f>(INDEX(Data!1233:1233,1,$M$1+1))</f>
        <v>684317</v>
      </c>
      <c r="G519" s="155">
        <f t="shared" si="154"/>
        <v>1368634</v>
      </c>
      <c r="H519" s="152">
        <f t="shared" si="155"/>
        <v>81233</v>
      </c>
      <c r="I519" s="166">
        <f t="shared" si="158"/>
        <v>6.309844407453466E-2</v>
      </c>
      <c r="J519" s="167">
        <f t="shared" si="157"/>
        <v>5.9949948074235924E-3</v>
      </c>
      <c r="K519" s="156">
        <f>IFERROR(G519/'Dollars - All Funds'!G519,"")</f>
        <v>1</v>
      </c>
    </row>
    <row r="520" spans="1:11" hidden="1" outlineLevel="1">
      <c r="A520" s="613" t="s">
        <v>65</v>
      </c>
      <c r="B520" s="152">
        <f>(INDEX(Data!1234:1234,1,$M$1-2))</f>
        <v>613371</v>
      </c>
      <c r="C520" s="153">
        <f>(INDEX(Data!1234:1234,1,$M$1-1))</f>
        <v>613370</v>
      </c>
      <c r="D520" s="155">
        <f t="shared" si="156"/>
        <v>1226741</v>
      </c>
      <c r="E520" s="393">
        <f>(INDEX(Data!1234:1234,1,$M$1))</f>
        <v>750132</v>
      </c>
      <c r="F520" s="394">
        <f>(INDEX(Data!1234:1234,1,$M$1+1))</f>
        <v>750132</v>
      </c>
      <c r="G520" s="155">
        <f t="shared" si="154"/>
        <v>1500264</v>
      </c>
      <c r="H520" s="152">
        <f t="shared" si="155"/>
        <v>273523</v>
      </c>
      <c r="I520" s="166">
        <f t="shared" si="158"/>
        <v>0.22296719519442165</v>
      </c>
      <c r="J520" s="167">
        <f t="shared" si="157"/>
        <v>6.571570551195241E-3</v>
      </c>
      <c r="K520" s="156">
        <f>IFERROR(G520/'Dollars - All Funds'!G520,"")</f>
        <v>1</v>
      </c>
    </row>
    <row r="521" spans="1:11" hidden="1" outlineLevel="1">
      <c r="A521" s="613" t="s">
        <v>66</v>
      </c>
      <c r="B521" s="152">
        <f>(INDEX(Data!1235:1235,1,$M$1-2))</f>
        <v>6741962</v>
      </c>
      <c r="C521" s="153">
        <f>(INDEX(Data!1235:1235,1,$M$1-1))</f>
        <v>6741962</v>
      </c>
      <c r="D521" s="155">
        <f t="shared" si="156"/>
        <v>13483924</v>
      </c>
      <c r="E521" s="393">
        <f>(INDEX(Data!1235:1235,1,$M$1))</f>
        <v>8170482</v>
      </c>
      <c r="F521" s="394">
        <f>(INDEX(Data!1235:1235,1,$M$1+1))</f>
        <v>8170481</v>
      </c>
      <c r="G521" s="155">
        <f t="shared" si="154"/>
        <v>16340963</v>
      </c>
      <c r="H521" s="152">
        <f t="shared" si="155"/>
        <v>2857039</v>
      </c>
      <c r="I521" s="166">
        <f t="shared" si="158"/>
        <v>0.21188483411802084</v>
      </c>
      <c r="J521" s="167">
        <f t="shared" si="157"/>
        <v>7.1577929770341123E-2</v>
      </c>
      <c r="K521" s="156">
        <f>IFERROR(G521/'Dollars - All Funds'!G521,"")</f>
        <v>1</v>
      </c>
    </row>
    <row r="522" spans="1:11" hidden="1" outlineLevel="1">
      <c r="A522" s="613" t="s">
        <v>67</v>
      </c>
      <c r="B522" s="152">
        <f>(INDEX(Data!1236:1236,1,$M$1-2))</f>
        <v>494688</v>
      </c>
      <c r="C522" s="153">
        <f>(INDEX(Data!1236:1236,1,$M$1-1))</f>
        <v>494688</v>
      </c>
      <c r="D522" s="155">
        <f t="shared" si="156"/>
        <v>989376</v>
      </c>
      <c r="E522" s="393">
        <f>(INDEX(Data!1236:1236,1,$M$1))</f>
        <v>620899</v>
      </c>
      <c r="F522" s="394">
        <f>(INDEX(Data!1236:1236,1,$M$1+1))</f>
        <v>620899</v>
      </c>
      <c r="G522" s="155">
        <f t="shared" si="154"/>
        <v>1241798</v>
      </c>
      <c r="H522" s="152">
        <f t="shared" si="155"/>
        <v>252422</v>
      </c>
      <c r="I522" s="166">
        <f t="shared" si="158"/>
        <v>0.25513252797723007</v>
      </c>
      <c r="J522" s="167">
        <f t="shared" si="157"/>
        <v>5.4394181073018806E-3</v>
      </c>
      <c r="K522" s="156">
        <f>IFERROR(G522/'Dollars - All Funds'!G522,"")</f>
        <v>1</v>
      </c>
    </row>
    <row r="523" spans="1:11" hidden="1" outlineLevel="1">
      <c r="A523" s="613" t="s">
        <v>68</v>
      </c>
      <c r="B523" s="152">
        <f>(INDEX(Data!1237:1237,1,$M$1-2))</f>
        <v>818847</v>
      </c>
      <c r="C523" s="153">
        <f>(INDEX(Data!1237:1237,1,$M$1-1))</f>
        <v>818847</v>
      </c>
      <c r="D523" s="155">
        <f t="shared" si="156"/>
        <v>1637694</v>
      </c>
      <c r="E523" s="393">
        <f>(INDEX(Data!1237:1237,1,$M$1))</f>
        <v>960454</v>
      </c>
      <c r="F523" s="394">
        <f>(INDEX(Data!1237:1237,1,$M$1+1))</f>
        <v>960454</v>
      </c>
      <c r="G523" s="155">
        <f t="shared" si="154"/>
        <v>1920908</v>
      </c>
      <c r="H523" s="152">
        <f t="shared" si="155"/>
        <v>283214</v>
      </c>
      <c r="I523" s="166">
        <f t="shared" si="158"/>
        <v>0.17293462637098261</v>
      </c>
      <c r="J523" s="167">
        <f t="shared" si="157"/>
        <v>8.414107413332152E-3</v>
      </c>
      <c r="K523" s="156">
        <f>IFERROR(G523/'Dollars - All Funds'!G523,"")</f>
        <v>1</v>
      </c>
    </row>
    <row r="524" spans="1:11" hidden="1" outlineLevel="1">
      <c r="A524" s="613" t="s">
        <v>69</v>
      </c>
      <c r="B524" s="152">
        <f>(INDEX(Data!1238:1238,1,$M$1-2))</f>
        <v>1076577</v>
      </c>
      <c r="C524" s="153">
        <f>(INDEX(Data!1238:1238,1,$M$1-1))</f>
        <v>1076577</v>
      </c>
      <c r="D524" s="155">
        <f t="shared" si="156"/>
        <v>2153154</v>
      </c>
      <c r="E524" s="393">
        <f>(INDEX(Data!1238:1238,1,$M$1))</f>
        <v>1434745</v>
      </c>
      <c r="F524" s="394">
        <f>(INDEX(Data!1238:1238,1,$M$1+1))</f>
        <v>1434744</v>
      </c>
      <c r="G524" s="155">
        <f t="shared" si="154"/>
        <v>2869489</v>
      </c>
      <c r="H524" s="152">
        <f t="shared" si="155"/>
        <v>716335</v>
      </c>
      <c r="I524" s="166">
        <f t="shared" si="158"/>
        <v>0.33269101977842735</v>
      </c>
      <c r="J524" s="167">
        <f t="shared" si="157"/>
        <v>1.2569154101797205E-2</v>
      </c>
      <c r="K524" s="156">
        <f>IFERROR(G524/'Dollars - All Funds'!G524,"")</f>
        <v>1</v>
      </c>
    </row>
    <row r="525" spans="1:11" hidden="1" outlineLevel="1">
      <c r="A525" s="613" t="s">
        <v>70</v>
      </c>
      <c r="B525" s="152">
        <f>(INDEX(Data!1239:1239,1,$M$1-2))</f>
        <v>829891</v>
      </c>
      <c r="C525" s="153">
        <f>(INDEX(Data!1239:1239,1,$M$1-1))</f>
        <v>829891</v>
      </c>
      <c r="D525" s="155">
        <f t="shared" si="156"/>
        <v>1659782</v>
      </c>
      <c r="E525" s="393">
        <f>(INDEX(Data!1239:1239,1,$M$1))</f>
        <v>1150346</v>
      </c>
      <c r="F525" s="394">
        <f>(INDEX(Data!1239:1239,1,$M$1+1))</f>
        <v>1150345</v>
      </c>
      <c r="G525" s="155">
        <f t="shared" si="154"/>
        <v>2300691</v>
      </c>
      <c r="H525" s="152">
        <f t="shared" si="155"/>
        <v>640909</v>
      </c>
      <c r="I525" s="166">
        <f t="shared" si="158"/>
        <v>0.38614046904954991</v>
      </c>
      <c r="J525" s="167">
        <f t="shared" si="157"/>
        <v>1.0077661813520775E-2</v>
      </c>
      <c r="K525" s="156">
        <f>IFERROR(G525/'Dollars - All Funds'!G525,"")</f>
        <v>1</v>
      </c>
    </row>
    <row r="526" spans="1:11" hidden="1" outlineLevel="1">
      <c r="A526" s="613" t="s">
        <v>71</v>
      </c>
      <c r="B526" s="152">
        <f>(INDEX(Data!1240:1240,1,$M$1-2))</f>
        <v>7682601</v>
      </c>
      <c r="C526" s="153">
        <f>(INDEX(Data!1240:1240,1,$M$1-1))</f>
        <v>7682600</v>
      </c>
      <c r="D526" s="155">
        <f t="shared" si="156"/>
        <v>15365201</v>
      </c>
      <c r="E526" s="393">
        <f>(INDEX(Data!1240:1240,1,$M$1))</f>
        <v>10180733</v>
      </c>
      <c r="F526" s="394">
        <f>(INDEX(Data!1240:1240,1,$M$1+1))</f>
        <v>10180732</v>
      </c>
      <c r="G526" s="155">
        <f t="shared" si="154"/>
        <v>20361465</v>
      </c>
      <c r="H526" s="152">
        <f t="shared" si="155"/>
        <v>4996264</v>
      </c>
      <c r="I526" s="166">
        <f t="shared" si="158"/>
        <v>0.32516750024942725</v>
      </c>
      <c r="J526" s="167">
        <f t="shared" si="157"/>
        <v>8.9188838613199151E-2</v>
      </c>
      <c r="K526" s="156">
        <f>IFERROR(G526/'Dollars - All Funds'!G526,"")</f>
        <v>1</v>
      </c>
    </row>
    <row r="527" spans="1:11" hidden="1" outlineLevel="1">
      <c r="A527" s="613" t="s">
        <v>72</v>
      </c>
      <c r="B527" s="152">
        <f>(INDEX(Data!1241:1241,1,$M$1-2))</f>
        <v>1118352</v>
      </c>
      <c r="C527" s="153">
        <f>(INDEX(Data!1241:1241,1,$M$1-1))</f>
        <v>1118351</v>
      </c>
      <c r="D527" s="155">
        <f t="shared" si="156"/>
        <v>2236703</v>
      </c>
      <c r="E527" s="393">
        <f>(INDEX(Data!1241:1241,1,$M$1))</f>
        <v>1416778</v>
      </c>
      <c r="F527" s="394">
        <f>(INDEX(Data!1241:1241,1,$M$1+1))</f>
        <v>1416778</v>
      </c>
      <c r="G527" s="155">
        <f t="shared" si="154"/>
        <v>2833556</v>
      </c>
      <c r="H527" s="152">
        <f t="shared" si="155"/>
        <v>596853</v>
      </c>
      <c r="I527" s="166">
        <f t="shared" si="158"/>
        <v>0.26684499461931244</v>
      </c>
      <c r="J527" s="167">
        <f t="shared" si="157"/>
        <v>1.2411757640496995E-2</v>
      </c>
      <c r="K527" s="156">
        <f>IFERROR(G527/'Dollars - All Funds'!G527,"")</f>
        <v>1</v>
      </c>
    </row>
    <row r="528" spans="1:11" hidden="1" outlineLevel="1">
      <c r="A528" s="613" t="s">
        <v>73</v>
      </c>
      <c r="B528" s="152">
        <f>(INDEX(Data!1242:1242,1,$M$1-2))</f>
        <v>660120</v>
      </c>
      <c r="C528" s="153">
        <f>(INDEX(Data!1242:1242,1,$M$1-1))</f>
        <v>660120</v>
      </c>
      <c r="D528" s="155">
        <f t="shared" si="156"/>
        <v>1320240</v>
      </c>
      <c r="E528" s="393">
        <f>(INDEX(Data!1242:1242,1,$M$1))</f>
        <v>838614</v>
      </c>
      <c r="F528" s="394">
        <f>(INDEX(Data!1242:1242,1,$M$1+1))</f>
        <v>838613</v>
      </c>
      <c r="G528" s="155">
        <f t="shared" si="154"/>
        <v>1677227</v>
      </c>
      <c r="H528" s="152">
        <f t="shared" si="155"/>
        <v>356987</v>
      </c>
      <c r="I528" s="166">
        <f t="shared" si="158"/>
        <v>0.27039553414530693</v>
      </c>
      <c r="J528" s="167">
        <f t="shared" si="157"/>
        <v>7.346717351659135E-3</v>
      </c>
      <c r="K528" s="156">
        <f>IFERROR(G528/'Dollars - All Funds'!G528,"")</f>
        <v>1</v>
      </c>
    </row>
    <row r="529" spans="1:11" hidden="1" outlineLevel="1">
      <c r="A529" s="613" t="s">
        <v>74</v>
      </c>
      <c r="B529" s="152">
        <f>(INDEX(Data!1243:1243,1,$M$1-2))</f>
        <v>1385375</v>
      </c>
      <c r="C529" s="153">
        <f>(INDEX(Data!1243:1243,1,$M$1-1))</f>
        <v>1385374</v>
      </c>
      <c r="D529" s="155">
        <f t="shared" si="156"/>
        <v>2770749</v>
      </c>
      <c r="E529" s="393">
        <f>(INDEX(Data!1243:1243,1,$M$1))</f>
        <v>1529252</v>
      </c>
      <c r="F529" s="394">
        <f>(INDEX(Data!1243:1243,1,$M$1+1))</f>
        <v>1529251</v>
      </c>
      <c r="G529" s="155">
        <f t="shared" si="154"/>
        <v>3058503</v>
      </c>
      <c r="H529" s="152">
        <f t="shared" si="155"/>
        <v>287754</v>
      </c>
      <c r="I529" s="166">
        <f t="shared" si="158"/>
        <v>0.10385422858584448</v>
      </c>
      <c r="J529" s="167">
        <f t="shared" si="157"/>
        <v>1.3397087609608909E-2</v>
      </c>
      <c r="K529" s="156">
        <f>IFERROR(G529/'Dollars - All Funds'!G529,"")</f>
        <v>1</v>
      </c>
    </row>
    <row r="530" spans="1:11" hidden="1" outlineLevel="1">
      <c r="A530" s="613" t="s">
        <v>75</v>
      </c>
      <c r="B530" s="152">
        <f>(INDEX(Data!1244:1244,1,$M$1-2))</f>
        <v>1308788</v>
      </c>
      <c r="C530" s="153">
        <f>(INDEX(Data!1244:1244,1,$M$1-1))</f>
        <v>1308788</v>
      </c>
      <c r="D530" s="155">
        <f t="shared" si="156"/>
        <v>2617576</v>
      </c>
      <c r="E530" s="393">
        <f>(INDEX(Data!1244:1244,1,$M$1))</f>
        <v>1497378</v>
      </c>
      <c r="F530" s="394">
        <f>(INDEX(Data!1244:1244,1,$M$1+1))</f>
        <v>1497378</v>
      </c>
      <c r="G530" s="155">
        <f t="shared" si="154"/>
        <v>2994756</v>
      </c>
      <c r="H530" s="152">
        <f t="shared" si="155"/>
        <v>377180</v>
      </c>
      <c r="I530" s="166">
        <f t="shared" si="158"/>
        <v>0.14409514757164643</v>
      </c>
      <c r="J530" s="167">
        <f t="shared" si="157"/>
        <v>1.3117858148709331E-2</v>
      </c>
      <c r="K530" s="156">
        <f>IFERROR(G530/'Dollars - All Funds'!G530,"")</f>
        <v>1</v>
      </c>
    </row>
    <row r="531" spans="1:11" hidden="1" outlineLevel="1">
      <c r="A531" s="613" t="s">
        <v>76</v>
      </c>
      <c r="B531" s="152">
        <f>(INDEX(Data!1245:1245,1,$M$1-2))</f>
        <v>403012</v>
      </c>
      <c r="C531" s="153">
        <f>(INDEX(Data!1245:1245,1,$M$1-1))</f>
        <v>403011</v>
      </c>
      <c r="D531" s="155">
        <f t="shared" si="156"/>
        <v>806023</v>
      </c>
      <c r="E531" s="393">
        <f>(INDEX(Data!1245:1245,1,$M$1))</f>
        <v>513675</v>
      </c>
      <c r="F531" s="394">
        <f>(INDEX(Data!1245:1245,1,$M$1+1))</f>
        <v>513674</v>
      </c>
      <c r="G531" s="155">
        <f t="shared" si="154"/>
        <v>1027349</v>
      </c>
      <c r="H531" s="152">
        <f t="shared" si="155"/>
        <v>221326</v>
      </c>
      <c r="I531" s="166">
        <f t="shared" si="158"/>
        <v>0.27459017918843509</v>
      </c>
      <c r="J531" s="167">
        <f t="shared" si="157"/>
        <v>4.5000722767458796E-3</v>
      </c>
      <c r="K531" s="156">
        <f>IFERROR(G531/'Dollars - All Funds'!G531,"")</f>
        <v>1</v>
      </c>
    </row>
    <row r="532" spans="1:11" hidden="1" outlineLevel="1">
      <c r="A532" s="613" t="s">
        <v>77</v>
      </c>
      <c r="B532" s="152">
        <f>(INDEX(Data!1246:1246,1,$M$1-2))</f>
        <v>636188</v>
      </c>
      <c r="C532" s="153">
        <f>(INDEX(Data!1246:1246,1,$M$1-1))</f>
        <v>636187</v>
      </c>
      <c r="D532" s="155">
        <f t="shared" si="156"/>
        <v>1272375</v>
      </c>
      <c r="E532" s="393">
        <f>(INDEX(Data!1246:1246,1,$M$1))</f>
        <v>920842</v>
      </c>
      <c r="F532" s="394">
        <f>(INDEX(Data!1246:1246,1,$M$1+1))</f>
        <v>920842</v>
      </c>
      <c r="G532" s="155">
        <f t="shared" si="154"/>
        <v>1841684</v>
      </c>
      <c r="H532" s="152">
        <f t="shared" si="155"/>
        <v>569309</v>
      </c>
      <c r="I532" s="166">
        <f t="shared" si="158"/>
        <v>0.44743805874840359</v>
      </c>
      <c r="J532" s="167">
        <f t="shared" si="157"/>
        <v>8.0670844191472017E-3</v>
      </c>
      <c r="K532" s="156">
        <f>IFERROR(G532/'Dollars - All Funds'!G532,"")</f>
        <v>1</v>
      </c>
    </row>
    <row r="533" spans="1:11" hidden="1" outlineLevel="1">
      <c r="A533" s="613" t="s">
        <v>78</v>
      </c>
      <c r="B533" s="152">
        <f>(INDEX(Data!1247:1247,1,$M$1-2))</f>
        <v>341251</v>
      </c>
      <c r="C533" s="153">
        <f>(INDEX(Data!1247:1247,1,$M$1-1))</f>
        <v>341250</v>
      </c>
      <c r="D533" s="155">
        <f t="shared" si="156"/>
        <v>682501</v>
      </c>
      <c r="E533" s="393">
        <f>(INDEX(Data!1247:1247,1,$M$1))</f>
        <v>448467</v>
      </c>
      <c r="F533" s="394">
        <f>(INDEX(Data!1247:1247,1,$M$1+1))</f>
        <v>448467</v>
      </c>
      <c r="G533" s="155">
        <f t="shared" si="154"/>
        <v>896934</v>
      </c>
      <c r="H533" s="152">
        <f t="shared" si="155"/>
        <v>214433</v>
      </c>
      <c r="I533" s="166">
        <f t="shared" si="158"/>
        <v>0.31418708544016788</v>
      </c>
      <c r="J533" s="167">
        <f t="shared" si="157"/>
        <v>3.928818568442456E-3</v>
      </c>
      <c r="K533" s="156">
        <f>IFERROR(G533/'Dollars - All Funds'!G533,"")</f>
        <v>1</v>
      </c>
    </row>
    <row r="534" spans="1:11" hidden="1" outlineLevel="1">
      <c r="A534" s="613" t="s">
        <v>79</v>
      </c>
      <c r="B534" s="152">
        <f>(INDEX(Data!1248:1248,1,$M$1-2))</f>
        <v>836410</v>
      </c>
      <c r="C534" s="153">
        <f>(INDEX(Data!1248:1248,1,$M$1-1))</f>
        <v>836410</v>
      </c>
      <c r="D534" s="155">
        <f t="shared" si="156"/>
        <v>1672820</v>
      </c>
      <c r="E534" s="393">
        <f>(INDEX(Data!1248:1248,1,$M$1))</f>
        <v>930927</v>
      </c>
      <c r="F534" s="394">
        <f>(INDEX(Data!1248:1248,1,$M$1+1))</f>
        <v>930926</v>
      </c>
      <c r="G534" s="155">
        <f t="shared" si="154"/>
        <v>1861853</v>
      </c>
      <c r="H534" s="152">
        <f t="shared" si="155"/>
        <v>189033</v>
      </c>
      <c r="I534" s="166">
        <f t="shared" si="158"/>
        <v>0.11300259442139621</v>
      </c>
      <c r="J534" s="167">
        <f t="shared" si="157"/>
        <v>8.1554302079197491E-3</v>
      </c>
      <c r="K534" s="156">
        <f>IFERROR(G534/'Dollars - All Funds'!G534,"")</f>
        <v>1</v>
      </c>
    </row>
    <row r="535" spans="1:11" hidden="1" outlineLevel="1">
      <c r="A535" s="613" t="s">
        <v>80</v>
      </c>
      <c r="B535" s="152">
        <f>(INDEX(Data!1249:1249,1,$M$1-2))</f>
        <v>305095</v>
      </c>
      <c r="C535" s="153">
        <f>(INDEX(Data!1249:1249,1,$M$1-1))</f>
        <v>305094</v>
      </c>
      <c r="D535" s="155">
        <f t="shared" si="156"/>
        <v>610189</v>
      </c>
      <c r="E535" s="393">
        <f>(INDEX(Data!1249:1249,1,$M$1))</f>
        <v>411969</v>
      </c>
      <c r="F535" s="394">
        <f>(INDEX(Data!1249:1249,1,$M$1+1))</f>
        <v>411969</v>
      </c>
      <c r="G535" s="155">
        <f t="shared" si="154"/>
        <v>823938</v>
      </c>
      <c r="H535" s="152">
        <f t="shared" si="155"/>
        <v>213749</v>
      </c>
      <c r="I535" s="166">
        <f t="shared" si="158"/>
        <v>0.35029966125249717</v>
      </c>
      <c r="J535" s="167">
        <f t="shared" si="157"/>
        <v>3.6090759338427802E-3</v>
      </c>
      <c r="K535" s="156">
        <f>IFERROR(G535/'Dollars - All Funds'!G535,"")</f>
        <v>1</v>
      </c>
    </row>
    <row r="536" spans="1:11" hidden="1" outlineLevel="1">
      <c r="A536" s="613" t="s">
        <v>81</v>
      </c>
      <c r="B536" s="152">
        <f>(INDEX(Data!1250:1250,1,$M$1-2))</f>
        <v>3865276</v>
      </c>
      <c r="C536" s="153">
        <f>(INDEX(Data!1250:1250,1,$M$1-1))</f>
        <v>3865275</v>
      </c>
      <c r="D536" s="155">
        <f t="shared" si="156"/>
        <v>7730551</v>
      </c>
      <c r="E536" s="393">
        <f>(INDEX(Data!1250:1250,1,$M$1))</f>
        <v>5185675</v>
      </c>
      <c r="F536" s="394">
        <f>(INDEX(Data!1250:1250,1,$M$1+1))</f>
        <v>5185675</v>
      </c>
      <c r="G536" s="155">
        <f t="shared" si="154"/>
        <v>10371350</v>
      </c>
      <c r="H536" s="152">
        <f t="shared" si="155"/>
        <v>2640799</v>
      </c>
      <c r="I536" s="166">
        <f t="shared" si="158"/>
        <v>0.3416055336805876</v>
      </c>
      <c r="J536" s="167">
        <f t="shared" si="157"/>
        <v>4.5429376587146506E-2</v>
      </c>
      <c r="K536" s="156">
        <f>IFERROR(G536/'Dollars - All Funds'!G536,"")</f>
        <v>1</v>
      </c>
    </row>
    <row r="537" spans="1:11" hidden="1" outlineLevel="1">
      <c r="A537" s="613" t="s">
        <v>82</v>
      </c>
      <c r="B537" s="152">
        <f>(INDEX(Data!1251:1251,1,$M$1-2))</f>
        <v>1305186</v>
      </c>
      <c r="C537" s="153">
        <f>(INDEX(Data!1251:1251,1,$M$1-1))</f>
        <v>1305185</v>
      </c>
      <c r="D537" s="155">
        <f t="shared" si="156"/>
        <v>2610371</v>
      </c>
      <c r="E537" s="393">
        <f>(INDEX(Data!1251:1251,1,$M$1))</f>
        <v>1553581</v>
      </c>
      <c r="F537" s="394">
        <f>(INDEX(Data!1251:1251,1,$M$1+1))</f>
        <v>1553580</v>
      </c>
      <c r="G537" s="155">
        <f t="shared" si="154"/>
        <v>3107161</v>
      </c>
      <c r="H537" s="152">
        <f t="shared" si="155"/>
        <v>496790</v>
      </c>
      <c r="I537" s="166">
        <f t="shared" si="158"/>
        <v>0.19031394388000786</v>
      </c>
      <c r="J537" s="167">
        <f t="shared" si="157"/>
        <v>1.3610223084352059E-2</v>
      </c>
      <c r="K537" s="156">
        <f>IFERROR(G537/'Dollars - All Funds'!G537,"")</f>
        <v>1</v>
      </c>
    </row>
    <row r="538" spans="1:11" hidden="1" outlineLevel="1">
      <c r="A538" s="613" t="s">
        <v>83</v>
      </c>
      <c r="B538" s="152">
        <f>(INDEX(Data!1252:1252,1,$M$1-2))</f>
        <v>4089967</v>
      </c>
      <c r="C538" s="153">
        <f>(INDEX(Data!1252:1252,1,$M$1-1))</f>
        <v>4089966</v>
      </c>
      <c r="D538" s="155">
        <f t="shared" si="156"/>
        <v>8179933</v>
      </c>
      <c r="E538" s="393">
        <f>(INDEX(Data!1252:1252,1,$M$1))</f>
        <v>5346394</v>
      </c>
      <c r="F538" s="394">
        <f>(INDEX(Data!1252:1252,1,$M$1+1))</f>
        <v>5346393</v>
      </c>
      <c r="G538" s="155">
        <f t="shared" si="154"/>
        <v>10692787</v>
      </c>
      <c r="H538" s="152">
        <f t="shared" si="155"/>
        <v>2512854</v>
      </c>
      <c r="I538" s="166">
        <f t="shared" si="158"/>
        <v>0.30719738169004562</v>
      </c>
      <c r="J538" s="167">
        <f t="shared" si="157"/>
        <v>4.6837359397681549E-2</v>
      </c>
      <c r="K538" s="156">
        <f>IFERROR(G538/'Dollars - All Funds'!G538,"")</f>
        <v>1</v>
      </c>
    </row>
    <row r="539" spans="1:11" hidden="1" outlineLevel="1">
      <c r="A539" s="613" t="s">
        <v>84</v>
      </c>
      <c r="B539" s="152">
        <f>(INDEX(Data!1253:1253,1,$M$1-2))</f>
        <v>747236</v>
      </c>
      <c r="C539" s="153">
        <f>(INDEX(Data!1253:1253,1,$M$1-1))</f>
        <v>747235</v>
      </c>
      <c r="D539" s="155">
        <f t="shared" si="156"/>
        <v>1494471</v>
      </c>
      <c r="E539" s="393">
        <f>(INDEX(Data!1253:1253,1,$M$1))</f>
        <v>1036666</v>
      </c>
      <c r="F539" s="394">
        <f>(INDEX(Data!1253:1253,1,$M$1+1))</f>
        <v>1036665</v>
      </c>
      <c r="G539" s="155">
        <f t="shared" si="154"/>
        <v>2073331</v>
      </c>
      <c r="H539" s="152">
        <f t="shared" si="155"/>
        <v>578860</v>
      </c>
      <c r="I539" s="166">
        <f t="shared" si="158"/>
        <v>0.3873343811957542</v>
      </c>
      <c r="J539" s="167">
        <f t="shared" si="157"/>
        <v>9.0817622381662039E-3</v>
      </c>
      <c r="K539" s="156">
        <f>IFERROR(G539/'Dollars - All Funds'!G539,"")</f>
        <v>1</v>
      </c>
    </row>
    <row r="540" spans="1:11" hidden="1" outlineLevel="1">
      <c r="A540" s="613" t="s">
        <v>85</v>
      </c>
      <c r="B540" s="152">
        <f>(INDEX(Data!1254:1254,1,$M$1-2))</f>
        <v>6728545</v>
      </c>
      <c r="C540" s="153">
        <f>(INDEX(Data!1254:1254,1,$M$1-1))</f>
        <v>6728544</v>
      </c>
      <c r="D540" s="155">
        <f t="shared" si="156"/>
        <v>13457089</v>
      </c>
      <c r="E540" s="393">
        <f>(INDEX(Data!1254:1254,1,$M$1))</f>
        <v>8250769</v>
      </c>
      <c r="F540" s="394">
        <f>(INDEX(Data!1254:1254,1,$M$1+1))</f>
        <v>8250769</v>
      </c>
      <c r="G540" s="155">
        <f t="shared" si="154"/>
        <v>16501538</v>
      </c>
      <c r="H540" s="152">
        <f t="shared" si="155"/>
        <v>3044449</v>
      </c>
      <c r="I540" s="166">
        <f t="shared" si="158"/>
        <v>0.2262338459677275</v>
      </c>
      <c r="J540" s="167">
        <f t="shared" si="157"/>
        <v>7.2281292605987493E-2</v>
      </c>
      <c r="K540" s="156">
        <f>IFERROR(G540/'Dollars - All Funds'!G540,"")</f>
        <v>1</v>
      </c>
    </row>
    <row r="541" spans="1:11" hidden="1" outlineLevel="1">
      <c r="A541" s="613" t="s">
        <v>86</v>
      </c>
      <c r="B541" s="152">
        <f>(INDEX(Data!1255:1255,1,$M$1-2))</f>
        <v>728136</v>
      </c>
      <c r="C541" s="153">
        <f>(INDEX(Data!1255:1255,1,$M$1-1))</f>
        <v>728135</v>
      </c>
      <c r="D541" s="155">
        <f t="shared" si="156"/>
        <v>1456271</v>
      </c>
      <c r="E541" s="393">
        <f>(INDEX(Data!1255:1255,1,$M$1))</f>
        <v>871011</v>
      </c>
      <c r="F541" s="394">
        <f>(INDEX(Data!1255:1255,1,$M$1+1))</f>
        <v>871010</v>
      </c>
      <c r="G541" s="155">
        <f t="shared" si="154"/>
        <v>1742021</v>
      </c>
      <c r="H541" s="152">
        <f t="shared" si="155"/>
        <v>285750</v>
      </c>
      <c r="I541" s="166">
        <f t="shared" si="158"/>
        <v>0.19622034635037022</v>
      </c>
      <c r="J541" s="167">
        <f t="shared" si="157"/>
        <v>7.6305329616412083E-3</v>
      </c>
      <c r="K541" s="156">
        <f>IFERROR(G541/'Dollars - All Funds'!G541,"")</f>
        <v>1</v>
      </c>
    </row>
    <row r="542" spans="1:11" hidden="1" outlineLevel="1">
      <c r="A542" s="613" t="s">
        <v>87</v>
      </c>
      <c r="B542" s="152">
        <f>(INDEX(Data!1256:1256,1,$M$1-2))</f>
        <v>584870</v>
      </c>
      <c r="C542" s="153">
        <f>(INDEX(Data!1256:1256,1,$M$1-1))</f>
        <v>584870</v>
      </c>
      <c r="D542" s="155">
        <f t="shared" si="156"/>
        <v>1169740</v>
      </c>
      <c r="E542" s="393">
        <f>(INDEX(Data!1256:1256,1,$M$1))</f>
        <v>796833</v>
      </c>
      <c r="F542" s="394">
        <f>(INDEX(Data!1256:1256,1,$M$1+1))</f>
        <v>796832</v>
      </c>
      <c r="G542" s="155">
        <f t="shared" si="154"/>
        <v>1593665</v>
      </c>
      <c r="H542" s="152">
        <f t="shared" si="155"/>
        <v>423925</v>
      </c>
      <c r="I542" s="166">
        <f t="shared" si="158"/>
        <v>0.36240959529468086</v>
      </c>
      <c r="J542" s="167">
        <f t="shared" si="157"/>
        <v>6.9806927197283708E-3</v>
      </c>
      <c r="K542" s="156">
        <f>IFERROR(G542/'Dollars - All Funds'!G542,"")</f>
        <v>1</v>
      </c>
    </row>
    <row r="543" spans="1:11" hidden="1" outlineLevel="1">
      <c r="A543" s="613" t="s">
        <v>88</v>
      </c>
      <c r="B543" s="152">
        <f>(INDEX(Data!1257:1257,1,$M$1-2))</f>
        <v>532266</v>
      </c>
      <c r="C543" s="153">
        <f>(INDEX(Data!1257:1257,1,$M$1-1))</f>
        <v>532266</v>
      </c>
      <c r="D543" s="155">
        <f t="shared" si="156"/>
        <v>1064532</v>
      </c>
      <c r="E543" s="393">
        <f>(INDEX(Data!1257:1257,1,$M$1))</f>
        <v>762301</v>
      </c>
      <c r="F543" s="394">
        <f>(INDEX(Data!1257:1257,1,$M$1+1))</f>
        <v>762300</v>
      </c>
      <c r="G543" s="155">
        <f t="shared" si="154"/>
        <v>1524601</v>
      </c>
      <c r="H543" s="152">
        <f t="shared" si="155"/>
        <v>460069</v>
      </c>
      <c r="I543" s="166">
        <f t="shared" si="158"/>
        <v>0.43217958689828018</v>
      </c>
      <c r="J543" s="167">
        <f t="shared" si="157"/>
        <v>6.6781733307756611E-3</v>
      </c>
      <c r="K543" s="156">
        <f>IFERROR(G543/'Dollars - All Funds'!G543,"")</f>
        <v>1</v>
      </c>
    </row>
    <row r="544" spans="1:11" hidden="1" outlineLevel="1">
      <c r="A544" s="613" t="s">
        <v>89</v>
      </c>
      <c r="B544" s="152">
        <f>(INDEX(Data!1258:1258,1,$M$1-2))</f>
        <v>1118273</v>
      </c>
      <c r="C544" s="153">
        <f>(INDEX(Data!1258:1258,1,$M$1-1))</f>
        <v>1118273</v>
      </c>
      <c r="D544" s="155">
        <f t="shared" si="156"/>
        <v>2236546</v>
      </c>
      <c r="E544" s="393">
        <f>(INDEX(Data!1258:1258,1,$M$1))</f>
        <v>1373732</v>
      </c>
      <c r="F544" s="394">
        <f>(INDEX(Data!1258:1258,1,$M$1+1))</f>
        <v>1373731</v>
      </c>
      <c r="G544" s="155">
        <f t="shared" si="154"/>
        <v>2747463</v>
      </c>
      <c r="H544" s="152">
        <f t="shared" si="155"/>
        <v>510917</v>
      </c>
      <c r="I544" s="166">
        <f t="shared" si="158"/>
        <v>0.22844019304767263</v>
      </c>
      <c r="J544" s="167">
        <f t="shared" si="157"/>
        <v>1.2034646529743119E-2</v>
      </c>
      <c r="K544" s="156">
        <f>IFERROR(G544/'Dollars - All Funds'!G544,"")</f>
        <v>1</v>
      </c>
    </row>
    <row r="545" spans="1:13" hidden="1" outlineLevel="1">
      <c r="A545" s="613" t="s">
        <v>90</v>
      </c>
      <c r="B545" s="152">
        <f>(INDEX(Data!1259:1259,1,$M$1-2))</f>
        <v>1617979</v>
      </c>
      <c r="C545" s="153">
        <f>(INDEX(Data!1259:1259,1,$M$1-1))</f>
        <v>1617979</v>
      </c>
      <c r="D545" s="155">
        <f t="shared" si="156"/>
        <v>3235958</v>
      </c>
      <c r="E545" s="393">
        <f>(INDEX(Data!1259:1259,1,$M$1))</f>
        <v>1989922</v>
      </c>
      <c r="F545" s="394">
        <f>(INDEX(Data!1259:1259,1,$M$1+1))</f>
        <v>1989921</v>
      </c>
      <c r="G545" s="155">
        <f t="shared" si="154"/>
        <v>3979843</v>
      </c>
      <c r="H545" s="152">
        <f t="shared" si="155"/>
        <v>743885</v>
      </c>
      <c r="I545" s="166">
        <f t="shared" si="158"/>
        <v>0.22988091934444144</v>
      </c>
      <c r="J545" s="167">
        <f t="shared" si="157"/>
        <v>1.7432811196683065E-2</v>
      </c>
      <c r="K545" s="156">
        <f>IFERROR(G545/'Dollars - All Funds'!G545,"")</f>
        <v>1</v>
      </c>
    </row>
    <row r="546" spans="1:13" hidden="1" outlineLevel="1">
      <c r="A546" s="613" t="s">
        <v>91</v>
      </c>
      <c r="B546" s="152">
        <f>(INDEX(Data!1260:1260,1,$M$1-2))</f>
        <v>463772</v>
      </c>
      <c r="C546" s="153">
        <f>(INDEX(Data!1260:1260,1,$M$1-1))</f>
        <v>463771</v>
      </c>
      <c r="D546" s="155">
        <f t="shared" si="156"/>
        <v>927543</v>
      </c>
      <c r="E546" s="393">
        <f>(INDEX(Data!1260:1260,1,$M$1))</f>
        <v>543725</v>
      </c>
      <c r="F546" s="394">
        <f>(INDEX(Data!1260:1260,1,$M$1+1))</f>
        <v>543725</v>
      </c>
      <c r="G546" s="155">
        <f t="shared" si="154"/>
        <v>1087450</v>
      </c>
      <c r="H546" s="152">
        <f t="shared" si="155"/>
        <v>159907</v>
      </c>
      <c r="I546" s="166">
        <f t="shared" si="158"/>
        <v>0.1723984764048675</v>
      </c>
      <c r="J546" s="167">
        <f t="shared" si="157"/>
        <v>4.7633312509646735E-3</v>
      </c>
      <c r="K546" s="156">
        <f>IFERROR(G546/'Dollars - All Funds'!G546,"")</f>
        <v>1</v>
      </c>
    </row>
    <row r="547" spans="1:13" hidden="1" outlineLevel="1">
      <c r="A547" s="613" t="s">
        <v>92</v>
      </c>
      <c r="B547" s="152">
        <f>(INDEX(Data!1261:1261,1,$M$1-2))</f>
        <v>521515</v>
      </c>
      <c r="C547" s="153">
        <f>(INDEX(Data!1261:1261,1,$M$1-1))</f>
        <v>521515</v>
      </c>
      <c r="D547" s="155">
        <f t="shared" si="156"/>
        <v>1043030</v>
      </c>
      <c r="E547" s="393">
        <f>(INDEX(Data!1261:1261,1,$M$1))</f>
        <v>649676</v>
      </c>
      <c r="F547" s="394">
        <f>(INDEX(Data!1261:1261,1,$M$1+1))</f>
        <v>649675</v>
      </c>
      <c r="G547" s="155">
        <f t="shared" si="154"/>
        <v>1299351</v>
      </c>
      <c r="H547" s="152">
        <f t="shared" si="155"/>
        <v>256321</v>
      </c>
      <c r="I547" s="166">
        <f t="shared" si="158"/>
        <v>0.24574652694553367</v>
      </c>
      <c r="J547" s="167">
        <f t="shared" si="157"/>
        <v>5.6915161380037696E-3</v>
      </c>
      <c r="K547" s="156">
        <f>IFERROR(G547/'Dollars - All Funds'!G547,"")</f>
        <v>1</v>
      </c>
    </row>
    <row r="548" spans="1:13" hidden="1" outlineLevel="1">
      <c r="A548" s="613" t="s">
        <v>93</v>
      </c>
      <c r="B548" s="152">
        <f>(INDEX(Data!1262:1262,1,$M$1-2))</f>
        <v>774135</v>
      </c>
      <c r="C548" s="153">
        <f>(INDEX(Data!1262:1262,1,$M$1-1))</f>
        <v>774134</v>
      </c>
      <c r="D548" s="155">
        <f t="shared" si="156"/>
        <v>1548269</v>
      </c>
      <c r="E548" s="393">
        <f>(INDEX(Data!1262:1262,1,$M$1))</f>
        <v>967298</v>
      </c>
      <c r="F548" s="394">
        <f>(INDEX(Data!1262:1262,1,$M$1+1))</f>
        <v>967298</v>
      </c>
      <c r="G548" s="155">
        <f t="shared" si="154"/>
        <v>1934596</v>
      </c>
      <c r="H548" s="152">
        <f t="shared" si="155"/>
        <v>386327</v>
      </c>
      <c r="I548" s="166">
        <f t="shared" si="158"/>
        <v>0.24952188540880171</v>
      </c>
      <c r="J548" s="167">
        <f t="shared" si="157"/>
        <v>8.4740646326647243E-3</v>
      </c>
      <c r="K548" s="156">
        <f>IFERROR(G548/'Dollars - All Funds'!G548,"")</f>
        <v>1</v>
      </c>
    </row>
    <row r="549" spans="1:13" hidden="1" outlineLevel="1">
      <c r="A549" s="613" t="s">
        <v>94</v>
      </c>
      <c r="B549" s="152">
        <f>(INDEX(Data!1263:1263,1,$M$1-2))</f>
        <v>374011</v>
      </c>
      <c r="C549" s="153">
        <f>(INDEX(Data!1263:1263,1,$M$1-1))</f>
        <v>374011</v>
      </c>
      <c r="D549" s="155">
        <f t="shared" si="156"/>
        <v>748022</v>
      </c>
      <c r="E549" s="393">
        <f>(INDEX(Data!1263:1263,1,$M$1))</f>
        <v>401471</v>
      </c>
      <c r="F549" s="394">
        <f>(INDEX(Data!1263:1263,1,$M$1+1))</f>
        <v>401471</v>
      </c>
      <c r="G549" s="155">
        <f t="shared" si="154"/>
        <v>802942</v>
      </c>
      <c r="H549" s="152">
        <f t="shared" si="155"/>
        <v>54920</v>
      </c>
      <c r="I549" s="166">
        <f t="shared" si="158"/>
        <v>7.3420300472445993E-2</v>
      </c>
      <c r="J549" s="167">
        <f t="shared" si="157"/>
        <v>3.517107656730955E-3</v>
      </c>
      <c r="K549" s="156">
        <f>IFERROR(G549/'Dollars - All Funds'!G549,"")</f>
        <v>1</v>
      </c>
    </row>
    <row r="550" spans="1:13" hidden="1" outlineLevel="1">
      <c r="A550" s="613" t="s">
        <v>95</v>
      </c>
      <c r="B550" s="152">
        <f>(INDEX(Data!1264:1264,1,$M$1-2))</f>
        <v>1111961</v>
      </c>
      <c r="C550" s="153">
        <f>(INDEX(Data!1264:1264,1,$M$1-1))</f>
        <v>1111961</v>
      </c>
      <c r="D550" s="155">
        <f t="shared" si="156"/>
        <v>2223922</v>
      </c>
      <c r="E550" s="393">
        <f>(INDEX(Data!1264:1264,1,$M$1))</f>
        <v>1315039</v>
      </c>
      <c r="F550" s="394">
        <f>(INDEX(Data!1264:1264,1,$M$1+1))</f>
        <v>1315039</v>
      </c>
      <c r="G550" s="155">
        <f t="shared" si="154"/>
        <v>2630078</v>
      </c>
      <c r="H550" s="152">
        <f t="shared" si="155"/>
        <v>406156</v>
      </c>
      <c r="I550" s="166">
        <f t="shared" si="158"/>
        <v>0.18263050592601718</v>
      </c>
      <c r="J550" s="167">
        <f t="shared" si="157"/>
        <v>1.1520467819094824E-2</v>
      </c>
      <c r="K550" s="156">
        <f>IFERROR(G550/'Dollars - All Funds'!G550,"")</f>
        <v>1</v>
      </c>
    </row>
    <row r="551" spans="1:13" collapsed="1">
      <c r="A551" s="370" t="s">
        <v>229</v>
      </c>
      <c r="B551" s="152">
        <f>(INDEX(Data!512:512,1,$M$1-2))</f>
        <v>89977856</v>
      </c>
      <c r="C551" s="154">
        <f>(INDEX(Data!512:512,1,$M$1-1))</f>
        <v>89977830</v>
      </c>
      <c r="D551" s="172">
        <f>B551+C551</f>
        <v>179955686</v>
      </c>
      <c r="E551" s="175">
        <f>(INDEX(Data!512:512,1,$M$1))</f>
        <v>114148068</v>
      </c>
      <c r="F551" s="174">
        <f>(INDEX(Data!512:512,1,$M$1+1))</f>
        <v>114148043</v>
      </c>
      <c r="G551" s="172">
        <f t="shared" si="154"/>
        <v>228296111</v>
      </c>
      <c r="H551" s="175">
        <f t="shared" si="155"/>
        <v>48340425</v>
      </c>
      <c r="I551" s="166">
        <f t="shared" si="158"/>
        <v>0.26862404892279979</v>
      </c>
      <c r="J551" s="167">
        <f>IFERROR(G551/G$662,"")</f>
        <v>0.12452692401606441</v>
      </c>
      <c r="K551" s="156">
        <f>IFERROR(G551/'Dollars - All Funds'!G551,"")</f>
        <v>1</v>
      </c>
    </row>
    <row r="552" spans="1:13" ht="25.5" hidden="1">
      <c r="A552" s="615" t="s">
        <v>387</v>
      </c>
      <c r="B552" s="152"/>
      <c r="C552" s="153"/>
      <c r="D552" s="472"/>
      <c r="E552" s="173"/>
      <c r="F552" s="473"/>
      <c r="G552" s="472"/>
      <c r="H552" s="173"/>
      <c r="I552" s="473"/>
      <c r="J552" s="472"/>
      <c r="K552" s="156"/>
    </row>
    <row r="553" spans="1:13" hidden="1">
      <c r="A553" s="615" t="s">
        <v>389</v>
      </c>
      <c r="B553" s="152"/>
      <c r="C553" s="153"/>
      <c r="D553" s="472"/>
      <c r="E553" s="173"/>
      <c r="F553" s="473"/>
      <c r="G553" s="472"/>
      <c r="H553" s="173"/>
      <c r="I553" s="473"/>
      <c r="J553" s="472"/>
      <c r="K553" s="156"/>
    </row>
    <row r="554" spans="1:13" s="38" customFormat="1" hidden="1" outlineLevel="1">
      <c r="A554" s="600" t="s">
        <v>200</v>
      </c>
      <c r="B554" s="598"/>
      <c r="C554" s="598"/>
      <c r="D554" s="598"/>
      <c r="E554" s="598"/>
      <c r="F554" s="598"/>
      <c r="G554" s="598"/>
      <c r="H554" s="598"/>
      <c r="I554" s="598"/>
      <c r="J554" s="598"/>
      <c r="K554" s="597"/>
      <c r="L554" s="35"/>
      <c r="M554" s="35"/>
    </row>
    <row r="555" spans="1:13" s="38" customFormat="1" hidden="1" outlineLevel="1">
      <c r="A555" s="613" t="s">
        <v>47</v>
      </c>
      <c r="B555" s="172">
        <f>(INDEX(Data!1268:1268,1,$M$1-2))</f>
        <v>52011655</v>
      </c>
      <c r="C555" s="173">
        <f>(INDEX(Data!1268:1268,1,$M$1-1))</f>
        <v>52011655</v>
      </c>
      <c r="D555" s="174">
        <f>B555+C555</f>
        <v>104023310</v>
      </c>
      <c r="E555" s="172">
        <f>(INDEX(Data!1268:1268,1,$M$1))</f>
        <v>52933955</v>
      </c>
      <c r="F555" s="175">
        <f>(INDEX(Data!1268:1268,1,$M$1+1))</f>
        <v>52933963</v>
      </c>
      <c r="G555" s="174">
        <f t="shared" si="154"/>
        <v>105867918</v>
      </c>
      <c r="H555" s="172">
        <f t="shared" si="155"/>
        <v>1844608</v>
      </c>
      <c r="I555" s="166">
        <f t="shared" ref="I555:I580" si="159">IFERROR(H555/D555,"")</f>
        <v>1.7732640885970655E-2</v>
      </c>
      <c r="J555" s="167">
        <f>IFERROR(G555/G$605,"")</f>
        <v>6.9025950101360992E-2</v>
      </c>
      <c r="K555" s="156">
        <f>IFERROR(G555/'Dollars - All Funds'!G555,"")</f>
        <v>1</v>
      </c>
      <c r="L555" s="35"/>
      <c r="M555" s="35"/>
    </row>
    <row r="556" spans="1:13" s="38" customFormat="1" hidden="1" outlineLevel="1">
      <c r="A556" s="613" t="s">
        <v>48</v>
      </c>
      <c r="B556" s="152">
        <f>(INDEX(Data!1269:1269,1,$M$1-2))</f>
        <v>6529285</v>
      </c>
      <c r="C556" s="153">
        <f>(INDEX(Data!1269:1269,1,$M$1-1))</f>
        <v>6529284</v>
      </c>
      <c r="D556" s="155">
        <f t="shared" ref="D556:D604" si="160">B556+C556</f>
        <v>13058569</v>
      </c>
      <c r="E556" s="152">
        <f>(INDEX(Data!1269:1269,1,$M$1))</f>
        <v>6128147</v>
      </c>
      <c r="F556" s="154">
        <f>(INDEX(Data!1269:1269,1,$M$1+1))</f>
        <v>6128147</v>
      </c>
      <c r="G556" s="155">
        <f t="shared" si="154"/>
        <v>12256294</v>
      </c>
      <c r="H556" s="152">
        <f t="shared" si="155"/>
        <v>-802275</v>
      </c>
      <c r="I556" s="166">
        <f t="shared" si="159"/>
        <v>-6.1436670434562926E-2</v>
      </c>
      <c r="J556" s="167">
        <f t="shared" ref="J556:J604" si="161">IFERROR(G556/G$605,"")</f>
        <v>7.9911115100195912E-3</v>
      </c>
      <c r="K556" s="156">
        <f>IFERROR(G556/'Dollars - All Funds'!G556,"")</f>
        <v>1</v>
      </c>
      <c r="L556" s="35"/>
      <c r="M556" s="35"/>
    </row>
    <row r="557" spans="1:13" s="38" customFormat="1" hidden="1" outlineLevel="1">
      <c r="A557" s="613" t="s">
        <v>49</v>
      </c>
      <c r="B557" s="152">
        <f>(INDEX(Data!1270:1270,1,$M$1-2))</f>
        <v>11466793</v>
      </c>
      <c r="C557" s="153">
        <f>(INDEX(Data!1270:1270,1,$M$1-1))</f>
        <v>11466792</v>
      </c>
      <c r="D557" s="155">
        <f t="shared" si="160"/>
        <v>22933585</v>
      </c>
      <c r="E557" s="152">
        <f>(INDEX(Data!1270:1270,1,$M$1))</f>
        <v>12450969</v>
      </c>
      <c r="F557" s="154">
        <f>(INDEX(Data!1270:1270,1,$M$1+1))</f>
        <v>12450968</v>
      </c>
      <c r="G557" s="155">
        <f t="shared" si="154"/>
        <v>24901937</v>
      </c>
      <c r="H557" s="152">
        <f t="shared" si="155"/>
        <v>1968352</v>
      </c>
      <c r="I557" s="166">
        <f t="shared" si="159"/>
        <v>8.5828360459125771E-2</v>
      </c>
      <c r="J557" s="167">
        <f t="shared" si="161"/>
        <v>1.6236078816523388E-2</v>
      </c>
      <c r="K557" s="156">
        <f>IFERROR(G557/'Dollars - All Funds'!G557,"")</f>
        <v>1</v>
      </c>
      <c r="L557" s="35"/>
      <c r="M557" s="35"/>
    </row>
    <row r="558" spans="1:13" s="38" customFormat="1" hidden="1" outlineLevel="1">
      <c r="A558" s="613" t="s">
        <v>50</v>
      </c>
      <c r="B558" s="152">
        <f>(INDEX(Data!1271:1271,1,$M$1-2))</f>
        <v>6145060</v>
      </c>
      <c r="C558" s="153">
        <f>(INDEX(Data!1271:1271,1,$M$1-1))</f>
        <v>6145060</v>
      </c>
      <c r="D558" s="155">
        <f t="shared" si="160"/>
        <v>12290120</v>
      </c>
      <c r="E558" s="152">
        <f>(INDEX(Data!1271:1271,1,$M$1))</f>
        <v>5795516</v>
      </c>
      <c r="F558" s="154">
        <f>(INDEX(Data!1271:1271,1,$M$1+1))</f>
        <v>5795515</v>
      </c>
      <c r="G558" s="155">
        <f t="shared" si="154"/>
        <v>11591031</v>
      </c>
      <c r="H558" s="152">
        <f t="shared" si="155"/>
        <v>-699089</v>
      </c>
      <c r="I558" s="166">
        <f t="shared" si="159"/>
        <v>-5.6882194803630881E-2</v>
      </c>
      <c r="J558" s="167">
        <f t="shared" si="161"/>
        <v>7.5573596094458805E-3</v>
      </c>
      <c r="K558" s="156">
        <f>IFERROR(G558/'Dollars - All Funds'!G558,"")</f>
        <v>1</v>
      </c>
      <c r="L558" s="35"/>
      <c r="M558" s="35"/>
    </row>
    <row r="559" spans="1:13" s="38" customFormat="1" hidden="1" outlineLevel="1">
      <c r="A559" s="613" t="s">
        <v>51</v>
      </c>
      <c r="B559" s="152">
        <f>(INDEX(Data!1272:1272,1,$M$1-2))</f>
        <v>37914467</v>
      </c>
      <c r="C559" s="153">
        <f>(INDEX(Data!1272:1272,1,$M$1-1))</f>
        <v>37914467</v>
      </c>
      <c r="D559" s="155">
        <f t="shared" si="160"/>
        <v>75828934</v>
      </c>
      <c r="E559" s="152">
        <f>(INDEX(Data!1272:1272,1,$M$1))</f>
        <v>37648547</v>
      </c>
      <c r="F559" s="154">
        <f>(INDEX(Data!1272:1272,1,$M$1+1))</f>
        <v>37648546</v>
      </c>
      <c r="G559" s="155">
        <f t="shared" si="154"/>
        <v>75297093</v>
      </c>
      <c r="H559" s="152">
        <f t="shared" si="155"/>
        <v>-531841</v>
      </c>
      <c r="I559" s="166">
        <f t="shared" si="159"/>
        <v>-7.0136947988745299E-3</v>
      </c>
      <c r="J559" s="167">
        <f t="shared" si="161"/>
        <v>4.9093752690928881E-2</v>
      </c>
      <c r="K559" s="156">
        <f>IFERROR(G559/'Dollars - All Funds'!G559,"")</f>
        <v>1</v>
      </c>
      <c r="L559" s="35"/>
      <c r="M559" s="35"/>
    </row>
    <row r="560" spans="1:13" s="38" customFormat="1" hidden="1" outlineLevel="1">
      <c r="A560" s="613" t="s">
        <v>52</v>
      </c>
      <c r="B560" s="152">
        <f>(INDEX(Data!1273:1273,1,$M$1-2))</f>
        <v>19794864</v>
      </c>
      <c r="C560" s="153">
        <f>(INDEX(Data!1273:1273,1,$M$1-1))</f>
        <v>19794864</v>
      </c>
      <c r="D560" s="155">
        <f t="shared" si="160"/>
        <v>39589728</v>
      </c>
      <c r="E560" s="152">
        <f>(INDEX(Data!1273:1273,1,$M$1))</f>
        <v>19921813</v>
      </c>
      <c r="F560" s="154">
        <f>(INDEX(Data!1273:1273,1,$M$1+1))</f>
        <v>19921813</v>
      </c>
      <c r="G560" s="155">
        <f t="shared" si="154"/>
        <v>39843626</v>
      </c>
      <c r="H560" s="152">
        <f t="shared" si="155"/>
        <v>253898</v>
      </c>
      <c r="I560" s="166">
        <f t="shared" si="159"/>
        <v>6.4132292093545071E-3</v>
      </c>
      <c r="J560" s="167">
        <f t="shared" si="161"/>
        <v>2.5978069580373627E-2</v>
      </c>
      <c r="K560" s="156">
        <f>IFERROR(G560/'Dollars - All Funds'!G560,"")</f>
        <v>1</v>
      </c>
      <c r="L560" s="35"/>
      <c r="M560" s="35"/>
    </row>
    <row r="561" spans="1:13" s="38" customFormat="1" hidden="1" outlineLevel="1">
      <c r="A561" s="613" t="s">
        <v>53</v>
      </c>
      <c r="B561" s="152">
        <f>(INDEX(Data!1274:1274,1,$M$1-2))</f>
        <v>4053840</v>
      </c>
      <c r="C561" s="153">
        <f>(INDEX(Data!1274:1274,1,$M$1-1))</f>
        <v>4053839</v>
      </c>
      <c r="D561" s="155">
        <f t="shared" si="160"/>
        <v>8107679</v>
      </c>
      <c r="E561" s="152">
        <f>(INDEX(Data!1274:1274,1,$M$1))</f>
        <v>3969541</v>
      </c>
      <c r="F561" s="154">
        <f>(INDEX(Data!1274:1274,1,$M$1+1))</f>
        <v>3969541</v>
      </c>
      <c r="G561" s="155">
        <f t="shared" si="154"/>
        <v>7939082</v>
      </c>
      <c r="H561" s="152">
        <f t="shared" si="155"/>
        <v>-168597</v>
      </c>
      <c r="I561" s="166">
        <f t="shared" si="159"/>
        <v>-2.0794730526455227E-2</v>
      </c>
      <c r="J561" s="167">
        <f t="shared" si="161"/>
        <v>5.1762865307563074E-3</v>
      </c>
      <c r="K561" s="156">
        <f>IFERROR(G561/'Dollars - All Funds'!G561,"")</f>
        <v>1</v>
      </c>
      <c r="L561" s="35"/>
      <c r="M561" s="35"/>
    </row>
    <row r="562" spans="1:13" s="38" customFormat="1" hidden="1" outlineLevel="1">
      <c r="A562" s="613" t="s">
        <v>54</v>
      </c>
      <c r="B562" s="152">
        <f>(INDEX(Data!1275:1275,1,$M$1-2))</f>
        <v>14113803</v>
      </c>
      <c r="C562" s="153">
        <f>(INDEX(Data!1275:1275,1,$M$1-1))</f>
        <v>14113803</v>
      </c>
      <c r="D562" s="155">
        <f t="shared" si="160"/>
        <v>28227606</v>
      </c>
      <c r="E562" s="152">
        <f>(INDEX(Data!1275:1275,1,$M$1))</f>
        <v>13664588</v>
      </c>
      <c r="F562" s="154">
        <f>(INDEX(Data!1275:1275,1,$M$1+1))</f>
        <v>13664587</v>
      </c>
      <c r="G562" s="155">
        <f t="shared" si="154"/>
        <v>27329175</v>
      </c>
      <c r="H562" s="152">
        <f t="shared" si="155"/>
        <v>-898431</v>
      </c>
      <c r="I562" s="166">
        <f t="shared" si="159"/>
        <v>-3.1828097643137009E-2</v>
      </c>
      <c r="J562" s="167">
        <f t="shared" si="161"/>
        <v>1.7818639541597129E-2</v>
      </c>
      <c r="K562" s="156">
        <f>IFERROR(G562/'Dollars - All Funds'!G562,"")</f>
        <v>1</v>
      </c>
      <c r="L562" s="35"/>
      <c r="M562" s="35"/>
    </row>
    <row r="563" spans="1:13" s="38" customFormat="1" hidden="1" outlineLevel="1">
      <c r="A563" s="613" t="s">
        <v>55</v>
      </c>
      <c r="B563" s="152">
        <f>(INDEX(Data!1276:1276,1,$M$1-2))</f>
        <v>3789869</v>
      </c>
      <c r="C563" s="153">
        <f>(INDEX(Data!1276:1276,1,$M$1-1))</f>
        <v>3789868</v>
      </c>
      <c r="D563" s="155">
        <f t="shared" si="160"/>
        <v>7579737</v>
      </c>
      <c r="E563" s="152">
        <f>(INDEX(Data!1276:1276,1,$M$1))</f>
        <v>4067741</v>
      </c>
      <c r="F563" s="154">
        <f>(INDEX(Data!1276:1276,1,$M$1+1))</f>
        <v>4067741</v>
      </c>
      <c r="G563" s="155">
        <f t="shared" si="154"/>
        <v>8135482</v>
      </c>
      <c r="H563" s="152">
        <f t="shared" si="155"/>
        <v>555745</v>
      </c>
      <c r="I563" s="166">
        <f t="shared" si="159"/>
        <v>7.3319826268378435E-2</v>
      </c>
      <c r="J563" s="167">
        <f t="shared" si="161"/>
        <v>5.3043394560996328E-3</v>
      </c>
      <c r="K563" s="156">
        <f>IFERROR(G563/'Dollars - All Funds'!G563,"")</f>
        <v>1</v>
      </c>
      <c r="L563" s="35"/>
      <c r="M563" s="35"/>
    </row>
    <row r="564" spans="1:13" s="38" customFormat="1" hidden="1" outlineLevel="1">
      <c r="A564" s="613" t="s">
        <v>56</v>
      </c>
      <c r="B564" s="152">
        <f>(INDEX(Data!1277:1277,1,$M$1-2))</f>
        <v>1936374</v>
      </c>
      <c r="C564" s="153">
        <f>(INDEX(Data!1277:1277,1,$M$1-1))</f>
        <v>1936373</v>
      </c>
      <c r="D564" s="155">
        <f t="shared" si="160"/>
        <v>3872747</v>
      </c>
      <c r="E564" s="152">
        <f>(INDEX(Data!1277:1277,1,$M$1))</f>
        <v>1966370</v>
      </c>
      <c r="F564" s="154">
        <f>(INDEX(Data!1277:1277,1,$M$1+1))</f>
        <v>1966370</v>
      </c>
      <c r="G564" s="155">
        <f t="shared" si="154"/>
        <v>3932740</v>
      </c>
      <c r="H564" s="152">
        <f t="shared" si="155"/>
        <v>59993</v>
      </c>
      <c r="I564" s="166">
        <f t="shared" si="159"/>
        <v>1.5491071324824471E-2</v>
      </c>
      <c r="J564" s="167">
        <f t="shared" si="161"/>
        <v>2.5641489898915971E-3</v>
      </c>
      <c r="K564" s="156">
        <f>IFERROR(G564/'Dollars - All Funds'!G564,"")</f>
        <v>1</v>
      </c>
      <c r="L564" s="35"/>
      <c r="M564" s="35"/>
    </row>
    <row r="565" spans="1:13" s="38" customFormat="1" hidden="1" outlineLevel="1">
      <c r="A565" s="613" t="s">
        <v>57</v>
      </c>
      <c r="B565" s="152">
        <f>(INDEX(Data!1278:1278,1,$M$1-2))</f>
        <v>5924650</v>
      </c>
      <c r="C565" s="153">
        <f>(INDEX(Data!1278:1278,1,$M$1-1))</f>
        <v>5924649</v>
      </c>
      <c r="D565" s="155">
        <f t="shared" si="160"/>
        <v>11849299</v>
      </c>
      <c r="E565" s="152">
        <f>(INDEX(Data!1278:1278,1,$M$1))</f>
        <v>4934085</v>
      </c>
      <c r="F565" s="154">
        <f>(INDEX(Data!1278:1278,1,$M$1+1))</f>
        <v>4934085</v>
      </c>
      <c r="G565" s="155">
        <f t="shared" si="154"/>
        <v>9868170</v>
      </c>
      <c r="H565" s="152">
        <f t="shared" si="155"/>
        <v>-1981129</v>
      </c>
      <c r="I565" s="166">
        <f t="shared" si="159"/>
        <v>-0.16719377239109251</v>
      </c>
      <c r="J565" s="167">
        <f t="shared" si="161"/>
        <v>6.4340531379085738E-3</v>
      </c>
      <c r="K565" s="156">
        <f>IFERROR(G565/'Dollars - All Funds'!G565,"")</f>
        <v>1</v>
      </c>
      <c r="L565" s="35"/>
      <c r="M565" s="35"/>
    </row>
    <row r="566" spans="1:13" s="38" customFormat="1" hidden="1" outlineLevel="1">
      <c r="A566" s="613" t="s">
        <v>58</v>
      </c>
      <c r="B566" s="152">
        <f>(INDEX(Data!1279:1279,1,$M$1-2))</f>
        <v>4885759</v>
      </c>
      <c r="C566" s="153">
        <f>(INDEX(Data!1279:1279,1,$M$1-1))</f>
        <v>4885758</v>
      </c>
      <c r="D566" s="155">
        <f t="shared" si="160"/>
        <v>9771517</v>
      </c>
      <c r="E566" s="152">
        <f>(INDEX(Data!1279:1279,1,$M$1))</f>
        <v>5126739</v>
      </c>
      <c r="F566" s="154">
        <f>(INDEX(Data!1279:1279,1,$M$1+1))</f>
        <v>5126738</v>
      </c>
      <c r="G566" s="155">
        <f t="shared" si="154"/>
        <v>10253477</v>
      </c>
      <c r="H566" s="152">
        <f t="shared" si="155"/>
        <v>481960</v>
      </c>
      <c r="I566" s="166">
        <f t="shared" si="159"/>
        <v>4.9322945454631048E-2</v>
      </c>
      <c r="J566" s="167">
        <f t="shared" si="161"/>
        <v>6.6852735478131597E-3</v>
      </c>
      <c r="K566" s="156">
        <f>IFERROR(G566/'Dollars - All Funds'!G566,"")</f>
        <v>1</v>
      </c>
      <c r="L566" s="35"/>
      <c r="M566" s="35"/>
    </row>
    <row r="567" spans="1:13" s="38" customFormat="1" hidden="1" outlineLevel="1">
      <c r="A567" s="613" t="s">
        <v>59</v>
      </c>
      <c r="B567" s="152">
        <f>(INDEX(Data!1280:1280,1,$M$1-2))</f>
        <v>31084468</v>
      </c>
      <c r="C567" s="153">
        <f>(INDEX(Data!1280:1280,1,$M$1-1))</f>
        <v>31084468</v>
      </c>
      <c r="D567" s="155">
        <f t="shared" si="160"/>
        <v>62168936</v>
      </c>
      <c r="E567" s="152">
        <f>(INDEX(Data!1280:1280,1,$M$1))</f>
        <v>34207367</v>
      </c>
      <c r="F567" s="154">
        <f>(INDEX(Data!1280:1280,1,$M$1+1))</f>
        <v>34207366</v>
      </c>
      <c r="G567" s="155">
        <f t="shared" si="154"/>
        <v>68414733</v>
      </c>
      <c r="H567" s="152">
        <f t="shared" si="155"/>
        <v>6245797</v>
      </c>
      <c r="I567" s="166">
        <f t="shared" si="159"/>
        <v>0.10046491707691442</v>
      </c>
      <c r="J567" s="167">
        <f t="shared" si="161"/>
        <v>4.4606449578577102E-2</v>
      </c>
      <c r="K567" s="156">
        <f>IFERROR(G567/'Dollars - All Funds'!G567,"")</f>
        <v>1</v>
      </c>
      <c r="L567" s="35"/>
      <c r="M567" s="35"/>
    </row>
    <row r="568" spans="1:13" s="38" customFormat="1" hidden="1" outlineLevel="1">
      <c r="A568" s="614" t="s">
        <v>184</v>
      </c>
      <c r="B568" s="152">
        <f>(INDEX(Data!1281:1281,1,$M$1-2))</f>
        <v>78979053</v>
      </c>
      <c r="C568" s="153">
        <f>(INDEX(Data!1281:1281,1,$M$1-1))</f>
        <v>78979053</v>
      </c>
      <c r="D568" s="155">
        <f t="shared" si="160"/>
        <v>157958106</v>
      </c>
      <c r="E568" s="152">
        <f>(INDEX(Data!1281:1281,1,$M$1))</f>
        <v>83339382</v>
      </c>
      <c r="F568" s="154">
        <f>(INDEX(Data!1281:1281,1,$M$1+1))</f>
        <v>83339382</v>
      </c>
      <c r="G568" s="155">
        <f t="shared" ref="G568:G604" si="162">E568+F568</f>
        <v>166678764</v>
      </c>
      <c r="H568" s="152">
        <f t="shared" ref="H568:H604" si="163">G568-D568</f>
        <v>8720658</v>
      </c>
      <c r="I568" s="166">
        <f t="shared" si="159"/>
        <v>5.5208676660126577E-2</v>
      </c>
      <c r="J568" s="167">
        <f t="shared" si="161"/>
        <v>0.10867466050310469</v>
      </c>
      <c r="K568" s="156">
        <f>IFERROR(G568/'Dollars - All Funds'!G568,"")</f>
        <v>1</v>
      </c>
      <c r="L568" s="35"/>
      <c r="M568" s="35"/>
    </row>
    <row r="569" spans="1:13" s="38" customFormat="1" hidden="1" outlineLevel="1">
      <c r="A569" s="613" t="s">
        <v>60</v>
      </c>
      <c r="B569" s="152">
        <f>(INDEX(Data!1282:1282,1,$M$1-2))</f>
        <v>13974340</v>
      </c>
      <c r="C569" s="153">
        <f>(INDEX(Data!1282:1282,1,$M$1-1))</f>
        <v>13974340</v>
      </c>
      <c r="D569" s="155">
        <f t="shared" si="160"/>
        <v>27948680</v>
      </c>
      <c r="E569" s="152">
        <f>(INDEX(Data!1282:1282,1,$M$1))</f>
        <v>14174572</v>
      </c>
      <c r="F569" s="154">
        <f>(INDEX(Data!1282:1282,1,$M$1+1))</f>
        <v>14174571</v>
      </c>
      <c r="G569" s="155">
        <f t="shared" si="162"/>
        <v>28349143</v>
      </c>
      <c r="H569" s="152">
        <f t="shared" si="163"/>
        <v>400463</v>
      </c>
      <c r="I569" s="166">
        <f t="shared" si="159"/>
        <v>1.4328512115777918E-2</v>
      </c>
      <c r="J569" s="167">
        <f t="shared" si="161"/>
        <v>1.8483659328545097E-2</v>
      </c>
      <c r="K569" s="156">
        <f>IFERROR(G569/'Dollars - All Funds'!G569,"")</f>
        <v>1</v>
      </c>
      <c r="L569" s="35"/>
      <c r="M569" s="35"/>
    </row>
    <row r="570" spans="1:13" s="38" customFormat="1" hidden="1" outlineLevel="1">
      <c r="A570" s="613" t="s">
        <v>61</v>
      </c>
      <c r="B570" s="152">
        <f>(INDEX(Data!1283:1283,1,$M$1-2))</f>
        <v>27075166</v>
      </c>
      <c r="C570" s="153">
        <f>(INDEX(Data!1283:1283,1,$M$1-1))</f>
        <v>27075166</v>
      </c>
      <c r="D570" s="155">
        <f t="shared" si="160"/>
        <v>54150332</v>
      </c>
      <c r="E570" s="152">
        <f>(INDEX(Data!1283:1283,1,$M$1))</f>
        <v>26649523</v>
      </c>
      <c r="F570" s="154">
        <f>(INDEX(Data!1283:1283,1,$M$1+1))</f>
        <v>26649522</v>
      </c>
      <c r="G570" s="155">
        <f t="shared" si="162"/>
        <v>53299045</v>
      </c>
      <c r="H570" s="152">
        <f t="shared" si="163"/>
        <v>-851287</v>
      </c>
      <c r="I570" s="166">
        <f t="shared" si="159"/>
        <v>-1.5720808507692991E-2</v>
      </c>
      <c r="J570" s="167">
        <f t="shared" si="161"/>
        <v>3.4751011355679956E-2</v>
      </c>
      <c r="K570" s="156">
        <f>IFERROR(G570/'Dollars - All Funds'!G570,"")</f>
        <v>1</v>
      </c>
      <c r="L570" s="35"/>
      <c r="M570" s="35"/>
    </row>
    <row r="571" spans="1:13" s="38" customFormat="1" hidden="1" outlineLevel="1">
      <c r="A571" s="613" t="s">
        <v>62</v>
      </c>
      <c r="B571" s="152">
        <f>(INDEX(Data!1284:1284,1,$M$1-2))</f>
        <v>1760095</v>
      </c>
      <c r="C571" s="153">
        <f>(INDEX(Data!1284:1284,1,$M$1-1))</f>
        <v>1760095</v>
      </c>
      <c r="D571" s="155">
        <f t="shared" si="160"/>
        <v>3520190</v>
      </c>
      <c r="E571" s="152">
        <f>(INDEX(Data!1284:1284,1,$M$1))</f>
        <v>1588800</v>
      </c>
      <c r="F571" s="154">
        <f>(INDEX(Data!1284:1284,1,$M$1+1))</f>
        <v>1588800</v>
      </c>
      <c r="G571" s="155">
        <f t="shared" si="162"/>
        <v>3177600</v>
      </c>
      <c r="H571" s="152">
        <f t="shared" si="163"/>
        <v>-342590</v>
      </c>
      <c r="I571" s="166">
        <f t="shared" si="159"/>
        <v>-9.732145139893017E-2</v>
      </c>
      <c r="J571" s="167">
        <f t="shared" si="161"/>
        <v>2.0717972279579986E-3</v>
      </c>
      <c r="K571" s="156">
        <f>IFERROR(G571/'Dollars - All Funds'!G571,"")</f>
        <v>1</v>
      </c>
      <c r="L571" s="35"/>
      <c r="M571" s="35"/>
    </row>
    <row r="572" spans="1:13" s="38" customFormat="1" hidden="1" outlineLevel="1">
      <c r="A572" s="613" t="s">
        <v>63</v>
      </c>
      <c r="B572" s="152">
        <f>(INDEX(Data!1285:1285,1,$M$1-2))</f>
        <v>3101135</v>
      </c>
      <c r="C572" s="153">
        <f>(INDEX(Data!1285:1285,1,$M$1-1))</f>
        <v>3101134</v>
      </c>
      <c r="D572" s="155">
        <f t="shared" si="160"/>
        <v>6202269</v>
      </c>
      <c r="E572" s="152">
        <f>(INDEX(Data!1285:1285,1,$M$1))</f>
        <v>3538300</v>
      </c>
      <c r="F572" s="154">
        <f>(INDEX(Data!1285:1285,1,$M$1+1))</f>
        <v>3538299</v>
      </c>
      <c r="G572" s="155">
        <f t="shared" si="162"/>
        <v>7076599</v>
      </c>
      <c r="H572" s="152">
        <f t="shared" si="163"/>
        <v>874330</v>
      </c>
      <c r="I572" s="166">
        <f t="shared" si="159"/>
        <v>0.14096937749717078</v>
      </c>
      <c r="J572" s="167">
        <f t="shared" si="161"/>
        <v>4.6139470643159443E-3</v>
      </c>
      <c r="K572" s="156">
        <f>IFERROR(G572/'Dollars - All Funds'!G572,"")</f>
        <v>1</v>
      </c>
      <c r="L572" s="35"/>
      <c r="M572" s="35"/>
    </row>
    <row r="573" spans="1:13" s="38" customFormat="1" hidden="1" outlineLevel="1">
      <c r="A573" s="613" t="s">
        <v>64</v>
      </c>
      <c r="B573" s="152">
        <f>(INDEX(Data!1286:1286,1,$M$1-2))</f>
        <v>5512153</v>
      </c>
      <c r="C573" s="153">
        <f>(INDEX(Data!1286:1286,1,$M$1-1))</f>
        <v>5512153</v>
      </c>
      <c r="D573" s="155">
        <f t="shared" si="160"/>
        <v>11024306</v>
      </c>
      <c r="E573" s="152">
        <f>(INDEX(Data!1286:1286,1,$M$1))</f>
        <v>5408215</v>
      </c>
      <c r="F573" s="154">
        <f>(INDEX(Data!1286:1286,1,$M$1+1))</f>
        <v>5408215</v>
      </c>
      <c r="G573" s="155">
        <f t="shared" si="162"/>
        <v>10816430</v>
      </c>
      <c r="H573" s="152">
        <f t="shared" si="163"/>
        <v>-207876</v>
      </c>
      <c r="I573" s="166">
        <f t="shared" si="159"/>
        <v>-1.8856152940602337E-2</v>
      </c>
      <c r="J573" s="167">
        <f t="shared" si="161"/>
        <v>7.0523192630921874E-3</v>
      </c>
      <c r="K573" s="156">
        <f>IFERROR(G573/'Dollars - All Funds'!G573,"")</f>
        <v>1</v>
      </c>
      <c r="L573" s="35"/>
      <c r="M573" s="35"/>
    </row>
    <row r="574" spans="1:13" s="38" customFormat="1" hidden="1" outlineLevel="1">
      <c r="A574" s="613" t="s">
        <v>65</v>
      </c>
      <c r="B574" s="152">
        <f>(INDEX(Data!1287:1287,1,$M$1-2))</f>
        <v>5083012</v>
      </c>
      <c r="C574" s="153">
        <f>(INDEX(Data!1287:1287,1,$M$1-1))</f>
        <v>5083011</v>
      </c>
      <c r="D574" s="155">
        <f t="shared" si="160"/>
        <v>10166023</v>
      </c>
      <c r="E574" s="152">
        <f>(INDEX(Data!1287:1287,1,$M$1))</f>
        <v>5335440</v>
      </c>
      <c r="F574" s="154">
        <f>(INDEX(Data!1287:1287,1,$M$1+1))</f>
        <v>5335439</v>
      </c>
      <c r="G574" s="155">
        <f t="shared" si="162"/>
        <v>10670879</v>
      </c>
      <c r="H574" s="152">
        <f t="shared" si="163"/>
        <v>504856</v>
      </c>
      <c r="I574" s="166">
        <f t="shared" si="159"/>
        <v>4.9661111331343634E-2</v>
      </c>
      <c r="J574" s="167">
        <f t="shared" si="161"/>
        <v>6.9574199182009131E-3</v>
      </c>
      <c r="K574" s="156">
        <f>IFERROR(G574/'Dollars - All Funds'!G574,"")</f>
        <v>1</v>
      </c>
      <c r="L574" s="35"/>
      <c r="M574" s="35"/>
    </row>
    <row r="575" spans="1:13" s="38" customFormat="1" hidden="1" outlineLevel="1">
      <c r="A575" s="613" t="s">
        <v>66</v>
      </c>
      <c r="B575" s="152">
        <f>(INDEX(Data!1288:1288,1,$M$1-2))</f>
        <v>60686575</v>
      </c>
      <c r="C575" s="153">
        <f>(INDEX(Data!1288:1288,1,$M$1-1))</f>
        <v>60686575</v>
      </c>
      <c r="D575" s="155">
        <f t="shared" si="160"/>
        <v>121373150</v>
      </c>
      <c r="E575" s="152">
        <f>(INDEX(Data!1288:1288,1,$M$1))</f>
        <v>58475067</v>
      </c>
      <c r="F575" s="154">
        <f>(INDEX(Data!1288:1288,1,$M$1+1))</f>
        <v>58475066</v>
      </c>
      <c r="G575" s="155">
        <f t="shared" si="162"/>
        <v>116950133</v>
      </c>
      <c r="H575" s="152">
        <f t="shared" si="163"/>
        <v>-4423017</v>
      </c>
      <c r="I575" s="166">
        <f t="shared" si="159"/>
        <v>-3.6441478201727481E-2</v>
      </c>
      <c r="J575" s="167">
        <f t="shared" si="161"/>
        <v>7.6251561354078318E-2</v>
      </c>
      <c r="K575" s="156">
        <f>IFERROR(G575/'Dollars - All Funds'!G575,"")</f>
        <v>1</v>
      </c>
      <c r="L575" s="35"/>
      <c r="M575" s="35"/>
    </row>
    <row r="576" spans="1:13" s="38" customFormat="1" hidden="1" outlineLevel="1">
      <c r="A576" s="613" t="s">
        <v>67</v>
      </c>
      <c r="B576" s="152">
        <f>(INDEX(Data!1289:1289,1,$M$1-2))</f>
        <v>5185465</v>
      </c>
      <c r="C576" s="153">
        <f>(INDEX(Data!1289:1289,1,$M$1-1))</f>
        <v>5185464</v>
      </c>
      <c r="D576" s="155">
        <f t="shared" si="160"/>
        <v>10370929</v>
      </c>
      <c r="E576" s="152">
        <f>(INDEX(Data!1289:1289,1,$M$1))</f>
        <v>5543175</v>
      </c>
      <c r="F576" s="154">
        <f>(INDEX(Data!1289:1289,1,$M$1+1))</f>
        <v>5543174</v>
      </c>
      <c r="G576" s="155">
        <f t="shared" si="162"/>
        <v>11086349</v>
      </c>
      <c r="H576" s="152">
        <f t="shared" si="163"/>
        <v>715420</v>
      </c>
      <c r="I576" s="166">
        <f t="shared" si="159"/>
        <v>6.898321259358732E-2</v>
      </c>
      <c r="J576" s="167">
        <f t="shared" si="161"/>
        <v>7.2283066233556556E-3</v>
      </c>
      <c r="K576" s="156">
        <f>IFERROR(G576/'Dollars - All Funds'!G576,"")</f>
        <v>1</v>
      </c>
      <c r="L576" s="35"/>
      <c r="M576" s="35"/>
    </row>
    <row r="577" spans="1:13" s="38" customFormat="1" hidden="1" outlineLevel="1">
      <c r="A577" s="613" t="s">
        <v>68</v>
      </c>
      <c r="B577" s="152">
        <f>(INDEX(Data!1290:1290,1,$M$1-2))</f>
        <v>8229453</v>
      </c>
      <c r="C577" s="153">
        <f>(INDEX(Data!1290:1290,1,$M$1-1))</f>
        <v>8229453</v>
      </c>
      <c r="D577" s="155">
        <f t="shared" si="160"/>
        <v>16458906</v>
      </c>
      <c r="E577" s="152">
        <f>(INDEX(Data!1290:1290,1,$M$1))</f>
        <v>7527457</v>
      </c>
      <c r="F577" s="154">
        <f>(INDEX(Data!1290:1290,1,$M$1+1))</f>
        <v>7527456</v>
      </c>
      <c r="G577" s="155">
        <f t="shared" si="162"/>
        <v>15054913</v>
      </c>
      <c r="H577" s="152">
        <f t="shared" si="163"/>
        <v>-1403993</v>
      </c>
      <c r="I577" s="166">
        <f t="shared" si="159"/>
        <v>-8.5302935687220041E-2</v>
      </c>
      <c r="J577" s="167">
        <f t="shared" si="161"/>
        <v>9.8158128841102834E-3</v>
      </c>
      <c r="K577" s="156">
        <f>IFERROR(G577/'Dollars - All Funds'!G577,"")</f>
        <v>1</v>
      </c>
      <c r="L577" s="35"/>
      <c r="M577" s="35"/>
    </row>
    <row r="578" spans="1:13" s="38" customFormat="1" hidden="1" outlineLevel="1">
      <c r="A578" s="613" t="s">
        <v>69</v>
      </c>
      <c r="B578" s="152">
        <f>(INDEX(Data!1291:1291,1,$M$1-2))</f>
        <v>8523095</v>
      </c>
      <c r="C578" s="153">
        <f>(INDEX(Data!1291:1291,1,$M$1-1))</f>
        <v>8523094</v>
      </c>
      <c r="D578" s="155">
        <f t="shared" si="160"/>
        <v>17046189</v>
      </c>
      <c r="E578" s="152">
        <f>(INDEX(Data!1291:1291,1,$M$1))</f>
        <v>9232776</v>
      </c>
      <c r="F578" s="154">
        <f>(INDEX(Data!1291:1291,1,$M$1+1))</f>
        <v>9232776</v>
      </c>
      <c r="G578" s="155">
        <f t="shared" si="162"/>
        <v>18465552</v>
      </c>
      <c r="H578" s="152">
        <f t="shared" si="163"/>
        <v>1419363</v>
      </c>
      <c r="I578" s="166">
        <f t="shared" si="159"/>
        <v>8.3265708247163048E-2</v>
      </c>
      <c r="J578" s="167">
        <f t="shared" si="161"/>
        <v>1.2039551688794775E-2</v>
      </c>
      <c r="K578" s="156">
        <f>IFERROR(G578/'Dollars - All Funds'!G578,"")</f>
        <v>1</v>
      </c>
      <c r="L578" s="35"/>
      <c r="M578" s="35"/>
    </row>
    <row r="579" spans="1:13" s="38" customFormat="1" hidden="1" outlineLevel="1">
      <c r="A579" s="613" t="s">
        <v>70</v>
      </c>
      <c r="B579" s="152">
        <f>(INDEX(Data!1292:1292,1,$M$1-2))</f>
        <v>8408923</v>
      </c>
      <c r="C579" s="153">
        <f>(INDEX(Data!1292:1292,1,$M$1-1))</f>
        <v>8408923</v>
      </c>
      <c r="D579" s="155">
        <f t="shared" si="160"/>
        <v>16817846</v>
      </c>
      <c r="E579" s="152">
        <f>(INDEX(Data!1292:1292,1,$M$1))</f>
        <v>8593687</v>
      </c>
      <c r="F579" s="154">
        <f>(INDEX(Data!1292:1292,1,$M$1+1))</f>
        <v>8593686</v>
      </c>
      <c r="G579" s="155">
        <f t="shared" si="162"/>
        <v>17187373</v>
      </c>
      <c r="H579" s="152">
        <f t="shared" si="163"/>
        <v>369527</v>
      </c>
      <c r="I579" s="166">
        <f t="shared" si="159"/>
        <v>2.197231440934826E-2</v>
      </c>
      <c r="J579" s="167">
        <f t="shared" si="161"/>
        <v>1.1206178165055435E-2</v>
      </c>
      <c r="K579" s="156">
        <f>IFERROR(G579/'Dollars - All Funds'!G579,"")</f>
        <v>1</v>
      </c>
      <c r="L579" s="35"/>
      <c r="M579" s="35"/>
    </row>
    <row r="580" spans="1:13" s="38" customFormat="1" hidden="1" outlineLevel="1">
      <c r="A580" s="613" t="s">
        <v>71</v>
      </c>
      <c r="B580" s="152">
        <f>(INDEX(Data!1293:1293,1,$M$1-2))</f>
        <v>69593608</v>
      </c>
      <c r="C580" s="153">
        <f>(INDEX(Data!1293:1293,1,$M$1-1))</f>
        <v>69593608</v>
      </c>
      <c r="D580" s="155">
        <f t="shared" si="160"/>
        <v>139187216</v>
      </c>
      <c r="E580" s="152">
        <f>(INDEX(Data!1293:1293,1,$M$1))</f>
        <v>67796794</v>
      </c>
      <c r="F580" s="154">
        <f>(INDEX(Data!1293:1293,1,$M$1+1))</f>
        <v>67796794</v>
      </c>
      <c r="G580" s="155">
        <f t="shared" si="162"/>
        <v>135593588</v>
      </c>
      <c r="H580" s="152">
        <f t="shared" si="163"/>
        <v>-3593628</v>
      </c>
      <c r="I580" s="166">
        <f t="shared" si="159"/>
        <v>-2.5818664265833149E-2</v>
      </c>
      <c r="J580" s="167">
        <f t="shared" si="161"/>
        <v>8.8407105912411549E-2</v>
      </c>
      <c r="K580" s="156">
        <f>IFERROR(G580/'Dollars - All Funds'!G580,"")</f>
        <v>1</v>
      </c>
      <c r="L580" s="35"/>
      <c r="M580" s="35"/>
    </row>
    <row r="581" spans="1:13" s="38" customFormat="1" hidden="1" outlineLevel="1">
      <c r="A581" s="613" t="s">
        <v>72</v>
      </c>
      <c r="B581" s="152">
        <f>(INDEX(Data!1294:1294,1,$M$1-2))</f>
        <v>10544503</v>
      </c>
      <c r="C581" s="153">
        <f>(INDEX(Data!1294:1294,1,$M$1-1))</f>
        <v>10544503</v>
      </c>
      <c r="D581" s="155">
        <f t="shared" si="160"/>
        <v>21089006</v>
      </c>
      <c r="E581" s="152">
        <f>(INDEX(Data!1294:1294,1,$M$1))</f>
        <v>10403331</v>
      </c>
      <c r="F581" s="154">
        <f>(INDEX(Data!1294:1294,1,$M$1+1))</f>
        <v>10403331</v>
      </c>
      <c r="G581" s="155">
        <f t="shared" si="162"/>
        <v>20806662</v>
      </c>
      <c r="H581" s="152">
        <f t="shared" si="163"/>
        <v>-282344</v>
      </c>
      <c r="I581" s="166">
        <f t="shared" ref="I581:I647" si="164">IFERROR(H581/D581,"")</f>
        <v>-1.3388208054945786E-2</v>
      </c>
      <c r="J581" s="167">
        <f t="shared" si="161"/>
        <v>1.3565956902901254E-2</v>
      </c>
      <c r="K581" s="156">
        <f>IFERROR(G581/'Dollars - All Funds'!G581,"")</f>
        <v>1</v>
      </c>
      <c r="L581" s="35"/>
      <c r="M581" s="35"/>
    </row>
    <row r="582" spans="1:13" s="38" customFormat="1" hidden="1" outlineLevel="1">
      <c r="A582" s="613" t="s">
        <v>73</v>
      </c>
      <c r="B582" s="152">
        <f>(INDEX(Data!1295:1295,1,$M$1-2))</f>
        <v>6700306</v>
      </c>
      <c r="C582" s="153">
        <f>(INDEX(Data!1295:1295,1,$M$1-1))</f>
        <v>6700306</v>
      </c>
      <c r="D582" s="155">
        <f t="shared" si="160"/>
        <v>13400612</v>
      </c>
      <c r="E582" s="152">
        <f>(INDEX(Data!1295:1295,1,$M$1))</f>
        <v>5672780</v>
      </c>
      <c r="F582" s="154">
        <f>(INDEX(Data!1295:1295,1,$M$1+1))</f>
        <v>5672779</v>
      </c>
      <c r="G582" s="155">
        <f t="shared" si="162"/>
        <v>11345559</v>
      </c>
      <c r="H582" s="152">
        <f t="shared" si="163"/>
        <v>-2055053</v>
      </c>
      <c r="I582" s="166">
        <f t="shared" si="164"/>
        <v>-0.15335516019716114</v>
      </c>
      <c r="J582" s="167">
        <f t="shared" si="161"/>
        <v>7.3973117087845928E-3</v>
      </c>
      <c r="K582" s="156">
        <f>IFERROR(G582/'Dollars - All Funds'!G582,"")</f>
        <v>1</v>
      </c>
      <c r="L582" s="35"/>
      <c r="M582" s="35"/>
    </row>
    <row r="583" spans="1:13" s="38" customFormat="1" hidden="1" outlineLevel="1">
      <c r="A583" s="613" t="s">
        <v>74</v>
      </c>
      <c r="B583" s="152">
        <f>(INDEX(Data!1296:1296,1,$M$1-2))</f>
        <v>11986590</v>
      </c>
      <c r="C583" s="153">
        <f>(INDEX(Data!1296:1296,1,$M$1-1))</f>
        <v>11986590</v>
      </c>
      <c r="D583" s="155">
        <f t="shared" si="160"/>
        <v>23973180</v>
      </c>
      <c r="E583" s="152">
        <f>(INDEX(Data!1296:1296,1,$M$1))</f>
        <v>11153177</v>
      </c>
      <c r="F583" s="154">
        <f>(INDEX(Data!1296:1296,1,$M$1+1))</f>
        <v>11153176</v>
      </c>
      <c r="G583" s="155">
        <f t="shared" si="162"/>
        <v>22306353</v>
      </c>
      <c r="H583" s="152">
        <f t="shared" si="163"/>
        <v>-1666827</v>
      </c>
      <c r="I583" s="166">
        <f t="shared" si="164"/>
        <v>-6.9528823460216799E-2</v>
      </c>
      <c r="J583" s="167">
        <f t="shared" si="161"/>
        <v>1.4543756392010507E-2</v>
      </c>
      <c r="K583" s="156">
        <f>IFERROR(G583/'Dollars - All Funds'!G583,"")</f>
        <v>1</v>
      </c>
      <c r="L583" s="35"/>
      <c r="M583" s="35"/>
    </row>
    <row r="584" spans="1:13" s="38" customFormat="1" hidden="1" outlineLevel="1">
      <c r="A584" s="613" t="s">
        <v>75</v>
      </c>
      <c r="B584" s="152">
        <f>(INDEX(Data!1297:1297,1,$M$1-2))</f>
        <v>8821067</v>
      </c>
      <c r="C584" s="153">
        <f>(INDEX(Data!1297:1297,1,$M$1-1))</f>
        <v>8821066</v>
      </c>
      <c r="D584" s="155">
        <f t="shared" si="160"/>
        <v>17642133</v>
      </c>
      <c r="E584" s="152">
        <f>(INDEX(Data!1297:1297,1,$M$1))</f>
        <v>9546052</v>
      </c>
      <c r="F584" s="154">
        <f>(INDEX(Data!1297:1297,1,$M$1+1))</f>
        <v>9546052</v>
      </c>
      <c r="G584" s="155">
        <f t="shared" si="162"/>
        <v>19092104</v>
      </c>
      <c r="H584" s="152">
        <f t="shared" si="163"/>
        <v>1449971</v>
      </c>
      <c r="I584" s="166">
        <f t="shared" si="164"/>
        <v>8.2187964459853019E-2</v>
      </c>
      <c r="J584" s="167">
        <f t="shared" si="161"/>
        <v>1.2448063992662959E-2</v>
      </c>
      <c r="K584" s="156">
        <f>IFERROR(G584/'Dollars - All Funds'!G584,"")</f>
        <v>1</v>
      </c>
      <c r="L584" s="35"/>
      <c r="M584" s="35"/>
    </row>
    <row r="585" spans="1:13" s="38" customFormat="1" hidden="1" outlineLevel="1">
      <c r="A585" s="613" t="s">
        <v>76</v>
      </c>
      <c r="B585" s="152">
        <f>(INDEX(Data!1298:1298,1,$M$1-2))</f>
        <v>3649450</v>
      </c>
      <c r="C585" s="153">
        <f>(INDEX(Data!1298:1298,1,$M$1-1))</f>
        <v>3649450</v>
      </c>
      <c r="D585" s="155">
        <f t="shared" si="160"/>
        <v>7298900</v>
      </c>
      <c r="E585" s="152">
        <f>(INDEX(Data!1298:1298,1,$M$1))</f>
        <v>3773678</v>
      </c>
      <c r="F585" s="154">
        <f>(INDEX(Data!1298:1298,1,$M$1+1))</f>
        <v>3773678</v>
      </c>
      <c r="G585" s="155">
        <f t="shared" si="162"/>
        <v>7547356</v>
      </c>
      <c r="H585" s="152">
        <f t="shared" si="163"/>
        <v>248456</v>
      </c>
      <c r="I585" s="166">
        <f t="shared" si="164"/>
        <v>3.4040197838030389E-2</v>
      </c>
      <c r="J585" s="167">
        <f t="shared" si="161"/>
        <v>4.9208809287550883E-3</v>
      </c>
      <c r="K585" s="156">
        <f>IFERROR(G585/'Dollars - All Funds'!G585,"")</f>
        <v>1</v>
      </c>
      <c r="L585" s="35"/>
      <c r="M585" s="35"/>
    </row>
    <row r="586" spans="1:13" s="38" customFormat="1" hidden="1" outlineLevel="1">
      <c r="A586" s="613" t="s">
        <v>77</v>
      </c>
      <c r="B586" s="152">
        <f>(INDEX(Data!1299:1299,1,$M$1-2))</f>
        <v>7053468</v>
      </c>
      <c r="C586" s="153">
        <f>(INDEX(Data!1299:1299,1,$M$1-1))</f>
        <v>7053468</v>
      </c>
      <c r="D586" s="155">
        <f t="shared" si="160"/>
        <v>14106936</v>
      </c>
      <c r="E586" s="152">
        <f>(INDEX(Data!1299:1299,1,$M$1))</f>
        <v>8040322</v>
      </c>
      <c r="F586" s="154">
        <f>(INDEX(Data!1299:1299,1,$M$1+1))</f>
        <v>8040321</v>
      </c>
      <c r="G586" s="155">
        <f t="shared" si="162"/>
        <v>16080643</v>
      </c>
      <c r="H586" s="152">
        <f t="shared" si="163"/>
        <v>1973707</v>
      </c>
      <c r="I586" s="166">
        <f t="shared" si="164"/>
        <v>0.13991039585066523</v>
      </c>
      <c r="J586" s="167">
        <f t="shared" si="161"/>
        <v>1.0484589498735585E-2</v>
      </c>
      <c r="K586" s="156">
        <f>IFERROR(G586/'Dollars - All Funds'!G586,"")</f>
        <v>1</v>
      </c>
      <c r="L586" s="35"/>
      <c r="M586" s="35"/>
    </row>
    <row r="587" spans="1:13" s="38" customFormat="1" hidden="1" outlineLevel="1">
      <c r="A587" s="613" t="s">
        <v>78</v>
      </c>
      <c r="B587" s="152">
        <f>(INDEX(Data!1300:1300,1,$M$1-2))</f>
        <v>4052031</v>
      </c>
      <c r="C587" s="153">
        <f>(INDEX(Data!1300:1300,1,$M$1-1))</f>
        <v>4052030</v>
      </c>
      <c r="D587" s="155">
        <f t="shared" si="160"/>
        <v>8104061</v>
      </c>
      <c r="E587" s="152">
        <f>(INDEX(Data!1300:1300,1,$M$1))</f>
        <v>3732910</v>
      </c>
      <c r="F587" s="154">
        <f>(INDEX(Data!1300:1300,1,$M$1+1))</f>
        <v>3732909</v>
      </c>
      <c r="G587" s="155">
        <f t="shared" si="162"/>
        <v>7465819</v>
      </c>
      <c r="H587" s="152">
        <f t="shared" si="163"/>
        <v>-638242</v>
      </c>
      <c r="I587" s="166">
        <f t="shared" si="164"/>
        <v>-7.8755823777733158E-2</v>
      </c>
      <c r="J587" s="167">
        <f t="shared" si="161"/>
        <v>4.8677187527178239E-3</v>
      </c>
      <c r="K587" s="156">
        <f>IFERROR(G587/'Dollars - All Funds'!G587,"")</f>
        <v>1</v>
      </c>
      <c r="L587" s="35"/>
      <c r="M587" s="35"/>
    </row>
    <row r="588" spans="1:13" s="38" customFormat="1" hidden="1" outlineLevel="1">
      <c r="A588" s="613" t="s">
        <v>79</v>
      </c>
      <c r="B588" s="152">
        <f>(INDEX(Data!1301:1301,1,$M$1-2))</f>
        <v>6297006</v>
      </c>
      <c r="C588" s="153">
        <f>(INDEX(Data!1301:1301,1,$M$1-1))</f>
        <v>6297006</v>
      </c>
      <c r="D588" s="155">
        <f t="shared" si="160"/>
        <v>12594012</v>
      </c>
      <c r="E588" s="152">
        <f>(INDEX(Data!1301:1301,1,$M$1))</f>
        <v>6330320</v>
      </c>
      <c r="F588" s="154">
        <f>(INDEX(Data!1301:1301,1,$M$1+1))</f>
        <v>6330319</v>
      </c>
      <c r="G588" s="155">
        <f t="shared" si="162"/>
        <v>12660639</v>
      </c>
      <c r="H588" s="152">
        <f t="shared" si="163"/>
        <v>66627</v>
      </c>
      <c r="I588" s="166">
        <f t="shared" si="164"/>
        <v>5.2903713288505677E-3</v>
      </c>
      <c r="J588" s="167">
        <f t="shared" si="161"/>
        <v>8.2547447080743106E-3</v>
      </c>
      <c r="K588" s="156">
        <f>IFERROR(G588/'Dollars - All Funds'!G588,"")</f>
        <v>1</v>
      </c>
      <c r="L588" s="35"/>
      <c r="M588" s="35"/>
    </row>
    <row r="589" spans="1:13" s="38" customFormat="1" hidden="1" outlineLevel="1">
      <c r="A589" s="613" t="s">
        <v>80</v>
      </c>
      <c r="B589" s="152">
        <f>(INDEX(Data!1302:1302,1,$M$1-2))</f>
        <v>2911648</v>
      </c>
      <c r="C589" s="153">
        <f>(INDEX(Data!1302:1302,1,$M$1-1))</f>
        <v>2911648</v>
      </c>
      <c r="D589" s="155">
        <f t="shared" si="160"/>
        <v>5823296</v>
      </c>
      <c r="E589" s="152">
        <f>(INDEX(Data!1302:1302,1,$M$1))</f>
        <v>2770716</v>
      </c>
      <c r="F589" s="154">
        <f>(INDEX(Data!1302:1302,1,$M$1+1))</f>
        <v>2770715</v>
      </c>
      <c r="G589" s="155">
        <f t="shared" si="162"/>
        <v>5541431</v>
      </c>
      <c r="H589" s="152">
        <f t="shared" si="163"/>
        <v>-281865</v>
      </c>
      <c r="I589" s="166">
        <f t="shared" si="164"/>
        <v>-4.8403000637439693E-2</v>
      </c>
      <c r="J589" s="167">
        <f t="shared" si="161"/>
        <v>3.6130165485651184E-3</v>
      </c>
      <c r="K589" s="156">
        <f>IFERROR(G589/'Dollars - All Funds'!G589,"")</f>
        <v>1</v>
      </c>
      <c r="L589" s="35"/>
      <c r="M589" s="35"/>
    </row>
    <row r="590" spans="1:13" s="38" customFormat="1" hidden="1" outlineLevel="1">
      <c r="A590" s="613" t="s">
        <v>81</v>
      </c>
      <c r="B590" s="152">
        <f>(INDEX(Data!1303:1303,1,$M$1-2))</f>
        <v>34239497</v>
      </c>
      <c r="C590" s="153">
        <f>(INDEX(Data!1303:1303,1,$M$1-1))</f>
        <v>34239496</v>
      </c>
      <c r="D590" s="155">
        <f t="shared" si="160"/>
        <v>68478993</v>
      </c>
      <c r="E590" s="152">
        <f>(INDEX(Data!1303:1303,1,$M$1))</f>
        <v>36213885</v>
      </c>
      <c r="F590" s="154">
        <f>(INDEX(Data!1303:1303,1,$M$1+1))</f>
        <v>36213885</v>
      </c>
      <c r="G590" s="155">
        <f t="shared" si="162"/>
        <v>72427770</v>
      </c>
      <c r="H590" s="152">
        <f t="shared" si="163"/>
        <v>3948777</v>
      </c>
      <c r="I590" s="166">
        <f t="shared" si="164"/>
        <v>5.766406348878407E-2</v>
      </c>
      <c r="J590" s="167">
        <f t="shared" si="161"/>
        <v>4.722295226371459E-2</v>
      </c>
      <c r="K590" s="156">
        <f>IFERROR(G590/'Dollars - All Funds'!G590,"")</f>
        <v>1</v>
      </c>
      <c r="L590" s="35"/>
      <c r="M590" s="35"/>
    </row>
    <row r="591" spans="1:13" s="38" customFormat="1" hidden="1" outlineLevel="1">
      <c r="A591" s="613" t="s">
        <v>82</v>
      </c>
      <c r="B591" s="152">
        <f>(INDEX(Data!1304:1304,1,$M$1-2))</f>
        <v>11621562</v>
      </c>
      <c r="C591" s="153">
        <f>(INDEX(Data!1304:1304,1,$M$1-1))</f>
        <v>11621562</v>
      </c>
      <c r="D591" s="155">
        <f t="shared" si="160"/>
        <v>23243124</v>
      </c>
      <c r="E591" s="152">
        <f>(INDEX(Data!1304:1304,1,$M$1))</f>
        <v>11153712</v>
      </c>
      <c r="F591" s="154">
        <f>(INDEX(Data!1304:1304,1,$M$1+1))</f>
        <v>11153712</v>
      </c>
      <c r="G591" s="155">
        <f t="shared" si="162"/>
        <v>22307424</v>
      </c>
      <c r="H591" s="152">
        <f t="shared" si="163"/>
        <v>-935700</v>
      </c>
      <c r="I591" s="166">
        <f t="shared" si="164"/>
        <v>-4.025706699323206E-2</v>
      </c>
      <c r="J591" s="167">
        <f t="shared" si="161"/>
        <v>1.4544454684694024E-2</v>
      </c>
      <c r="K591" s="156">
        <f>IFERROR(G591/'Dollars - All Funds'!G591,"")</f>
        <v>1</v>
      </c>
      <c r="L591" s="35"/>
      <c r="M591" s="35"/>
    </row>
    <row r="592" spans="1:13" s="38" customFormat="1" hidden="1" outlineLevel="1">
      <c r="A592" s="613" t="s">
        <v>83</v>
      </c>
      <c r="B592" s="152">
        <f>(INDEX(Data!1305:1305,1,$M$1-2))</f>
        <v>34383650</v>
      </c>
      <c r="C592" s="153">
        <f>(INDEX(Data!1305:1305,1,$M$1-1))</f>
        <v>34383650</v>
      </c>
      <c r="D592" s="155">
        <f t="shared" si="160"/>
        <v>68767300</v>
      </c>
      <c r="E592" s="152">
        <f>(INDEX(Data!1305:1305,1,$M$1))</f>
        <v>34837645</v>
      </c>
      <c r="F592" s="154">
        <f>(INDEX(Data!1305:1305,1,$M$1+1))</f>
        <v>34837644</v>
      </c>
      <c r="G592" s="155">
        <f t="shared" si="162"/>
        <v>69675289</v>
      </c>
      <c r="H592" s="152">
        <f t="shared" si="163"/>
        <v>907989</v>
      </c>
      <c r="I592" s="166">
        <f t="shared" si="164"/>
        <v>1.3203790173527243E-2</v>
      </c>
      <c r="J592" s="167">
        <f t="shared" si="161"/>
        <v>4.5428332895069368E-2</v>
      </c>
      <c r="K592" s="156">
        <f>IFERROR(G592/'Dollars - All Funds'!G592,"")</f>
        <v>1</v>
      </c>
      <c r="L592" s="35"/>
      <c r="M592" s="35"/>
    </row>
    <row r="593" spans="1:13" s="38" customFormat="1" hidden="1" outlineLevel="1">
      <c r="A593" s="613" t="s">
        <v>84</v>
      </c>
      <c r="B593" s="152">
        <f>(INDEX(Data!1306:1306,1,$M$1-2))</f>
        <v>6040237</v>
      </c>
      <c r="C593" s="153">
        <f>(INDEX(Data!1306:1306,1,$M$1-1))</f>
        <v>6040236</v>
      </c>
      <c r="D593" s="155">
        <f t="shared" si="160"/>
        <v>12080473</v>
      </c>
      <c r="E593" s="152">
        <f>(INDEX(Data!1306:1306,1,$M$1))</f>
        <v>6745638</v>
      </c>
      <c r="F593" s="154">
        <f>(INDEX(Data!1306:1306,1,$M$1+1))</f>
        <v>6745638</v>
      </c>
      <c r="G593" s="155">
        <f t="shared" si="162"/>
        <v>13491276</v>
      </c>
      <c r="H593" s="152">
        <f t="shared" si="163"/>
        <v>1410803</v>
      </c>
      <c r="I593" s="166">
        <f t="shared" si="164"/>
        <v>0.11678375507316642</v>
      </c>
      <c r="J593" s="167">
        <f t="shared" si="161"/>
        <v>8.7963205621904191E-3</v>
      </c>
      <c r="K593" s="156">
        <f>IFERROR(G593/'Dollars - All Funds'!G593,"")</f>
        <v>1</v>
      </c>
      <c r="L593" s="35"/>
      <c r="M593" s="35"/>
    </row>
    <row r="594" spans="1:13" s="38" customFormat="1" hidden="1" outlineLevel="1">
      <c r="A594" s="613" t="s">
        <v>85</v>
      </c>
      <c r="B594" s="152">
        <f>(INDEX(Data!1307:1307,1,$M$1-2))</f>
        <v>47936524</v>
      </c>
      <c r="C594" s="153">
        <f>(INDEX(Data!1307:1307,1,$M$1-1))</f>
        <v>47936524</v>
      </c>
      <c r="D594" s="155">
        <f t="shared" si="160"/>
        <v>95873048</v>
      </c>
      <c r="E594" s="152">
        <f>(INDEX(Data!1307:1307,1,$M$1))</f>
        <v>47900537</v>
      </c>
      <c r="F594" s="154">
        <f>(INDEX(Data!1307:1307,1,$M$1+1))</f>
        <v>47900536</v>
      </c>
      <c r="G594" s="155">
        <f t="shared" si="162"/>
        <v>95801073</v>
      </c>
      <c r="H594" s="152">
        <f t="shared" si="163"/>
        <v>-71975</v>
      </c>
      <c r="I594" s="166">
        <f t="shared" si="164"/>
        <v>-7.5073236432412159E-4</v>
      </c>
      <c r="J594" s="167">
        <f t="shared" si="161"/>
        <v>6.2462360736657181E-2</v>
      </c>
      <c r="K594" s="156">
        <f>IFERROR(G594/'Dollars - All Funds'!G594,"")</f>
        <v>1</v>
      </c>
      <c r="L594" s="35"/>
      <c r="M594" s="35"/>
    </row>
    <row r="595" spans="1:13" s="38" customFormat="1" hidden="1" outlineLevel="1">
      <c r="A595" s="613" t="s">
        <v>86</v>
      </c>
      <c r="B595" s="152">
        <f>(INDEX(Data!1308:1308,1,$M$1-2))</f>
        <v>5662141</v>
      </c>
      <c r="C595" s="153">
        <f>(INDEX(Data!1308:1308,1,$M$1-1))</f>
        <v>5662141</v>
      </c>
      <c r="D595" s="155">
        <f t="shared" si="160"/>
        <v>11324282</v>
      </c>
      <c r="E595" s="152">
        <f>(INDEX(Data!1308:1308,1,$M$1))</f>
        <v>5471043</v>
      </c>
      <c r="F595" s="154">
        <f>(INDEX(Data!1308:1308,1,$M$1+1))</f>
        <v>5471042</v>
      </c>
      <c r="G595" s="155">
        <f t="shared" si="162"/>
        <v>10942085</v>
      </c>
      <c r="H595" s="152">
        <f t="shared" si="163"/>
        <v>-382197</v>
      </c>
      <c r="I595" s="166">
        <f t="shared" si="164"/>
        <v>-3.3750219219196416E-2</v>
      </c>
      <c r="J595" s="167">
        <f t="shared" si="161"/>
        <v>7.1342464032857498E-3</v>
      </c>
      <c r="K595" s="156">
        <f>IFERROR(G595/'Dollars - All Funds'!G595,"")</f>
        <v>1</v>
      </c>
      <c r="L595" s="35"/>
      <c r="M595" s="35"/>
    </row>
    <row r="596" spans="1:13" s="38" customFormat="1" hidden="1" outlineLevel="1">
      <c r="A596" s="613" t="s">
        <v>87</v>
      </c>
      <c r="B596" s="152">
        <f>(INDEX(Data!1309:1309,1,$M$1-2))</f>
        <v>5933552</v>
      </c>
      <c r="C596" s="153">
        <f>(INDEX(Data!1309:1309,1,$M$1-1))</f>
        <v>5933551</v>
      </c>
      <c r="D596" s="155">
        <f t="shared" si="160"/>
        <v>11867103</v>
      </c>
      <c r="E596" s="152">
        <f>(INDEX(Data!1309:1309,1,$M$1))</f>
        <v>6007201</v>
      </c>
      <c r="F596" s="154">
        <f>(INDEX(Data!1309:1309,1,$M$1+1))</f>
        <v>6007200</v>
      </c>
      <c r="G596" s="155">
        <f t="shared" si="162"/>
        <v>12014401</v>
      </c>
      <c r="H596" s="152">
        <f t="shared" si="163"/>
        <v>147298</v>
      </c>
      <c r="I596" s="166">
        <f t="shared" si="164"/>
        <v>1.2412296413033578E-2</v>
      </c>
      <c r="J596" s="167">
        <f t="shared" si="161"/>
        <v>7.8333971196424372E-3</v>
      </c>
      <c r="K596" s="156">
        <f>IFERROR(G596/'Dollars - All Funds'!G596,"")</f>
        <v>1</v>
      </c>
      <c r="L596" s="35"/>
      <c r="M596" s="35"/>
    </row>
    <row r="597" spans="1:13" s="38" customFormat="1" hidden="1" outlineLevel="1">
      <c r="A597" s="613" t="s">
        <v>88</v>
      </c>
      <c r="B597" s="152">
        <f>(INDEX(Data!1310:1310,1,$M$1-2))</f>
        <v>4024991</v>
      </c>
      <c r="C597" s="153">
        <f>(INDEX(Data!1310:1310,1,$M$1-1))</f>
        <v>4024990</v>
      </c>
      <c r="D597" s="155">
        <f t="shared" si="160"/>
        <v>8049981</v>
      </c>
      <c r="E597" s="152">
        <f>(INDEX(Data!1310:1310,1,$M$1))</f>
        <v>5606099</v>
      </c>
      <c r="F597" s="154">
        <f>(INDEX(Data!1310:1310,1,$M$1+1))</f>
        <v>5606098</v>
      </c>
      <c r="G597" s="155">
        <f t="shared" si="162"/>
        <v>11212197</v>
      </c>
      <c r="H597" s="152">
        <f t="shared" si="163"/>
        <v>3162216</v>
      </c>
      <c r="I597" s="166">
        <f t="shared" si="164"/>
        <v>0.39282279051341862</v>
      </c>
      <c r="J597" s="167">
        <f t="shared" si="161"/>
        <v>7.3103595996723905E-3</v>
      </c>
      <c r="K597" s="156">
        <f>IFERROR(G597/'Dollars - All Funds'!G597,"")</f>
        <v>1</v>
      </c>
      <c r="L597" s="35"/>
      <c r="M597" s="35"/>
    </row>
    <row r="598" spans="1:13" s="38" customFormat="1" hidden="1" outlineLevel="1">
      <c r="A598" s="613" t="s">
        <v>89</v>
      </c>
      <c r="B598" s="152">
        <f>(INDEX(Data!1311:1311,1,$M$1-2))</f>
        <v>9935885</v>
      </c>
      <c r="C598" s="153">
        <f>(INDEX(Data!1311:1311,1,$M$1-1))</f>
        <v>9935885</v>
      </c>
      <c r="D598" s="155">
        <f t="shared" si="160"/>
        <v>19871770</v>
      </c>
      <c r="E598" s="152">
        <f>(INDEX(Data!1311:1311,1,$M$1))</f>
        <v>9872679</v>
      </c>
      <c r="F598" s="154">
        <f>(INDEX(Data!1311:1311,1,$M$1+1))</f>
        <v>9872679</v>
      </c>
      <c r="G598" s="155">
        <f t="shared" si="162"/>
        <v>19745358</v>
      </c>
      <c r="H598" s="152">
        <f t="shared" si="163"/>
        <v>-126412</v>
      </c>
      <c r="I598" s="166">
        <f t="shared" si="164"/>
        <v>-6.3613860265089618E-3</v>
      </c>
      <c r="J598" s="167">
        <f t="shared" si="161"/>
        <v>1.2873986017572473E-2</v>
      </c>
      <c r="K598" s="156">
        <f>IFERROR(G598/'Dollars - All Funds'!G598,"")</f>
        <v>1</v>
      </c>
      <c r="L598" s="35"/>
      <c r="M598" s="35"/>
    </row>
    <row r="599" spans="1:13" s="38" customFormat="1" hidden="1" outlineLevel="1">
      <c r="A599" s="613" t="s">
        <v>90</v>
      </c>
      <c r="B599" s="152">
        <f>(INDEX(Data!1312:1312,1,$M$1-2))</f>
        <v>14471127</v>
      </c>
      <c r="C599" s="153">
        <f>(INDEX(Data!1312:1312,1,$M$1-1))</f>
        <v>14471126</v>
      </c>
      <c r="D599" s="155">
        <f t="shared" si="160"/>
        <v>28942253</v>
      </c>
      <c r="E599" s="152">
        <f>(INDEX(Data!1312:1312,1,$M$1))</f>
        <v>15391039</v>
      </c>
      <c r="F599" s="154">
        <f>(INDEX(Data!1312:1312,1,$M$1+1))</f>
        <v>15391038</v>
      </c>
      <c r="G599" s="155">
        <f t="shared" si="162"/>
        <v>30782077</v>
      </c>
      <c r="H599" s="152">
        <f t="shared" si="163"/>
        <v>1839824</v>
      </c>
      <c r="I599" s="166">
        <f t="shared" si="164"/>
        <v>6.3568789893447483E-2</v>
      </c>
      <c r="J599" s="167">
        <f t="shared" si="161"/>
        <v>2.0069933849254051E-2</v>
      </c>
      <c r="K599" s="156">
        <f>IFERROR(G599/'Dollars - All Funds'!G599,"")</f>
        <v>1</v>
      </c>
      <c r="L599" s="35"/>
      <c r="M599" s="35"/>
    </row>
    <row r="600" spans="1:13" s="38" customFormat="1" hidden="1" outlineLevel="1">
      <c r="A600" s="613" t="s">
        <v>91</v>
      </c>
      <c r="B600" s="152">
        <f>(INDEX(Data!1313:1313,1,$M$1-2))</f>
        <v>4450062</v>
      </c>
      <c r="C600" s="153">
        <f>(INDEX(Data!1313:1313,1,$M$1-1))</f>
        <v>4450062</v>
      </c>
      <c r="D600" s="155">
        <f t="shared" si="160"/>
        <v>8900124</v>
      </c>
      <c r="E600" s="152">
        <f>(INDEX(Data!1313:1313,1,$M$1))</f>
        <v>4114319</v>
      </c>
      <c r="F600" s="154">
        <f>(INDEX(Data!1313:1313,1,$M$1+1))</f>
        <v>4114318</v>
      </c>
      <c r="G600" s="155">
        <f t="shared" si="162"/>
        <v>8228637</v>
      </c>
      <c r="H600" s="152">
        <f t="shared" si="163"/>
        <v>-671487</v>
      </c>
      <c r="I600" s="166">
        <f t="shared" si="164"/>
        <v>-7.5446926357430527E-2</v>
      </c>
      <c r="J600" s="167">
        <f t="shared" si="161"/>
        <v>5.3650765755515551E-3</v>
      </c>
      <c r="K600" s="156">
        <f>IFERROR(G600/'Dollars - All Funds'!G600,"")</f>
        <v>1</v>
      </c>
      <c r="L600" s="35"/>
      <c r="M600" s="35"/>
    </row>
    <row r="601" spans="1:13" s="38" customFormat="1" hidden="1" outlineLevel="1">
      <c r="A601" s="613" t="s">
        <v>92</v>
      </c>
      <c r="B601" s="152">
        <f>(INDEX(Data!1314:1314,1,$M$1-2))</f>
        <v>4420801</v>
      </c>
      <c r="C601" s="153">
        <f>(INDEX(Data!1314:1314,1,$M$1-1))</f>
        <v>4420800</v>
      </c>
      <c r="D601" s="155">
        <f t="shared" si="160"/>
        <v>8841601</v>
      </c>
      <c r="E601" s="152">
        <f>(INDEX(Data!1314:1314,1,$M$1))</f>
        <v>4204979</v>
      </c>
      <c r="F601" s="154">
        <f>(INDEX(Data!1314:1314,1,$M$1+1))</f>
        <v>4204978</v>
      </c>
      <c r="G601" s="155">
        <f t="shared" si="162"/>
        <v>8409957</v>
      </c>
      <c r="H601" s="152">
        <f t="shared" si="163"/>
        <v>-431644</v>
      </c>
      <c r="I601" s="166">
        <f t="shared" si="164"/>
        <v>-4.8819665126259376E-2</v>
      </c>
      <c r="J601" s="167">
        <f t="shared" si="161"/>
        <v>5.4832973312707598E-3</v>
      </c>
      <c r="K601" s="156">
        <f>IFERROR(G601/'Dollars - All Funds'!G601,"")</f>
        <v>1</v>
      </c>
      <c r="L601" s="35"/>
      <c r="M601" s="35"/>
    </row>
    <row r="602" spans="1:13" s="38" customFormat="1" hidden="1" outlineLevel="1">
      <c r="A602" s="613" t="s">
        <v>93</v>
      </c>
      <c r="B602" s="152">
        <f>(INDEX(Data!1315:1315,1,$M$1-2))</f>
        <v>7007425</v>
      </c>
      <c r="C602" s="153">
        <f>(INDEX(Data!1315:1315,1,$M$1-1))</f>
        <v>7007425</v>
      </c>
      <c r="D602" s="155">
        <f t="shared" si="160"/>
        <v>14014850</v>
      </c>
      <c r="E602" s="152">
        <f>(INDEX(Data!1315:1315,1,$M$1))</f>
        <v>7411974</v>
      </c>
      <c r="F602" s="154">
        <f>(INDEX(Data!1315:1315,1,$M$1+1))</f>
        <v>7411974</v>
      </c>
      <c r="G602" s="155">
        <f t="shared" si="162"/>
        <v>14823948</v>
      </c>
      <c r="H602" s="152">
        <f t="shared" si="163"/>
        <v>809098</v>
      </c>
      <c r="I602" s="166">
        <f t="shared" si="164"/>
        <v>5.7731477682600958E-2</v>
      </c>
      <c r="J602" s="167">
        <f t="shared" si="161"/>
        <v>9.6652235567074255E-3</v>
      </c>
      <c r="K602" s="156">
        <f>IFERROR(G602/'Dollars - All Funds'!G602,"")</f>
        <v>1</v>
      </c>
      <c r="L602" s="35"/>
      <c r="M602" s="35"/>
    </row>
    <row r="603" spans="1:13" s="38" customFormat="1" hidden="1" outlineLevel="1">
      <c r="A603" s="613" t="s">
        <v>94</v>
      </c>
      <c r="B603" s="152">
        <f>(INDEX(Data!1316:1316,1,$M$1-2))</f>
        <v>2830657</v>
      </c>
      <c r="C603" s="153">
        <f>(INDEX(Data!1316:1316,1,$M$1-1))</f>
        <v>2830656</v>
      </c>
      <c r="D603" s="155">
        <f t="shared" si="160"/>
        <v>5661313</v>
      </c>
      <c r="E603" s="152">
        <f>(INDEX(Data!1316:1316,1,$M$1))</f>
        <v>2847985</v>
      </c>
      <c r="F603" s="154">
        <f>(INDEX(Data!1316:1316,1,$M$1+1))</f>
        <v>2847984</v>
      </c>
      <c r="G603" s="155">
        <f t="shared" si="162"/>
        <v>5695969</v>
      </c>
      <c r="H603" s="152">
        <f t="shared" si="163"/>
        <v>34656</v>
      </c>
      <c r="I603" s="166">
        <f t="shared" si="164"/>
        <v>6.1215481284995193E-3</v>
      </c>
      <c r="J603" s="167">
        <f t="shared" si="161"/>
        <v>3.7137754231919354E-3</v>
      </c>
      <c r="K603" s="156">
        <f>IFERROR(G603/'Dollars - All Funds'!G603,"")</f>
        <v>1</v>
      </c>
      <c r="L603" s="35"/>
      <c r="M603" s="35"/>
    </row>
    <row r="604" spans="1:13" s="38" customFormat="1" hidden="1" outlineLevel="1">
      <c r="A604" s="613" t="s">
        <v>95</v>
      </c>
      <c r="B604" s="152">
        <f>(INDEX(Data!1317:1317,1,$M$1-2))</f>
        <v>7580769</v>
      </c>
      <c r="C604" s="153">
        <f>(INDEX(Data!1317:1317,1,$M$1-1))</f>
        <v>7580769</v>
      </c>
      <c r="D604" s="155">
        <f t="shared" si="160"/>
        <v>15161538</v>
      </c>
      <c r="E604" s="152">
        <f>(INDEX(Data!1317:1317,1,$M$1))</f>
        <v>7649839</v>
      </c>
      <c r="F604" s="154">
        <f>(INDEX(Data!1317:1317,1,$M$1+1))</f>
        <v>7649838</v>
      </c>
      <c r="G604" s="155">
        <f t="shared" si="162"/>
        <v>15299677</v>
      </c>
      <c r="H604" s="152">
        <f t="shared" si="163"/>
        <v>138139</v>
      </c>
      <c r="I604" s="166">
        <f t="shared" si="164"/>
        <v>9.111146903434203E-3</v>
      </c>
      <c r="J604" s="167">
        <f t="shared" si="161"/>
        <v>9.9753991683197221E-3</v>
      </c>
      <c r="K604" s="156">
        <f>IFERROR(G604/'Dollars - All Funds'!G604,"")</f>
        <v>1</v>
      </c>
      <c r="L604" s="35"/>
      <c r="M604" s="35"/>
    </row>
    <row r="605" spans="1:13" collapsed="1">
      <c r="A605" s="370" t="s">
        <v>200</v>
      </c>
      <c r="B605" s="152">
        <f t="shared" ref="B605:H605" si="165">SUM(B555:B604)</f>
        <v>758317909</v>
      </c>
      <c r="C605" s="154">
        <f t="shared" si="165"/>
        <v>758317889</v>
      </c>
      <c r="D605" s="172">
        <f t="shared" si="165"/>
        <v>1516635798</v>
      </c>
      <c r="E605" s="175">
        <f t="shared" si="165"/>
        <v>766870426</v>
      </c>
      <c r="F605" s="174">
        <f t="shared" si="165"/>
        <v>766870404</v>
      </c>
      <c r="G605" s="172">
        <f t="shared" si="165"/>
        <v>1533740830</v>
      </c>
      <c r="H605" s="175">
        <f t="shared" si="165"/>
        <v>17105032</v>
      </c>
      <c r="I605" s="166">
        <f t="shared" si="164"/>
        <v>1.1278272623233967E-2</v>
      </c>
      <c r="J605" s="167">
        <f>IFERROR(G605/G$662,"")</f>
        <v>0.83659781571025349</v>
      </c>
      <c r="K605" s="156">
        <f>IFERROR(G605/'Dollars - All Funds'!G605,"")</f>
        <v>1</v>
      </c>
    </row>
    <row r="606" spans="1:13" hidden="1">
      <c r="A606" s="615" t="s">
        <v>444</v>
      </c>
      <c r="B606" s="152"/>
      <c r="C606" s="153"/>
      <c r="D606" s="155"/>
      <c r="E606" s="152"/>
      <c r="F606" s="154"/>
      <c r="G606" s="155"/>
      <c r="H606" s="152"/>
      <c r="I606" s="166"/>
      <c r="J606" s="167"/>
      <c r="K606" s="156"/>
    </row>
    <row r="607" spans="1:13" hidden="1">
      <c r="A607" s="615" t="s">
        <v>390</v>
      </c>
      <c r="B607" s="152"/>
      <c r="C607" s="153"/>
      <c r="D607" s="155"/>
      <c r="E607" s="152"/>
      <c r="F607" s="154"/>
      <c r="G607" s="155"/>
      <c r="H607" s="152"/>
      <c r="I607" s="166"/>
      <c r="J607" s="167"/>
      <c r="K607" s="156"/>
    </row>
    <row r="608" spans="1:13" s="38" customFormat="1" hidden="1" outlineLevel="1">
      <c r="A608" s="600" t="s">
        <v>230</v>
      </c>
      <c r="B608" s="598"/>
      <c r="C608" s="598"/>
      <c r="D608" s="598"/>
      <c r="E608" s="598"/>
      <c r="F608" s="598"/>
      <c r="G608" s="598"/>
      <c r="H608" s="598"/>
      <c r="I608" s="598"/>
      <c r="J608" s="598"/>
      <c r="K608" s="597"/>
      <c r="L608" s="35"/>
      <c r="M608" s="35"/>
    </row>
    <row r="609" spans="1:13" s="38" customFormat="1" hidden="1" outlineLevel="1">
      <c r="A609" s="613" t="s">
        <v>47</v>
      </c>
      <c r="B609" s="172">
        <f>(INDEX(Data!1321:1321,1,$M$1-2))</f>
        <v>0</v>
      </c>
      <c r="C609" s="173">
        <f>(INDEX(Data!1321:1321,1,$M$1-1))</f>
        <v>0</v>
      </c>
      <c r="D609" s="174">
        <f>B609+C609</f>
        <v>0</v>
      </c>
      <c r="E609" s="172">
        <f>(INDEX(Data!1321:1321,1,$M$1))</f>
        <v>0</v>
      </c>
      <c r="F609" s="175">
        <f>(INDEX(Data!1321:1321,1,$M$1+1))</f>
        <v>0</v>
      </c>
      <c r="G609" s="174">
        <f t="shared" ref="G609:G658" si="166">E609+F609</f>
        <v>0</v>
      </c>
      <c r="H609" s="172">
        <f t="shared" ref="H609:H658" si="167">G609-D609</f>
        <v>0</v>
      </c>
      <c r="I609" s="166" t="str">
        <f t="shared" si="164"/>
        <v/>
      </c>
      <c r="J609" s="167">
        <f>IFERROR(G609/G$659,"")</f>
        <v>0</v>
      </c>
      <c r="K609" s="156" t="str">
        <f>IFERROR(G609/'Dollars - All Funds'!G609,"")</f>
        <v/>
      </c>
      <c r="L609" s="35"/>
      <c r="M609" s="35"/>
    </row>
    <row r="610" spans="1:13" s="38" customFormat="1" hidden="1" outlineLevel="1">
      <c r="A610" s="613" t="s">
        <v>48</v>
      </c>
      <c r="B610" s="152">
        <f>(INDEX(Data!1322:1322,1,$M$1-2))</f>
        <v>0</v>
      </c>
      <c r="C610" s="153">
        <f>(INDEX(Data!1322:1322,1,$M$1-1))</f>
        <v>0</v>
      </c>
      <c r="D610" s="155">
        <f t="shared" ref="D610:D658" si="168">B610+C610</f>
        <v>0</v>
      </c>
      <c r="E610" s="152">
        <f>(INDEX(Data!1322:1322,1,$M$1))</f>
        <v>0</v>
      </c>
      <c r="F610" s="154">
        <f>(INDEX(Data!1322:1322,1,$M$1+1))</f>
        <v>0</v>
      </c>
      <c r="G610" s="155">
        <f t="shared" si="166"/>
        <v>0</v>
      </c>
      <c r="H610" s="152">
        <f t="shared" si="167"/>
        <v>0</v>
      </c>
      <c r="I610" s="166" t="str">
        <f t="shared" si="164"/>
        <v/>
      </c>
      <c r="J610" s="167">
        <f t="shared" ref="J610:J658" si="169">IFERROR(G610/G$659,"")</f>
        <v>0</v>
      </c>
      <c r="K610" s="156" t="str">
        <f>IFERROR(G610/'Dollars - All Funds'!G610,"")</f>
        <v/>
      </c>
      <c r="L610" s="35"/>
      <c r="M610" s="35"/>
    </row>
    <row r="611" spans="1:13" s="38" customFormat="1" hidden="1" outlineLevel="1">
      <c r="A611" s="613" t="s">
        <v>49</v>
      </c>
      <c r="B611" s="152">
        <f>(INDEX(Data!1323:1323,1,$M$1-2))</f>
        <v>0</v>
      </c>
      <c r="C611" s="153">
        <f>(INDEX(Data!1323:1323,1,$M$1-1))</f>
        <v>0</v>
      </c>
      <c r="D611" s="155">
        <f t="shared" si="168"/>
        <v>0</v>
      </c>
      <c r="E611" s="152">
        <f>(INDEX(Data!1323:1323,1,$M$1))</f>
        <v>0</v>
      </c>
      <c r="F611" s="154">
        <f>(INDEX(Data!1323:1323,1,$M$1+1))</f>
        <v>0</v>
      </c>
      <c r="G611" s="155">
        <f t="shared" si="166"/>
        <v>0</v>
      </c>
      <c r="H611" s="152">
        <f t="shared" si="167"/>
        <v>0</v>
      </c>
      <c r="I611" s="166" t="str">
        <f t="shared" si="164"/>
        <v/>
      </c>
      <c r="J611" s="167">
        <f t="shared" si="169"/>
        <v>0</v>
      </c>
      <c r="K611" s="156" t="str">
        <f>IFERROR(G611/'Dollars - All Funds'!G611,"")</f>
        <v/>
      </c>
      <c r="L611" s="35"/>
      <c r="M611" s="35"/>
    </row>
    <row r="612" spans="1:13" s="38" customFormat="1" hidden="1" outlineLevel="1">
      <c r="A612" s="613" t="s">
        <v>50</v>
      </c>
      <c r="B612" s="152">
        <f>(INDEX(Data!1324:1324,1,$M$1-2))</f>
        <v>0</v>
      </c>
      <c r="C612" s="153">
        <f>(INDEX(Data!1324:1324,1,$M$1-1))</f>
        <v>0</v>
      </c>
      <c r="D612" s="155">
        <f t="shared" si="168"/>
        <v>0</v>
      </c>
      <c r="E612" s="152">
        <f>(INDEX(Data!1324:1324,1,$M$1))</f>
        <v>0</v>
      </c>
      <c r="F612" s="154">
        <f>(INDEX(Data!1324:1324,1,$M$1+1))</f>
        <v>0</v>
      </c>
      <c r="G612" s="155">
        <f t="shared" si="166"/>
        <v>0</v>
      </c>
      <c r="H612" s="152">
        <f t="shared" si="167"/>
        <v>0</v>
      </c>
      <c r="I612" s="166" t="str">
        <f t="shared" si="164"/>
        <v/>
      </c>
      <c r="J612" s="167">
        <f t="shared" si="169"/>
        <v>0</v>
      </c>
      <c r="K612" s="156" t="str">
        <f>IFERROR(G612/'Dollars - All Funds'!G612,"")</f>
        <v/>
      </c>
      <c r="L612" s="35"/>
      <c r="M612" s="35"/>
    </row>
    <row r="613" spans="1:13" s="38" customFormat="1" hidden="1" outlineLevel="1">
      <c r="A613" s="613" t="s">
        <v>51</v>
      </c>
      <c r="B613" s="152">
        <f>(INDEX(Data!1325:1325,1,$M$1-2))</f>
        <v>0</v>
      </c>
      <c r="C613" s="153">
        <f>(INDEX(Data!1325:1325,1,$M$1-1))</f>
        <v>0</v>
      </c>
      <c r="D613" s="155">
        <f t="shared" si="168"/>
        <v>0</v>
      </c>
      <c r="E613" s="152">
        <f>(INDEX(Data!1325:1325,1,$M$1))</f>
        <v>0</v>
      </c>
      <c r="F613" s="154">
        <f>(INDEX(Data!1325:1325,1,$M$1+1))</f>
        <v>0</v>
      </c>
      <c r="G613" s="155">
        <f t="shared" si="166"/>
        <v>0</v>
      </c>
      <c r="H613" s="152">
        <f t="shared" si="167"/>
        <v>0</v>
      </c>
      <c r="I613" s="166" t="str">
        <f t="shared" si="164"/>
        <v/>
      </c>
      <c r="J613" s="167">
        <f t="shared" si="169"/>
        <v>0</v>
      </c>
      <c r="K613" s="156" t="str">
        <f>IFERROR(G613/'Dollars - All Funds'!G613,"")</f>
        <v/>
      </c>
      <c r="L613" s="35"/>
      <c r="M613" s="35"/>
    </row>
    <row r="614" spans="1:13" s="38" customFormat="1" hidden="1" outlineLevel="1">
      <c r="A614" s="613" t="s">
        <v>52</v>
      </c>
      <c r="B614" s="152">
        <f>(INDEX(Data!1326:1326,1,$M$1-2))</f>
        <v>0</v>
      </c>
      <c r="C614" s="153">
        <f>(INDEX(Data!1326:1326,1,$M$1-1))</f>
        <v>0</v>
      </c>
      <c r="D614" s="155">
        <f t="shared" si="168"/>
        <v>0</v>
      </c>
      <c r="E614" s="152">
        <f>(INDEX(Data!1326:1326,1,$M$1))</f>
        <v>0</v>
      </c>
      <c r="F614" s="154">
        <f>(INDEX(Data!1326:1326,1,$M$1+1))</f>
        <v>0</v>
      </c>
      <c r="G614" s="155">
        <f t="shared" si="166"/>
        <v>0</v>
      </c>
      <c r="H614" s="152">
        <f t="shared" si="167"/>
        <v>0</v>
      </c>
      <c r="I614" s="166" t="str">
        <f t="shared" si="164"/>
        <v/>
      </c>
      <c r="J614" s="167">
        <f t="shared" si="169"/>
        <v>0</v>
      </c>
      <c r="K614" s="156" t="str">
        <f>IFERROR(G614/'Dollars - All Funds'!G614,"")</f>
        <v/>
      </c>
      <c r="L614" s="35"/>
      <c r="M614" s="35"/>
    </row>
    <row r="615" spans="1:13" s="38" customFormat="1" hidden="1" outlineLevel="1">
      <c r="A615" s="613" t="s">
        <v>53</v>
      </c>
      <c r="B615" s="152">
        <f>(INDEX(Data!1327:1327,1,$M$1-2))</f>
        <v>221091</v>
      </c>
      <c r="C615" s="153">
        <f>(INDEX(Data!1327:1327,1,$M$1-1))</f>
        <v>221091</v>
      </c>
      <c r="D615" s="155">
        <f t="shared" si="168"/>
        <v>442182</v>
      </c>
      <c r="E615" s="152">
        <f>(INDEX(Data!1327:1327,1,$M$1))</f>
        <v>194426</v>
      </c>
      <c r="F615" s="154">
        <f>(INDEX(Data!1327:1327,1,$M$1+1))</f>
        <v>194426</v>
      </c>
      <c r="G615" s="155">
        <f t="shared" si="166"/>
        <v>388852</v>
      </c>
      <c r="H615" s="152">
        <f t="shared" si="167"/>
        <v>-53330</v>
      </c>
      <c r="I615" s="166">
        <f t="shared" si="164"/>
        <v>-0.12060644711905957</v>
      </c>
      <c r="J615" s="167">
        <f t="shared" si="169"/>
        <v>0.12039894776474318</v>
      </c>
      <c r="K615" s="156">
        <f>IFERROR(G615/'Dollars - All Funds'!G615,"")</f>
        <v>1</v>
      </c>
      <c r="L615" s="35"/>
      <c r="M615" s="35"/>
    </row>
    <row r="616" spans="1:13" s="38" customFormat="1" hidden="1" outlineLevel="1">
      <c r="A616" s="613" t="s">
        <v>54</v>
      </c>
      <c r="B616" s="152">
        <f>(INDEX(Data!1328:1328,1,$M$1-2))</f>
        <v>0</v>
      </c>
      <c r="C616" s="153">
        <f>(INDEX(Data!1328:1328,1,$M$1-1))</f>
        <v>0</v>
      </c>
      <c r="D616" s="155">
        <f t="shared" si="168"/>
        <v>0</v>
      </c>
      <c r="E616" s="152">
        <f>(INDEX(Data!1328:1328,1,$M$1))</f>
        <v>0</v>
      </c>
      <c r="F616" s="154">
        <f>(INDEX(Data!1328:1328,1,$M$1+1))</f>
        <v>0</v>
      </c>
      <c r="G616" s="155">
        <f t="shared" si="166"/>
        <v>0</v>
      </c>
      <c r="H616" s="152">
        <f t="shared" si="167"/>
        <v>0</v>
      </c>
      <c r="I616" s="166" t="str">
        <f t="shared" si="164"/>
        <v/>
      </c>
      <c r="J616" s="167">
        <f t="shared" si="169"/>
        <v>0</v>
      </c>
      <c r="K616" s="156" t="str">
        <f>IFERROR(G616/'Dollars - All Funds'!G616,"")</f>
        <v/>
      </c>
      <c r="L616" s="35"/>
      <c r="M616" s="35"/>
    </row>
    <row r="617" spans="1:13" s="38" customFormat="1" hidden="1" outlineLevel="1">
      <c r="A617" s="613" t="s">
        <v>55</v>
      </c>
      <c r="B617" s="152">
        <f>(INDEX(Data!1329:1329,1,$M$1-2))</f>
        <v>0</v>
      </c>
      <c r="C617" s="153">
        <f>(INDEX(Data!1329:1329,1,$M$1-1))</f>
        <v>0</v>
      </c>
      <c r="D617" s="155">
        <f t="shared" si="168"/>
        <v>0</v>
      </c>
      <c r="E617" s="152">
        <f>(INDEX(Data!1329:1329,1,$M$1))</f>
        <v>0</v>
      </c>
      <c r="F617" s="154">
        <f>(INDEX(Data!1329:1329,1,$M$1+1))</f>
        <v>0</v>
      </c>
      <c r="G617" s="155">
        <f t="shared" si="166"/>
        <v>0</v>
      </c>
      <c r="H617" s="152">
        <f t="shared" si="167"/>
        <v>0</v>
      </c>
      <c r="I617" s="166" t="str">
        <f t="shared" si="164"/>
        <v/>
      </c>
      <c r="J617" s="167">
        <f t="shared" si="169"/>
        <v>0</v>
      </c>
      <c r="K617" s="156" t="str">
        <f>IFERROR(G617/'Dollars - All Funds'!G617,"")</f>
        <v/>
      </c>
      <c r="L617" s="35"/>
      <c r="M617" s="35"/>
    </row>
    <row r="618" spans="1:13" s="38" customFormat="1" hidden="1" outlineLevel="1">
      <c r="A618" s="613" t="s">
        <v>56</v>
      </c>
      <c r="B618" s="152">
        <f>(INDEX(Data!1330:1330,1,$M$1-2))</f>
        <v>0</v>
      </c>
      <c r="C618" s="153">
        <f>(INDEX(Data!1330:1330,1,$M$1-1))</f>
        <v>0</v>
      </c>
      <c r="D618" s="155">
        <f t="shared" si="168"/>
        <v>0</v>
      </c>
      <c r="E618" s="152">
        <f>(INDEX(Data!1330:1330,1,$M$1))</f>
        <v>0</v>
      </c>
      <c r="F618" s="154">
        <f>(INDEX(Data!1330:1330,1,$M$1+1))</f>
        <v>0</v>
      </c>
      <c r="G618" s="155">
        <f t="shared" si="166"/>
        <v>0</v>
      </c>
      <c r="H618" s="152">
        <f t="shared" si="167"/>
        <v>0</v>
      </c>
      <c r="I618" s="166" t="str">
        <f t="shared" si="164"/>
        <v/>
      </c>
      <c r="J618" s="167">
        <f t="shared" si="169"/>
        <v>0</v>
      </c>
      <c r="K618" s="156" t="str">
        <f>IFERROR(G618/'Dollars - All Funds'!G618,"")</f>
        <v/>
      </c>
      <c r="L618" s="35"/>
      <c r="M618" s="35"/>
    </row>
    <row r="619" spans="1:13" s="38" customFormat="1" hidden="1" outlineLevel="1">
      <c r="A619" s="613" t="s">
        <v>57</v>
      </c>
      <c r="B619" s="152">
        <f>(INDEX(Data!1331:1331,1,$M$1-2))</f>
        <v>0</v>
      </c>
      <c r="C619" s="153">
        <f>(INDEX(Data!1331:1331,1,$M$1-1))</f>
        <v>0</v>
      </c>
      <c r="D619" s="155">
        <f t="shared" si="168"/>
        <v>0</v>
      </c>
      <c r="E619" s="152">
        <f>(INDEX(Data!1331:1331,1,$M$1))</f>
        <v>0</v>
      </c>
      <c r="F619" s="154">
        <f>(INDEX(Data!1331:1331,1,$M$1+1))</f>
        <v>0</v>
      </c>
      <c r="G619" s="155">
        <f t="shared" si="166"/>
        <v>0</v>
      </c>
      <c r="H619" s="152">
        <f t="shared" si="167"/>
        <v>0</v>
      </c>
      <c r="I619" s="166" t="str">
        <f t="shared" si="164"/>
        <v/>
      </c>
      <c r="J619" s="167">
        <f t="shared" si="169"/>
        <v>0</v>
      </c>
      <c r="K619" s="156" t="str">
        <f>IFERROR(G619/'Dollars - All Funds'!G619,"")</f>
        <v/>
      </c>
      <c r="L619" s="35"/>
      <c r="M619" s="35"/>
    </row>
    <row r="620" spans="1:13" s="38" customFormat="1" hidden="1" outlineLevel="1">
      <c r="A620" s="613" t="s">
        <v>58</v>
      </c>
      <c r="B620" s="152">
        <f>(INDEX(Data!1332:1332,1,$M$1-2))</f>
        <v>0</v>
      </c>
      <c r="C620" s="153">
        <f>(INDEX(Data!1332:1332,1,$M$1-1))</f>
        <v>0</v>
      </c>
      <c r="D620" s="155">
        <f t="shared" si="168"/>
        <v>0</v>
      </c>
      <c r="E620" s="152">
        <f>(INDEX(Data!1332:1332,1,$M$1))</f>
        <v>0</v>
      </c>
      <c r="F620" s="154">
        <f>(INDEX(Data!1332:1332,1,$M$1+1))</f>
        <v>0</v>
      </c>
      <c r="G620" s="155">
        <f t="shared" si="166"/>
        <v>0</v>
      </c>
      <c r="H620" s="152">
        <f t="shared" si="167"/>
        <v>0</v>
      </c>
      <c r="I620" s="166" t="str">
        <f t="shared" si="164"/>
        <v/>
      </c>
      <c r="J620" s="167">
        <f t="shared" si="169"/>
        <v>0</v>
      </c>
      <c r="K620" s="156" t="str">
        <f>IFERROR(G620/'Dollars - All Funds'!G620,"")</f>
        <v/>
      </c>
      <c r="L620" s="35"/>
      <c r="M620" s="35"/>
    </row>
    <row r="621" spans="1:13" s="38" customFormat="1" hidden="1" outlineLevel="1">
      <c r="A621" s="613" t="s">
        <v>59</v>
      </c>
      <c r="B621" s="152">
        <f>(INDEX(Data!1333:1333,1,$M$1-2))</f>
        <v>0</v>
      </c>
      <c r="C621" s="153">
        <f>(INDEX(Data!1333:1333,1,$M$1-1))</f>
        <v>0</v>
      </c>
      <c r="D621" s="155">
        <f t="shared" si="168"/>
        <v>0</v>
      </c>
      <c r="E621" s="152">
        <f>(INDEX(Data!1333:1333,1,$M$1))</f>
        <v>0</v>
      </c>
      <c r="F621" s="154">
        <f>(INDEX(Data!1333:1333,1,$M$1+1))</f>
        <v>0</v>
      </c>
      <c r="G621" s="155">
        <f t="shared" si="166"/>
        <v>0</v>
      </c>
      <c r="H621" s="152">
        <f t="shared" si="167"/>
        <v>0</v>
      </c>
      <c r="I621" s="166" t="str">
        <f t="shared" si="164"/>
        <v/>
      </c>
      <c r="J621" s="167">
        <f t="shared" si="169"/>
        <v>0</v>
      </c>
      <c r="K621" s="156" t="str">
        <f>IFERROR(G621/'Dollars - All Funds'!G621,"")</f>
        <v/>
      </c>
      <c r="L621" s="35"/>
      <c r="M621" s="35"/>
    </row>
    <row r="622" spans="1:13" s="38" customFormat="1" hidden="1" outlineLevel="1">
      <c r="A622" s="614" t="s">
        <v>184</v>
      </c>
      <c r="B622" s="152">
        <f>(INDEX(Data!1334:1334,1,$M$1-2))</f>
        <v>0</v>
      </c>
      <c r="C622" s="153">
        <f>(INDEX(Data!1334:1334,1,$M$1-1))</f>
        <v>0</v>
      </c>
      <c r="D622" s="155">
        <f t="shared" si="168"/>
        <v>0</v>
      </c>
      <c r="E622" s="152">
        <f>(INDEX(Data!1334:1334,1,$M$1))</f>
        <v>0</v>
      </c>
      <c r="F622" s="154">
        <f>(INDEX(Data!1334:1334,1,$M$1+1))</f>
        <v>0</v>
      </c>
      <c r="G622" s="155">
        <f t="shared" si="166"/>
        <v>0</v>
      </c>
      <c r="H622" s="152">
        <f t="shared" si="167"/>
        <v>0</v>
      </c>
      <c r="I622" s="166" t="str">
        <f t="shared" si="164"/>
        <v/>
      </c>
      <c r="J622" s="167">
        <f t="shared" si="169"/>
        <v>0</v>
      </c>
      <c r="K622" s="156" t="str">
        <f>IFERROR(G622/'Dollars - All Funds'!G622,"")</f>
        <v/>
      </c>
      <c r="L622" s="35"/>
      <c r="M622" s="35"/>
    </row>
    <row r="623" spans="1:13" s="38" customFormat="1" hidden="1" outlineLevel="1">
      <c r="A623" s="613" t="s">
        <v>60</v>
      </c>
      <c r="B623" s="152">
        <f>(INDEX(Data!1335:1335,1,$M$1-2))</f>
        <v>0</v>
      </c>
      <c r="C623" s="153">
        <f>(INDEX(Data!1335:1335,1,$M$1-1))</f>
        <v>0</v>
      </c>
      <c r="D623" s="155">
        <f t="shared" si="168"/>
        <v>0</v>
      </c>
      <c r="E623" s="152">
        <f>(INDEX(Data!1335:1335,1,$M$1))</f>
        <v>0</v>
      </c>
      <c r="F623" s="154">
        <f>(INDEX(Data!1335:1335,1,$M$1+1))</f>
        <v>0</v>
      </c>
      <c r="G623" s="155">
        <f t="shared" si="166"/>
        <v>0</v>
      </c>
      <c r="H623" s="152">
        <f t="shared" si="167"/>
        <v>0</v>
      </c>
      <c r="I623" s="166" t="str">
        <f t="shared" si="164"/>
        <v/>
      </c>
      <c r="J623" s="167">
        <f t="shared" si="169"/>
        <v>0</v>
      </c>
      <c r="K623" s="156" t="str">
        <f>IFERROR(G623/'Dollars - All Funds'!G623,"")</f>
        <v/>
      </c>
      <c r="L623" s="35"/>
      <c r="M623" s="35"/>
    </row>
    <row r="624" spans="1:13" s="38" customFormat="1" hidden="1" outlineLevel="1">
      <c r="A624" s="613" t="s">
        <v>61</v>
      </c>
      <c r="B624" s="152">
        <f>(INDEX(Data!1336:1336,1,$M$1-2))</f>
        <v>0</v>
      </c>
      <c r="C624" s="153">
        <f>(INDEX(Data!1336:1336,1,$M$1-1))</f>
        <v>0</v>
      </c>
      <c r="D624" s="155">
        <f t="shared" si="168"/>
        <v>0</v>
      </c>
      <c r="E624" s="152">
        <f>(INDEX(Data!1336:1336,1,$M$1))</f>
        <v>0</v>
      </c>
      <c r="F624" s="154">
        <f>(INDEX(Data!1336:1336,1,$M$1+1))</f>
        <v>0</v>
      </c>
      <c r="G624" s="155">
        <f t="shared" si="166"/>
        <v>0</v>
      </c>
      <c r="H624" s="152">
        <f t="shared" si="167"/>
        <v>0</v>
      </c>
      <c r="I624" s="166" t="str">
        <f t="shared" si="164"/>
        <v/>
      </c>
      <c r="J624" s="167">
        <f t="shared" si="169"/>
        <v>0</v>
      </c>
      <c r="K624" s="156" t="str">
        <f>IFERROR(G624/'Dollars - All Funds'!G624,"")</f>
        <v/>
      </c>
      <c r="L624" s="35"/>
      <c r="M624" s="35"/>
    </row>
    <row r="625" spans="1:13" s="38" customFormat="1" hidden="1" outlineLevel="1">
      <c r="A625" s="613" t="s">
        <v>62</v>
      </c>
      <c r="B625" s="152">
        <f>(INDEX(Data!1337:1337,1,$M$1-2))</f>
        <v>0</v>
      </c>
      <c r="C625" s="153">
        <f>(INDEX(Data!1337:1337,1,$M$1-1))</f>
        <v>0</v>
      </c>
      <c r="D625" s="155">
        <f t="shared" si="168"/>
        <v>0</v>
      </c>
      <c r="E625" s="152">
        <f>(INDEX(Data!1337:1337,1,$M$1))</f>
        <v>0</v>
      </c>
      <c r="F625" s="154">
        <f>(INDEX(Data!1337:1337,1,$M$1+1))</f>
        <v>0</v>
      </c>
      <c r="G625" s="155">
        <f t="shared" si="166"/>
        <v>0</v>
      </c>
      <c r="H625" s="152">
        <f t="shared" si="167"/>
        <v>0</v>
      </c>
      <c r="I625" s="166" t="str">
        <f t="shared" si="164"/>
        <v/>
      </c>
      <c r="J625" s="167">
        <f t="shared" si="169"/>
        <v>0</v>
      </c>
      <c r="K625" s="156" t="str">
        <f>IFERROR(G625/'Dollars - All Funds'!G625,"")</f>
        <v/>
      </c>
      <c r="L625" s="35"/>
      <c r="M625" s="35"/>
    </row>
    <row r="626" spans="1:13" s="38" customFormat="1" hidden="1" outlineLevel="1">
      <c r="A626" s="613" t="s">
        <v>63</v>
      </c>
      <c r="B626" s="152">
        <f>(INDEX(Data!1338:1338,1,$M$1-2))</f>
        <v>0</v>
      </c>
      <c r="C626" s="153">
        <f>(INDEX(Data!1338:1338,1,$M$1-1))</f>
        <v>0</v>
      </c>
      <c r="D626" s="155">
        <f t="shared" si="168"/>
        <v>0</v>
      </c>
      <c r="E626" s="152">
        <f>(INDEX(Data!1338:1338,1,$M$1))</f>
        <v>0</v>
      </c>
      <c r="F626" s="154">
        <f>(INDEX(Data!1338:1338,1,$M$1+1))</f>
        <v>0</v>
      </c>
      <c r="G626" s="155">
        <f t="shared" si="166"/>
        <v>0</v>
      </c>
      <c r="H626" s="152">
        <f t="shared" si="167"/>
        <v>0</v>
      </c>
      <c r="I626" s="166" t="str">
        <f t="shared" si="164"/>
        <v/>
      </c>
      <c r="J626" s="167">
        <f t="shared" si="169"/>
        <v>0</v>
      </c>
      <c r="K626" s="156" t="str">
        <f>IFERROR(G626/'Dollars - All Funds'!G626,"")</f>
        <v/>
      </c>
      <c r="L626" s="35"/>
      <c r="M626" s="35"/>
    </row>
    <row r="627" spans="1:13" s="38" customFormat="1" hidden="1" outlineLevel="1">
      <c r="A627" s="613" t="s">
        <v>64</v>
      </c>
      <c r="B627" s="152">
        <f>(INDEX(Data!1339:1339,1,$M$1-2))</f>
        <v>0</v>
      </c>
      <c r="C627" s="153">
        <f>(INDEX(Data!1339:1339,1,$M$1-1))</f>
        <v>0</v>
      </c>
      <c r="D627" s="155">
        <f t="shared" si="168"/>
        <v>0</v>
      </c>
      <c r="E627" s="152">
        <f>(INDEX(Data!1339:1339,1,$M$1))</f>
        <v>0</v>
      </c>
      <c r="F627" s="154">
        <f>(INDEX(Data!1339:1339,1,$M$1+1))</f>
        <v>0</v>
      </c>
      <c r="G627" s="155">
        <f t="shared" si="166"/>
        <v>0</v>
      </c>
      <c r="H627" s="152">
        <f t="shared" si="167"/>
        <v>0</v>
      </c>
      <c r="I627" s="166" t="str">
        <f t="shared" si="164"/>
        <v/>
      </c>
      <c r="J627" s="167">
        <f t="shared" si="169"/>
        <v>0</v>
      </c>
      <c r="K627" s="156" t="str">
        <f>IFERROR(G627/'Dollars - All Funds'!G627,"")</f>
        <v/>
      </c>
      <c r="L627" s="35"/>
      <c r="M627" s="35"/>
    </row>
    <row r="628" spans="1:13" s="38" customFormat="1" hidden="1" outlineLevel="1">
      <c r="A628" s="613" t="s">
        <v>65</v>
      </c>
      <c r="B628" s="152">
        <f>(INDEX(Data!1340:1340,1,$M$1-2))</f>
        <v>0</v>
      </c>
      <c r="C628" s="153">
        <f>(INDEX(Data!1340:1340,1,$M$1-1))</f>
        <v>0</v>
      </c>
      <c r="D628" s="155">
        <f t="shared" si="168"/>
        <v>0</v>
      </c>
      <c r="E628" s="152">
        <f>(INDEX(Data!1340:1340,1,$M$1))</f>
        <v>0</v>
      </c>
      <c r="F628" s="154">
        <f>(INDEX(Data!1340:1340,1,$M$1+1))</f>
        <v>0</v>
      </c>
      <c r="G628" s="155">
        <f t="shared" si="166"/>
        <v>0</v>
      </c>
      <c r="H628" s="152">
        <f t="shared" si="167"/>
        <v>0</v>
      </c>
      <c r="I628" s="166" t="str">
        <f t="shared" si="164"/>
        <v/>
      </c>
      <c r="J628" s="167">
        <f t="shared" si="169"/>
        <v>0</v>
      </c>
      <c r="K628" s="156" t="str">
        <f>IFERROR(G628/'Dollars - All Funds'!G628,"")</f>
        <v/>
      </c>
      <c r="L628" s="35"/>
      <c r="M628" s="35"/>
    </row>
    <row r="629" spans="1:13" s="38" customFormat="1" hidden="1" outlineLevel="1">
      <c r="A629" s="613" t="s">
        <v>66</v>
      </c>
      <c r="B629" s="152">
        <f>(INDEX(Data!1341:1341,1,$M$1-2))</f>
        <v>0</v>
      </c>
      <c r="C629" s="153">
        <f>(INDEX(Data!1341:1341,1,$M$1-1))</f>
        <v>0</v>
      </c>
      <c r="D629" s="155">
        <f t="shared" si="168"/>
        <v>0</v>
      </c>
      <c r="E629" s="152">
        <f>(INDEX(Data!1341:1341,1,$M$1))</f>
        <v>0</v>
      </c>
      <c r="F629" s="154">
        <f>(INDEX(Data!1341:1341,1,$M$1+1))</f>
        <v>0</v>
      </c>
      <c r="G629" s="155">
        <f t="shared" si="166"/>
        <v>0</v>
      </c>
      <c r="H629" s="152">
        <f t="shared" si="167"/>
        <v>0</v>
      </c>
      <c r="I629" s="166" t="str">
        <f t="shared" si="164"/>
        <v/>
      </c>
      <c r="J629" s="167">
        <f t="shared" si="169"/>
        <v>0</v>
      </c>
      <c r="K629" s="156" t="str">
        <f>IFERROR(G629/'Dollars - All Funds'!G629,"")</f>
        <v/>
      </c>
      <c r="L629" s="35"/>
      <c r="M629" s="35"/>
    </row>
    <row r="630" spans="1:13" s="38" customFormat="1" hidden="1" outlineLevel="1">
      <c r="A630" s="613" t="s">
        <v>67</v>
      </c>
      <c r="B630" s="152">
        <f>(INDEX(Data!1342:1342,1,$M$1-2))</f>
        <v>0</v>
      </c>
      <c r="C630" s="153">
        <f>(INDEX(Data!1342:1342,1,$M$1-1))</f>
        <v>0</v>
      </c>
      <c r="D630" s="155">
        <f t="shared" si="168"/>
        <v>0</v>
      </c>
      <c r="E630" s="152">
        <f>(INDEX(Data!1342:1342,1,$M$1))</f>
        <v>0</v>
      </c>
      <c r="F630" s="154">
        <f>(INDEX(Data!1342:1342,1,$M$1+1))</f>
        <v>0</v>
      </c>
      <c r="G630" s="155">
        <f t="shared" si="166"/>
        <v>0</v>
      </c>
      <c r="H630" s="152">
        <f t="shared" si="167"/>
        <v>0</v>
      </c>
      <c r="I630" s="166" t="str">
        <f t="shared" si="164"/>
        <v/>
      </c>
      <c r="J630" s="167">
        <f t="shared" si="169"/>
        <v>0</v>
      </c>
      <c r="K630" s="156" t="str">
        <f>IFERROR(G630/'Dollars - All Funds'!G630,"")</f>
        <v/>
      </c>
      <c r="L630" s="35"/>
      <c r="M630" s="35"/>
    </row>
    <row r="631" spans="1:13" s="38" customFormat="1" hidden="1" outlineLevel="1">
      <c r="A631" s="613" t="s">
        <v>68</v>
      </c>
      <c r="B631" s="152">
        <f>(INDEX(Data!1343:1343,1,$M$1-2))</f>
        <v>0</v>
      </c>
      <c r="C631" s="153">
        <f>(INDEX(Data!1343:1343,1,$M$1-1))</f>
        <v>0</v>
      </c>
      <c r="D631" s="155">
        <f t="shared" si="168"/>
        <v>0</v>
      </c>
      <c r="E631" s="152">
        <f>(INDEX(Data!1343:1343,1,$M$1))</f>
        <v>0</v>
      </c>
      <c r="F631" s="154">
        <f>(INDEX(Data!1343:1343,1,$M$1+1))</f>
        <v>0</v>
      </c>
      <c r="G631" s="155">
        <f t="shared" si="166"/>
        <v>0</v>
      </c>
      <c r="H631" s="152">
        <f t="shared" si="167"/>
        <v>0</v>
      </c>
      <c r="I631" s="166" t="str">
        <f t="shared" si="164"/>
        <v/>
      </c>
      <c r="J631" s="167">
        <f t="shared" si="169"/>
        <v>0</v>
      </c>
      <c r="K631" s="156" t="str">
        <f>IFERROR(G631/'Dollars - All Funds'!G631,"")</f>
        <v/>
      </c>
      <c r="L631" s="35"/>
      <c r="M631" s="35"/>
    </row>
    <row r="632" spans="1:13" s="38" customFormat="1" hidden="1" outlineLevel="1">
      <c r="A632" s="613" t="s">
        <v>69</v>
      </c>
      <c r="B632" s="152">
        <f>(INDEX(Data!1344:1344,1,$M$1-2))</f>
        <v>0</v>
      </c>
      <c r="C632" s="153">
        <f>(INDEX(Data!1344:1344,1,$M$1-1))</f>
        <v>0</v>
      </c>
      <c r="D632" s="155">
        <f t="shared" si="168"/>
        <v>0</v>
      </c>
      <c r="E632" s="152">
        <f>(INDEX(Data!1344:1344,1,$M$1))</f>
        <v>0</v>
      </c>
      <c r="F632" s="154">
        <f>(INDEX(Data!1344:1344,1,$M$1+1))</f>
        <v>0</v>
      </c>
      <c r="G632" s="155">
        <f t="shared" si="166"/>
        <v>0</v>
      </c>
      <c r="H632" s="152">
        <f t="shared" si="167"/>
        <v>0</v>
      </c>
      <c r="I632" s="166" t="str">
        <f t="shared" si="164"/>
        <v/>
      </c>
      <c r="J632" s="167">
        <f t="shared" si="169"/>
        <v>0</v>
      </c>
      <c r="K632" s="156" t="str">
        <f>IFERROR(G632/'Dollars - All Funds'!G632,"")</f>
        <v/>
      </c>
      <c r="L632" s="35"/>
      <c r="M632" s="35"/>
    </row>
    <row r="633" spans="1:13" s="38" customFormat="1" hidden="1" outlineLevel="1">
      <c r="A633" s="613" t="s">
        <v>70</v>
      </c>
      <c r="B633" s="152">
        <f>(INDEX(Data!1345:1345,1,$M$1-2))</f>
        <v>0</v>
      </c>
      <c r="C633" s="153">
        <f>(INDEX(Data!1345:1345,1,$M$1-1))</f>
        <v>0</v>
      </c>
      <c r="D633" s="155">
        <f t="shared" si="168"/>
        <v>0</v>
      </c>
      <c r="E633" s="152">
        <f>(INDEX(Data!1345:1345,1,$M$1))</f>
        <v>0</v>
      </c>
      <c r="F633" s="154">
        <f>(INDEX(Data!1345:1345,1,$M$1+1))</f>
        <v>0</v>
      </c>
      <c r="G633" s="155">
        <f t="shared" si="166"/>
        <v>0</v>
      </c>
      <c r="H633" s="152">
        <f t="shared" si="167"/>
        <v>0</v>
      </c>
      <c r="I633" s="166" t="str">
        <f t="shared" si="164"/>
        <v/>
      </c>
      <c r="J633" s="167">
        <f t="shared" si="169"/>
        <v>0</v>
      </c>
      <c r="K633" s="156" t="str">
        <f>IFERROR(G633/'Dollars - All Funds'!G633,"")</f>
        <v/>
      </c>
      <c r="L633" s="35"/>
      <c r="M633" s="35"/>
    </row>
    <row r="634" spans="1:13" s="38" customFormat="1" hidden="1" outlineLevel="1">
      <c r="A634" s="613" t="s">
        <v>71</v>
      </c>
      <c r="B634" s="152">
        <f>(INDEX(Data!1346:1346,1,$M$1-2))</f>
        <v>0</v>
      </c>
      <c r="C634" s="153">
        <f>(INDEX(Data!1346:1346,1,$M$1-1))</f>
        <v>0</v>
      </c>
      <c r="D634" s="155">
        <f t="shared" si="168"/>
        <v>0</v>
      </c>
      <c r="E634" s="152">
        <f>(INDEX(Data!1346:1346,1,$M$1))</f>
        <v>0</v>
      </c>
      <c r="F634" s="154">
        <f>(INDEX(Data!1346:1346,1,$M$1+1))</f>
        <v>0</v>
      </c>
      <c r="G634" s="155">
        <f t="shared" si="166"/>
        <v>0</v>
      </c>
      <c r="H634" s="152">
        <f t="shared" si="167"/>
        <v>0</v>
      </c>
      <c r="I634" s="166" t="str">
        <f t="shared" si="164"/>
        <v/>
      </c>
      <c r="J634" s="167">
        <f t="shared" si="169"/>
        <v>0</v>
      </c>
      <c r="K634" s="156" t="str">
        <f>IFERROR(G634/'Dollars - All Funds'!G634,"")</f>
        <v/>
      </c>
      <c r="L634" s="35"/>
      <c r="M634" s="35"/>
    </row>
    <row r="635" spans="1:13" s="38" customFormat="1" hidden="1" outlineLevel="1">
      <c r="A635" s="613" t="s">
        <v>72</v>
      </c>
      <c r="B635" s="152">
        <f>(INDEX(Data!1347:1347,1,$M$1-2))</f>
        <v>0</v>
      </c>
      <c r="C635" s="153">
        <f>(INDEX(Data!1347:1347,1,$M$1-1))</f>
        <v>0</v>
      </c>
      <c r="D635" s="155">
        <f t="shared" si="168"/>
        <v>0</v>
      </c>
      <c r="E635" s="152">
        <f>(INDEX(Data!1347:1347,1,$M$1))</f>
        <v>0</v>
      </c>
      <c r="F635" s="154">
        <f>(INDEX(Data!1347:1347,1,$M$1+1))</f>
        <v>0</v>
      </c>
      <c r="G635" s="155">
        <f t="shared" si="166"/>
        <v>0</v>
      </c>
      <c r="H635" s="152">
        <f t="shared" si="167"/>
        <v>0</v>
      </c>
      <c r="I635" s="166" t="str">
        <f t="shared" si="164"/>
        <v/>
      </c>
      <c r="J635" s="167">
        <f t="shared" si="169"/>
        <v>0</v>
      </c>
      <c r="K635" s="156" t="str">
        <f>IFERROR(G635/'Dollars - All Funds'!G635,"")</f>
        <v/>
      </c>
      <c r="L635" s="35"/>
      <c r="M635" s="35"/>
    </row>
    <row r="636" spans="1:13" s="38" customFormat="1" hidden="1" outlineLevel="1">
      <c r="A636" s="613" t="s">
        <v>73</v>
      </c>
      <c r="B636" s="152">
        <f>(INDEX(Data!1348:1348,1,$M$1-2))</f>
        <v>91495</v>
      </c>
      <c r="C636" s="153">
        <f>(INDEX(Data!1348:1348,1,$M$1-1))</f>
        <v>91495</v>
      </c>
      <c r="D636" s="155">
        <f t="shared" si="168"/>
        <v>182990</v>
      </c>
      <c r="E636" s="152">
        <f>(INDEX(Data!1348:1348,1,$M$1))</f>
        <v>92779</v>
      </c>
      <c r="F636" s="154">
        <f>(INDEX(Data!1348:1348,1,$M$1+1))</f>
        <v>92779</v>
      </c>
      <c r="G636" s="155">
        <f t="shared" si="166"/>
        <v>185558</v>
      </c>
      <c r="H636" s="152">
        <f t="shared" si="167"/>
        <v>2568</v>
      </c>
      <c r="I636" s="166">
        <f t="shared" si="164"/>
        <v>1.4033553746106344E-2</v>
      </c>
      <c r="J636" s="167">
        <f t="shared" si="169"/>
        <v>5.7453704621116042E-2</v>
      </c>
      <c r="K636" s="156">
        <f>IFERROR(G636/'Dollars - All Funds'!G636,"")</f>
        <v>1</v>
      </c>
      <c r="L636" s="35"/>
      <c r="M636" s="35"/>
    </row>
    <row r="637" spans="1:13" s="38" customFormat="1" hidden="1" outlineLevel="1">
      <c r="A637" s="613" t="s">
        <v>74</v>
      </c>
      <c r="B637" s="152">
        <f>(INDEX(Data!1349:1349,1,$M$1-2))</f>
        <v>0</v>
      </c>
      <c r="C637" s="153">
        <f>(INDEX(Data!1349:1349,1,$M$1-1))</f>
        <v>0</v>
      </c>
      <c r="D637" s="155">
        <f t="shared" si="168"/>
        <v>0</v>
      </c>
      <c r="E637" s="152">
        <f>(INDEX(Data!1349:1349,1,$M$1))</f>
        <v>0</v>
      </c>
      <c r="F637" s="154">
        <f>(INDEX(Data!1349:1349,1,$M$1+1))</f>
        <v>0</v>
      </c>
      <c r="G637" s="155">
        <f t="shared" si="166"/>
        <v>0</v>
      </c>
      <c r="H637" s="152">
        <f t="shared" si="167"/>
        <v>0</v>
      </c>
      <c r="I637" s="166" t="str">
        <f t="shared" si="164"/>
        <v/>
      </c>
      <c r="J637" s="167">
        <f t="shared" si="169"/>
        <v>0</v>
      </c>
      <c r="K637" s="156" t="str">
        <f>IFERROR(G637/'Dollars - All Funds'!G637,"")</f>
        <v/>
      </c>
      <c r="L637" s="35"/>
      <c r="M637" s="35"/>
    </row>
    <row r="638" spans="1:13" s="38" customFormat="1" hidden="1" outlineLevel="1">
      <c r="A638" s="613" t="s">
        <v>75</v>
      </c>
      <c r="B638" s="152">
        <f>(INDEX(Data!1350:1350,1,$M$1-2))</f>
        <v>0</v>
      </c>
      <c r="C638" s="153">
        <f>(INDEX(Data!1350:1350,1,$M$1-1))</f>
        <v>0</v>
      </c>
      <c r="D638" s="155">
        <f t="shared" si="168"/>
        <v>0</v>
      </c>
      <c r="E638" s="152">
        <f>(INDEX(Data!1350:1350,1,$M$1))</f>
        <v>0</v>
      </c>
      <c r="F638" s="154">
        <f>(INDEX(Data!1350:1350,1,$M$1+1))</f>
        <v>0</v>
      </c>
      <c r="G638" s="155">
        <f t="shared" si="166"/>
        <v>0</v>
      </c>
      <c r="H638" s="152">
        <f t="shared" si="167"/>
        <v>0</v>
      </c>
      <c r="I638" s="166" t="str">
        <f t="shared" si="164"/>
        <v/>
      </c>
      <c r="J638" s="167">
        <f t="shared" si="169"/>
        <v>0</v>
      </c>
      <c r="K638" s="156" t="str">
        <f>IFERROR(G638/'Dollars - All Funds'!G638,"")</f>
        <v/>
      </c>
      <c r="L638" s="35"/>
      <c r="M638" s="35"/>
    </row>
    <row r="639" spans="1:13" s="38" customFormat="1" hidden="1" outlineLevel="1">
      <c r="A639" s="613" t="s">
        <v>76</v>
      </c>
      <c r="B639" s="152">
        <f>(INDEX(Data!1351:1351,1,$M$1-2))</f>
        <v>0</v>
      </c>
      <c r="C639" s="153">
        <f>(INDEX(Data!1351:1351,1,$M$1-1))</f>
        <v>0</v>
      </c>
      <c r="D639" s="155">
        <f t="shared" si="168"/>
        <v>0</v>
      </c>
      <c r="E639" s="152">
        <f>(INDEX(Data!1351:1351,1,$M$1))</f>
        <v>0</v>
      </c>
      <c r="F639" s="154">
        <f>(INDEX(Data!1351:1351,1,$M$1+1))</f>
        <v>0</v>
      </c>
      <c r="G639" s="155">
        <f t="shared" si="166"/>
        <v>0</v>
      </c>
      <c r="H639" s="152">
        <f t="shared" si="167"/>
        <v>0</v>
      </c>
      <c r="I639" s="166" t="str">
        <f t="shared" si="164"/>
        <v/>
      </c>
      <c r="J639" s="167">
        <f t="shared" si="169"/>
        <v>0</v>
      </c>
      <c r="K639" s="156" t="str">
        <f>IFERROR(G639/'Dollars - All Funds'!G639,"")</f>
        <v/>
      </c>
      <c r="L639" s="35"/>
      <c r="M639" s="35"/>
    </row>
    <row r="640" spans="1:13" s="38" customFormat="1" hidden="1" outlineLevel="1">
      <c r="A640" s="613" t="s">
        <v>77</v>
      </c>
      <c r="B640" s="152">
        <f>(INDEX(Data!1352:1352,1,$M$1-2))</f>
        <v>0</v>
      </c>
      <c r="C640" s="153">
        <f>(INDEX(Data!1352:1352,1,$M$1-1))</f>
        <v>0</v>
      </c>
      <c r="D640" s="155">
        <f t="shared" si="168"/>
        <v>0</v>
      </c>
      <c r="E640" s="152">
        <f>(INDEX(Data!1352:1352,1,$M$1))</f>
        <v>0</v>
      </c>
      <c r="F640" s="154">
        <f>(INDEX(Data!1352:1352,1,$M$1+1))</f>
        <v>0</v>
      </c>
      <c r="G640" s="155">
        <f t="shared" si="166"/>
        <v>0</v>
      </c>
      <c r="H640" s="152">
        <f t="shared" si="167"/>
        <v>0</v>
      </c>
      <c r="I640" s="166" t="str">
        <f t="shared" si="164"/>
        <v/>
      </c>
      <c r="J640" s="167">
        <f t="shared" si="169"/>
        <v>0</v>
      </c>
      <c r="K640" s="156" t="str">
        <f>IFERROR(G640/'Dollars - All Funds'!G640,"")</f>
        <v/>
      </c>
      <c r="L640" s="35"/>
      <c r="M640" s="35"/>
    </row>
    <row r="641" spans="1:13" s="38" customFormat="1" hidden="1" outlineLevel="1">
      <c r="A641" s="613" t="s">
        <v>78</v>
      </c>
      <c r="B641" s="152">
        <f>(INDEX(Data!1353:1353,1,$M$1-2))</f>
        <v>0</v>
      </c>
      <c r="C641" s="153">
        <f>(INDEX(Data!1353:1353,1,$M$1-1))</f>
        <v>0</v>
      </c>
      <c r="D641" s="155">
        <f t="shared" si="168"/>
        <v>0</v>
      </c>
      <c r="E641" s="152">
        <f>(INDEX(Data!1353:1353,1,$M$1))</f>
        <v>0</v>
      </c>
      <c r="F641" s="154">
        <f>(INDEX(Data!1353:1353,1,$M$1+1))</f>
        <v>0</v>
      </c>
      <c r="G641" s="155">
        <f t="shared" si="166"/>
        <v>0</v>
      </c>
      <c r="H641" s="152">
        <f t="shared" si="167"/>
        <v>0</v>
      </c>
      <c r="I641" s="166" t="str">
        <f t="shared" si="164"/>
        <v/>
      </c>
      <c r="J641" s="167">
        <f t="shared" si="169"/>
        <v>0</v>
      </c>
      <c r="K641" s="156" t="str">
        <f>IFERROR(G641/'Dollars - All Funds'!G641,"")</f>
        <v/>
      </c>
      <c r="L641" s="35"/>
      <c r="M641" s="35"/>
    </row>
    <row r="642" spans="1:13" s="38" customFormat="1" hidden="1" outlineLevel="1">
      <c r="A642" s="613" t="s">
        <v>79</v>
      </c>
      <c r="B642" s="152">
        <f>(INDEX(Data!1354:1354,1,$M$1-2))</f>
        <v>0</v>
      </c>
      <c r="C642" s="153">
        <f>(INDEX(Data!1354:1354,1,$M$1-1))</f>
        <v>0</v>
      </c>
      <c r="D642" s="155">
        <f t="shared" si="168"/>
        <v>0</v>
      </c>
      <c r="E642" s="152">
        <f>(INDEX(Data!1354:1354,1,$M$1))</f>
        <v>0</v>
      </c>
      <c r="F642" s="154">
        <f>(INDEX(Data!1354:1354,1,$M$1+1))</f>
        <v>0</v>
      </c>
      <c r="G642" s="155">
        <f t="shared" si="166"/>
        <v>0</v>
      </c>
      <c r="H642" s="152">
        <f t="shared" si="167"/>
        <v>0</v>
      </c>
      <c r="I642" s="166" t="str">
        <f t="shared" si="164"/>
        <v/>
      </c>
      <c r="J642" s="167">
        <f t="shared" si="169"/>
        <v>0</v>
      </c>
      <c r="K642" s="156" t="str">
        <f>IFERROR(G642/'Dollars - All Funds'!G642,"")</f>
        <v/>
      </c>
      <c r="L642" s="35"/>
      <c r="M642" s="35"/>
    </row>
    <row r="643" spans="1:13" s="38" customFormat="1" hidden="1" outlineLevel="1">
      <c r="A643" s="613" t="s">
        <v>80</v>
      </c>
      <c r="B643" s="152">
        <f>(INDEX(Data!1355:1355,1,$M$1-2))</f>
        <v>0</v>
      </c>
      <c r="C643" s="153">
        <f>(INDEX(Data!1355:1355,1,$M$1-1))</f>
        <v>0</v>
      </c>
      <c r="D643" s="155">
        <f t="shared" si="168"/>
        <v>0</v>
      </c>
      <c r="E643" s="152">
        <f>(INDEX(Data!1355:1355,1,$M$1))</f>
        <v>0</v>
      </c>
      <c r="F643" s="154">
        <f>(INDEX(Data!1355:1355,1,$M$1+1))</f>
        <v>0</v>
      </c>
      <c r="G643" s="155">
        <f t="shared" si="166"/>
        <v>0</v>
      </c>
      <c r="H643" s="152">
        <f t="shared" si="167"/>
        <v>0</v>
      </c>
      <c r="I643" s="166" t="str">
        <f t="shared" si="164"/>
        <v/>
      </c>
      <c r="J643" s="167">
        <f t="shared" si="169"/>
        <v>0</v>
      </c>
      <c r="K643" s="156" t="str">
        <f>IFERROR(G643/'Dollars - All Funds'!G643,"")</f>
        <v/>
      </c>
      <c r="L643" s="35"/>
      <c r="M643" s="35"/>
    </row>
    <row r="644" spans="1:13" s="38" customFormat="1" hidden="1" outlineLevel="1">
      <c r="A644" s="613" t="s">
        <v>81</v>
      </c>
      <c r="B644" s="152">
        <f>(INDEX(Data!1356:1356,1,$M$1-2))</f>
        <v>0</v>
      </c>
      <c r="C644" s="153">
        <f>(INDEX(Data!1356:1356,1,$M$1-1))</f>
        <v>0</v>
      </c>
      <c r="D644" s="155">
        <f t="shared" si="168"/>
        <v>0</v>
      </c>
      <c r="E644" s="152">
        <f>(INDEX(Data!1356:1356,1,$M$1))</f>
        <v>0</v>
      </c>
      <c r="F644" s="154">
        <f>(INDEX(Data!1356:1356,1,$M$1+1))</f>
        <v>0</v>
      </c>
      <c r="G644" s="155">
        <f t="shared" si="166"/>
        <v>0</v>
      </c>
      <c r="H644" s="152">
        <f t="shared" si="167"/>
        <v>0</v>
      </c>
      <c r="I644" s="166" t="str">
        <f t="shared" si="164"/>
        <v/>
      </c>
      <c r="J644" s="167">
        <f t="shared" si="169"/>
        <v>0</v>
      </c>
      <c r="K644" s="156" t="str">
        <f>IFERROR(G644/'Dollars - All Funds'!G644,"")</f>
        <v/>
      </c>
      <c r="L644" s="35"/>
      <c r="M644" s="35"/>
    </row>
    <row r="645" spans="1:13" s="38" customFormat="1" hidden="1" outlineLevel="1">
      <c r="A645" s="613" t="s">
        <v>82</v>
      </c>
      <c r="B645" s="152">
        <f>(INDEX(Data!1357:1357,1,$M$1-2))</f>
        <v>0</v>
      </c>
      <c r="C645" s="153">
        <f>(INDEX(Data!1357:1357,1,$M$1-1))</f>
        <v>0</v>
      </c>
      <c r="D645" s="155">
        <f t="shared" si="168"/>
        <v>0</v>
      </c>
      <c r="E645" s="152">
        <f>(INDEX(Data!1357:1357,1,$M$1))</f>
        <v>0</v>
      </c>
      <c r="F645" s="154">
        <f>(INDEX(Data!1357:1357,1,$M$1+1))</f>
        <v>0</v>
      </c>
      <c r="G645" s="155">
        <f t="shared" si="166"/>
        <v>0</v>
      </c>
      <c r="H645" s="152">
        <f t="shared" si="167"/>
        <v>0</v>
      </c>
      <c r="I645" s="166" t="str">
        <f t="shared" si="164"/>
        <v/>
      </c>
      <c r="J645" s="167">
        <f t="shared" si="169"/>
        <v>0</v>
      </c>
      <c r="K645" s="156" t="str">
        <f>IFERROR(G645/'Dollars - All Funds'!G645,"")</f>
        <v/>
      </c>
      <c r="L645" s="35"/>
      <c r="M645" s="35"/>
    </row>
    <row r="646" spans="1:13" s="38" customFormat="1" hidden="1" outlineLevel="1">
      <c r="A646" s="613" t="s">
        <v>83</v>
      </c>
      <c r="B646" s="152">
        <f>(INDEX(Data!1358:1358,1,$M$1-2))</f>
        <v>1071990</v>
      </c>
      <c r="C646" s="153">
        <f>(INDEX(Data!1358:1358,1,$M$1-1))</f>
        <v>1071990</v>
      </c>
      <c r="D646" s="155">
        <f t="shared" si="168"/>
        <v>2143980</v>
      </c>
      <c r="E646" s="152">
        <f>(INDEX(Data!1358:1358,1,$M$1))</f>
        <v>1307616</v>
      </c>
      <c r="F646" s="154">
        <f>(INDEX(Data!1358:1358,1,$M$1+1))</f>
        <v>1307616</v>
      </c>
      <c r="G646" s="155">
        <f t="shared" si="166"/>
        <v>2615232</v>
      </c>
      <c r="H646" s="152">
        <f t="shared" si="167"/>
        <v>471252</v>
      </c>
      <c r="I646" s="166">
        <f t="shared" si="164"/>
        <v>0.21980242353007023</v>
      </c>
      <c r="J646" s="167">
        <f t="shared" si="169"/>
        <v>0.80974556119213692</v>
      </c>
      <c r="K646" s="156">
        <f>IFERROR(G646/'Dollars - All Funds'!G646,"")</f>
        <v>1</v>
      </c>
      <c r="L646" s="35"/>
      <c r="M646" s="35"/>
    </row>
    <row r="647" spans="1:13" s="38" customFormat="1" hidden="1" outlineLevel="1">
      <c r="A647" s="613" t="s">
        <v>84</v>
      </c>
      <c r="B647" s="152">
        <f>(INDEX(Data!1359:1359,1,$M$1-2))</f>
        <v>0</v>
      </c>
      <c r="C647" s="153">
        <f>(INDEX(Data!1359:1359,1,$M$1-1))</f>
        <v>0</v>
      </c>
      <c r="D647" s="155">
        <f t="shared" si="168"/>
        <v>0</v>
      </c>
      <c r="E647" s="152">
        <f>(INDEX(Data!1359:1359,1,$M$1))</f>
        <v>0</v>
      </c>
      <c r="F647" s="154">
        <f>(INDEX(Data!1359:1359,1,$M$1+1))</f>
        <v>0</v>
      </c>
      <c r="G647" s="155">
        <f t="shared" si="166"/>
        <v>0</v>
      </c>
      <c r="H647" s="152">
        <f t="shared" si="167"/>
        <v>0</v>
      </c>
      <c r="I647" s="166" t="str">
        <f t="shared" si="164"/>
        <v/>
      </c>
      <c r="J647" s="167">
        <f t="shared" si="169"/>
        <v>0</v>
      </c>
      <c r="K647" s="156" t="str">
        <f>IFERROR(G647/'Dollars - All Funds'!G647,"")</f>
        <v/>
      </c>
      <c r="L647" s="35"/>
      <c r="M647" s="35"/>
    </row>
    <row r="648" spans="1:13" s="38" customFormat="1" hidden="1" outlineLevel="1">
      <c r="A648" s="613" t="s">
        <v>85</v>
      </c>
      <c r="B648" s="152">
        <f>(INDEX(Data!1360:1360,1,$M$1-2))</f>
        <v>0</v>
      </c>
      <c r="C648" s="153">
        <f>(INDEX(Data!1360:1360,1,$M$1-1))</f>
        <v>0</v>
      </c>
      <c r="D648" s="155">
        <f t="shared" si="168"/>
        <v>0</v>
      </c>
      <c r="E648" s="152">
        <f>(INDEX(Data!1360:1360,1,$M$1))</f>
        <v>0</v>
      </c>
      <c r="F648" s="154">
        <f>(INDEX(Data!1360:1360,1,$M$1+1))</f>
        <v>0</v>
      </c>
      <c r="G648" s="155">
        <f t="shared" si="166"/>
        <v>0</v>
      </c>
      <c r="H648" s="152">
        <f t="shared" si="167"/>
        <v>0</v>
      </c>
      <c r="I648" s="166" t="str">
        <f t="shared" ref="I648:I662" si="170">IFERROR(H648/D648,"")</f>
        <v/>
      </c>
      <c r="J648" s="167">
        <f t="shared" si="169"/>
        <v>0</v>
      </c>
      <c r="K648" s="156" t="str">
        <f>IFERROR(G648/'Dollars - All Funds'!G648,"")</f>
        <v/>
      </c>
      <c r="L648" s="35"/>
      <c r="M648" s="35"/>
    </row>
    <row r="649" spans="1:13" s="38" customFormat="1" hidden="1" outlineLevel="1">
      <c r="A649" s="613" t="s">
        <v>86</v>
      </c>
      <c r="B649" s="152">
        <f>(INDEX(Data!1361:1361,1,$M$1-2))</f>
        <v>0</v>
      </c>
      <c r="C649" s="153">
        <f>(INDEX(Data!1361:1361,1,$M$1-1))</f>
        <v>0</v>
      </c>
      <c r="D649" s="155">
        <f t="shared" si="168"/>
        <v>0</v>
      </c>
      <c r="E649" s="152">
        <f>(INDEX(Data!1361:1361,1,$M$1))</f>
        <v>0</v>
      </c>
      <c r="F649" s="154">
        <f>(INDEX(Data!1361:1361,1,$M$1+1))</f>
        <v>0</v>
      </c>
      <c r="G649" s="155">
        <f t="shared" si="166"/>
        <v>0</v>
      </c>
      <c r="H649" s="152">
        <f t="shared" si="167"/>
        <v>0</v>
      </c>
      <c r="I649" s="166" t="str">
        <f t="shared" si="170"/>
        <v/>
      </c>
      <c r="J649" s="167">
        <f t="shared" si="169"/>
        <v>0</v>
      </c>
      <c r="K649" s="156" t="str">
        <f>IFERROR(G649/'Dollars - All Funds'!G649,"")</f>
        <v/>
      </c>
      <c r="L649" s="35"/>
      <c r="M649" s="35"/>
    </row>
    <row r="650" spans="1:13" s="38" customFormat="1" hidden="1" outlineLevel="1">
      <c r="A650" s="613" t="s">
        <v>87</v>
      </c>
      <c r="B650" s="152">
        <f>(INDEX(Data!1362:1362,1,$M$1-2))</f>
        <v>0</v>
      </c>
      <c r="C650" s="153">
        <f>(INDEX(Data!1362:1362,1,$M$1-1))</f>
        <v>0</v>
      </c>
      <c r="D650" s="155">
        <f t="shared" si="168"/>
        <v>0</v>
      </c>
      <c r="E650" s="152">
        <f>(INDEX(Data!1362:1362,1,$M$1))</f>
        <v>0</v>
      </c>
      <c r="F650" s="154">
        <f>(INDEX(Data!1362:1362,1,$M$1+1))</f>
        <v>0</v>
      </c>
      <c r="G650" s="155">
        <f t="shared" si="166"/>
        <v>0</v>
      </c>
      <c r="H650" s="152">
        <f t="shared" si="167"/>
        <v>0</v>
      </c>
      <c r="I650" s="166" t="str">
        <f t="shared" si="170"/>
        <v/>
      </c>
      <c r="J650" s="167">
        <f t="shared" si="169"/>
        <v>0</v>
      </c>
      <c r="K650" s="156" t="str">
        <f>IFERROR(G650/'Dollars - All Funds'!G650,"")</f>
        <v/>
      </c>
      <c r="L650" s="35"/>
      <c r="M650" s="35"/>
    </row>
    <row r="651" spans="1:13" s="38" customFormat="1" hidden="1" outlineLevel="1">
      <c r="A651" s="613" t="s">
        <v>88</v>
      </c>
      <c r="B651" s="152">
        <f>(INDEX(Data!1363:1363,1,$M$1-2))</f>
        <v>0</v>
      </c>
      <c r="C651" s="153">
        <f>(INDEX(Data!1363:1363,1,$M$1-1))</f>
        <v>0</v>
      </c>
      <c r="D651" s="155">
        <f t="shared" si="168"/>
        <v>0</v>
      </c>
      <c r="E651" s="152">
        <f>(INDEX(Data!1363:1363,1,$M$1))</f>
        <v>0</v>
      </c>
      <c r="F651" s="154">
        <f>(INDEX(Data!1363:1363,1,$M$1+1))</f>
        <v>0</v>
      </c>
      <c r="G651" s="155">
        <f t="shared" si="166"/>
        <v>0</v>
      </c>
      <c r="H651" s="152">
        <f t="shared" si="167"/>
        <v>0</v>
      </c>
      <c r="I651" s="166" t="str">
        <f t="shared" si="170"/>
        <v/>
      </c>
      <c r="J651" s="167">
        <f t="shared" si="169"/>
        <v>0</v>
      </c>
      <c r="K651" s="156" t="str">
        <f>IFERROR(G651/'Dollars - All Funds'!G651,"")</f>
        <v/>
      </c>
      <c r="L651" s="35"/>
      <c r="M651" s="35"/>
    </row>
    <row r="652" spans="1:13" s="38" customFormat="1" hidden="1" outlineLevel="1">
      <c r="A652" s="613" t="s">
        <v>89</v>
      </c>
      <c r="B652" s="152">
        <f>(INDEX(Data!1364:1364,1,$M$1-2))</f>
        <v>0</v>
      </c>
      <c r="C652" s="153">
        <f>(INDEX(Data!1364:1364,1,$M$1-1))</f>
        <v>0</v>
      </c>
      <c r="D652" s="155">
        <f t="shared" si="168"/>
        <v>0</v>
      </c>
      <c r="E652" s="152">
        <f>(INDEX(Data!1364:1364,1,$M$1))</f>
        <v>0</v>
      </c>
      <c r="F652" s="154">
        <f>(INDEX(Data!1364:1364,1,$M$1+1))</f>
        <v>0</v>
      </c>
      <c r="G652" s="155">
        <f t="shared" si="166"/>
        <v>0</v>
      </c>
      <c r="H652" s="152">
        <f t="shared" si="167"/>
        <v>0</v>
      </c>
      <c r="I652" s="166" t="str">
        <f t="shared" si="170"/>
        <v/>
      </c>
      <c r="J652" s="167">
        <f t="shared" si="169"/>
        <v>0</v>
      </c>
      <c r="K652" s="156" t="str">
        <f>IFERROR(G652/'Dollars - All Funds'!G652,"")</f>
        <v/>
      </c>
      <c r="L652" s="35"/>
      <c r="M652" s="35"/>
    </row>
    <row r="653" spans="1:13" s="38" customFormat="1" hidden="1" outlineLevel="1">
      <c r="A653" s="613" t="s">
        <v>90</v>
      </c>
      <c r="B653" s="152">
        <f>(INDEX(Data!1365:1365,1,$M$1-2))</f>
        <v>0</v>
      </c>
      <c r="C653" s="153">
        <f>(INDEX(Data!1365:1365,1,$M$1-1))</f>
        <v>0</v>
      </c>
      <c r="D653" s="155">
        <f t="shared" si="168"/>
        <v>0</v>
      </c>
      <c r="E653" s="152">
        <f>(INDEX(Data!1365:1365,1,$M$1))</f>
        <v>20027</v>
      </c>
      <c r="F653" s="154">
        <f>(INDEX(Data!1365:1365,1,$M$1+1))</f>
        <v>20027</v>
      </c>
      <c r="G653" s="155">
        <f t="shared" si="166"/>
        <v>40054</v>
      </c>
      <c r="H653" s="152">
        <f t="shared" si="167"/>
        <v>40054</v>
      </c>
      <c r="I653" s="166" t="str">
        <f t="shared" si="170"/>
        <v/>
      </c>
      <c r="J653" s="167">
        <f t="shared" si="169"/>
        <v>1.2401786422003805E-2</v>
      </c>
      <c r="K653" s="156">
        <f>IFERROR(G653/'Dollars - All Funds'!G653,"")</f>
        <v>1</v>
      </c>
      <c r="L653" s="35"/>
      <c r="M653" s="35"/>
    </row>
    <row r="654" spans="1:13" s="38" customFormat="1" hidden="1" outlineLevel="1">
      <c r="A654" s="613" t="s">
        <v>91</v>
      </c>
      <c r="B654" s="152">
        <f>(INDEX(Data!1366:1366,1,$M$1-2))</f>
        <v>0</v>
      </c>
      <c r="C654" s="153">
        <f>(INDEX(Data!1366:1366,1,$M$1-1))</f>
        <v>0</v>
      </c>
      <c r="D654" s="155">
        <f t="shared" si="168"/>
        <v>0</v>
      </c>
      <c r="E654" s="152">
        <f>(INDEX(Data!1366:1366,1,$M$1))</f>
        <v>0</v>
      </c>
      <c r="F654" s="154">
        <f>(INDEX(Data!1366:1366,1,$M$1+1))</f>
        <v>0</v>
      </c>
      <c r="G654" s="155">
        <f t="shared" si="166"/>
        <v>0</v>
      </c>
      <c r="H654" s="152">
        <f t="shared" si="167"/>
        <v>0</v>
      </c>
      <c r="I654" s="166" t="str">
        <f t="shared" si="170"/>
        <v/>
      </c>
      <c r="J654" s="167">
        <f t="shared" si="169"/>
        <v>0</v>
      </c>
      <c r="K654" s="156" t="str">
        <f>IFERROR(G654/'Dollars - All Funds'!G654,"")</f>
        <v/>
      </c>
      <c r="L654" s="35"/>
      <c r="M654" s="35"/>
    </row>
    <row r="655" spans="1:13" s="38" customFormat="1" hidden="1" outlineLevel="1">
      <c r="A655" s="613" t="s">
        <v>92</v>
      </c>
      <c r="B655" s="152">
        <f>(INDEX(Data!1367:1367,1,$M$1-2))</f>
        <v>0</v>
      </c>
      <c r="C655" s="153">
        <f>(INDEX(Data!1367:1367,1,$M$1-1))</f>
        <v>0</v>
      </c>
      <c r="D655" s="155">
        <f t="shared" si="168"/>
        <v>0</v>
      </c>
      <c r="E655" s="152">
        <f>(INDEX(Data!1367:1367,1,$M$1))</f>
        <v>0</v>
      </c>
      <c r="F655" s="154">
        <f>(INDEX(Data!1367:1367,1,$M$1+1))</f>
        <v>0</v>
      </c>
      <c r="G655" s="155">
        <f t="shared" si="166"/>
        <v>0</v>
      </c>
      <c r="H655" s="152">
        <f t="shared" si="167"/>
        <v>0</v>
      </c>
      <c r="I655" s="166" t="str">
        <f t="shared" si="170"/>
        <v/>
      </c>
      <c r="J655" s="167">
        <f t="shared" si="169"/>
        <v>0</v>
      </c>
      <c r="K655" s="156" t="str">
        <f>IFERROR(G655/'Dollars - All Funds'!G655,"")</f>
        <v/>
      </c>
      <c r="L655" s="35"/>
      <c r="M655" s="35"/>
    </row>
    <row r="656" spans="1:13" s="38" customFormat="1" hidden="1" outlineLevel="1">
      <c r="A656" s="613" t="s">
        <v>93</v>
      </c>
      <c r="B656" s="152">
        <f>(INDEX(Data!1368:1368,1,$M$1-2))</f>
        <v>0</v>
      </c>
      <c r="C656" s="153">
        <f>(INDEX(Data!1368:1368,1,$M$1-1))</f>
        <v>0</v>
      </c>
      <c r="D656" s="155">
        <f t="shared" si="168"/>
        <v>0</v>
      </c>
      <c r="E656" s="152">
        <f>(INDEX(Data!1368:1368,1,$M$1))</f>
        <v>0</v>
      </c>
      <c r="F656" s="154">
        <f>(INDEX(Data!1368:1368,1,$M$1+1))</f>
        <v>0</v>
      </c>
      <c r="G656" s="155">
        <f t="shared" si="166"/>
        <v>0</v>
      </c>
      <c r="H656" s="152">
        <f t="shared" si="167"/>
        <v>0</v>
      </c>
      <c r="I656" s="166" t="str">
        <f t="shared" si="170"/>
        <v/>
      </c>
      <c r="J656" s="167">
        <f t="shared" si="169"/>
        <v>0</v>
      </c>
      <c r="K656" s="156" t="str">
        <f>IFERROR(G656/'Dollars - All Funds'!G656,"")</f>
        <v/>
      </c>
      <c r="L656" s="35"/>
      <c r="M656" s="35"/>
    </row>
    <row r="657" spans="1:13" s="38" customFormat="1" hidden="1" outlineLevel="1">
      <c r="A657" s="613" t="s">
        <v>94</v>
      </c>
      <c r="B657" s="152">
        <f>(INDEX(Data!1369:1369,1,$M$1-2))</f>
        <v>0</v>
      </c>
      <c r="C657" s="153">
        <f>(INDEX(Data!1369:1369,1,$M$1-1))</f>
        <v>0</v>
      </c>
      <c r="D657" s="155">
        <f t="shared" si="168"/>
        <v>0</v>
      </c>
      <c r="E657" s="152">
        <f>(INDEX(Data!1369:1369,1,$M$1))</f>
        <v>0</v>
      </c>
      <c r="F657" s="154">
        <f>(INDEX(Data!1369:1369,1,$M$1+1))</f>
        <v>0</v>
      </c>
      <c r="G657" s="155">
        <f t="shared" si="166"/>
        <v>0</v>
      </c>
      <c r="H657" s="152">
        <f t="shared" si="167"/>
        <v>0</v>
      </c>
      <c r="I657" s="166" t="str">
        <f t="shared" si="170"/>
        <v/>
      </c>
      <c r="J657" s="167">
        <f t="shared" si="169"/>
        <v>0</v>
      </c>
      <c r="K657" s="156" t="str">
        <f>IFERROR(G657/'Dollars - All Funds'!G657,"")</f>
        <v/>
      </c>
      <c r="L657" s="35"/>
      <c r="M657" s="35"/>
    </row>
    <row r="658" spans="1:13" s="38" customFormat="1" hidden="1" outlineLevel="1">
      <c r="A658" s="613" t="s">
        <v>95</v>
      </c>
      <c r="B658" s="152">
        <f>(INDEX(Data!1370:1370,1,$M$1-2))</f>
        <v>0</v>
      </c>
      <c r="C658" s="153">
        <f>(INDEX(Data!1370:1370,1,$M$1-1))</f>
        <v>0</v>
      </c>
      <c r="D658" s="155">
        <f t="shared" si="168"/>
        <v>0</v>
      </c>
      <c r="E658" s="152">
        <f>(INDEX(Data!1370:1370,1,$M$1))</f>
        <v>0</v>
      </c>
      <c r="F658" s="154">
        <f>(INDEX(Data!1370:1370,1,$M$1+1))</f>
        <v>0</v>
      </c>
      <c r="G658" s="155">
        <f t="shared" si="166"/>
        <v>0</v>
      </c>
      <c r="H658" s="152">
        <f t="shared" si="167"/>
        <v>0</v>
      </c>
      <c r="I658" s="166" t="str">
        <f t="shared" si="170"/>
        <v/>
      </c>
      <c r="J658" s="167">
        <f t="shared" si="169"/>
        <v>0</v>
      </c>
      <c r="K658" s="156" t="str">
        <f>IFERROR(G658/'Dollars - All Funds'!G658,"")</f>
        <v/>
      </c>
      <c r="L658" s="35"/>
      <c r="M658" s="35"/>
    </row>
    <row r="659" spans="1:13" collapsed="1">
      <c r="A659" s="370" t="s">
        <v>230</v>
      </c>
      <c r="B659" s="152">
        <f t="shared" ref="B659:H659" si="171">SUM(B609:B658)</f>
        <v>1384576</v>
      </c>
      <c r="C659" s="154">
        <f t="shared" si="171"/>
        <v>1384576</v>
      </c>
      <c r="D659" s="172">
        <f t="shared" si="171"/>
        <v>2769152</v>
      </c>
      <c r="E659" s="175">
        <f t="shared" si="171"/>
        <v>1614848</v>
      </c>
      <c r="F659" s="174">
        <f t="shared" si="171"/>
        <v>1614848</v>
      </c>
      <c r="G659" s="172">
        <f t="shared" si="171"/>
        <v>3229696</v>
      </c>
      <c r="H659" s="175">
        <f t="shared" si="171"/>
        <v>460544</v>
      </c>
      <c r="I659" s="166">
        <f t="shared" si="170"/>
        <v>0.16631228621614125</v>
      </c>
      <c r="J659" s="167">
        <f>IFERROR(G659/G$662,"")</f>
        <v>1.7616774399936545E-3</v>
      </c>
      <c r="K659" s="156">
        <f>IFERROR(G659/'Dollars - All Funds'!G659,"")</f>
        <v>1</v>
      </c>
    </row>
    <row r="660" spans="1:13" hidden="1">
      <c r="A660" s="398" t="s">
        <v>445</v>
      </c>
      <c r="B660" s="414"/>
      <c r="C660" s="429"/>
      <c r="D660" s="430"/>
      <c r="E660" s="414"/>
      <c r="F660" s="429"/>
      <c r="G660" s="430"/>
      <c r="H660" s="414"/>
      <c r="I660" s="402"/>
      <c r="J660" s="403"/>
      <c r="K660" s="467"/>
    </row>
    <row r="661" spans="1:13" hidden="1">
      <c r="A661" s="398" t="s">
        <v>391</v>
      </c>
      <c r="B661" s="414"/>
      <c r="C661" s="429"/>
      <c r="D661" s="430"/>
      <c r="E661" s="414"/>
      <c r="F661" s="429"/>
      <c r="G661" s="430"/>
      <c r="H661" s="414"/>
      <c r="I661" s="402"/>
      <c r="J661" s="403"/>
      <c r="K661" s="467"/>
    </row>
    <row r="662" spans="1:13" ht="29.25" customHeight="1" thickBot="1">
      <c r="A662" s="376" t="s">
        <v>202</v>
      </c>
      <c r="B662" s="417">
        <f t="shared" ref="B662:H662" si="172">B605+B551+B499+B659</f>
        <v>883700641</v>
      </c>
      <c r="C662" s="418">
        <f t="shared" si="172"/>
        <v>883700595</v>
      </c>
      <c r="D662" s="433">
        <f t="shared" si="172"/>
        <v>1767401236</v>
      </c>
      <c r="E662" s="417">
        <f t="shared" si="172"/>
        <v>916653642</v>
      </c>
      <c r="F662" s="418">
        <f t="shared" si="172"/>
        <v>916653595</v>
      </c>
      <c r="G662" s="433">
        <f t="shared" si="172"/>
        <v>1833307237</v>
      </c>
      <c r="H662" s="417">
        <f t="shared" si="172"/>
        <v>65906001</v>
      </c>
      <c r="I662" s="422">
        <f t="shared" si="170"/>
        <v>3.7289778720059695E-2</v>
      </c>
      <c r="J662" s="423">
        <f>J605+J551+J499+J659</f>
        <v>1</v>
      </c>
      <c r="K662" s="610">
        <f>IFERROR(G662/'Dollars - All Funds'!G662,"")</f>
        <v>1</v>
      </c>
    </row>
    <row r="663" spans="1:13" ht="13.5" thickBot="1">
      <c r="A663" s="603"/>
      <c r="B663" s="4"/>
      <c r="C663" s="4"/>
      <c r="D663" s="4"/>
      <c r="E663" s="4"/>
      <c r="F663" s="4"/>
      <c r="G663" s="4"/>
      <c r="H663" s="4"/>
      <c r="I663" s="4"/>
      <c r="J663" s="4"/>
      <c r="K663" s="194"/>
    </row>
    <row r="664" spans="1:13" ht="13.5" customHeight="1" thickBot="1">
      <c r="A664" s="547" t="s">
        <v>323</v>
      </c>
      <c r="B664" s="548"/>
      <c r="C664" s="548"/>
      <c r="D664" s="548"/>
      <c r="E664" s="548"/>
      <c r="F664" s="548"/>
      <c r="G664" s="548"/>
      <c r="H664" s="548"/>
      <c r="I664" s="548"/>
      <c r="J664" s="548"/>
      <c r="K664" s="557"/>
    </row>
    <row r="665" spans="1:13" ht="25.5">
      <c r="A665" s="448" t="s">
        <v>199</v>
      </c>
      <c r="B665" s="464">
        <f>E665-2</f>
        <v>2018</v>
      </c>
      <c r="C665" s="450">
        <f>B665+1</f>
        <v>2019</v>
      </c>
      <c r="D665" s="451" t="str">
        <f>B665&amp;"-"&amp;C665</f>
        <v>2018-2019</v>
      </c>
      <c r="E665" s="449" t="str">
        <f>$L$1</f>
        <v>2020</v>
      </c>
      <c r="F665" s="450">
        <f>E665+1</f>
        <v>2021</v>
      </c>
      <c r="G665" s="451" t="str">
        <f>E665&amp;"-"&amp;F665</f>
        <v>2020-2021</v>
      </c>
      <c r="H665" s="449" t="s">
        <v>101</v>
      </c>
      <c r="I665" s="450" t="s">
        <v>102</v>
      </c>
      <c r="J665" s="465" t="s">
        <v>103</v>
      </c>
      <c r="K665" s="465" t="s">
        <v>104</v>
      </c>
    </row>
    <row r="666" spans="1:13" s="38" customFormat="1" hidden="1" outlineLevel="1">
      <c r="A666" s="600" t="s">
        <v>202</v>
      </c>
      <c r="B666" s="598"/>
      <c r="C666" s="598"/>
      <c r="D666" s="598"/>
      <c r="E666" s="598"/>
      <c r="F666" s="598"/>
      <c r="G666" s="598"/>
      <c r="H666" s="598"/>
      <c r="I666" s="598"/>
      <c r="J666" s="598"/>
      <c r="K666" s="597"/>
      <c r="L666" s="35"/>
      <c r="M666" s="35"/>
    </row>
    <row r="667" spans="1:13" hidden="1" outlineLevel="1">
      <c r="A667" s="611" t="s">
        <v>47</v>
      </c>
      <c r="B667" s="22">
        <f t="shared" ref="B667:C686" si="173">B449+B501+B555+B609</f>
        <v>59886422</v>
      </c>
      <c r="C667" s="20">
        <f t="shared" si="173"/>
        <v>59886422</v>
      </c>
      <c r="D667" s="21">
        <f t="shared" ref="D667:D716" si="174">B667+C667</f>
        <v>119772844</v>
      </c>
      <c r="E667" s="30">
        <f t="shared" ref="E667:F686" si="175">E449+E501+E555+E609</f>
        <v>62774470</v>
      </c>
      <c r="F667" s="31">
        <f t="shared" si="175"/>
        <v>62774478</v>
      </c>
      <c r="G667" s="21">
        <f t="shared" ref="G667:G716" si="176">E667+F667</f>
        <v>125548948</v>
      </c>
      <c r="H667" s="22">
        <f t="shared" ref="H667:H716" si="177">G667-D667</f>
        <v>5776104</v>
      </c>
      <c r="I667" s="164">
        <f t="shared" ref="I667:I717" si="178">IFERROR(H667/D667,"")</f>
        <v>4.8225489243621869E-2</v>
      </c>
      <c r="J667" s="165">
        <f>IFERROR(G667/G$499,"")</f>
        <v>1.8452063620838146</v>
      </c>
      <c r="K667" s="23">
        <f>IFERROR(G667/'Dollars - All Funds'!G667,"")</f>
        <v>1</v>
      </c>
    </row>
    <row r="668" spans="1:13" hidden="1" outlineLevel="1">
      <c r="A668" s="611" t="s">
        <v>48</v>
      </c>
      <c r="B668" s="24">
        <f t="shared" si="173"/>
        <v>7930936</v>
      </c>
      <c r="C668" s="25">
        <f t="shared" si="173"/>
        <v>7930934</v>
      </c>
      <c r="D668" s="26">
        <f t="shared" si="174"/>
        <v>15861870</v>
      </c>
      <c r="E668" s="27">
        <f t="shared" si="175"/>
        <v>7772636</v>
      </c>
      <c r="F668" s="28">
        <f t="shared" si="175"/>
        <v>7772636</v>
      </c>
      <c r="G668" s="26">
        <f t="shared" si="176"/>
        <v>15545272</v>
      </c>
      <c r="H668" s="24">
        <f t="shared" si="177"/>
        <v>-316598</v>
      </c>
      <c r="I668" s="164">
        <f t="shared" si="178"/>
        <v>-1.9959689494366047E-2</v>
      </c>
      <c r="J668" s="165">
        <f t="shared" ref="J668:J716" si="179">IFERROR(G668/G$499,"")</f>
        <v>0.228470530830122</v>
      </c>
      <c r="K668" s="23">
        <f>IFERROR(G668/'Dollars - All Funds'!G668,"")</f>
        <v>1</v>
      </c>
    </row>
    <row r="669" spans="1:13" hidden="1" outlineLevel="1">
      <c r="A669" s="611" t="s">
        <v>49</v>
      </c>
      <c r="B669" s="24">
        <f t="shared" si="173"/>
        <v>13518127</v>
      </c>
      <c r="C669" s="25">
        <f t="shared" si="173"/>
        <v>13518126</v>
      </c>
      <c r="D669" s="26">
        <f t="shared" si="174"/>
        <v>27036253</v>
      </c>
      <c r="E669" s="27">
        <f t="shared" si="175"/>
        <v>14847413</v>
      </c>
      <c r="F669" s="28">
        <f t="shared" si="175"/>
        <v>14847411</v>
      </c>
      <c r="G669" s="26">
        <f t="shared" si="176"/>
        <v>29694824</v>
      </c>
      <c r="H669" s="24">
        <f t="shared" si="177"/>
        <v>2658571</v>
      </c>
      <c r="I669" s="164">
        <f t="shared" si="178"/>
        <v>9.833355975770755E-2</v>
      </c>
      <c r="J669" s="165">
        <f t="shared" si="179"/>
        <v>0.43642801503808021</v>
      </c>
      <c r="K669" s="23">
        <f>IFERROR(G669/'Dollars - All Funds'!G669,"")</f>
        <v>1</v>
      </c>
    </row>
    <row r="670" spans="1:13" hidden="1" outlineLevel="1">
      <c r="A670" s="611" t="s">
        <v>50</v>
      </c>
      <c r="B670" s="24">
        <f t="shared" si="173"/>
        <v>7465206</v>
      </c>
      <c r="C670" s="25">
        <f t="shared" si="173"/>
        <v>7465206</v>
      </c>
      <c r="D670" s="26">
        <f t="shared" si="174"/>
        <v>14930412</v>
      </c>
      <c r="E670" s="27">
        <f t="shared" si="175"/>
        <v>7306451</v>
      </c>
      <c r="F670" s="28">
        <f t="shared" si="175"/>
        <v>7306450</v>
      </c>
      <c r="G670" s="26">
        <f t="shared" si="176"/>
        <v>14612901</v>
      </c>
      <c r="H670" s="24">
        <f t="shared" si="177"/>
        <v>-317511</v>
      </c>
      <c r="I670" s="164">
        <f t="shared" si="178"/>
        <v>-2.1266057493925822E-2</v>
      </c>
      <c r="J670" s="165">
        <f t="shared" si="179"/>
        <v>0.21476737418541283</v>
      </c>
      <c r="K670" s="23">
        <f>IFERROR(G670/'Dollars - All Funds'!G670,"")</f>
        <v>1</v>
      </c>
    </row>
    <row r="671" spans="1:13" hidden="1" outlineLevel="1">
      <c r="A671" s="611" t="s">
        <v>51</v>
      </c>
      <c r="B671" s="24">
        <f t="shared" si="173"/>
        <v>43743032</v>
      </c>
      <c r="C671" s="25">
        <f t="shared" si="173"/>
        <v>43743031</v>
      </c>
      <c r="D671" s="26">
        <f t="shared" si="174"/>
        <v>87486063</v>
      </c>
      <c r="E671" s="27">
        <f t="shared" si="175"/>
        <v>44928419</v>
      </c>
      <c r="F671" s="28">
        <f t="shared" si="175"/>
        <v>44928418</v>
      </c>
      <c r="G671" s="26">
        <f t="shared" si="176"/>
        <v>89856837</v>
      </c>
      <c r="H671" s="24">
        <f t="shared" si="177"/>
        <v>2370774</v>
      </c>
      <c r="I671" s="164">
        <f t="shared" si="178"/>
        <v>2.7098876309018499E-2</v>
      </c>
      <c r="J671" s="165">
        <f t="shared" si="179"/>
        <v>1.3206355764058517</v>
      </c>
      <c r="K671" s="23">
        <f>IFERROR(G671/'Dollars - All Funds'!G671,"")</f>
        <v>1</v>
      </c>
    </row>
    <row r="672" spans="1:13" hidden="1" outlineLevel="1">
      <c r="A672" s="611" t="s">
        <v>52</v>
      </c>
      <c r="B672" s="24">
        <f t="shared" si="173"/>
        <v>23207841</v>
      </c>
      <c r="C672" s="25">
        <f t="shared" si="173"/>
        <v>23207840</v>
      </c>
      <c r="D672" s="26">
        <f t="shared" si="174"/>
        <v>46415681</v>
      </c>
      <c r="E672" s="27">
        <f t="shared" si="175"/>
        <v>24464720</v>
      </c>
      <c r="F672" s="28">
        <f t="shared" si="175"/>
        <v>24464719</v>
      </c>
      <c r="G672" s="26">
        <f t="shared" si="176"/>
        <v>48929439</v>
      </c>
      <c r="H672" s="24">
        <f t="shared" si="177"/>
        <v>2513758</v>
      </c>
      <c r="I672" s="164">
        <f t="shared" si="178"/>
        <v>5.4157516292823539E-2</v>
      </c>
      <c r="J672" s="165">
        <f t="shared" si="179"/>
        <v>0.71912121586229394</v>
      </c>
      <c r="K672" s="23">
        <f>IFERROR(G672/'Dollars - All Funds'!G672,"")</f>
        <v>1</v>
      </c>
    </row>
    <row r="673" spans="1:11" hidden="1" outlineLevel="1">
      <c r="A673" s="611" t="s">
        <v>53</v>
      </c>
      <c r="B673" s="24">
        <f t="shared" si="173"/>
        <v>5460604</v>
      </c>
      <c r="C673" s="25">
        <f t="shared" si="173"/>
        <v>5460603</v>
      </c>
      <c r="D673" s="26">
        <f t="shared" si="174"/>
        <v>10921207</v>
      </c>
      <c r="E673" s="27">
        <f t="shared" si="175"/>
        <v>5490395</v>
      </c>
      <c r="F673" s="28">
        <f t="shared" si="175"/>
        <v>5490394</v>
      </c>
      <c r="G673" s="26">
        <f t="shared" si="176"/>
        <v>10980789</v>
      </c>
      <c r="H673" s="24">
        <f t="shared" si="177"/>
        <v>59582</v>
      </c>
      <c r="I673" s="164">
        <f t="shared" si="178"/>
        <v>5.4556240899014188E-3</v>
      </c>
      <c r="J673" s="165">
        <f t="shared" si="179"/>
        <v>0.16138583434008519</v>
      </c>
      <c r="K673" s="23">
        <f>IFERROR(G673/'Dollars - All Funds'!G673,"")</f>
        <v>1</v>
      </c>
    </row>
    <row r="674" spans="1:11" hidden="1" outlineLevel="1">
      <c r="A674" s="611" t="s">
        <v>54</v>
      </c>
      <c r="B674" s="24">
        <f t="shared" si="173"/>
        <v>16614884</v>
      </c>
      <c r="C674" s="25">
        <f t="shared" si="173"/>
        <v>16614883</v>
      </c>
      <c r="D674" s="26">
        <f t="shared" si="174"/>
        <v>33229767</v>
      </c>
      <c r="E674" s="27">
        <f t="shared" si="175"/>
        <v>16380840</v>
      </c>
      <c r="F674" s="28">
        <f t="shared" si="175"/>
        <v>16380839</v>
      </c>
      <c r="G674" s="26">
        <f t="shared" si="176"/>
        <v>32761679</v>
      </c>
      <c r="H674" s="24">
        <f t="shared" si="177"/>
        <v>-468088</v>
      </c>
      <c r="I674" s="164">
        <f t="shared" si="178"/>
        <v>-1.408640632358331E-2</v>
      </c>
      <c r="J674" s="165">
        <f t="shared" si="179"/>
        <v>0.48150191209366172</v>
      </c>
      <c r="K674" s="23">
        <f>IFERROR(G674/'Dollars - All Funds'!G674,"")</f>
        <v>1</v>
      </c>
    </row>
    <row r="675" spans="1:11" hidden="1" outlineLevel="1">
      <c r="A675" s="611" t="s">
        <v>55</v>
      </c>
      <c r="B675" s="24">
        <f t="shared" si="173"/>
        <v>4988509</v>
      </c>
      <c r="C675" s="25">
        <f t="shared" si="173"/>
        <v>4988508</v>
      </c>
      <c r="D675" s="26">
        <f t="shared" si="174"/>
        <v>9977017</v>
      </c>
      <c r="E675" s="27">
        <f t="shared" si="175"/>
        <v>5352835</v>
      </c>
      <c r="F675" s="28">
        <f t="shared" si="175"/>
        <v>5352834</v>
      </c>
      <c r="G675" s="26">
        <f t="shared" si="176"/>
        <v>10705669</v>
      </c>
      <c r="H675" s="24">
        <f t="shared" si="177"/>
        <v>728652</v>
      </c>
      <c r="I675" s="164">
        <f t="shared" si="178"/>
        <v>7.3033051863096957E-2</v>
      </c>
      <c r="J675" s="165">
        <f t="shared" si="179"/>
        <v>0.15734236617548933</v>
      </c>
      <c r="K675" s="23">
        <f>IFERROR(G675/'Dollars - All Funds'!G675,"")</f>
        <v>1</v>
      </c>
    </row>
    <row r="676" spans="1:11" hidden="1" outlineLevel="1">
      <c r="A676" s="611" t="s">
        <v>56</v>
      </c>
      <c r="B676" s="24">
        <f t="shared" si="173"/>
        <v>2835381</v>
      </c>
      <c r="C676" s="25">
        <f t="shared" si="173"/>
        <v>2835380</v>
      </c>
      <c r="D676" s="26">
        <f t="shared" si="174"/>
        <v>5670761</v>
      </c>
      <c r="E676" s="27">
        <f t="shared" si="175"/>
        <v>2933293</v>
      </c>
      <c r="F676" s="28">
        <f t="shared" si="175"/>
        <v>2933292</v>
      </c>
      <c r="G676" s="26">
        <f t="shared" si="176"/>
        <v>5866585</v>
      </c>
      <c r="H676" s="24">
        <f t="shared" si="177"/>
        <v>195824</v>
      </c>
      <c r="I676" s="164">
        <f t="shared" si="178"/>
        <v>3.45322259217061E-2</v>
      </c>
      <c r="J676" s="165">
        <f t="shared" si="179"/>
        <v>8.6221829319553328E-2</v>
      </c>
      <c r="K676" s="23">
        <f>IFERROR(G676/'Dollars - All Funds'!G676,"")</f>
        <v>1</v>
      </c>
    </row>
    <row r="677" spans="1:11" hidden="1" outlineLevel="1">
      <c r="A677" s="611" t="s">
        <v>57</v>
      </c>
      <c r="B677" s="24">
        <f t="shared" si="173"/>
        <v>7162663</v>
      </c>
      <c r="C677" s="25">
        <f t="shared" si="173"/>
        <v>7162661</v>
      </c>
      <c r="D677" s="26">
        <f t="shared" si="174"/>
        <v>14325324</v>
      </c>
      <c r="E677" s="27">
        <f t="shared" si="175"/>
        <v>6345146</v>
      </c>
      <c r="F677" s="28">
        <f t="shared" si="175"/>
        <v>6345146</v>
      </c>
      <c r="G677" s="26">
        <f t="shared" si="176"/>
        <v>12690292</v>
      </c>
      <c r="H677" s="24">
        <f t="shared" si="177"/>
        <v>-1635032</v>
      </c>
      <c r="I677" s="164">
        <f t="shared" si="178"/>
        <v>-0.1141357780110244</v>
      </c>
      <c r="J677" s="165">
        <f t="shared" si="179"/>
        <v>0.18651058338697776</v>
      </c>
      <c r="K677" s="23">
        <f>IFERROR(G677/'Dollars - All Funds'!G677,"")</f>
        <v>1</v>
      </c>
    </row>
    <row r="678" spans="1:11" hidden="1" outlineLevel="1">
      <c r="A678" s="611" t="s">
        <v>58</v>
      </c>
      <c r="B678" s="24">
        <f t="shared" si="173"/>
        <v>6100118</v>
      </c>
      <c r="C678" s="25">
        <f t="shared" si="173"/>
        <v>6100117</v>
      </c>
      <c r="D678" s="26">
        <f t="shared" si="174"/>
        <v>12200235</v>
      </c>
      <c r="E678" s="27">
        <f t="shared" si="175"/>
        <v>6533437</v>
      </c>
      <c r="F678" s="28">
        <f t="shared" si="175"/>
        <v>6533436</v>
      </c>
      <c r="G678" s="26">
        <f t="shared" si="176"/>
        <v>13066873</v>
      </c>
      <c r="H678" s="24">
        <f t="shared" si="177"/>
        <v>866638</v>
      </c>
      <c r="I678" s="164">
        <f t="shared" si="178"/>
        <v>7.1034533351201842E-2</v>
      </c>
      <c r="J678" s="165">
        <f t="shared" si="179"/>
        <v>0.19204523475689514</v>
      </c>
      <c r="K678" s="23">
        <f>IFERROR(G678/'Dollars - All Funds'!G678,"")</f>
        <v>1</v>
      </c>
    </row>
    <row r="679" spans="1:11" hidden="1" outlineLevel="1">
      <c r="A679" s="611" t="s">
        <v>59</v>
      </c>
      <c r="B679" s="24">
        <f t="shared" si="173"/>
        <v>35500002</v>
      </c>
      <c r="C679" s="25">
        <f t="shared" si="173"/>
        <v>35500001</v>
      </c>
      <c r="D679" s="26">
        <f t="shared" si="174"/>
        <v>71000003</v>
      </c>
      <c r="E679" s="27">
        <f t="shared" si="175"/>
        <v>39834020</v>
      </c>
      <c r="F679" s="28">
        <f t="shared" si="175"/>
        <v>39834019</v>
      </c>
      <c r="G679" s="26">
        <f t="shared" si="176"/>
        <v>79668039</v>
      </c>
      <c r="H679" s="24">
        <f t="shared" si="177"/>
        <v>8668036</v>
      </c>
      <c r="I679" s="164">
        <f t="shared" si="178"/>
        <v>0.12208500892598553</v>
      </c>
      <c r="J679" s="165">
        <f t="shared" si="179"/>
        <v>1.1708897187855487</v>
      </c>
      <c r="K679" s="23">
        <f>IFERROR(G679/'Dollars - All Funds'!G679,"")</f>
        <v>1</v>
      </c>
    </row>
    <row r="680" spans="1:11" hidden="1" outlineLevel="1">
      <c r="A680" s="612" t="s">
        <v>184</v>
      </c>
      <c r="B680" s="24">
        <f t="shared" si="173"/>
        <v>87722604</v>
      </c>
      <c r="C680" s="25">
        <f t="shared" si="173"/>
        <v>87722604</v>
      </c>
      <c r="D680" s="26">
        <f t="shared" si="174"/>
        <v>175445208</v>
      </c>
      <c r="E680" s="27">
        <f t="shared" si="175"/>
        <v>94495215</v>
      </c>
      <c r="F680" s="28">
        <f t="shared" si="175"/>
        <v>94495214</v>
      </c>
      <c r="G680" s="26">
        <f t="shared" si="176"/>
        <v>188990429</v>
      </c>
      <c r="H680" s="24">
        <f t="shared" si="177"/>
        <v>13545221</v>
      </c>
      <c r="I680" s="164">
        <f t="shared" si="178"/>
        <v>7.7204850188897722E-2</v>
      </c>
      <c r="J680" s="165">
        <f t="shared" si="179"/>
        <v>2.7776126165848036</v>
      </c>
      <c r="K680" s="23">
        <f>IFERROR(G680/'Dollars - All Funds'!G680,"")</f>
        <v>1</v>
      </c>
    </row>
    <row r="681" spans="1:11" hidden="1" outlineLevel="1">
      <c r="A681" s="611" t="s">
        <v>60</v>
      </c>
      <c r="B681" s="24">
        <f t="shared" si="173"/>
        <v>15867734</v>
      </c>
      <c r="C681" s="25">
        <f t="shared" si="173"/>
        <v>15867733</v>
      </c>
      <c r="D681" s="26">
        <f t="shared" si="174"/>
        <v>31735467</v>
      </c>
      <c r="E681" s="27">
        <f t="shared" si="175"/>
        <v>16479471</v>
      </c>
      <c r="F681" s="28">
        <f t="shared" si="175"/>
        <v>16479469</v>
      </c>
      <c r="G681" s="26">
        <f t="shared" si="176"/>
        <v>32958940</v>
      </c>
      <c r="H681" s="24">
        <f t="shared" si="177"/>
        <v>1223473</v>
      </c>
      <c r="I681" s="164">
        <f t="shared" si="178"/>
        <v>3.8552229277105013E-2</v>
      </c>
      <c r="J681" s="165">
        <f t="shared" si="179"/>
        <v>0.48440107817979267</v>
      </c>
      <c r="K681" s="23">
        <f>IFERROR(G681/'Dollars - All Funds'!G681,"")</f>
        <v>1</v>
      </c>
    </row>
    <row r="682" spans="1:11" hidden="1" outlineLevel="1">
      <c r="A682" s="611" t="s">
        <v>61</v>
      </c>
      <c r="B682" s="24">
        <f t="shared" si="173"/>
        <v>31794915</v>
      </c>
      <c r="C682" s="25">
        <f t="shared" si="173"/>
        <v>31794914</v>
      </c>
      <c r="D682" s="26">
        <f t="shared" si="174"/>
        <v>63589829</v>
      </c>
      <c r="E682" s="27">
        <f t="shared" si="175"/>
        <v>32105981</v>
      </c>
      <c r="F682" s="28">
        <f t="shared" si="175"/>
        <v>32105979</v>
      </c>
      <c r="G682" s="26">
        <f t="shared" si="176"/>
        <v>64211960</v>
      </c>
      <c r="H682" s="24">
        <f t="shared" si="177"/>
        <v>622131</v>
      </c>
      <c r="I682" s="164">
        <f t="shared" si="178"/>
        <v>9.7834985528896454E-3</v>
      </c>
      <c r="J682" s="165">
        <f t="shared" si="179"/>
        <v>0.94373006704820361</v>
      </c>
      <c r="K682" s="23">
        <f>IFERROR(G682/'Dollars - All Funds'!G682,"")</f>
        <v>1</v>
      </c>
    </row>
    <row r="683" spans="1:11" hidden="1" outlineLevel="1">
      <c r="A683" s="611" t="s">
        <v>62</v>
      </c>
      <c r="B683" s="24">
        <f t="shared" si="173"/>
        <v>2642997</v>
      </c>
      <c r="C683" s="25">
        <f t="shared" si="173"/>
        <v>2642996</v>
      </c>
      <c r="D683" s="26">
        <f t="shared" si="174"/>
        <v>5285993</v>
      </c>
      <c r="E683" s="27">
        <f t="shared" si="175"/>
        <v>2538541</v>
      </c>
      <c r="F683" s="28">
        <f t="shared" si="175"/>
        <v>2538541</v>
      </c>
      <c r="G683" s="26">
        <f t="shared" si="176"/>
        <v>5077082</v>
      </c>
      <c r="H683" s="24">
        <f t="shared" si="177"/>
        <v>-208911</v>
      </c>
      <c r="I683" s="164">
        <f t="shared" si="178"/>
        <v>-3.9521618738428146E-2</v>
      </c>
      <c r="J683" s="165">
        <f t="shared" si="179"/>
        <v>7.4618419002771871E-2</v>
      </c>
      <c r="K683" s="23">
        <f>IFERROR(G683/'Dollars - All Funds'!G683,"")</f>
        <v>1</v>
      </c>
    </row>
    <row r="684" spans="1:11" hidden="1" outlineLevel="1">
      <c r="A684" s="611" t="s">
        <v>63</v>
      </c>
      <c r="B684" s="24">
        <f t="shared" si="173"/>
        <v>4085599</v>
      </c>
      <c r="C684" s="25">
        <f t="shared" si="173"/>
        <v>4085598</v>
      </c>
      <c r="D684" s="26">
        <f t="shared" si="174"/>
        <v>8171197</v>
      </c>
      <c r="E684" s="27">
        <f t="shared" si="175"/>
        <v>4608371</v>
      </c>
      <c r="F684" s="28">
        <f t="shared" si="175"/>
        <v>4608370</v>
      </c>
      <c r="G684" s="26">
        <f t="shared" si="176"/>
        <v>9216741</v>
      </c>
      <c r="H684" s="24">
        <f t="shared" si="177"/>
        <v>1045544</v>
      </c>
      <c r="I684" s="164">
        <f t="shared" si="178"/>
        <v>0.12795481494326963</v>
      </c>
      <c r="J684" s="165">
        <f t="shared" si="179"/>
        <v>0.13545943157467746</v>
      </c>
      <c r="K684" s="23">
        <f>IFERROR(G684/'Dollars - All Funds'!G684,"")</f>
        <v>1</v>
      </c>
    </row>
    <row r="685" spans="1:11" hidden="1" outlineLevel="1">
      <c r="A685" s="611" t="s">
        <v>64</v>
      </c>
      <c r="B685" s="24">
        <f t="shared" si="173"/>
        <v>6836260</v>
      </c>
      <c r="C685" s="25">
        <f t="shared" si="173"/>
        <v>6836259</v>
      </c>
      <c r="D685" s="26">
        <f t="shared" si="174"/>
        <v>13672519</v>
      </c>
      <c r="E685" s="27">
        <f t="shared" si="175"/>
        <v>6772938</v>
      </c>
      <c r="F685" s="28">
        <f t="shared" si="175"/>
        <v>6772938</v>
      </c>
      <c r="G685" s="26">
        <f t="shared" si="176"/>
        <v>13545876</v>
      </c>
      <c r="H685" s="24">
        <f t="shared" si="177"/>
        <v>-126643</v>
      </c>
      <c r="I685" s="164">
        <f t="shared" si="178"/>
        <v>-9.2625945518890855E-3</v>
      </c>
      <c r="J685" s="165">
        <f t="shared" si="179"/>
        <v>0.19908519325226409</v>
      </c>
      <c r="K685" s="23">
        <f>IFERROR(G685/'Dollars - All Funds'!G685,"")</f>
        <v>1</v>
      </c>
    </row>
    <row r="686" spans="1:11" hidden="1" outlineLevel="1">
      <c r="A686" s="611" t="s">
        <v>65</v>
      </c>
      <c r="B686" s="24">
        <f t="shared" si="173"/>
        <v>6376789</v>
      </c>
      <c r="C686" s="25">
        <f t="shared" si="173"/>
        <v>6376787</v>
      </c>
      <c r="D686" s="26">
        <f t="shared" si="174"/>
        <v>12753576</v>
      </c>
      <c r="E686" s="27">
        <f t="shared" si="175"/>
        <v>6765978</v>
      </c>
      <c r="F686" s="28">
        <f t="shared" si="175"/>
        <v>6765977</v>
      </c>
      <c r="G686" s="26">
        <f t="shared" si="176"/>
        <v>13531955</v>
      </c>
      <c r="H686" s="24">
        <f t="shared" si="177"/>
        <v>778379</v>
      </c>
      <c r="I686" s="164">
        <f t="shared" si="178"/>
        <v>6.1032215591924961E-2</v>
      </c>
      <c r="J686" s="165">
        <f t="shared" si="179"/>
        <v>0.19888059482132728</v>
      </c>
      <c r="K686" s="23">
        <f>IFERROR(G686/'Dollars - All Funds'!G686,"")</f>
        <v>1</v>
      </c>
    </row>
    <row r="687" spans="1:11" hidden="1" outlineLevel="1">
      <c r="A687" s="611" t="s">
        <v>66</v>
      </c>
      <c r="B687" s="24">
        <f t="shared" ref="B687:C706" si="180">B469+B521+B575+B629</f>
        <v>68108943</v>
      </c>
      <c r="C687" s="25">
        <f t="shared" si="180"/>
        <v>68108943</v>
      </c>
      <c r="D687" s="26">
        <f t="shared" si="174"/>
        <v>136217886</v>
      </c>
      <c r="E687" s="27">
        <f t="shared" ref="E687:F706" si="181">E469+E521+E575+E629</f>
        <v>67325955</v>
      </c>
      <c r="F687" s="28">
        <f t="shared" si="181"/>
        <v>67325953</v>
      </c>
      <c r="G687" s="26">
        <f t="shared" si="176"/>
        <v>134651908</v>
      </c>
      <c r="H687" s="24">
        <f t="shared" si="177"/>
        <v>-1565978</v>
      </c>
      <c r="I687" s="164">
        <f t="shared" si="178"/>
        <v>-1.1496126140145795E-2</v>
      </c>
      <c r="J687" s="165">
        <f t="shared" si="179"/>
        <v>1.9789935420910456</v>
      </c>
      <c r="K687" s="23">
        <f>IFERROR(G687/'Dollars - All Funds'!G687,"")</f>
        <v>1</v>
      </c>
    </row>
    <row r="688" spans="1:11" hidden="1" outlineLevel="1">
      <c r="A688" s="611" t="s">
        <v>67</v>
      </c>
      <c r="B688" s="24">
        <f t="shared" si="180"/>
        <v>6360559</v>
      </c>
      <c r="C688" s="25">
        <f t="shared" si="180"/>
        <v>6360558</v>
      </c>
      <c r="D688" s="26">
        <f t="shared" si="174"/>
        <v>12721117</v>
      </c>
      <c r="E688" s="27">
        <f t="shared" si="181"/>
        <v>6844480</v>
      </c>
      <c r="F688" s="28">
        <f t="shared" si="181"/>
        <v>6844479</v>
      </c>
      <c r="G688" s="26">
        <f t="shared" si="176"/>
        <v>13688959</v>
      </c>
      <c r="H688" s="24">
        <f t="shared" si="177"/>
        <v>967842</v>
      </c>
      <c r="I688" s="164">
        <f t="shared" si="178"/>
        <v>7.6081526488593731E-2</v>
      </c>
      <c r="J688" s="165">
        <f t="shared" si="179"/>
        <v>0.20118809945826463</v>
      </c>
      <c r="K688" s="23">
        <f>IFERROR(G688/'Dollars - All Funds'!G688,"")</f>
        <v>1</v>
      </c>
    </row>
    <row r="689" spans="1:11" hidden="1" outlineLevel="1">
      <c r="A689" s="611" t="s">
        <v>68</v>
      </c>
      <c r="B689" s="24">
        <f t="shared" si="180"/>
        <v>9728706</v>
      </c>
      <c r="C689" s="25">
        <f t="shared" si="180"/>
        <v>9728706</v>
      </c>
      <c r="D689" s="26">
        <f t="shared" si="174"/>
        <v>19457412</v>
      </c>
      <c r="E689" s="27">
        <f t="shared" si="181"/>
        <v>9168317</v>
      </c>
      <c r="F689" s="28">
        <f t="shared" si="181"/>
        <v>9168316</v>
      </c>
      <c r="G689" s="26">
        <f t="shared" si="176"/>
        <v>18336633</v>
      </c>
      <c r="H689" s="24">
        <f t="shared" si="177"/>
        <v>-1120779</v>
      </c>
      <c r="I689" s="164">
        <f t="shared" si="178"/>
        <v>-5.7601648153413211E-2</v>
      </c>
      <c r="J689" s="165">
        <f t="shared" si="179"/>
        <v>0.26949546300297178</v>
      </c>
      <c r="K689" s="23">
        <f>IFERROR(G689/'Dollars - All Funds'!G689,"")</f>
        <v>1</v>
      </c>
    </row>
    <row r="690" spans="1:11" hidden="1" outlineLevel="1">
      <c r="A690" s="611" t="s">
        <v>69</v>
      </c>
      <c r="B690" s="24">
        <f t="shared" si="180"/>
        <v>10280078</v>
      </c>
      <c r="C690" s="25">
        <f t="shared" si="180"/>
        <v>10280077</v>
      </c>
      <c r="D690" s="26">
        <f t="shared" si="174"/>
        <v>20560155</v>
      </c>
      <c r="E690" s="27">
        <f t="shared" si="181"/>
        <v>11347927</v>
      </c>
      <c r="F690" s="28">
        <f t="shared" si="181"/>
        <v>11347926</v>
      </c>
      <c r="G690" s="26">
        <f t="shared" si="176"/>
        <v>22695853</v>
      </c>
      <c r="H690" s="24">
        <f t="shared" si="177"/>
        <v>2135698</v>
      </c>
      <c r="I690" s="164">
        <f t="shared" si="178"/>
        <v>0.10387557875901228</v>
      </c>
      <c r="J690" s="165">
        <f t="shared" si="179"/>
        <v>0.3335633871541403</v>
      </c>
      <c r="K690" s="23">
        <f>IFERROR(G690/'Dollars - All Funds'!G690,"")</f>
        <v>1</v>
      </c>
    </row>
    <row r="691" spans="1:11" hidden="1" outlineLevel="1">
      <c r="A691" s="611" t="s">
        <v>70</v>
      </c>
      <c r="B691" s="24">
        <f t="shared" si="180"/>
        <v>9919220</v>
      </c>
      <c r="C691" s="25">
        <f t="shared" si="180"/>
        <v>9919220</v>
      </c>
      <c r="D691" s="26">
        <f t="shared" si="174"/>
        <v>19838440</v>
      </c>
      <c r="E691" s="27">
        <f t="shared" si="181"/>
        <v>10424439</v>
      </c>
      <c r="F691" s="28">
        <f t="shared" si="181"/>
        <v>10424437</v>
      </c>
      <c r="G691" s="26">
        <f t="shared" si="176"/>
        <v>20848876</v>
      </c>
      <c r="H691" s="24">
        <f t="shared" si="177"/>
        <v>1010436</v>
      </c>
      <c r="I691" s="164">
        <f t="shared" si="178"/>
        <v>5.093323870223667E-2</v>
      </c>
      <c r="J691" s="165">
        <f t="shared" si="179"/>
        <v>0.30641816797617893</v>
      </c>
      <c r="K691" s="23">
        <f>IFERROR(G691/'Dollars - All Funds'!G691,"")</f>
        <v>1</v>
      </c>
    </row>
    <row r="692" spans="1:11" hidden="1" outlineLevel="1">
      <c r="A692" s="611" t="s">
        <v>71</v>
      </c>
      <c r="B692" s="24">
        <f t="shared" si="180"/>
        <v>77956615</v>
      </c>
      <c r="C692" s="25">
        <f t="shared" si="180"/>
        <v>77956614</v>
      </c>
      <c r="D692" s="26">
        <f t="shared" si="174"/>
        <v>155913229</v>
      </c>
      <c r="E692" s="27">
        <f t="shared" si="181"/>
        <v>78657933</v>
      </c>
      <c r="F692" s="28">
        <f t="shared" si="181"/>
        <v>78657932</v>
      </c>
      <c r="G692" s="26">
        <f t="shared" si="176"/>
        <v>157315865</v>
      </c>
      <c r="H692" s="24">
        <f t="shared" si="177"/>
        <v>1402636</v>
      </c>
      <c r="I692" s="164">
        <f t="shared" si="178"/>
        <v>8.9962603494024226E-3</v>
      </c>
      <c r="J692" s="165">
        <f t="shared" si="179"/>
        <v>2.3120881503102559</v>
      </c>
      <c r="K692" s="23">
        <f>IFERROR(G692/'Dollars - All Funds'!G692,"")</f>
        <v>1</v>
      </c>
    </row>
    <row r="693" spans="1:11" hidden="1" outlineLevel="1">
      <c r="A693" s="611" t="s">
        <v>72</v>
      </c>
      <c r="B693" s="24">
        <f t="shared" si="180"/>
        <v>12343261</v>
      </c>
      <c r="C693" s="25">
        <f t="shared" si="180"/>
        <v>12343260</v>
      </c>
      <c r="D693" s="26">
        <f t="shared" si="174"/>
        <v>24686521</v>
      </c>
      <c r="E693" s="27">
        <f t="shared" si="181"/>
        <v>12500515</v>
      </c>
      <c r="F693" s="28">
        <f t="shared" si="181"/>
        <v>12500515</v>
      </c>
      <c r="G693" s="26">
        <f t="shared" si="176"/>
        <v>25001030</v>
      </c>
      <c r="H693" s="24">
        <f t="shared" si="177"/>
        <v>314509</v>
      </c>
      <c r="I693" s="164">
        <f t="shared" si="178"/>
        <v>1.2740110281234038E-2</v>
      </c>
      <c r="J693" s="165">
        <f t="shared" si="179"/>
        <v>0.36744282090398966</v>
      </c>
      <c r="K693" s="23">
        <f>IFERROR(G693/'Dollars - All Funds'!G693,"")</f>
        <v>1</v>
      </c>
    </row>
    <row r="694" spans="1:11" hidden="1" outlineLevel="1">
      <c r="A694" s="611" t="s">
        <v>73</v>
      </c>
      <c r="B694" s="24">
        <f t="shared" si="180"/>
        <v>8132327</v>
      </c>
      <c r="C694" s="25">
        <f t="shared" si="180"/>
        <v>8132327</v>
      </c>
      <c r="D694" s="26">
        <f t="shared" si="174"/>
        <v>16264654</v>
      </c>
      <c r="E694" s="27">
        <f t="shared" si="181"/>
        <v>7284579</v>
      </c>
      <c r="F694" s="28">
        <f t="shared" si="181"/>
        <v>7284577</v>
      </c>
      <c r="G694" s="26">
        <f t="shared" si="176"/>
        <v>14569156</v>
      </c>
      <c r="H694" s="24">
        <f t="shared" si="177"/>
        <v>-1695498</v>
      </c>
      <c r="I694" s="164">
        <f t="shared" si="178"/>
        <v>-0.10424433252622527</v>
      </c>
      <c r="J694" s="165">
        <f t="shared" si="179"/>
        <v>0.21412444922590335</v>
      </c>
      <c r="K694" s="23">
        <f>IFERROR(G694/'Dollars - All Funds'!G694,"")</f>
        <v>1</v>
      </c>
    </row>
    <row r="695" spans="1:11" hidden="1" outlineLevel="1">
      <c r="A695" s="611" t="s">
        <v>74</v>
      </c>
      <c r="B695" s="24">
        <f t="shared" si="180"/>
        <v>14052371</v>
      </c>
      <c r="C695" s="25">
        <f t="shared" si="180"/>
        <v>14052370</v>
      </c>
      <c r="D695" s="26">
        <f t="shared" si="174"/>
        <v>28104741</v>
      </c>
      <c r="E695" s="27">
        <f t="shared" si="181"/>
        <v>13362835</v>
      </c>
      <c r="F695" s="28">
        <f t="shared" si="181"/>
        <v>13362833</v>
      </c>
      <c r="G695" s="26">
        <f t="shared" si="176"/>
        <v>26725668</v>
      </c>
      <c r="H695" s="24">
        <f t="shared" si="177"/>
        <v>-1379073</v>
      </c>
      <c r="I695" s="164">
        <f t="shared" si="178"/>
        <v>-4.9069052086265448E-2</v>
      </c>
      <c r="J695" s="165">
        <f t="shared" si="179"/>
        <v>0.39279001067009989</v>
      </c>
      <c r="K695" s="23">
        <f>IFERROR(G695/'Dollars - All Funds'!G695,"")</f>
        <v>1</v>
      </c>
    </row>
    <row r="696" spans="1:11" hidden="1" outlineLevel="1">
      <c r="A696" s="611" t="s">
        <v>75</v>
      </c>
      <c r="B696" s="24">
        <f t="shared" si="180"/>
        <v>10810261</v>
      </c>
      <c r="C696" s="25">
        <f t="shared" si="180"/>
        <v>10810260</v>
      </c>
      <c r="D696" s="26">
        <f t="shared" si="174"/>
        <v>21620521</v>
      </c>
      <c r="E696" s="27">
        <f t="shared" si="181"/>
        <v>11723836</v>
      </c>
      <c r="F696" s="28">
        <f t="shared" si="181"/>
        <v>11723836</v>
      </c>
      <c r="G696" s="26">
        <f t="shared" si="176"/>
        <v>23447672</v>
      </c>
      <c r="H696" s="24">
        <f t="shared" si="177"/>
        <v>1827151</v>
      </c>
      <c r="I696" s="164">
        <f t="shared" si="178"/>
        <v>8.4510035627726091E-2</v>
      </c>
      <c r="J696" s="165">
        <f t="shared" si="179"/>
        <v>0.34461295167885059</v>
      </c>
      <c r="K696" s="23">
        <f>IFERROR(G696/'Dollars - All Funds'!G696,"")</f>
        <v>1</v>
      </c>
    </row>
    <row r="697" spans="1:11" hidden="1" outlineLevel="1">
      <c r="A697" s="611" t="s">
        <v>76</v>
      </c>
      <c r="B697" s="24">
        <f t="shared" si="180"/>
        <v>4732868</v>
      </c>
      <c r="C697" s="25">
        <f t="shared" si="180"/>
        <v>4732867</v>
      </c>
      <c r="D697" s="26">
        <f t="shared" si="174"/>
        <v>9465735</v>
      </c>
      <c r="E697" s="27">
        <f t="shared" si="181"/>
        <v>4967759</v>
      </c>
      <c r="F697" s="28">
        <f t="shared" si="181"/>
        <v>4967758</v>
      </c>
      <c r="G697" s="26">
        <f t="shared" si="176"/>
        <v>9935517</v>
      </c>
      <c r="H697" s="24">
        <f t="shared" si="177"/>
        <v>469782</v>
      </c>
      <c r="I697" s="164">
        <f t="shared" si="178"/>
        <v>4.9629743490600571E-2</v>
      </c>
      <c r="J697" s="165">
        <f t="shared" si="179"/>
        <v>0.14602335958236701</v>
      </c>
      <c r="K697" s="23">
        <f>IFERROR(G697/'Dollars - All Funds'!G697,"")</f>
        <v>1</v>
      </c>
    </row>
    <row r="698" spans="1:11" hidden="1" outlineLevel="1">
      <c r="A698" s="611" t="s">
        <v>77</v>
      </c>
      <c r="B698" s="24">
        <f t="shared" si="180"/>
        <v>8370062</v>
      </c>
      <c r="C698" s="25">
        <f t="shared" si="180"/>
        <v>8370061</v>
      </c>
      <c r="D698" s="26">
        <f t="shared" si="174"/>
        <v>16740123</v>
      </c>
      <c r="E698" s="27">
        <f t="shared" si="181"/>
        <v>9641570</v>
      </c>
      <c r="F698" s="28">
        <f t="shared" si="181"/>
        <v>9641569</v>
      </c>
      <c r="G698" s="26">
        <f t="shared" si="176"/>
        <v>19283139</v>
      </c>
      <c r="H698" s="24">
        <f t="shared" si="177"/>
        <v>2543016</v>
      </c>
      <c r="I698" s="164">
        <f t="shared" si="178"/>
        <v>0.15191142860778264</v>
      </c>
      <c r="J698" s="165">
        <f t="shared" si="179"/>
        <v>0.28340636325958324</v>
      </c>
      <c r="K698" s="23">
        <f>IFERROR(G698/'Dollars - All Funds'!G698,"")</f>
        <v>1</v>
      </c>
    </row>
    <row r="699" spans="1:11" hidden="1" outlineLevel="1">
      <c r="A699" s="611" t="s">
        <v>78</v>
      </c>
      <c r="B699" s="24">
        <f t="shared" si="180"/>
        <v>5073688</v>
      </c>
      <c r="C699" s="25">
        <f t="shared" si="180"/>
        <v>5073686</v>
      </c>
      <c r="D699" s="26">
        <f t="shared" si="174"/>
        <v>10147374</v>
      </c>
      <c r="E699" s="27">
        <f t="shared" si="181"/>
        <v>4861783</v>
      </c>
      <c r="F699" s="28">
        <f t="shared" si="181"/>
        <v>4861782</v>
      </c>
      <c r="G699" s="26">
        <f t="shared" si="176"/>
        <v>9723565</v>
      </c>
      <c r="H699" s="24">
        <f t="shared" si="177"/>
        <v>-423809</v>
      </c>
      <c r="I699" s="164">
        <f t="shared" si="178"/>
        <v>-4.1765386788739631E-2</v>
      </c>
      <c r="J699" s="165">
        <f t="shared" si="179"/>
        <v>0.14290827829266645</v>
      </c>
      <c r="K699" s="23">
        <f>IFERROR(G699/'Dollars - All Funds'!G699,"")</f>
        <v>1</v>
      </c>
    </row>
    <row r="700" spans="1:11" hidden="1" outlineLevel="1">
      <c r="A700" s="611" t="s">
        <v>79</v>
      </c>
      <c r="B700" s="24">
        <f t="shared" si="180"/>
        <v>7813822</v>
      </c>
      <c r="C700" s="25">
        <f t="shared" si="180"/>
        <v>7813822</v>
      </c>
      <c r="D700" s="26">
        <f t="shared" si="174"/>
        <v>15627644</v>
      </c>
      <c r="E700" s="27">
        <f t="shared" si="181"/>
        <v>7941653</v>
      </c>
      <c r="F700" s="28">
        <f t="shared" si="181"/>
        <v>7941651</v>
      </c>
      <c r="G700" s="26">
        <f t="shared" si="176"/>
        <v>15883304</v>
      </c>
      <c r="H700" s="24">
        <f t="shared" si="177"/>
        <v>255660</v>
      </c>
      <c r="I700" s="164">
        <f t="shared" si="178"/>
        <v>1.6359471715634167E-2</v>
      </c>
      <c r="J700" s="165">
        <f t="shared" si="179"/>
        <v>0.23343862341014041</v>
      </c>
      <c r="K700" s="23">
        <f>IFERROR(G700/'Dollars - All Funds'!G700,"")</f>
        <v>1</v>
      </c>
    </row>
    <row r="701" spans="1:11" hidden="1" outlineLevel="1">
      <c r="A701" s="611" t="s">
        <v>80</v>
      </c>
      <c r="B701" s="24">
        <f t="shared" si="180"/>
        <v>3897149</v>
      </c>
      <c r="C701" s="25">
        <f t="shared" si="180"/>
        <v>3897148</v>
      </c>
      <c r="D701" s="26">
        <f t="shared" si="174"/>
        <v>7794297</v>
      </c>
      <c r="E701" s="27">
        <f t="shared" si="181"/>
        <v>3863091</v>
      </c>
      <c r="F701" s="28">
        <f t="shared" si="181"/>
        <v>3863090</v>
      </c>
      <c r="G701" s="26">
        <f t="shared" si="176"/>
        <v>7726181</v>
      </c>
      <c r="H701" s="24">
        <f t="shared" si="177"/>
        <v>-68116</v>
      </c>
      <c r="I701" s="164">
        <f t="shared" si="178"/>
        <v>-8.7392102199852027E-3</v>
      </c>
      <c r="J701" s="165">
        <f t="shared" si="179"/>
        <v>0.11355251129472697</v>
      </c>
      <c r="K701" s="23">
        <f>IFERROR(G701/'Dollars - All Funds'!G701,"")</f>
        <v>1</v>
      </c>
    </row>
    <row r="702" spans="1:11" hidden="1" outlineLevel="1">
      <c r="A702" s="611" t="s">
        <v>81</v>
      </c>
      <c r="B702" s="24">
        <f t="shared" si="180"/>
        <v>38785179</v>
      </c>
      <c r="C702" s="25">
        <f t="shared" si="180"/>
        <v>38785177</v>
      </c>
      <c r="D702" s="26">
        <f t="shared" si="174"/>
        <v>77570356</v>
      </c>
      <c r="E702" s="27">
        <f t="shared" si="181"/>
        <v>42079966</v>
      </c>
      <c r="F702" s="28">
        <f t="shared" si="181"/>
        <v>42079966</v>
      </c>
      <c r="G702" s="26">
        <f t="shared" si="176"/>
        <v>84159932</v>
      </c>
      <c r="H702" s="24">
        <f t="shared" si="177"/>
        <v>6589576</v>
      </c>
      <c r="I702" s="164">
        <f t="shared" si="178"/>
        <v>8.494966814384608E-2</v>
      </c>
      <c r="J702" s="165">
        <f t="shared" si="179"/>
        <v>1.236907552255565</v>
      </c>
      <c r="K702" s="23">
        <f>IFERROR(G702/'Dollars - All Funds'!G702,"")</f>
        <v>1</v>
      </c>
    </row>
    <row r="703" spans="1:11" hidden="1" outlineLevel="1">
      <c r="A703" s="611" t="s">
        <v>82</v>
      </c>
      <c r="B703" s="24">
        <f t="shared" si="180"/>
        <v>13607154</v>
      </c>
      <c r="C703" s="25">
        <f t="shared" si="180"/>
        <v>13607153</v>
      </c>
      <c r="D703" s="26">
        <f t="shared" si="174"/>
        <v>27214307</v>
      </c>
      <c r="E703" s="27">
        <f t="shared" si="181"/>
        <v>13387699</v>
      </c>
      <c r="F703" s="28">
        <f t="shared" si="181"/>
        <v>13387698</v>
      </c>
      <c r="G703" s="26">
        <f t="shared" si="176"/>
        <v>26775397</v>
      </c>
      <c r="H703" s="24">
        <f t="shared" si="177"/>
        <v>-438910</v>
      </c>
      <c r="I703" s="164">
        <f t="shared" si="178"/>
        <v>-1.6127913894702518E-2</v>
      </c>
      <c r="J703" s="165">
        <f t="shared" si="179"/>
        <v>0.39352088311978434</v>
      </c>
      <c r="K703" s="23">
        <f>IFERROR(G703/'Dollars - All Funds'!G703,"")</f>
        <v>1</v>
      </c>
    </row>
    <row r="704" spans="1:11" hidden="1" outlineLevel="1">
      <c r="A704" s="611" t="s">
        <v>83</v>
      </c>
      <c r="B704" s="24">
        <f t="shared" si="180"/>
        <v>40226013</v>
      </c>
      <c r="C704" s="25">
        <f t="shared" si="180"/>
        <v>40226012</v>
      </c>
      <c r="D704" s="26">
        <f t="shared" si="174"/>
        <v>80452025</v>
      </c>
      <c r="E704" s="27">
        <f t="shared" si="181"/>
        <v>42172061</v>
      </c>
      <c r="F704" s="28">
        <f t="shared" si="181"/>
        <v>42172059</v>
      </c>
      <c r="G704" s="26">
        <f t="shared" si="176"/>
        <v>84344120</v>
      </c>
      <c r="H704" s="24">
        <f t="shared" si="177"/>
        <v>3892095</v>
      </c>
      <c r="I704" s="164">
        <f t="shared" si="178"/>
        <v>4.8377837599488639E-2</v>
      </c>
      <c r="J704" s="165">
        <f t="shared" si="179"/>
        <v>1.2396145830577625</v>
      </c>
      <c r="K704" s="23">
        <f>IFERROR(G704/'Dollars - All Funds'!G704,"")</f>
        <v>1</v>
      </c>
    </row>
    <row r="705" spans="1:11" hidden="1" outlineLevel="1">
      <c r="A705" s="611" t="s">
        <v>84</v>
      </c>
      <c r="B705" s="24">
        <f t="shared" si="180"/>
        <v>7467879</v>
      </c>
      <c r="C705" s="25">
        <f t="shared" si="180"/>
        <v>7467877</v>
      </c>
      <c r="D705" s="26">
        <f t="shared" si="174"/>
        <v>14935756</v>
      </c>
      <c r="E705" s="27">
        <f t="shared" si="181"/>
        <v>8462710</v>
      </c>
      <c r="F705" s="28">
        <f t="shared" si="181"/>
        <v>8462709</v>
      </c>
      <c r="G705" s="26">
        <f t="shared" si="176"/>
        <v>16925419</v>
      </c>
      <c r="H705" s="24">
        <f t="shared" si="177"/>
        <v>1989663</v>
      </c>
      <c r="I705" s="164">
        <f t="shared" si="178"/>
        <v>0.13321474989280757</v>
      </c>
      <c r="J705" s="165">
        <f t="shared" si="179"/>
        <v>0.24875469940006409</v>
      </c>
      <c r="K705" s="23">
        <f>IFERROR(G705/'Dollars - All Funds'!G705,"")</f>
        <v>1</v>
      </c>
    </row>
    <row r="706" spans="1:11" hidden="1" outlineLevel="1">
      <c r="A706" s="611" t="s">
        <v>85</v>
      </c>
      <c r="B706" s="24">
        <f t="shared" si="180"/>
        <v>55345475</v>
      </c>
      <c r="C706" s="25">
        <f t="shared" si="180"/>
        <v>55345474</v>
      </c>
      <c r="D706" s="26">
        <f t="shared" si="174"/>
        <v>110690949</v>
      </c>
      <c r="E706" s="27">
        <f t="shared" si="181"/>
        <v>56831712</v>
      </c>
      <c r="F706" s="28">
        <f t="shared" si="181"/>
        <v>56831711</v>
      </c>
      <c r="G706" s="26">
        <f t="shared" si="176"/>
        <v>113663423</v>
      </c>
      <c r="H706" s="24">
        <f t="shared" si="177"/>
        <v>2972474</v>
      </c>
      <c r="I706" s="164">
        <f t="shared" si="178"/>
        <v>2.6853812591307712E-2</v>
      </c>
      <c r="J706" s="165">
        <f t="shared" si="179"/>
        <v>1.6705235256596798</v>
      </c>
      <c r="K706" s="23">
        <f>IFERROR(G706/'Dollars - All Funds'!G706,"")</f>
        <v>1</v>
      </c>
    </row>
    <row r="707" spans="1:11" hidden="1" outlineLevel="1">
      <c r="A707" s="611" t="s">
        <v>86</v>
      </c>
      <c r="B707" s="24">
        <f t="shared" ref="B707:C716" si="182">B489+B541+B595+B649</f>
        <v>7070683</v>
      </c>
      <c r="C707" s="25">
        <f t="shared" si="182"/>
        <v>7070682</v>
      </c>
      <c r="D707" s="26">
        <f t="shared" si="174"/>
        <v>14141365</v>
      </c>
      <c r="E707" s="27">
        <f t="shared" ref="E707:F716" si="183">E489+E541+E595+E649</f>
        <v>7022460</v>
      </c>
      <c r="F707" s="28">
        <f t="shared" si="183"/>
        <v>7022458</v>
      </c>
      <c r="G707" s="26">
        <f t="shared" si="176"/>
        <v>14044918</v>
      </c>
      <c r="H707" s="24">
        <f t="shared" si="177"/>
        <v>-96447</v>
      </c>
      <c r="I707" s="164">
        <f t="shared" si="178"/>
        <v>-6.8202044144960545E-3</v>
      </c>
      <c r="J707" s="165">
        <f t="shared" si="179"/>
        <v>0.20641966708112508</v>
      </c>
      <c r="K707" s="23">
        <f>IFERROR(G707/'Dollars - All Funds'!G707,"")</f>
        <v>1</v>
      </c>
    </row>
    <row r="708" spans="1:11" hidden="1" outlineLevel="1">
      <c r="A708" s="611" t="s">
        <v>87</v>
      </c>
      <c r="B708" s="24">
        <f t="shared" si="182"/>
        <v>7198828</v>
      </c>
      <c r="C708" s="25">
        <f t="shared" si="182"/>
        <v>7198827</v>
      </c>
      <c r="D708" s="26">
        <f t="shared" si="174"/>
        <v>14397655</v>
      </c>
      <c r="E708" s="27">
        <f t="shared" si="183"/>
        <v>7484440</v>
      </c>
      <c r="F708" s="28">
        <f t="shared" si="183"/>
        <v>7484438</v>
      </c>
      <c r="G708" s="26">
        <f t="shared" si="176"/>
        <v>14968878</v>
      </c>
      <c r="H708" s="24">
        <f t="shared" si="177"/>
        <v>571223</v>
      </c>
      <c r="I708" s="164">
        <f t="shared" si="178"/>
        <v>3.9674724807616239E-2</v>
      </c>
      <c r="J708" s="165">
        <f t="shared" si="179"/>
        <v>0.21999920635620498</v>
      </c>
      <c r="K708" s="23">
        <f>IFERROR(G708/'Dollars - All Funds'!G708,"")</f>
        <v>1</v>
      </c>
    </row>
    <row r="709" spans="1:11" hidden="1" outlineLevel="1">
      <c r="A709" s="611" t="s">
        <v>88</v>
      </c>
      <c r="B709" s="24">
        <f t="shared" si="182"/>
        <v>5237663</v>
      </c>
      <c r="C709" s="25">
        <f t="shared" si="182"/>
        <v>5237662</v>
      </c>
      <c r="D709" s="26">
        <f t="shared" si="174"/>
        <v>10475325</v>
      </c>
      <c r="E709" s="27">
        <f t="shared" si="183"/>
        <v>7048806</v>
      </c>
      <c r="F709" s="28">
        <f t="shared" si="183"/>
        <v>7048804</v>
      </c>
      <c r="G709" s="26">
        <f t="shared" si="176"/>
        <v>14097610</v>
      </c>
      <c r="H709" s="24">
        <f t="shared" si="177"/>
        <v>3622285</v>
      </c>
      <c r="I709" s="164">
        <f t="shared" si="178"/>
        <v>0.34579213532754355</v>
      </c>
      <c r="J709" s="165">
        <f t="shared" si="179"/>
        <v>0.2071940870597849</v>
      </c>
      <c r="K709" s="23">
        <f>IFERROR(G709/'Dollars - All Funds'!G709,"")</f>
        <v>1</v>
      </c>
    </row>
    <row r="710" spans="1:11" hidden="1" outlineLevel="1">
      <c r="A710" s="611" t="s">
        <v>89</v>
      </c>
      <c r="B710" s="24">
        <f t="shared" si="182"/>
        <v>11734564</v>
      </c>
      <c r="C710" s="25">
        <f t="shared" si="182"/>
        <v>11734564</v>
      </c>
      <c r="D710" s="26">
        <f t="shared" si="174"/>
        <v>23469128</v>
      </c>
      <c r="E710" s="27">
        <f t="shared" si="183"/>
        <v>11926817</v>
      </c>
      <c r="F710" s="28">
        <f t="shared" si="183"/>
        <v>11926816</v>
      </c>
      <c r="G710" s="26">
        <f t="shared" si="176"/>
        <v>23853633</v>
      </c>
      <c r="H710" s="24">
        <f t="shared" si="177"/>
        <v>384505</v>
      </c>
      <c r="I710" s="164">
        <f t="shared" si="178"/>
        <v>1.6383437850779968E-2</v>
      </c>
      <c r="J710" s="165">
        <f t="shared" si="179"/>
        <v>0.35057940406169258</v>
      </c>
      <c r="K710" s="23">
        <f>IFERROR(G710/'Dollars - All Funds'!G710,"")</f>
        <v>1</v>
      </c>
    </row>
    <row r="711" spans="1:11" hidden="1" outlineLevel="1">
      <c r="A711" s="611" t="s">
        <v>90</v>
      </c>
      <c r="B711" s="24">
        <f t="shared" si="182"/>
        <v>16769512</v>
      </c>
      <c r="C711" s="25">
        <f t="shared" si="182"/>
        <v>16769511</v>
      </c>
      <c r="D711" s="26">
        <f t="shared" si="174"/>
        <v>33539023</v>
      </c>
      <c r="E711" s="27">
        <f t="shared" si="183"/>
        <v>18081394</v>
      </c>
      <c r="F711" s="28">
        <f t="shared" si="183"/>
        <v>18081392</v>
      </c>
      <c r="G711" s="26">
        <f t="shared" si="176"/>
        <v>36162786</v>
      </c>
      <c r="H711" s="24">
        <f t="shared" si="177"/>
        <v>2623763</v>
      </c>
      <c r="I711" s="164">
        <f t="shared" si="178"/>
        <v>7.8230155958925809E-2</v>
      </c>
      <c r="J711" s="165">
        <f t="shared" si="179"/>
        <v>0.53148834666360967</v>
      </c>
      <c r="K711" s="23">
        <f>IFERROR(G711/'Dollars - All Funds'!G711,"")</f>
        <v>1</v>
      </c>
    </row>
    <row r="712" spans="1:11" hidden="1" outlineLevel="1">
      <c r="A712" s="611" t="s">
        <v>91</v>
      </c>
      <c r="B712" s="24">
        <f t="shared" si="182"/>
        <v>5594240</v>
      </c>
      <c r="C712" s="25">
        <f t="shared" si="182"/>
        <v>5594239</v>
      </c>
      <c r="D712" s="26">
        <f t="shared" si="174"/>
        <v>11188479</v>
      </c>
      <c r="E712" s="27">
        <f t="shared" si="183"/>
        <v>5338450</v>
      </c>
      <c r="F712" s="28">
        <f t="shared" si="183"/>
        <v>5338449</v>
      </c>
      <c r="G712" s="26">
        <f t="shared" si="176"/>
        <v>10676899</v>
      </c>
      <c r="H712" s="24">
        <f t="shared" si="177"/>
        <v>-511580</v>
      </c>
      <c r="I712" s="164">
        <f t="shared" si="178"/>
        <v>-4.5723820011638758E-2</v>
      </c>
      <c r="J712" s="165">
        <f t="shared" si="179"/>
        <v>0.15691953039802706</v>
      </c>
      <c r="K712" s="23">
        <f>IFERROR(G712/'Dollars - All Funds'!G712,"")</f>
        <v>1</v>
      </c>
    </row>
    <row r="713" spans="1:11" hidden="1" outlineLevel="1">
      <c r="A713" s="611" t="s">
        <v>92</v>
      </c>
      <c r="B713" s="24">
        <f t="shared" si="182"/>
        <v>5622722</v>
      </c>
      <c r="C713" s="25">
        <f t="shared" si="182"/>
        <v>5622721</v>
      </c>
      <c r="D713" s="26">
        <f t="shared" si="174"/>
        <v>11245443</v>
      </c>
      <c r="E713" s="27">
        <f t="shared" si="183"/>
        <v>5535061</v>
      </c>
      <c r="F713" s="28">
        <f t="shared" si="183"/>
        <v>5535059</v>
      </c>
      <c r="G713" s="26">
        <f t="shared" si="176"/>
        <v>11070120</v>
      </c>
      <c r="H713" s="24">
        <f t="shared" si="177"/>
        <v>-175323</v>
      </c>
      <c r="I713" s="164">
        <f t="shared" si="178"/>
        <v>-1.5590581891704933E-2</v>
      </c>
      <c r="J713" s="165">
        <f t="shared" si="179"/>
        <v>0.16269874163367165</v>
      </c>
      <c r="K713" s="23">
        <f>IFERROR(G713/'Dollars - All Funds'!G713,"")</f>
        <v>1</v>
      </c>
    </row>
    <row r="714" spans="1:11" hidden="1" outlineLevel="1">
      <c r="A714" s="611" t="s">
        <v>93</v>
      </c>
      <c r="B714" s="24">
        <f t="shared" si="182"/>
        <v>8461966</v>
      </c>
      <c r="C714" s="25">
        <f t="shared" si="182"/>
        <v>8461965</v>
      </c>
      <c r="D714" s="26">
        <f t="shared" si="174"/>
        <v>16923931</v>
      </c>
      <c r="E714" s="27">
        <f t="shared" si="183"/>
        <v>9059678</v>
      </c>
      <c r="F714" s="28">
        <f t="shared" si="183"/>
        <v>9059678</v>
      </c>
      <c r="G714" s="26">
        <f t="shared" si="176"/>
        <v>18119356</v>
      </c>
      <c r="H714" s="24">
        <f t="shared" si="177"/>
        <v>1195425</v>
      </c>
      <c r="I714" s="164">
        <f t="shared" si="178"/>
        <v>7.0635185170632053E-2</v>
      </c>
      <c r="J714" s="165">
        <f t="shared" si="179"/>
        <v>0.26630211961681705</v>
      </c>
      <c r="K714" s="23">
        <f>IFERROR(G714/'Dollars - All Funds'!G714,"")</f>
        <v>1</v>
      </c>
    </row>
    <row r="715" spans="1:11" hidden="1" outlineLevel="1">
      <c r="A715" s="611" t="s">
        <v>94</v>
      </c>
      <c r="B715" s="24">
        <f t="shared" si="182"/>
        <v>3885074</v>
      </c>
      <c r="C715" s="25">
        <f t="shared" si="182"/>
        <v>3885073</v>
      </c>
      <c r="D715" s="26">
        <f t="shared" si="174"/>
        <v>7770147</v>
      </c>
      <c r="E715" s="27">
        <f t="shared" si="183"/>
        <v>3929862</v>
      </c>
      <c r="F715" s="28">
        <f t="shared" si="183"/>
        <v>3929861</v>
      </c>
      <c r="G715" s="26">
        <f t="shared" si="176"/>
        <v>7859723</v>
      </c>
      <c r="H715" s="24">
        <f t="shared" si="177"/>
        <v>89576</v>
      </c>
      <c r="I715" s="164">
        <f t="shared" si="178"/>
        <v>1.1528224626895733E-2</v>
      </c>
      <c r="J715" s="165">
        <f t="shared" si="179"/>
        <v>0.11551519239983186</v>
      </c>
      <c r="K715" s="23">
        <f>IFERROR(G715/'Dollars - All Funds'!G715,"")</f>
        <v>1</v>
      </c>
    </row>
    <row r="716" spans="1:11" hidden="1" outlineLevel="1">
      <c r="A716" s="611" t="s">
        <v>95</v>
      </c>
      <c r="B716" s="24">
        <f t="shared" si="182"/>
        <v>9373136</v>
      </c>
      <c r="C716" s="25">
        <f t="shared" si="182"/>
        <v>9373136</v>
      </c>
      <c r="D716" s="26">
        <f t="shared" si="174"/>
        <v>18746272</v>
      </c>
      <c r="E716" s="27">
        <f t="shared" si="183"/>
        <v>9645284</v>
      </c>
      <c r="F716" s="28">
        <f t="shared" si="183"/>
        <v>9645283</v>
      </c>
      <c r="G716" s="26">
        <f t="shared" si="176"/>
        <v>19290567</v>
      </c>
      <c r="H716" s="24">
        <f t="shared" si="177"/>
        <v>544295</v>
      </c>
      <c r="I716" s="164">
        <f t="shared" si="178"/>
        <v>2.9034839567034981E-2</v>
      </c>
      <c r="J716" s="165">
        <f t="shared" si="179"/>
        <v>0.28351553337272156</v>
      </c>
      <c r="K716" s="23">
        <f>IFERROR(G716/'Dollars - All Funds'!G716,"")</f>
        <v>1</v>
      </c>
    </row>
    <row r="717" spans="1:11" ht="26.25" collapsed="1" thickBot="1">
      <c r="A717" s="376" t="s">
        <v>202</v>
      </c>
      <c r="B717" s="152">
        <f t="shared" ref="B717:H717" si="184">SUM(B667:B716)</f>
        <v>883700641</v>
      </c>
      <c r="C717" s="154">
        <f t="shared" si="184"/>
        <v>883700595</v>
      </c>
      <c r="D717" s="155">
        <f t="shared" si="184"/>
        <v>1767401236</v>
      </c>
      <c r="E717" s="152">
        <f t="shared" si="184"/>
        <v>916653642</v>
      </c>
      <c r="F717" s="154">
        <f t="shared" si="184"/>
        <v>916653595</v>
      </c>
      <c r="G717" s="155">
        <f t="shared" si="184"/>
        <v>1833307237</v>
      </c>
      <c r="H717" s="152">
        <f t="shared" si="184"/>
        <v>65906001</v>
      </c>
      <c r="I717" s="166">
        <f t="shared" si="178"/>
        <v>3.7289778720059695E-2</v>
      </c>
      <c r="J717" s="167">
        <f>IFERROR(G717/G$662,"")</f>
        <v>1</v>
      </c>
      <c r="K717" s="156">
        <f>IFERROR(G717/'Dollars - All Funds'!G717,"")</f>
        <v>1</v>
      </c>
    </row>
    <row r="718" spans="1:11">
      <c r="A718" s="603"/>
      <c r="B718" s="4"/>
      <c r="C718" s="4"/>
      <c r="D718" s="4"/>
      <c r="E718" s="4"/>
      <c r="F718" s="4"/>
      <c r="G718" s="4"/>
      <c r="H718" s="4"/>
      <c r="I718" s="4"/>
      <c r="J718" s="4"/>
      <c r="K718" s="194"/>
    </row>
    <row r="719" spans="1:11">
      <c r="A719" s="603"/>
      <c r="B719" s="4"/>
      <c r="C719" s="4"/>
      <c r="D719" s="4"/>
      <c r="E719" s="4"/>
      <c r="F719" s="4"/>
      <c r="G719" s="4"/>
      <c r="H719" s="4"/>
      <c r="I719" s="4"/>
      <c r="J719" s="4"/>
      <c r="K719" s="194"/>
    </row>
    <row r="720" spans="1:11">
      <c r="A720" s="603"/>
      <c r="B720" s="4"/>
      <c r="C720" s="4"/>
      <c r="D720" s="4"/>
      <c r="E720" s="4"/>
      <c r="F720" s="4"/>
      <c r="G720" s="4"/>
      <c r="H720" s="4"/>
      <c r="I720" s="4"/>
      <c r="J720" s="4"/>
      <c r="K720" s="194"/>
    </row>
    <row r="721" spans="1:11">
      <c r="A721" s="603"/>
      <c r="B721" s="4"/>
      <c r="C721" s="4"/>
      <c r="D721" s="4"/>
      <c r="E721" s="4"/>
      <c r="F721" s="4"/>
      <c r="G721" s="4"/>
      <c r="H721" s="4"/>
      <c r="I721" s="4"/>
      <c r="J721" s="4"/>
      <c r="K721" s="194"/>
    </row>
    <row r="722" spans="1:11">
      <c r="A722" s="603"/>
      <c r="B722" s="4"/>
      <c r="C722" s="4"/>
      <c r="D722" s="4"/>
      <c r="E722" s="4"/>
      <c r="F722" s="4"/>
      <c r="G722" s="4"/>
      <c r="H722" s="4"/>
      <c r="I722" s="4"/>
      <c r="J722" s="4"/>
      <c r="K722" s="194"/>
    </row>
    <row r="723" spans="1:11">
      <c r="A723" s="603"/>
      <c r="B723" s="4"/>
      <c r="C723" s="4"/>
      <c r="D723" s="4"/>
      <c r="E723" s="4"/>
      <c r="F723" s="4"/>
      <c r="G723" s="4"/>
      <c r="H723" s="4"/>
      <c r="I723" s="4"/>
      <c r="J723" s="4"/>
      <c r="K723" s="194"/>
    </row>
    <row r="724" spans="1:11">
      <c r="A724" s="603"/>
      <c r="B724" s="4"/>
      <c r="C724" s="4"/>
      <c r="D724" s="4"/>
      <c r="E724" s="4"/>
      <c r="F724" s="4"/>
      <c r="G724" s="4"/>
      <c r="H724" s="4"/>
      <c r="I724" s="4"/>
      <c r="J724" s="4"/>
      <c r="K724" s="194"/>
    </row>
    <row r="725" spans="1:11">
      <c r="A725" s="603"/>
      <c r="B725" s="4"/>
      <c r="C725" s="4"/>
      <c r="D725" s="4"/>
      <c r="E725" s="4"/>
      <c r="F725" s="4"/>
      <c r="G725" s="4"/>
      <c r="H725" s="4"/>
      <c r="I725" s="4"/>
      <c r="J725" s="4"/>
      <c r="K725" s="194"/>
    </row>
    <row r="726" spans="1:11">
      <c r="A726" s="603"/>
      <c r="B726" s="4"/>
      <c r="C726" s="4"/>
      <c r="D726" s="4"/>
      <c r="E726" s="4"/>
      <c r="F726" s="4"/>
      <c r="G726" s="4"/>
      <c r="H726" s="4"/>
      <c r="I726" s="4"/>
      <c r="J726" s="4"/>
      <c r="K726" s="194"/>
    </row>
    <row r="727" spans="1:11">
      <c r="A727" s="603"/>
      <c r="B727" s="4"/>
      <c r="C727" s="4"/>
      <c r="D727" s="4"/>
      <c r="E727" s="4"/>
      <c r="F727" s="4"/>
      <c r="G727" s="4"/>
      <c r="H727" s="4"/>
      <c r="I727" s="4"/>
      <c r="J727" s="4"/>
      <c r="K727" s="194"/>
    </row>
    <row r="728" spans="1:11">
      <c r="A728" s="603"/>
      <c r="B728" s="4"/>
      <c r="C728" s="4"/>
      <c r="D728" s="4"/>
      <c r="E728" s="4"/>
      <c r="F728" s="4"/>
      <c r="G728" s="4"/>
      <c r="H728" s="4"/>
      <c r="I728" s="4"/>
      <c r="J728" s="4"/>
      <c r="K728" s="194"/>
    </row>
    <row r="729" spans="1:11">
      <c r="A729" s="603"/>
      <c r="B729" s="4"/>
      <c r="C729" s="4"/>
      <c r="D729" s="4"/>
      <c r="E729" s="4"/>
      <c r="F729" s="4"/>
      <c r="G729" s="4"/>
      <c r="H729" s="4"/>
      <c r="I729" s="4"/>
      <c r="J729" s="4"/>
      <c r="K729" s="194"/>
    </row>
    <row r="730" spans="1:11">
      <c r="A730" s="603"/>
      <c r="B730" s="4"/>
      <c r="C730" s="4"/>
      <c r="D730" s="4"/>
      <c r="E730" s="4"/>
      <c r="F730" s="4"/>
      <c r="G730" s="4"/>
      <c r="H730" s="4"/>
      <c r="I730" s="4"/>
      <c r="J730" s="4"/>
      <c r="K730" s="194"/>
    </row>
    <row r="731" spans="1:11">
      <c r="A731" s="603"/>
      <c r="B731" s="4"/>
      <c r="C731" s="4"/>
      <c r="D731" s="4"/>
      <c r="E731" s="4"/>
      <c r="F731" s="4"/>
      <c r="G731" s="4"/>
      <c r="H731" s="4"/>
      <c r="I731" s="4"/>
      <c r="J731" s="4"/>
      <c r="K731" s="194"/>
    </row>
    <row r="732" spans="1:11">
      <c r="A732" s="603"/>
      <c r="B732" s="4"/>
      <c r="C732" s="4"/>
      <c r="D732" s="4"/>
      <c r="E732" s="4"/>
      <c r="F732" s="4"/>
      <c r="G732" s="4"/>
      <c r="H732" s="4"/>
      <c r="I732" s="4"/>
      <c r="J732" s="4"/>
      <c r="K732" s="194"/>
    </row>
    <row r="733" spans="1:11">
      <c r="A733" s="603"/>
      <c r="B733" s="4"/>
      <c r="C733" s="4"/>
      <c r="D733" s="4"/>
      <c r="E733" s="4"/>
      <c r="F733" s="4"/>
      <c r="G733" s="4"/>
      <c r="H733" s="4"/>
      <c r="I733" s="4"/>
      <c r="J733" s="4"/>
      <c r="K733" s="194"/>
    </row>
    <row r="734" spans="1:11">
      <c r="A734" s="603"/>
      <c r="B734" s="4"/>
      <c r="C734" s="4"/>
      <c r="D734" s="4"/>
      <c r="E734" s="4"/>
      <c r="F734" s="4"/>
      <c r="G734" s="4"/>
      <c r="H734" s="4"/>
      <c r="I734" s="4"/>
      <c r="J734" s="4"/>
      <c r="K734" s="194"/>
    </row>
    <row r="735" spans="1:11">
      <c r="A735" s="603"/>
      <c r="B735" s="4"/>
      <c r="C735" s="4"/>
      <c r="D735" s="4"/>
      <c r="E735" s="4"/>
      <c r="F735" s="4"/>
      <c r="G735" s="4"/>
      <c r="H735" s="4"/>
      <c r="I735" s="4"/>
      <c r="J735" s="4"/>
      <c r="K735" s="194"/>
    </row>
    <row r="736" spans="1:11">
      <c r="A736" s="603"/>
      <c r="B736" s="4"/>
      <c r="C736" s="4"/>
      <c r="D736" s="4"/>
      <c r="E736" s="4"/>
      <c r="F736" s="4"/>
      <c r="G736" s="4"/>
      <c r="H736" s="4"/>
      <c r="I736" s="4"/>
      <c r="J736" s="4"/>
      <c r="K736" s="194"/>
    </row>
    <row r="737" spans="1:13">
      <c r="A737" s="603"/>
      <c r="B737" s="4"/>
      <c r="C737" s="4"/>
      <c r="D737" s="4"/>
      <c r="E737" s="4"/>
      <c r="F737" s="4"/>
      <c r="G737" s="4"/>
      <c r="H737" s="4"/>
      <c r="I737" s="4"/>
      <c r="J737" s="4"/>
      <c r="K737" s="194"/>
    </row>
    <row r="738" spans="1:13">
      <c r="A738" s="603"/>
      <c r="B738" s="4"/>
      <c r="C738" s="4"/>
      <c r="D738" s="4"/>
      <c r="E738" s="4"/>
      <c r="F738" s="4"/>
      <c r="G738" s="4"/>
      <c r="H738" s="4"/>
      <c r="I738" s="4"/>
      <c r="J738" s="4"/>
      <c r="K738" s="604"/>
    </row>
    <row r="739" spans="1:13" ht="13.5" thickBot="1">
      <c r="A739" s="603"/>
      <c r="B739" s="4"/>
      <c r="C739" s="4"/>
      <c r="D739" s="4"/>
      <c r="E739" s="4"/>
      <c r="F739" s="4"/>
      <c r="G739" s="4"/>
      <c r="H739" s="4"/>
      <c r="I739" s="4"/>
      <c r="J739" s="4"/>
      <c r="K739" s="194"/>
    </row>
    <row r="740" spans="1:13" ht="13.5" customHeight="1" thickBot="1">
      <c r="A740" s="549" t="s">
        <v>324</v>
      </c>
      <c r="B740" s="550"/>
      <c r="C740" s="550"/>
      <c r="D740" s="550"/>
      <c r="E740" s="550"/>
      <c r="F740" s="550"/>
      <c r="G740" s="550"/>
      <c r="H740" s="550"/>
      <c r="I740" s="550"/>
      <c r="J740" s="550"/>
      <c r="K740" s="558"/>
    </row>
    <row r="741" spans="1:13" ht="13.5" thickBot="1">
      <c r="A741" s="248" t="s">
        <v>483</v>
      </c>
      <c r="B741" s="678" t="s">
        <v>100</v>
      </c>
      <c r="C741" s="679"/>
      <c r="D741" s="679"/>
      <c r="E741" s="679"/>
      <c r="F741" s="679"/>
      <c r="G741" s="679"/>
      <c r="H741" s="679"/>
      <c r="I741" s="679"/>
      <c r="J741" s="679"/>
      <c r="K741" s="680"/>
    </row>
    <row r="742" spans="1:13" ht="25.5">
      <c r="A742" s="448" t="s">
        <v>208</v>
      </c>
      <c r="B742" s="464">
        <f>E742-2</f>
        <v>2018</v>
      </c>
      <c r="C742" s="450">
        <f>B742+1</f>
        <v>2019</v>
      </c>
      <c r="D742" s="451" t="str">
        <f>B742&amp;"-"&amp;C742</f>
        <v>2018-2019</v>
      </c>
      <c r="E742" s="449" t="str">
        <f>$L$1</f>
        <v>2020</v>
      </c>
      <c r="F742" s="450">
        <f>E742+1</f>
        <v>2021</v>
      </c>
      <c r="G742" s="451" t="str">
        <f>E742&amp;"-"&amp;F742</f>
        <v>2020-2021</v>
      </c>
      <c r="H742" s="449" t="s">
        <v>101</v>
      </c>
      <c r="I742" s="450" t="s">
        <v>102</v>
      </c>
      <c r="J742" s="465" t="s">
        <v>103</v>
      </c>
      <c r="K742" s="465" t="s">
        <v>104</v>
      </c>
    </row>
    <row r="743" spans="1:13" s="38" customFormat="1" hidden="1" outlineLevel="1">
      <c r="A743" s="602" t="s">
        <v>232</v>
      </c>
      <c r="B743" s="598"/>
      <c r="C743" s="598"/>
      <c r="D743" s="598"/>
      <c r="E743" s="598"/>
      <c r="F743" s="598"/>
      <c r="G743" s="598"/>
      <c r="H743" s="598"/>
      <c r="I743" s="598"/>
      <c r="J743" s="598"/>
      <c r="K743" s="597"/>
      <c r="L743" s="35"/>
      <c r="M743" s="35"/>
    </row>
    <row r="744" spans="1:13" hidden="1" outlineLevel="1">
      <c r="A744" s="612" t="s">
        <v>204</v>
      </c>
      <c r="B744" s="159">
        <f>(INDEX(Data!1089:1089,1,$M$1-2))</f>
        <v>5502660</v>
      </c>
      <c r="C744" s="160">
        <f>(INDEX(Data!1089:1089,1,$M$1-1))</f>
        <v>5502660</v>
      </c>
      <c r="D744" s="161">
        <f>B744+C744</f>
        <v>11005320</v>
      </c>
      <c r="E744" s="162">
        <f>(INDEX(Data!1089:1089,1,$M$1))</f>
        <v>8557916.8965290915</v>
      </c>
      <c r="F744" s="163">
        <f>(INDEX(Data!1089:1089,1,$M$1+1))</f>
        <v>8557916.8965290934</v>
      </c>
      <c r="G744" s="161">
        <f>E744+F744</f>
        <v>17115833.793058187</v>
      </c>
      <c r="H744" s="159">
        <f>G744-D744</f>
        <v>6110513.7930581868</v>
      </c>
      <c r="I744" s="164">
        <f t="shared" ref="I744:I766" si="185">IFERROR(H744/D744,"")</f>
        <v>0.55523272317917027</v>
      </c>
      <c r="J744" s="165">
        <f>IFERROR(G744/G$747,"")</f>
        <v>0.40859300208426763</v>
      </c>
      <c r="K744" s="23">
        <f>IFERROR(G744/'Dollars - All Funds'!G744,"")</f>
        <v>0.83891227140488034</v>
      </c>
    </row>
    <row r="745" spans="1:13" hidden="1" outlineLevel="1">
      <c r="A745" s="612" t="s">
        <v>205</v>
      </c>
      <c r="B745" s="24">
        <f>(INDEX(Data!1090:1090,1,$M$1-2))</f>
        <v>3783969</v>
      </c>
      <c r="C745" s="25">
        <f>(INDEX(Data!1090:1090,1,$M$1-1))</f>
        <v>3783969</v>
      </c>
      <c r="D745" s="26">
        <f>B745+C745</f>
        <v>7567938</v>
      </c>
      <c r="E745" s="27">
        <f>(INDEX(Data!1090:1090,1,$M$1))</f>
        <v>5286721.1167782769</v>
      </c>
      <c r="F745" s="28">
        <f>(INDEX(Data!1090:1090,1,$M$1+1))</f>
        <v>5286721.116778275</v>
      </c>
      <c r="G745" s="26">
        <f>E745+F745</f>
        <v>10573442.233556552</v>
      </c>
      <c r="H745" s="24">
        <f>G745-D745</f>
        <v>3005504.2335565519</v>
      </c>
      <c r="I745" s="164">
        <f t="shared" si="185"/>
        <v>0.39713647674657904</v>
      </c>
      <c r="J745" s="165">
        <f>IFERROR(G745/G$747,"")</f>
        <v>0.2524115714611373</v>
      </c>
      <c r="K745" s="23">
        <f>IFERROR(G745/'Dollars - All Funds'!G745,"")</f>
        <v>0.80901466422601942</v>
      </c>
    </row>
    <row r="746" spans="1:13" hidden="1" outlineLevel="1">
      <c r="A746" s="612" t="s">
        <v>375</v>
      </c>
      <c r="B746" s="24">
        <f>(INDEX(Data!1091:1091,1,$M$1-2))</f>
        <v>4291864</v>
      </c>
      <c r="C746" s="25">
        <f>(INDEX(Data!1091:1091,1,$M$1-1))</f>
        <v>4291864</v>
      </c>
      <c r="D746" s="26">
        <f>B746+C746</f>
        <v>8583728</v>
      </c>
      <c r="E746" s="27">
        <f>(INDEX(Data!1091:1091,1,$M$1))</f>
        <v>7100206.4966926351</v>
      </c>
      <c r="F746" s="28">
        <f>(INDEX(Data!1091:1091,1,$M$1+1))</f>
        <v>7100206.4966926333</v>
      </c>
      <c r="G746" s="26">
        <f>E746+F746</f>
        <v>14200412.993385268</v>
      </c>
      <c r="H746" s="24">
        <f>G746-D746</f>
        <v>5616684.9933852684</v>
      </c>
      <c r="I746" s="164">
        <f t="shared" si="185"/>
        <v>0.65434098021107712</v>
      </c>
      <c r="J746" s="165">
        <f>IFERROR(G746/G$747,"")</f>
        <v>0.33899542645459496</v>
      </c>
      <c r="K746" s="23">
        <f>IFERROR(G746/'Dollars - All Funds'!G746,"")</f>
        <v>0.82242325021281137</v>
      </c>
    </row>
    <row r="747" spans="1:13" collapsed="1">
      <c r="A747" s="370" t="s">
        <v>232</v>
      </c>
      <c r="B747" s="172">
        <f t="shared" ref="B747:H747" si="186">SUM(B744:B746)</f>
        <v>13578493</v>
      </c>
      <c r="C747" s="175">
        <f t="shared" si="186"/>
        <v>13578493</v>
      </c>
      <c r="D747" s="371">
        <f t="shared" si="186"/>
        <v>27156986</v>
      </c>
      <c r="E747" s="172">
        <f t="shared" si="186"/>
        <v>20944844.510000005</v>
      </c>
      <c r="F747" s="175">
        <f t="shared" si="186"/>
        <v>20944844.510000002</v>
      </c>
      <c r="G747" s="174">
        <f t="shared" si="186"/>
        <v>41889689.020000011</v>
      </c>
      <c r="H747" s="172">
        <f t="shared" si="186"/>
        <v>14732703.020000007</v>
      </c>
      <c r="I747" s="166">
        <f t="shared" si="185"/>
        <v>0.54250140350626563</v>
      </c>
      <c r="J747" s="167">
        <f>IFERROR(G747/G$766,"")</f>
        <v>0.75430369709763623</v>
      </c>
      <c r="K747" s="156">
        <f>IFERROR(G747/'Dollars - All Funds'!G747,"")</f>
        <v>0.82559977085642333</v>
      </c>
    </row>
    <row r="748" spans="1:13" s="38" customFormat="1" hidden="1" outlineLevel="1">
      <c r="A748" s="602" t="s">
        <v>473</v>
      </c>
      <c r="B748" s="598"/>
      <c r="C748" s="598"/>
      <c r="D748" s="598"/>
      <c r="E748" s="598"/>
      <c r="F748" s="598"/>
      <c r="G748" s="598"/>
      <c r="H748" s="598"/>
      <c r="I748" s="598"/>
      <c r="J748" s="598"/>
      <c r="K748" s="597"/>
      <c r="L748" s="35"/>
      <c r="M748" s="35"/>
    </row>
    <row r="749" spans="1:13" hidden="1" outlineLevel="1">
      <c r="A749" s="614" t="s">
        <v>204</v>
      </c>
      <c r="B749" s="172">
        <f>(INDEX(Data!1095:1095,1,$M$1-2))</f>
        <v>1046787</v>
      </c>
      <c r="C749" s="173">
        <f>(INDEX(Data!1095:1095,1,$M$1-1))</f>
        <v>1048331</v>
      </c>
      <c r="D749" s="174">
        <f>B749+C749</f>
        <v>2095118</v>
      </c>
      <c r="E749" s="434">
        <f>(INDEX(Data!1095:1095,1,$M$1))</f>
        <v>1129796.9388738102</v>
      </c>
      <c r="F749" s="435">
        <f>(INDEX(Data!1095:1095,1,$M$1+1))</f>
        <v>1129724.1132206579</v>
      </c>
      <c r="G749" s="174">
        <f>E749+F749</f>
        <v>2259521.0520944679</v>
      </c>
      <c r="H749" s="172">
        <f>G749-D749</f>
        <v>164403.05209446792</v>
      </c>
      <c r="I749" s="166">
        <f t="shared" si="185"/>
        <v>7.8469590779358445E-2</v>
      </c>
      <c r="J749" s="167">
        <f>IFERROR(G749/G$752,"")</f>
        <v>0.39329098783724004</v>
      </c>
      <c r="K749" s="156">
        <f>IFERROR(G749/'Dollars - All Funds'!G749,"")</f>
        <v>0.86085781409091211</v>
      </c>
    </row>
    <row r="750" spans="1:13" hidden="1" outlineLevel="1">
      <c r="A750" s="614" t="s">
        <v>205</v>
      </c>
      <c r="B750" s="152">
        <f>(INDEX(Data!1096:1096,1,$M$1-2))</f>
        <v>708136</v>
      </c>
      <c r="C750" s="154">
        <f>(INDEX(Data!1096:1096,1,$M$1-1))</f>
        <v>709077</v>
      </c>
      <c r="D750" s="155">
        <f>B750+C750</f>
        <v>1417213</v>
      </c>
      <c r="E750" s="393">
        <f>(INDEX(Data!1096:1096,1,$M$1))</f>
        <v>695452.36731283029</v>
      </c>
      <c r="F750" s="394">
        <f>(INDEX(Data!1096:1096,1,$M$1+1))</f>
        <v>695426.05302488967</v>
      </c>
      <c r="G750" s="155">
        <f>E750+F750</f>
        <v>1390878.4203377198</v>
      </c>
      <c r="H750" s="152">
        <f>G750-D750</f>
        <v>-26334.579662280157</v>
      </c>
      <c r="I750" s="166">
        <f t="shared" si="185"/>
        <v>-1.8581948981755147E-2</v>
      </c>
      <c r="J750" s="167">
        <f>IFERROR(G750/G$752,"")</f>
        <v>0.24209553055018473</v>
      </c>
      <c r="K750" s="156">
        <f>IFERROR(G750/'Dollars - All Funds'!G750,"")</f>
        <v>0.83372700776597963</v>
      </c>
    </row>
    <row r="751" spans="1:13" hidden="1" outlineLevel="1">
      <c r="A751" s="614" t="s">
        <v>375</v>
      </c>
      <c r="B751" s="152">
        <f>(INDEX(Data!1097:1097,1,$M$1-2))</f>
        <v>950871</v>
      </c>
      <c r="C751" s="154">
        <f>(INDEX(Data!1097:1097,1,$M$1-1))</f>
        <v>951772</v>
      </c>
      <c r="D751" s="155">
        <f>B751+C751</f>
        <v>1902643</v>
      </c>
      <c r="E751" s="393">
        <f>(INDEX(Data!1097:1097,1,$M$1))</f>
        <v>1047530.5313904288</v>
      </c>
      <c r="F751" s="394">
        <f>(INDEX(Data!1097:1097,1,$M$1+1))</f>
        <v>1047233.556928871</v>
      </c>
      <c r="G751" s="155">
        <f>E751+F751</f>
        <v>2094764.0883192997</v>
      </c>
      <c r="H751" s="152">
        <f>G751-D751</f>
        <v>192121.08831929974</v>
      </c>
      <c r="I751" s="166">
        <f t="shared" si="185"/>
        <v>0.10097589948261432</v>
      </c>
      <c r="J751" s="167">
        <f>IFERROR(G751/G$752,"")</f>
        <v>0.36461348161257523</v>
      </c>
      <c r="K751" s="156">
        <f>IFERROR(G751/'Dollars - All Funds'!G751,"")</f>
        <v>0.86011518560432043</v>
      </c>
    </row>
    <row r="752" spans="1:13" ht="12.75" customHeight="1" collapsed="1">
      <c r="A752" s="370" t="s">
        <v>473</v>
      </c>
      <c r="B752" s="172">
        <f t="shared" ref="B752:H752" si="187">SUM(B749:B751)</f>
        <v>2705794</v>
      </c>
      <c r="C752" s="175">
        <f t="shared" si="187"/>
        <v>2709180</v>
      </c>
      <c r="D752" s="371">
        <f t="shared" si="187"/>
        <v>5414974</v>
      </c>
      <c r="E752" s="172">
        <f t="shared" si="187"/>
        <v>2872779.8375770692</v>
      </c>
      <c r="F752" s="175">
        <f t="shared" si="187"/>
        <v>2872383.7231744183</v>
      </c>
      <c r="G752" s="174">
        <f t="shared" si="187"/>
        <v>5745163.5607514875</v>
      </c>
      <c r="H752" s="172">
        <f t="shared" si="187"/>
        <v>330189.5607514875</v>
      </c>
      <c r="I752" s="166">
        <f t="shared" si="185"/>
        <v>6.0977127637452645E-2</v>
      </c>
      <c r="J752" s="167">
        <f>IFERROR(G752/G$766,"")</f>
        <v>0.10345262081645948</v>
      </c>
      <c r="K752" s="156">
        <f>IFERROR(G752/'Dollars - All Funds'!G752,"")</f>
        <v>0.85386213525021348</v>
      </c>
    </row>
    <row r="753" spans="1:13" s="38" customFormat="1" hidden="1" outlineLevel="1">
      <c r="A753" s="600" t="s">
        <v>197</v>
      </c>
      <c r="B753" s="598"/>
      <c r="C753" s="598"/>
      <c r="D753" s="598"/>
      <c r="E753" s="598"/>
      <c r="F753" s="598"/>
      <c r="G753" s="598"/>
      <c r="H753" s="598"/>
      <c r="I753" s="598"/>
      <c r="J753" s="598"/>
      <c r="K753" s="597"/>
      <c r="L753" s="35"/>
      <c r="M753" s="35"/>
    </row>
    <row r="754" spans="1:13" hidden="1" outlineLevel="1">
      <c r="A754" s="614" t="s">
        <v>204</v>
      </c>
      <c r="B754" s="172">
        <f>(INDEX(Data!1101:1101,1,$M$1-2))</f>
        <v>375000</v>
      </c>
      <c r="C754" s="173">
        <f>(INDEX(Data!1101:1101,1,$M$1-1))</f>
        <v>375000</v>
      </c>
      <c r="D754" s="174">
        <f>B754+C754</f>
        <v>750000</v>
      </c>
      <c r="E754" s="434">
        <f>(INDEX(Data!1101:1101,1,$M$1))</f>
        <v>1316566</v>
      </c>
      <c r="F754" s="435">
        <f>(INDEX(Data!1101:1101,1,$M$1+1))</f>
        <v>1316566</v>
      </c>
      <c r="G754" s="174">
        <f>E754+F754</f>
        <v>2633132</v>
      </c>
      <c r="H754" s="172">
        <f>G754-D754</f>
        <v>1883132</v>
      </c>
      <c r="I754" s="166">
        <f t="shared" si="185"/>
        <v>2.5108426666666666</v>
      </c>
      <c r="J754" s="167">
        <f>IFERROR(G754/G$757,"")</f>
        <v>0.33333333333333331</v>
      </c>
      <c r="K754" s="156">
        <f>IFERROR(G754/'Dollars - All Funds'!G754,"")</f>
        <v>1</v>
      </c>
    </row>
    <row r="755" spans="1:13" hidden="1" outlineLevel="1">
      <c r="A755" s="614" t="s">
        <v>205</v>
      </c>
      <c r="B755" s="152">
        <f>(INDEX(Data!1102:1102,1,$M$1-2))</f>
        <v>375000</v>
      </c>
      <c r="C755" s="154">
        <f>(INDEX(Data!1102:1102,1,$M$1-1))</f>
        <v>375000</v>
      </c>
      <c r="D755" s="155">
        <f>B755+C755</f>
        <v>750000</v>
      </c>
      <c r="E755" s="393">
        <f>(INDEX(Data!1102:1102,1,$M$1))</f>
        <v>1316566</v>
      </c>
      <c r="F755" s="394">
        <f>(INDEX(Data!1102:1102,1,$M$1+1))</f>
        <v>1316566</v>
      </c>
      <c r="G755" s="155">
        <f>E755+F755</f>
        <v>2633132</v>
      </c>
      <c r="H755" s="152">
        <f>G755-D755</f>
        <v>1883132</v>
      </c>
      <c r="I755" s="166">
        <f t="shared" si="185"/>
        <v>2.5108426666666666</v>
      </c>
      <c r="J755" s="167">
        <f>IFERROR(G755/G$757,"")</f>
        <v>0.33333333333333331</v>
      </c>
      <c r="K755" s="156">
        <f>IFERROR(G755/'Dollars - All Funds'!G755,"")</f>
        <v>1</v>
      </c>
    </row>
    <row r="756" spans="1:13" hidden="1" outlineLevel="1">
      <c r="A756" s="614" t="s">
        <v>375</v>
      </c>
      <c r="B756" s="152">
        <f>(INDEX(Data!1103:1103,1,$M$1-2))</f>
        <v>375000</v>
      </c>
      <c r="C756" s="154">
        <f>(INDEX(Data!1103:1103,1,$M$1-1))</f>
        <v>375000</v>
      </c>
      <c r="D756" s="155">
        <f>B756+C756</f>
        <v>750000</v>
      </c>
      <c r="E756" s="393">
        <f>(INDEX(Data!1103:1103,1,$M$1))</f>
        <v>1316566</v>
      </c>
      <c r="F756" s="394">
        <f>(INDEX(Data!1103:1103,1,$M$1+1))</f>
        <v>1316566</v>
      </c>
      <c r="G756" s="155">
        <f>E756+F756</f>
        <v>2633132</v>
      </c>
      <c r="H756" s="152">
        <f>G756-D756</f>
        <v>1883132</v>
      </c>
      <c r="I756" s="166">
        <f t="shared" si="185"/>
        <v>2.5108426666666666</v>
      </c>
      <c r="J756" s="167">
        <f>IFERROR(G756/G$757,"")</f>
        <v>0.33333333333333331</v>
      </c>
      <c r="K756" s="156">
        <f>IFERROR(G756/'Dollars - All Funds'!G756,"")</f>
        <v>1</v>
      </c>
    </row>
    <row r="757" spans="1:13" collapsed="1">
      <c r="A757" s="370" t="s">
        <v>197</v>
      </c>
      <c r="B757" s="172">
        <f t="shared" ref="B757:H757" si="188">SUM(B754:B756)</f>
        <v>1125000</v>
      </c>
      <c r="C757" s="175">
        <f t="shared" si="188"/>
        <v>1125000</v>
      </c>
      <c r="D757" s="371">
        <f t="shared" si="188"/>
        <v>2250000</v>
      </c>
      <c r="E757" s="172">
        <f t="shared" si="188"/>
        <v>3949698</v>
      </c>
      <c r="F757" s="175">
        <f t="shared" si="188"/>
        <v>3949698</v>
      </c>
      <c r="G757" s="174">
        <f t="shared" si="188"/>
        <v>7899396</v>
      </c>
      <c r="H757" s="172">
        <f t="shared" si="188"/>
        <v>5649396</v>
      </c>
      <c r="I757" s="166">
        <f t="shared" si="185"/>
        <v>2.5108426666666666</v>
      </c>
      <c r="J757" s="167">
        <f>IFERROR(G757/G$766,"")</f>
        <v>0.14224368208590435</v>
      </c>
      <c r="K757" s="156">
        <f>IFERROR(G757/'Dollars - All Funds'!G757,"")</f>
        <v>1</v>
      </c>
    </row>
    <row r="758" spans="1:13" hidden="1">
      <c r="A758" s="398" t="s">
        <v>392</v>
      </c>
      <c r="B758" s="399"/>
      <c r="C758" s="400"/>
      <c r="D758" s="442"/>
      <c r="E758" s="399"/>
      <c r="F758" s="400"/>
      <c r="G758" s="401"/>
      <c r="H758" s="399"/>
      <c r="I758" s="402"/>
      <c r="J758" s="438"/>
      <c r="K758" s="467"/>
    </row>
    <row r="759" spans="1:13" hidden="1">
      <c r="A759" s="398" t="s">
        <v>393</v>
      </c>
      <c r="B759" s="399"/>
      <c r="C759" s="400"/>
      <c r="D759" s="442"/>
      <c r="E759" s="399"/>
      <c r="F759" s="400"/>
      <c r="G759" s="401"/>
      <c r="H759" s="399"/>
      <c r="I759" s="402"/>
      <c r="J759" s="438"/>
      <c r="K759" s="467"/>
    </row>
    <row r="760" spans="1:13" hidden="1">
      <c r="A760" s="398" t="s">
        <v>394</v>
      </c>
      <c r="B760" s="399"/>
      <c r="C760" s="400"/>
      <c r="D760" s="442"/>
      <c r="E760" s="399"/>
      <c r="F760" s="400"/>
      <c r="G760" s="401"/>
      <c r="H760" s="399"/>
      <c r="I760" s="402"/>
      <c r="J760" s="438"/>
      <c r="K760" s="467"/>
    </row>
    <row r="761" spans="1:13" hidden="1">
      <c r="A761" s="398" t="s">
        <v>395</v>
      </c>
      <c r="B761" s="399"/>
      <c r="C761" s="400"/>
      <c r="D761" s="442"/>
      <c r="E761" s="399"/>
      <c r="F761" s="400"/>
      <c r="G761" s="401"/>
      <c r="H761" s="399"/>
      <c r="I761" s="402"/>
      <c r="J761" s="438"/>
      <c r="K761" s="467"/>
    </row>
    <row r="762" spans="1:13" ht="25.5" hidden="1">
      <c r="A762" s="398" t="s">
        <v>396</v>
      </c>
      <c r="B762" s="399"/>
      <c r="C762" s="400"/>
      <c r="D762" s="442"/>
      <c r="E762" s="399"/>
      <c r="F762" s="400"/>
      <c r="G762" s="401"/>
      <c r="H762" s="399"/>
      <c r="I762" s="402"/>
      <c r="J762" s="438"/>
      <c r="K762" s="467"/>
    </row>
    <row r="763" spans="1:13" hidden="1">
      <c r="A763" s="398" t="s">
        <v>397</v>
      </c>
      <c r="B763" s="399"/>
      <c r="C763" s="400"/>
      <c r="D763" s="442"/>
      <c r="E763" s="399"/>
      <c r="F763" s="400"/>
      <c r="G763" s="401"/>
      <c r="H763" s="399"/>
      <c r="I763" s="402"/>
      <c r="J763" s="438"/>
      <c r="K763" s="467"/>
    </row>
    <row r="764" spans="1:13" hidden="1">
      <c r="A764" s="398" t="s">
        <v>446</v>
      </c>
      <c r="B764" s="399"/>
      <c r="C764" s="400"/>
      <c r="D764" s="442"/>
      <c r="E764" s="399"/>
      <c r="F764" s="400"/>
      <c r="G764" s="401"/>
      <c r="H764" s="399"/>
      <c r="I764" s="402"/>
      <c r="J764" s="438"/>
      <c r="K764" s="467"/>
    </row>
    <row r="765" spans="1:13" hidden="1">
      <c r="A765" s="398" t="s">
        <v>447</v>
      </c>
      <c r="B765" s="399"/>
      <c r="C765" s="400"/>
      <c r="D765" s="442"/>
      <c r="E765" s="399"/>
      <c r="F765" s="400"/>
      <c r="G765" s="401"/>
      <c r="H765" s="399"/>
      <c r="I765" s="402"/>
      <c r="J765" s="438"/>
      <c r="K765" s="467"/>
    </row>
    <row r="766" spans="1:13" ht="29.25" customHeight="1" thickBot="1">
      <c r="A766" s="376" t="s">
        <v>248</v>
      </c>
      <c r="B766" s="417">
        <f t="shared" ref="B766:H766" si="189">B757+B752+B747</f>
        <v>17409287</v>
      </c>
      <c r="C766" s="418">
        <f t="shared" si="189"/>
        <v>17412673</v>
      </c>
      <c r="D766" s="419">
        <f t="shared" si="189"/>
        <v>34821960</v>
      </c>
      <c r="E766" s="420">
        <f t="shared" si="189"/>
        <v>27767322.347577073</v>
      </c>
      <c r="F766" s="421">
        <f t="shared" si="189"/>
        <v>27766926.233174421</v>
      </c>
      <c r="G766" s="419">
        <f t="shared" si="189"/>
        <v>55534248.580751494</v>
      </c>
      <c r="H766" s="417">
        <f t="shared" si="189"/>
        <v>20712288.580751494</v>
      </c>
      <c r="I766" s="422">
        <f t="shared" si="185"/>
        <v>0.59480536364844172</v>
      </c>
      <c r="J766" s="441">
        <f>J757+J752+J747</f>
        <v>1</v>
      </c>
      <c r="K766" s="610">
        <f>IFERROR(G766/'Dollars - All Funds'!G766,"")</f>
        <v>0.84958487316653697</v>
      </c>
    </row>
    <row r="767" spans="1:13" ht="13.5" thickBot="1">
      <c r="A767" s="603"/>
      <c r="B767" s="4"/>
      <c r="C767" s="4"/>
      <c r="D767" s="4"/>
      <c r="E767" s="4"/>
      <c r="F767" s="4"/>
      <c r="G767" s="4"/>
      <c r="H767" s="4"/>
      <c r="I767" s="4"/>
      <c r="J767" s="4"/>
      <c r="K767" s="194"/>
    </row>
    <row r="768" spans="1:13" ht="13.5" customHeight="1" thickBot="1">
      <c r="A768" s="549" t="s">
        <v>325</v>
      </c>
      <c r="B768" s="550"/>
      <c r="C768" s="550"/>
      <c r="D768" s="550"/>
      <c r="E768" s="550"/>
      <c r="F768" s="550"/>
      <c r="G768" s="550"/>
      <c r="H768" s="550"/>
      <c r="I768" s="550"/>
      <c r="J768" s="550"/>
      <c r="K768" s="558"/>
    </row>
    <row r="769" spans="1:13" ht="25.5">
      <c r="A769" s="448" t="s">
        <v>208</v>
      </c>
      <c r="B769" s="464">
        <f>E769-2</f>
        <v>2018</v>
      </c>
      <c r="C769" s="450">
        <f>B769+1</f>
        <v>2019</v>
      </c>
      <c r="D769" s="451" t="str">
        <f>B769&amp;"-"&amp;C769</f>
        <v>2018-2019</v>
      </c>
      <c r="E769" s="449" t="str">
        <f>$L$1</f>
        <v>2020</v>
      </c>
      <c r="F769" s="450">
        <f>E769+1</f>
        <v>2021</v>
      </c>
      <c r="G769" s="451" t="str">
        <f>E769&amp;"-"&amp;F769</f>
        <v>2020-2021</v>
      </c>
      <c r="H769" s="449" t="s">
        <v>101</v>
      </c>
      <c r="I769" s="450" t="s">
        <v>102</v>
      </c>
      <c r="J769" s="465" t="s">
        <v>103</v>
      </c>
      <c r="K769" s="465" t="s">
        <v>104</v>
      </c>
    </row>
    <row r="770" spans="1:13" s="38" customFormat="1" hidden="1" outlineLevel="1">
      <c r="A770" s="600" t="s">
        <v>248</v>
      </c>
      <c r="B770" s="598"/>
      <c r="C770" s="598"/>
      <c r="D770" s="598"/>
      <c r="E770" s="598"/>
      <c r="F770" s="598"/>
      <c r="G770" s="598"/>
      <c r="H770" s="598"/>
      <c r="I770" s="598"/>
      <c r="J770" s="598"/>
      <c r="K770" s="597"/>
      <c r="L770" s="35"/>
      <c r="M770" s="35"/>
    </row>
    <row r="771" spans="1:13" hidden="1" outlineLevel="1">
      <c r="A771" s="612" t="s">
        <v>204</v>
      </c>
      <c r="B771" s="159">
        <f t="shared" ref="B771:C773" si="190">B744+B749+B754</f>
        <v>6924447</v>
      </c>
      <c r="C771" s="160">
        <f t="shared" si="190"/>
        <v>6925991</v>
      </c>
      <c r="D771" s="161">
        <f>B771+C771</f>
        <v>13850438</v>
      </c>
      <c r="E771" s="162">
        <f t="shared" ref="E771:F773" si="191">E744+E749+E754</f>
        <v>11004279.835402902</v>
      </c>
      <c r="F771" s="163">
        <f t="shared" si="191"/>
        <v>11004207.009749752</v>
      </c>
      <c r="G771" s="161">
        <f>E771+F771</f>
        <v>22008486.845152654</v>
      </c>
      <c r="H771" s="159">
        <f>G771-D771</f>
        <v>8158048.8451526538</v>
      </c>
      <c r="I771" s="164">
        <f>IFERROR(H771/D771,"")</f>
        <v>0.58901017030310909</v>
      </c>
      <c r="J771" s="165">
        <f>IFERROR(G771/G$747,"")</f>
        <v>0.52539150707575843</v>
      </c>
      <c r="K771" s="23">
        <f>IFERROR(G771/'Dollars - All Funds'!G771,"")</f>
        <v>0.85768706638824355</v>
      </c>
    </row>
    <row r="772" spans="1:13" hidden="1" outlineLevel="1">
      <c r="A772" s="612" t="s">
        <v>205</v>
      </c>
      <c r="B772" s="24">
        <f t="shared" si="190"/>
        <v>4867105</v>
      </c>
      <c r="C772" s="25">
        <f t="shared" si="190"/>
        <v>4868046</v>
      </c>
      <c r="D772" s="26">
        <f>B772+C772</f>
        <v>9735151</v>
      </c>
      <c r="E772" s="27">
        <f t="shared" si="191"/>
        <v>7298739.4840911068</v>
      </c>
      <c r="F772" s="28">
        <f t="shared" si="191"/>
        <v>7298713.1698031649</v>
      </c>
      <c r="G772" s="26">
        <f>E772+F772</f>
        <v>14597452.653894272</v>
      </c>
      <c r="H772" s="24">
        <f>G772-D772</f>
        <v>4862301.6538942717</v>
      </c>
      <c r="I772" s="164">
        <f>IFERROR(H772/D772,"")</f>
        <v>0.49945826766264556</v>
      </c>
      <c r="J772" s="165">
        <f>IFERROR(G772/G$747,"")</f>
        <v>0.34847364579204193</v>
      </c>
      <c r="K772" s="23">
        <f>IFERROR(G772/'Dollars - All Funds'!G772,"")</f>
        <v>0.84033805295584774</v>
      </c>
    </row>
    <row r="773" spans="1:13" hidden="1" outlineLevel="1">
      <c r="A773" s="612" t="s">
        <v>375</v>
      </c>
      <c r="B773" s="24">
        <f t="shared" si="190"/>
        <v>5617735</v>
      </c>
      <c r="C773" s="25">
        <f t="shared" si="190"/>
        <v>5618636</v>
      </c>
      <c r="D773" s="26">
        <f>B773+C773</f>
        <v>11236371</v>
      </c>
      <c r="E773" s="27">
        <f t="shared" si="191"/>
        <v>9464303.0280830637</v>
      </c>
      <c r="F773" s="28">
        <f t="shared" si="191"/>
        <v>9464006.0536215045</v>
      </c>
      <c r="G773" s="26">
        <f>E773+F773</f>
        <v>18928309.081704568</v>
      </c>
      <c r="H773" s="24">
        <f>G773-D773</f>
        <v>7691938.0817045681</v>
      </c>
      <c r="I773" s="164">
        <f>IFERROR(H773/D773,"")</f>
        <v>0.68455714765065767</v>
      </c>
      <c r="J773" s="165">
        <f>IFERROR(G773/G$747,"")</f>
        <v>0.45186081645694115</v>
      </c>
      <c r="K773" s="23">
        <f>IFERROR(G773/'Dollars - All Funds'!G773,"")</f>
        <v>0.84746808857493361</v>
      </c>
    </row>
    <row r="774" spans="1:13" ht="26.25" collapsed="1" thickBot="1">
      <c r="A774" s="376" t="s">
        <v>248</v>
      </c>
      <c r="B774" s="172">
        <f t="shared" ref="B774:H774" si="192">SUM(B771:B773)</f>
        <v>17409287</v>
      </c>
      <c r="C774" s="175">
        <f t="shared" si="192"/>
        <v>17412673</v>
      </c>
      <c r="D774" s="371">
        <f t="shared" si="192"/>
        <v>34821960</v>
      </c>
      <c r="E774" s="172">
        <f t="shared" si="192"/>
        <v>27767322.347577073</v>
      </c>
      <c r="F774" s="175">
        <f t="shared" si="192"/>
        <v>27766926.233174421</v>
      </c>
      <c r="G774" s="174">
        <f t="shared" si="192"/>
        <v>55534248.580751494</v>
      </c>
      <c r="H774" s="172">
        <f t="shared" si="192"/>
        <v>20712288.580751494</v>
      </c>
      <c r="I774" s="166">
        <f>IFERROR(H774/D774,"")</f>
        <v>0.59480536364844172</v>
      </c>
      <c r="J774" s="167">
        <f>IFERROR(G774/G$766,"")</f>
        <v>1</v>
      </c>
      <c r="K774" s="156">
        <f>IFERROR(G774/'Dollars - All Funds'!G774,"")</f>
        <v>0.84958487316653697</v>
      </c>
    </row>
    <row r="775" spans="1:13">
      <c r="A775" s="603"/>
      <c r="B775" s="4"/>
      <c r="C775" s="4"/>
      <c r="D775" s="4"/>
      <c r="E775" s="4"/>
      <c r="F775" s="4"/>
      <c r="G775" s="4"/>
      <c r="H775" s="4"/>
      <c r="I775" s="4"/>
      <c r="J775" s="4"/>
      <c r="K775" s="194"/>
    </row>
    <row r="776" spans="1:13">
      <c r="A776" s="603"/>
      <c r="B776" s="4"/>
      <c r="C776" s="4"/>
      <c r="D776" s="4"/>
      <c r="E776" s="4"/>
      <c r="F776" s="4"/>
      <c r="G776" s="4"/>
      <c r="H776" s="4"/>
      <c r="I776" s="4"/>
      <c r="J776" s="4"/>
      <c r="K776" s="194"/>
    </row>
    <row r="777" spans="1:13">
      <c r="A777" s="603"/>
      <c r="B777" s="4"/>
      <c r="C777" s="4"/>
      <c r="D777" s="4"/>
      <c r="E777" s="4"/>
      <c r="F777" s="4"/>
      <c r="G777" s="4"/>
      <c r="H777" s="4"/>
      <c r="I777" s="4"/>
      <c r="J777" s="4"/>
      <c r="K777" s="194"/>
    </row>
    <row r="778" spans="1:13">
      <c r="A778" s="603"/>
      <c r="B778" s="4"/>
      <c r="C778" s="4"/>
      <c r="D778" s="4"/>
      <c r="E778" s="4"/>
      <c r="F778" s="4"/>
      <c r="G778" s="4"/>
      <c r="H778" s="4"/>
      <c r="I778" s="4"/>
      <c r="J778" s="4"/>
      <c r="K778" s="194"/>
    </row>
    <row r="779" spans="1:13">
      <c r="A779" s="603"/>
      <c r="B779" s="4"/>
      <c r="C779" s="4"/>
      <c r="D779" s="4"/>
      <c r="E779" s="4"/>
      <c r="F779" s="4"/>
      <c r="G779" s="4"/>
      <c r="H779" s="4"/>
      <c r="I779" s="4"/>
      <c r="J779" s="4"/>
      <c r="K779" s="194"/>
    </row>
    <row r="780" spans="1:13">
      <c r="A780" s="603"/>
      <c r="B780" s="4"/>
      <c r="C780" s="4"/>
      <c r="D780" s="4"/>
      <c r="E780" s="4"/>
      <c r="F780" s="4"/>
      <c r="G780" s="4"/>
      <c r="H780" s="4"/>
      <c r="I780" s="4"/>
      <c r="J780" s="4"/>
      <c r="K780" s="194"/>
    </row>
    <row r="781" spans="1:13">
      <c r="A781" s="603"/>
      <c r="B781" s="4"/>
      <c r="C781" s="4"/>
      <c r="D781" s="4"/>
      <c r="E781" s="4"/>
      <c r="F781" s="4"/>
      <c r="G781" s="4"/>
      <c r="H781" s="4"/>
      <c r="I781" s="4"/>
      <c r="J781" s="4"/>
      <c r="K781" s="194"/>
    </row>
    <row r="782" spans="1:13">
      <c r="A782" s="603"/>
      <c r="B782" s="4"/>
      <c r="C782" s="4"/>
      <c r="D782" s="4"/>
      <c r="E782" s="4"/>
      <c r="F782" s="4"/>
      <c r="G782" s="4"/>
      <c r="H782" s="4"/>
      <c r="I782" s="4"/>
      <c r="J782" s="4"/>
      <c r="K782" s="194"/>
    </row>
    <row r="783" spans="1:13">
      <c r="A783" s="603"/>
      <c r="B783" s="4"/>
      <c r="C783" s="4"/>
      <c r="D783" s="4"/>
      <c r="E783" s="4"/>
      <c r="F783" s="4"/>
      <c r="G783" s="4"/>
      <c r="H783" s="4"/>
      <c r="I783" s="4"/>
      <c r="J783" s="4"/>
      <c r="K783" s="194"/>
    </row>
    <row r="784" spans="1:13">
      <c r="A784" s="603"/>
      <c r="B784" s="4"/>
      <c r="C784" s="4"/>
      <c r="D784" s="4"/>
      <c r="E784" s="4"/>
      <c r="F784" s="4"/>
      <c r="G784" s="4"/>
      <c r="H784" s="4"/>
      <c r="I784" s="4"/>
      <c r="J784" s="4"/>
      <c r="K784" s="194"/>
    </row>
    <row r="785" spans="1:13">
      <c r="A785" s="603"/>
      <c r="B785" s="4"/>
      <c r="C785" s="4"/>
      <c r="D785" s="4"/>
      <c r="E785" s="4"/>
      <c r="F785" s="4"/>
      <c r="G785" s="4"/>
      <c r="H785" s="4"/>
      <c r="I785" s="4"/>
      <c r="J785" s="4"/>
      <c r="K785" s="194"/>
    </row>
    <row r="786" spans="1:13">
      <c r="A786" s="603"/>
      <c r="B786" s="4"/>
      <c r="C786" s="4"/>
      <c r="D786" s="4"/>
      <c r="E786" s="4"/>
      <c r="F786" s="4"/>
      <c r="G786" s="4"/>
      <c r="H786" s="4"/>
      <c r="I786" s="4"/>
      <c r="J786" s="4"/>
      <c r="K786" s="194"/>
    </row>
    <row r="787" spans="1:13">
      <c r="A787" s="603"/>
      <c r="B787" s="4"/>
      <c r="C787" s="4"/>
      <c r="D787" s="4"/>
      <c r="E787" s="4"/>
      <c r="F787" s="4"/>
      <c r="G787" s="4"/>
      <c r="H787" s="4"/>
      <c r="I787" s="4"/>
      <c r="J787" s="4"/>
      <c r="K787" s="194"/>
    </row>
    <row r="788" spans="1:13">
      <c r="A788" s="603"/>
      <c r="B788" s="4"/>
      <c r="C788" s="4"/>
      <c r="D788" s="4"/>
      <c r="E788" s="4"/>
      <c r="F788" s="4"/>
      <c r="G788" s="4"/>
      <c r="H788" s="4"/>
      <c r="I788" s="4"/>
      <c r="J788" s="4"/>
      <c r="K788" s="194"/>
    </row>
    <row r="789" spans="1:13">
      <c r="A789" s="603"/>
      <c r="B789" s="4"/>
      <c r="C789" s="4"/>
      <c r="D789" s="4"/>
      <c r="E789" s="4"/>
      <c r="F789" s="4"/>
      <c r="G789" s="4"/>
      <c r="H789" s="4"/>
      <c r="I789" s="4"/>
      <c r="J789" s="4"/>
      <c r="K789" s="194"/>
    </row>
    <row r="790" spans="1:13">
      <c r="A790" s="603"/>
      <c r="B790" s="4"/>
      <c r="C790" s="4"/>
      <c r="D790" s="4"/>
      <c r="E790" s="4"/>
      <c r="F790" s="4"/>
      <c r="G790" s="4"/>
      <c r="H790" s="4"/>
      <c r="I790" s="4"/>
      <c r="J790" s="4"/>
      <c r="K790" s="194"/>
    </row>
    <row r="791" spans="1:13">
      <c r="A791" s="603"/>
      <c r="B791" s="4"/>
      <c r="C791" s="4"/>
      <c r="D791" s="4"/>
      <c r="E791" s="4"/>
      <c r="F791" s="4"/>
      <c r="G791" s="4"/>
      <c r="H791" s="4"/>
      <c r="I791" s="4"/>
      <c r="J791" s="4"/>
      <c r="K791" s="194"/>
    </row>
    <row r="792" spans="1:13">
      <c r="A792" s="603"/>
      <c r="B792" s="4"/>
      <c r="C792" s="4"/>
      <c r="D792" s="4"/>
      <c r="E792" s="4"/>
      <c r="F792" s="4"/>
      <c r="G792" s="4"/>
      <c r="H792" s="4"/>
      <c r="I792" s="4"/>
      <c r="J792" s="4"/>
      <c r="K792" s="194"/>
    </row>
    <row r="793" spans="1:13">
      <c r="A793" s="603"/>
      <c r="B793" s="4"/>
      <c r="C793" s="4"/>
      <c r="D793" s="4"/>
      <c r="E793" s="4"/>
      <c r="F793" s="4"/>
      <c r="G793" s="4"/>
      <c r="H793" s="4"/>
      <c r="I793" s="4"/>
      <c r="J793" s="4"/>
      <c r="K793" s="194"/>
    </row>
    <row r="794" spans="1:13">
      <c r="A794" s="603"/>
      <c r="B794" s="4"/>
      <c r="C794" s="4"/>
      <c r="D794" s="4"/>
      <c r="E794" s="4"/>
      <c r="F794" s="4"/>
      <c r="G794" s="4"/>
      <c r="H794" s="4"/>
      <c r="I794" s="4"/>
      <c r="J794" s="4"/>
      <c r="K794" s="604"/>
    </row>
    <row r="795" spans="1:13" ht="13.5" thickBot="1">
      <c r="A795" s="603"/>
      <c r="B795" s="4"/>
      <c r="C795" s="4"/>
      <c r="D795" s="4"/>
      <c r="E795" s="4"/>
      <c r="F795" s="4"/>
      <c r="G795" s="4"/>
      <c r="H795" s="4"/>
      <c r="I795" s="4"/>
      <c r="J795" s="4"/>
      <c r="K795" s="194"/>
    </row>
    <row r="796" spans="1:13" ht="13.5" customHeight="1" thickBot="1">
      <c r="A796" s="551" t="s">
        <v>326</v>
      </c>
      <c r="B796" s="552"/>
      <c r="C796" s="552"/>
      <c r="D796" s="552"/>
      <c r="E796" s="552"/>
      <c r="F796" s="552"/>
      <c r="G796" s="552"/>
      <c r="H796" s="552"/>
      <c r="I796" s="552"/>
      <c r="J796" s="552"/>
      <c r="K796" s="555"/>
    </row>
    <row r="797" spans="1:13" ht="13.5" thickBot="1">
      <c r="A797" s="248" t="s">
        <v>483</v>
      </c>
      <c r="B797" s="679" t="s">
        <v>100</v>
      </c>
      <c r="C797" s="679"/>
      <c r="D797" s="679"/>
      <c r="E797" s="679"/>
      <c r="F797" s="679"/>
      <c r="G797" s="679"/>
      <c r="H797" s="679"/>
      <c r="I797" s="679"/>
      <c r="J797" s="679"/>
      <c r="K797" s="680"/>
    </row>
    <row r="798" spans="1:13" ht="25.5">
      <c r="A798" s="448" t="s">
        <v>206</v>
      </c>
      <c r="B798" s="464">
        <f>E798-2</f>
        <v>2018</v>
      </c>
      <c r="C798" s="450">
        <f>B798+1</f>
        <v>2019</v>
      </c>
      <c r="D798" s="451" t="str">
        <f>B798&amp;"-"&amp;C798</f>
        <v>2018-2019</v>
      </c>
      <c r="E798" s="449" t="str">
        <f>$L$1</f>
        <v>2020</v>
      </c>
      <c r="F798" s="450">
        <f>E798+1</f>
        <v>2021</v>
      </c>
      <c r="G798" s="451" t="str">
        <f>E798&amp;"-"&amp;F798</f>
        <v>2020-2021</v>
      </c>
      <c r="H798" s="449" t="s">
        <v>101</v>
      </c>
      <c r="I798" s="450" t="s">
        <v>102</v>
      </c>
      <c r="J798" s="465" t="s">
        <v>103</v>
      </c>
      <c r="K798" s="465" t="s">
        <v>104</v>
      </c>
    </row>
    <row r="799" spans="1:13" s="38" customFormat="1" hidden="1" outlineLevel="1">
      <c r="A799" s="600" t="s">
        <v>232</v>
      </c>
      <c r="B799" s="598"/>
      <c r="C799" s="598"/>
      <c r="D799" s="598"/>
      <c r="E799" s="598"/>
      <c r="F799" s="598"/>
      <c r="G799" s="598"/>
      <c r="H799" s="598"/>
      <c r="I799" s="598"/>
      <c r="J799" s="598"/>
      <c r="K799" s="597"/>
      <c r="L799" s="35"/>
      <c r="M799" s="35"/>
    </row>
    <row r="800" spans="1:13" hidden="1" outlineLevel="1">
      <c r="A800" s="611" t="s">
        <v>43</v>
      </c>
      <c r="B800" s="22">
        <f>(INDEX(Data!1047:1047,1,$M$1-2))</f>
        <v>13724715</v>
      </c>
      <c r="C800" s="20">
        <f>(INDEX(Data!1047:1047,1,$M$1-1))</f>
        <v>13724715</v>
      </c>
      <c r="D800" s="21">
        <f>B800+C800</f>
        <v>27449430</v>
      </c>
      <c r="E800" s="30">
        <f>(INDEX(Data!1047:1047,1,$M$1))</f>
        <v>22575325.495951656</v>
      </c>
      <c r="F800" s="31">
        <f>(INDEX(Data!1047:1047,1,$M$1+1))</f>
        <v>22575325.495951656</v>
      </c>
      <c r="G800" s="21">
        <f>E800+F800</f>
        <v>45150650.991903313</v>
      </c>
      <c r="H800" s="22">
        <f>G800-D800</f>
        <v>17701220.991903313</v>
      </c>
      <c r="I800" s="164">
        <f t="shared" ref="I800:I843" si="193">IFERROR(H800/D800,"")</f>
        <v>0.6448666144216223</v>
      </c>
      <c r="J800" s="165">
        <f>IFERROR(G800/G$806,"")</f>
        <v>0.3414071390424937</v>
      </c>
      <c r="K800" s="23">
        <f>IFERROR(G800/'Dollars - All Funds'!G800,"")</f>
        <v>0.934687864476342</v>
      </c>
    </row>
    <row r="801" spans="1:13" hidden="1" outlineLevel="1">
      <c r="A801" s="611" t="s">
        <v>44</v>
      </c>
      <c r="B801" s="24">
        <f>(INDEX(Data!1048:1048,1,$M$1-2))</f>
        <v>8222220</v>
      </c>
      <c r="C801" s="25">
        <f>(INDEX(Data!1048:1048,1,$M$1-1))</f>
        <v>8222220</v>
      </c>
      <c r="D801" s="26">
        <f>B801+C801</f>
        <v>16444440</v>
      </c>
      <c r="E801" s="27">
        <f>(INDEX(Data!1048:1048,1,$M$1))</f>
        <v>8367448.0780027797</v>
      </c>
      <c r="F801" s="28">
        <f>(INDEX(Data!1048:1048,1,$M$1+1))</f>
        <v>8367448.0780027797</v>
      </c>
      <c r="G801" s="26">
        <f>E801+F801</f>
        <v>16734896.156005559</v>
      </c>
      <c r="H801" s="24">
        <f>G801-D801</f>
        <v>290456.15600555949</v>
      </c>
      <c r="I801" s="164">
        <f t="shared" si="193"/>
        <v>1.7662879125440543E-2</v>
      </c>
      <c r="J801" s="165">
        <f>IFERROR(G801/G$806,"")</f>
        <v>0.12654109948092768</v>
      </c>
      <c r="K801" s="23">
        <f>IFERROR(G801/'Dollars - All Funds'!G801,"")</f>
        <v>0.95202820615414196</v>
      </c>
    </row>
    <row r="802" spans="1:13" hidden="1" outlineLevel="1">
      <c r="A802" s="611" t="s">
        <v>45</v>
      </c>
      <c r="B802" s="24">
        <f>(INDEX(Data!1049:1049,1,$M$1-2))</f>
        <v>4495026</v>
      </c>
      <c r="C802" s="25">
        <f>(INDEX(Data!1049:1049,1,$M$1-1))</f>
        <v>4495026</v>
      </c>
      <c r="D802" s="26">
        <f t="shared" ref="D802:D805" si="194">B802+C802</f>
        <v>8990052</v>
      </c>
      <c r="E802" s="27">
        <f>(INDEX(Data!1049:1049,1,$M$1))</f>
        <v>4746700.6550774416</v>
      </c>
      <c r="F802" s="28">
        <f>(INDEX(Data!1049:1049,1,$M$1+1))</f>
        <v>4746700.6550774416</v>
      </c>
      <c r="G802" s="26">
        <f t="shared" ref="G802:G805" si="195">E802+F802</f>
        <v>9493401.3101548832</v>
      </c>
      <c r="H802" s="24">
        <f t="shared" ref="H802:H805" si="196">G802-D802</f>
        <v>503349.31015488319</v>
      </c>
      <c r="I802" s="164">
        <f t="shared" ref="I802:I805" si="197">IFERROR(H802/D802,"")</f>
        <v>5.5989588286573112E-2</v>
      </c>
      <c r="J802" s="165">
        <f t="shared" ref="J802:J805" si="198">IFERROR(G802/G$806,"")</f>
        <v>7.1784457363936044E-2</v>
      </c>
      <c r="K802" s="23">
        <f>IFERROR(G802/'Dollars - All Funds'!G802,"")</f>
        <v>0.97820539162026576</v>
      </c>
    </row>
    <row r="803" spans="1:13" hidden="1" outlineLevel="1">
      <c r="A803" s="611" t="s">
        <v>46</v>
      </c>
      <c r="B803" s="24">
        <f>(INDEX(Data!1050:1050,1,$M$1-2))</f>
        <v>20536334</v>
      </c>
      <c r="C803" s="25">
        <f>(INDEX(Data!1050:1050,1,$M$1-1))</f>
        <v>20536334</v>
      </c>
      <c r="D803" s="26">
        <f t="shared" si="194"/>
        <v>41072668</v>
      </c>
      <c r="E803" s="27">
        <f>(INDEX(Data!1050:1050,1,$M$1))</f>
        <v>30434876.770968124</v>
      </c>
      <c r="F803" s="28">
        <f>(INDEX(Data!1050:1050,1,$M$1+1))</f>
        <v>30434876.770968124</v>
      </c>
      <c r="G803" s="26">
        <f t="shared" si="195"/>
        <v>60869753.541936249</v>
      </c>
      <c r="H803" s="24">
        <f t="shared" si="196"/>
        <v>19797085.541936249</v>
      </c>
      <c r="I803" s="164">
        <f t="shared" si="197"/>
        <v>0.48200145025729152</v>
      </c>
      <c r="J803" s="165">
        <f t="shared" si="198"/>
        <v>0.46026730411264261</v>
      </c>
      <c r="K803" s="23">
        <f>IFERROR(G803/'Dollars - All Funds'!G803,"")</f>
        <v>0.94151965642113866</v>
      </c>
    </row>
    <row r="804" spans="1:13" hidden="1" outlineLevel="1">
      <c r="A804" s="616" t="s">
        <v>429</v>
      </c>
      <c r="B804" s="24">
        <f>(INDEX(Data!1051:1051,1,$M$1-2))</f>
        <v>0</v>
      </c>
      <c r="C804" s="25">
        <f>(INDEX(Data!1051:1051,1,$M$1-1))</f>
        <v>0</v>
      </c>
      <c r="D804" s="26">
        <f t="shared" si="194"/>
        <v>0</v>
      </c>
      <c r="E804" s="27">
        <f>(INDEX(Data!1051:1051,1,$M$1))</f>
        <v>0</v>
      </c>
      <c r="F804" s="28">
        <f>(INDEX(Data!1051:1051,1,$M$1+1))</f>
        <v>0</v>
      </c>
      <c r="G804" s="26">
        <f t="shared" si="195"/>
        <v>0</v>
      </c>
      <c r="H804" s="24">
        <f t="shared" si="196"/>
        <v>0</v>
      </c>
      <c r="I804" s="164" t="str">
        <f t="shared" si="197"/>
        <v/>
      </c>
      <c r="J804" s="165">
        <f t="shared" si="198"/>
        <v>0</v>
      </c>
      <c r="K804" s="23">
        <f>IFERROR(G804/'Dollars - All Funds'!G804,"")</f>
        <v>0</v>
      </c>
    </row>
    <row r="805" spans="1:13" hidden="1" outlineLevel="1">
      <c r="A805" s="616" t="s">
        <v>430</v>
      </c>
      <c r="B805" s="24">
        <f>(INDEX(Data!1052:1052,1,$M$1-2))</f>
        <v>0</v>
      </c>
      <c r="C805" s="25">
        <f>(INDEX(Data!1052:1052,1,$M$1-1))</f>
        <v>0</v>
      </c>
      <c r="D805" s="26">
        <f t="shared" si="194"/>
        <v>0</v>
      </c>
      <c r="E805" s="27">
        <f>(INDEX(Data!1052:1052,1,$M$1))</f>
        <v>0</v>
      </c>
      <c r="F805" s="28">
        <f>(INDEX(Data!1052:1052,1,$M$1+1))</f>
        <v>0</v>
      </c>
      <c r="G805" s="26">
        <f t="shared" si="195"/>
        <v>0</v>
      </c>
      <c r="H805" s="24">
        <f t="shared" si="196"/>
        <v>0</v>
      </c>
      <c r="I805" s="164" t="str">
        <f t="shared" si="197"/>
        <v/>
      </c>
      <c r="J805" s="165">
        <f t="shared" si="198"/>
        <v>0</v>
      </c>
      <c r="K805" s="23">
        <f>IFERROR(G805/'Dollars - All Funds'!G805,"")</f>
        <v>0</v>
      </c>
    </row>
    <row r="806" spans="1:13" collapsed="1">
      <c r="A806" s="370" t="s">
        <v>232</v>
      </c>
      <c r="B806" s="172">
        <f t="shared" ref="B806:H806" si="199">SUM(B800:B805)</f>
        <v>46978295</v>
      </c>
      <c r="C806" s="175">
        <f t="shared" si="199"/>
        <v>46978295</v>
      </c>
      <c r="D806" s="371">
        <f t="shared" si="199"/>
        <v>93956590</v>
      </c>
      <c r="E806" s="172">
        <f t="shared" si="199"/>
        <v>66124351</v>
      </c>
      <c r="F806" s="175">
        <f t="shared" si="199"/>
        <v>66124351</v>
      </c>
      <c r="G806" s="174">
        <f t="shared" si="199"/>
        <v>132248702</v>
      </c>
      <c r="H806" s="172">
        <f t="shared" si="199"/>
        <v>38292112.000000007</v>
      </c>
      <c r="I806" s="166">
        <f t="shared" si="193"/>
        <v>0.40755110418545426</v>
      </c>
      <c r="J806" s="167">
        <f>IFERROR(G806/G$843,"")</f>
        <v>0.85823992963138218</v>
      </c>
      <c r="K806" s="156">
        <f>IFERROR(G806/'Dollars - All Funds'!G806,"")</f>
        <v>0.93827629761004461</v>
      </c>
    </row>
    <row r="807" spans="1:13" s="38" customFormat="1" hidden="1" outlineLevel="1">
      <c r="A807" s="600" t="s">
        <v>506</v>
      </c>
      <c r="B807" s="598"/>
      <c r="C807" s="598"/>
      <c r="D807" s="598"/>
      <c r="E807" s="598"/>
      <c r="F807" s="598"/>
      <c r="G807" s="598"/>
      <c r="H807" s="598"/>
      <c r="I807" s="598"/>
      <c r="J807" s="598"/>
      <c r="K807" s="597"/>
      <c r="L807" s="35"/>
      <c r="M807" s="35"/>
    </row>
    <row r="808" spans="1:13" hidden="1" outlineLevel="1">
      <c r="A808" s="613" t="s">
        <v>43</v>
      </c>
      <c r="B808" s="375">
        <f>(INDEX(Data!1055:1055,1,$M$1-2))</f>
        <v>0</v>
      </c>
      <c r="C808" s="390">
        <f>(INDEX(Data!1055:1055,1,$M$1-1))</f>
        <v>0</v>
      </c>
      <c r="D808" s="371">
        <f>B808+C808</f>
        <v>0</v>
      </c>
      <c r="E808" s="391">
        <f>(INDEX(Data!1055:1055,1,$M$1))</f>
        <v>550000</v>
      </c>
      <c r="F808" s="392">
        <f>(INDEX(Data!1055:1055,1,$M$1+1))</f>
        <v>750000</v>
      </c>
      <c r="G808" s="371">
        <f>E808+F808</f>
        <v>1300000</v>
      </c>
      <c r="H808" s="375">
        <f>G808-D808</f>
        <v>1300000</v>
      </c>
      <c r="I808" s="166" t="str">
        <f t="shared" ref="I808:I814" si="200">IFERROR(H808/D808,"")</f>
        <v/>
      </c>
      <c r="J808" s="167">
        <f>IFERROR(G808/G$822,"")</f>
        <v>0.11068703738873281</v>
      </c>
      <c r="K808" s="156">
        <f>IFERROR(G808/'Dollars - All Funds'!G808,"")</f>
        <v>1</v>
      </c>
    </row>
    <row r="809" spans="1:13" hidden="1" outlineLevel="1">
      <c r="A809" s="613" t="s">
        <v>44</v>
      </c>
      <c r="B809" s="152">
        <f>(INDEX(Data!1056:1056,1,$M$1-2))</f>
        <v>0</v>
      </c>
      <c r="C809" s="154">
        <f>(INDEX(Data!1056:1056,1,$M$1-1))</f>
        <v>0</v>
      </c>
      <c r="D809" s="155">
        <f>B809+C809</f>
        <v>0</v>
      </c>
      <c r="E809" s="393">
        <f>(INDEX(Data!1056:1056,1,$M$1))</f>
        <v>100000</v>
      </c>
      <c r="F809" s="394">
        <f>(INDEX(Data!1056:1056,1,$M$1+1))</f>
        <v>100000</v>
      </c>
      <c r="G809" s="155">
        <f>E809+F809</f>
        <v>200000</v>
      </c>
      <c r="H809" s="152">
        <f>G809-D809</f>
        <v>200000</v>
      </c>
      <c r="I809" s="166" t="str">
        <f t="shared" si="200"/>
        <v/>
      </c>
      <c r="J809" s="167">
        <f>IFERROR(G809/G$822,"")</f>
        <v>1.702877498288197E-2</v>
      </c>
      <c r="K809" s="156">
        <f>IFERROR(G809/'Dollars - All Funds'!G809,"")</f>
        <v>1</v>
      </c>
    </row>
    <row r="810" spans="1:13" hidden="1" outlineLevel="1">
      <c r="A810" s="613" t="s">
        <v>45</v>
      </c>
      <c r="B810" s="152">
        <f>(INDEX(Data!1057:1057,1,$M$1-2))</f>
        <v>0</v>
      </c>
      <c r="C810" s="154">
        <f>(INDEX(Data!1057:1057,1,$M$1-1))</f>
        <v>0</v>
      </c>
      <c r="D810" s="155">
        <f t="shared" ref="D810:D813" si="201">B810+C810</f>
        <v>0</v>
      </c>
      <c r="E810" s="393">
        <f>(INDEX(Data!1057:1057,1,$M$1))</f>
        <v>100000</v>
      </c>
      <c r="F810" s="394">
        <f>(INDEX(Data!1057:1057,1,$M$1+1))</f>
        <v>100000</v>
      </c>
      <c r="G810" s="155">
        <f t="shared" ref="G810:G813" si="202">E810+F810</f>
        <v>200000</v>
      </c>
      <c r="H810" s="152">
        <f t="shared" ref="H810:H813" si="203">G810-D810</f>
        <v>200000</v>
      </c>
      <c r="I810" s="166" t="str">
        <f t="shared" si="200"/>
        <v/>
      </c>
      <c r="J810" s="167">
        <f t="shared" ref="J810:J813" si="204">IFERROR(G810/G$822,"")</f>
        <v>1.702877498288197E-2</v>
      </c>
      <c r="K810" s="156">
        <f>IFERROR(G810/'Dollars - All Funds'!G810,"")</f>
        <v>1</v>
      </c>
    </row>
    <row r="811" spans="1:13" hidden="1" outlineLevel="1">
      <c r="A811" s="613" t="s">
        <v>46</v>
      </c>
      <c r="B811" s="152">
        <f>(INDEX(Data!1058:1058,1,$M$1-2))</f>
        <v>0</v>
      </c>
      <c r="C811" s="154">
        <f>(INDEX(Data!1058:1058,1,$M$1-1))</f>
        <v>0</v>
      </c>
      <c r="D811" s="155">
        <f t="shared" si="201"/>
        <v>0</v>
      </c>
      <c r="E811" s="393">
        <f>(INDEX(Data!1058:1058,1,$M$1))</f>
        <v>250000</v>
      </c>
      <c r="F811" s="394">
        <f>(INDEX(Data!1058:1058,1,$M$1+1))</f>
        <v>250000</v>
      </c>
      <c r="G811" s="155">
        <f t="shared" si="202"/>
        <v>500000</v>
      </c>
      <c r="H811" s="152">
        <f t="shared" si="203"/>
        <v>500000</v>
      </c>
      <c r="I811" s="166" t="str">
        <f t="shared" si="200"/>
        <v/>
      </c>
      <c r="J811" s="167">
        <f t="shared" si="204"/>
        <v>4.2571937457204924E-2</v>
      </c>
      <c r="K811" s="156">
        <f>IFERROR(G811/'Dollars - All Funds'!G811,"")</f>
        <v>1</v>
      </c>
    </row>
    <row r="812" spans="1:13" hidden="1" outlineLevel="1">
      <c r="A812" s="616" t="s">
        <v>429</v>
      </c>
      <c r="B812" s="152">
        <f>(INDEX(Data!1059:1059,1,$M$1-2))</f>
        <v>0</v>
      </c>
      <c r="C812" s="154">
        <f>(INDEX(Data!1059:1059,1,$M$1-1))</f>
        <v>0</v>
      </c>
      <c r="D812" s="155">
        <f t="shared" si="201"/>
        <v>0</v>
      </c>
      <c r="E812" s="393">
        <f>(INDEX(Data!1059:1059,1,$M$1))</f>
        <v>0</v>
      </c>
      <c r="F812" s="394">
        <f>(INDEX(Data!1059:1059,1,$M$1+1))</f>
        <v>0</v>
      </c>
      <c r="G812" s="155">
        <f t="shared" si="202"/>
        <v>0</v>
      </c>
      <c r="H812" s="152">
        <f t="shared" si="203"/>
        <v>0</v>
      </c>
      <c r="I812" s="166" t="str">
        <f t="shared" si="200"/>
        <v/>
      </c>
      <c r="J812" s="167">
        <f t="shared" si="204"/>
        <v>0</v>
      </c>
      <c r="K812" s="156" t="str">
        <f>IFERROR(G812/'Dollars - All Funds'!G812,"")</f>
        <v/>
      </c>
    </row>
    <row r="813" spans="1:13" hidden="1" outlineLevel="1">
      <c r="A813" s="616" t="s">
        <v>430</v>
      </c>
      <c r="B813" s="152">
        <f>(INDEX(Data!1060:1060,1,$M$1-2))</f>
        <v>0</v>
      </c>
      <c r="C813" s="154">
        <f>(INDEX(Data!1060:1060,1,$M$1-1))</f>
        <v>0</v>
      </c>
      <c r="D813" s="155">
        <f t="shared" si="201"/>
        <v>0</v>
      </c>
      <c r="E813" s="393">
        <f>(INDEX(Data!1060:1060,1,$M$1))</f>
        <v>0</v>
      </c>
      <c r="F813" s="394">
        <f>(INDEX(Data!1060:1060,1,$M$1+1))</f>
        <v>0</v>
      </c>
      <c r="G813" s="155">
        <f t="shared" si="202"/>
        <v>0</v>
      </c>
      <c r="H813" s="152">
        <f t="shared" si="203"/>
        <v>0</v>
      </c>
      <c r="I813" s="166" t="str">
        <f t="shared" si="200"/>
        <v/>
      </c>
      <c r="J813" s="167">
        <f t="shared" si="204"/>
        <v>0</v>
      </c>
      <c r="K813" s="156" t="str">
        <f>IFERROR(G813/'Dollars - All Funds'!G813,"")</f>
        <v/>
      </c>
    </row>
    <row r="814" spans="1:13" ht="12" customHeight="1" collapsed="1">
      <c r="A814" s="370" t="s">
        <v>506</v>
      </c>
      <c r="B814" s="172">
        <f t="shared" ref="B814:H814" si="205">SUM(B808:B813)</f>
        <v>0</v>
      </c>
      <c r="C814" s="175">
        <f t="shared" si="205"/>
        <v>0</v>
      </c>
      <c r="D814" s="371">
        <f t="shared" si="205"/>
        <v>0</v>
      </c>
      <c r="E814" s="172">
        <f t="shared" si="205"/>
        <v>1000000</v>
      </c>
      <c r="F814" s="175">
        <f t="shared" si="205"/>
        <v>1200000</v>
      </c>
      <c r="G814" s="174">
        <f t="shared" si="205"/>
        <v>2200000</v>
      </c>
      <c r="H814" s="172">
        <f t="shared" si="205"/>
        <v>2200000</v>
      </c>
      <c r="I814" s="166" t="str">
        <f t="shared" si="200"/>
        <v/>
      </c>
      <c r="J814" s="167">
        <f>IFERROR(G814/G$843,"")</f>
        <v>1.4277099257949925E-2</v>
      </c>
      <c r="K814" s="156">
        <f>IFERROR(G814/'Dollars - All Funds'!G814,"")</f>
        <v>1</v>
      </c>
    </row>
    <row r="815" spans="1:13" s="38" customFormat="1" hidden="1" outlineLevel="1">
      <c r="A815" s="600" t="s">
        <v>473</v>
      </c>
      <c r="B815" s="598"/>
      <c r="C815" s="598"/>
      <c r="D815" s="598"/>
      <c r="E815" s="598"/>
      <c r="F815" s="598"/>
      <c r="G815" s="598"/>
      <c r="H815" s="598"/>
      <c r="I815" s="598"/>
      <c r="J815" s="598"/>
      <c r="K815" s="597"/>
      <c r="L815" s="35"/>
      <c r="M815" s="35"/>
    </row>
    <row r="816" spans="1:13" hidden="1" outlineLevel="1">
      <c r="A816" s="613" t="s">
        <v>43</v>
      </c>
      <c r="B816" s="375">
        <f>(INDEX(Data!1064:1064,1,$M$1-2))</f>
        <v>1600538</v>
      </c>
      <c r="C816" s="390">
        <f>(INDEX(Data!1064:1064,1,$M$1-1))</f>
        <v>1556751</v>
      </c>
      <c r="D816" s="371">
        <f>B816+C816</f>
        <v>3157289</v>
      </c>
      <c r="E816" s="391">
        <f>(INDEX(Data!1064:1064,1,$M$1))</f>
        <v>2063099.027964972</v>
      </c>
      <c r="F816" s="392">
        <f>(INDEX(Data!1064:1064,1,$M$1+1))</f>
        <v>2052813.9279649719</v>
      </c>
      <c r="G816" s="371">
        <f>E816+F816</f>
        <v>4115912.9559299438</v>
      </c>
      <c r="H816" s="375">
        <f>G816-D816</f>
        <v>958623.95592994383</v>
      </c>
      <c r="I816" s="166">
        <f t="shared" si="193"/>
        <v>0.30362249256559781</v>
      </c>
      <c r="J816" s="167">
        <f>IFERROR(G816/G$822,"")</f>
        <v>0.35044477787829803</v>
      </c>
      <c r="K816" s="156">
        <f>IFERROR(G816/'Dollars - All Funds'!G816,"")</f>
        <v>0.92151527449017678</v>
      </c>
    </row>
    <row r="817" spans="1:13" hidden="1" outlineLevel="1">
      <c r="A817" s="613" t="s">
        <v>44</v>
      </c>
      <c r="B817" s="152">
        <f>(INDEX(Data!1065:1065,1,$M$1-2))</f>
        <v>552403</v>
      </c>
      <c r="C817" s="154">
        <f>(INDEX(Data!1065:1065,1,$M$1-1))</f>
        <v>539995</v>
      </c>
      <c r="D817" s="155">
        <f>B817+C817</f>
        <v>1092398</v>
      </c>
      <c r="E817" s="393">
        <f>(INDEX(Data!1065:1065,1,$M$1))</f>
        <v>802196.57412266044</v>
      </c>
      <c r="F817" s="394">
        <f>(INDEX(Data!1065:1065,1,$M$1+1))</f>
        <v>799192.37412266049</v>
      </c>
      <c r="G817" s="155">
        <f>E817+F817</f>
        <v>1601388.9482453209</v>
      </c>
      <c r="H817" s="152">
        <f>G817-D817</f>
        <v>508990.94824532093</v>
      </c>
      <c r="I817" s="166">
        <f t="shared" si="193"/>
        <v>0.46593910666746091</v>
      </c>
      <c r="J817" s="167">
        <f>IFERROR(G817/G$822,"")</f>
        <v>0.13634846029871797</v>
      </c>
      <c r="K817" s="156">
        <f>IFERROR(G817/'Dollars - All Funds'!G817,"")</f>
        <v>0.94472542260166514</v>
      </c>
    </row>
    <row r="818" spans="1:13" hidden="1" outlineLevel="1">
      <c r="A818" s="613" t="s">
        <v>45</v>
      </c>
      <c r="B818" s="152">
        <f>(INDEX(Data!1066:1066,1,$M$1-2))</f>
        <v>316067</v>
      </c>
      <c r="C818" s="154">
        <f>(INDEX(Data!1066:1066,1,$M$1-1))</f>
        <v>308017</v>
      </c>
      <c r="D818" s="155">
        <f t="shared" ref="D818:D821" si="206">B818+C818</f>
        <v>624084</v>
      </c>
      <c r="E818" s="393">
        <f>(INDEX(Data!1066:1066,1,$M$1))</f>
        <v>372397.97516647662</v>
      </c>
      <c r="F818" s="394">
        <f>(INDEX(Data!1066:1066,1,$M$1+1))</f>
        <v>370474.37516647665</v>
      </c>
      <c r="G818" s="155">
        <f t="shared" ref="G818:G821" si="207">E818+F818</f>
        <v>742872.35033295327</v>
      </c>
      <c r="H818" s="152">
        <f t="shared" ref="H818:H821" si="208">G818-D818</f>
        <v>118788.35033295327</v>
      </c>
      <c r="I818" s="166">
        <f t="shared" ref="I818:I821" si="209">IFERROR(H818/D818,"")</f>
        <v>0.19034032331056919</v>
      </c>
      <c r="J818" s="167">
        <f t="shared" ref="J818:J821" si="210">IFERROR(G818/G$822,"")</f>
        <v>6.325103047412263E-2</v>
      </c>
      <c r="K818" s="156">
        <f>IFERROR(G818/'Dollars - All Funds'!G818,"")</f>
        <v>0.96933396792291138</v>
      </c>
    </row>
    <row r="819" spans="1:13" hidden="1" outlineLevel="1">
      <c r="A819" s="613" t="s">
        <v>46</v>
      </c>
      <c r="B819" s="152">
        <f>(INDEX(Data!1067:1067,1,$M$1-2))</f>
        <v>1837336</v>
      </c>
      <c r="C819" s="154">
        <f>(INDEX(Data!1067:1067,1,$M$1-1))</f>
        <v>1787549</v>
      </c>
      <c r="D819" s="155">
        <f t="shared" si="206"/>
        <v>3624885</v>
      </c>
      <c r="E819" s="393">
        <f>(INDEX(Data!1067:1067,1,$M$1))</f>
        <v>2262312.5472015049</v>
      </c>
      <c r="F819" s="394">
        <f>(INDEX(Data!1067:1067,1,$M$1+1))</f>
        <v>2251034.1472015046</v>
      </c>
      <c r="G819" s="155">
        <f t="shared" si="207"/>
        <v>4513346.6944030095</v>
      </c>
      <c r="H819" s="152">
        <f t="shared" si="208"/>
        <v>888461.69440300949</v>
      </c>
      <c r="I819" s="166">
        <f t="shared" si="209"/>
        <v>0.24510065682166732</v>
      </c>
      <c r="J819" s="167">
        <f t="shared" si="210"/>
        <v>0.38428382639361502</v>
      </c>
      <c r="K819" s="156">
        <f>IFERROR(G819/'Dollars - All Funds'!G819,"")</f>
        <v>0.91484890532700136</v>
      </c>
    </row>
    <row r="820" spans="1:13" hidden="1" outlineLevel="1">
      <c r="A820" s="616" t="s">
        <v>429</v>
      </c>
      <c r="B820" s="152">
        <f>(INDEX(Data!1068:1068,1,$M$1-2))</f>
        <v>99818</v>
      </c>
      <c r="C820" s="154">
        <f>(INDEX(Data!1068:1068,1,$M$1-1))</f>
        <v>93183</v>
      </c>
      <c r="D820" s="155">
        <f t="shared" si="206"/>
        <v>193001</v>
      </c>
      <c r="E820" s="393">
        <f>(INDEX(Data!1068:1068,1,$M$1))</f>
        <v>301422.40000000002</v>
      </c>
      <c r="F820" s="394">
        <f>(INDEX(Data!1068:1068,1,$M$1+1))</f>
        <v>299714.3</v>
      </c>
      <c r="G820" s="155">
        <f t="shared" si="207"/>
        <v>601136.69999999995</v>
      </c>
      <c r="H820" s="152">
        <f t="shared" si="208"/>
        <v>408135.69999999995</v>
      </c>
      <c r="I820" s="166">
        <f t="shared" si="209"/>
        <v>2.114681789213527</v>
      </c>
      <c r="J820" s="167">
        <f t="shared" si="210"/>
        <v>5.118310799126112E-2</v>
      </c>
      <c r="K820" s="156">
        <f>IFERROR(G820/'Dollars - All Funds'!G820,"")</f>
        <v>0.92559749822159398</v>
      </c>
    </row>
    <row r="821" spans="1:13" hidden="1" outlineLevel="1">
      <c r="A821" s="616" t="s">
        <v>430</v>
      </c>
      <c r="B821" s="152">
        <f>(INDEX(Data!1069:1069,1,$M$1-2))</f>
        <v>74698</v>
      </c>
      <c r="C821" s="154">
        <f>(INDEX(Data!1069:1069,1,$M$1-1))</f>
        <v>65235</v>
      </c>
      <c r="D821" s="155">
        <f t="shared" si="206"/>
        <v>139933</v>
      </c>
      <c r="E821" s="393">
        <f>(INDEX(Data!1069:1069,1,$M$1))</f>
        <v>85532.7</v>
      </c>
      <c r="F821" s="394">
        <f>(INDEX(Data!1069:1069,1,$M$1+1))</f>
        <v>84635.7</v>
      </c>
      <c r="G821" s="155">
        <f t="shared" si="207"/>
        <v>170168.4</v>
      </c>
      <c r="H821" s="152">
        <f t="shared" si="208"/>
        <v>30235.399999999994</v>
      </c>
      <c r="I821" s="166">
        <f t="shared" si="209"/>
        <v>0.21607054804799436</v>
      </c>
      <c r="J821" s="167">
        <f t="shared" si="210"/>
        <v>1.4488796963985261E-2</v>
      </c>
      <c r="K821" s="156">
        <f>IFERROR(G821/'Dollars - All Funds'!G821,"")</f>
        <v>0.84801809972790609</v>
      </c>
    </row>
    <row r="822" spans="1:13" ht="12" customHeight="1" collapsed="1">
      <c r="A822" s="370" t="s">
        <v>473</v>
      </c>
      <c r="B822" s="172">
        <f t="shared" ref="B822:H822" si="211">SUM(B816:B821)</f>
        <v>4480860</v>
      </c>
      <c r="C822" s="175">
        <f t="shared" si="211"/>
        <v>4350730</v>
      </c>
      <c r="D822" s="371">
        <f t="shared" si="211"/>
        <v>8831590</v>
      </c>
      <c r="E822" s="172">
        <f t="shared" si="211"/>
        <v>5886961.2244556146</v>
      </c>
      <c r="F822" s="175">
        <f t="shared" si="211"/>
        <v>5857864.8244556133</v>
      </c>
      <c r="G822" s="174">
        <f t="shared" si="211"/>
        <v>11744826.048911227</v>
      </c>
      <c r="H822" s="172">
        <f t="shared" si="211"/>
        <v>2913236.0489112274</v>
      </c>
      <c r="I822" s="166">
        <f t="shared" si="193"/>
        <v>0.32986540916315493</v>
      </c>
      <c r="J822" s="167">
        <f>IFERROR(G822/G$843,"")</f>
        <v>7.6219112394391567E-2</v>
      </c>
      <c r="K822" s="156">
        <f>IFERROR(G822/'Dollars - All Funds'!G822,"")</f>
        <v>0.92395440159761333</v>
      </c>
    </row>
    <row r="823" spans="1:13" s="38" customFormat="1" hidden="1" outlineLevel="1">
      <c r="A823" s="600" t="s">
        <v>197</v>
      </c>
      <c r="B823" s="598"/>
      <c r="C823" s="598"/>
      <c r="D823" s="598"/>
      <c r="E823" s="598"/>
      <c r="F823" s="598"/>
      <c r="G823" s="598"/>
      <c r="H823" s="598"/>
      <c r="I823" s="598"/>
      <c r="J823" s="598"/>
      <c r="K823" s="597"/>
      <c r="L823" s="35"/>
      <c r="M823" s="35"/>
    </row>
    <row r="824" spans="1:13" hidden="1" outlineLevel="1">
      <c r="A824" s="613" t="s">
        <v>43</v>
      </c>
      <c r="B824" s="375">
        <f>(INDEX(Data!1073:1073,1,$M$1-2))</f>
        <v>317625</v>
      </c>
      <c r="C824" s="390">
        <f>(INDEX(Data!1073:1073,1,$M$1-1))</f>
        <v>317625</v>
      </c>
      <c r="D824" s="371">
        <f>B824+C824</f>
        <v>635250</v>
      </c>
      <c r="E824" s="391">
        <f>(INDEX(Data!1073:1073,1,$M$1))</f>
        <v>658283.16580139182</v>
      </c>
      <c r="F824" s="392">
        <f>(INDEX(Data!1073:1073,1,$M$1+1))</f>
        <v>658283.16580139182</v>
      </c>
      <c r="G824" s="371">
        <f>E824+F824</f>
        <v>1316566.3316027836</v>
      </c>
      <c r="H824" s="375">
        <f>G824-D824</f>
        <v>681316.33160278364</v>
      </c>
      <c r="I824" s="166">
        <f t="shared" si="193"/>
        <v>1.0725168541562906</v>
      </c>
      <c r="J824" s="167">
        <f>IFERROR(G824/G$830,"")</f>
        <v>0.16666666666666666</v>
      </c>
      <c r="K824" s="156">
        <f>IFERROR(G824/'Dollars - All Funds'!G824,"")</f>
        <v>1</v>
      </c>
    </row>
    <row r="825" spans="1:13" hidden="1" outlineLevel="1">
      <c r="A825" s="613" t="s">
        <v>44</v>
      </c>
      <c r="B825" s="152">
        <f>(INDEX(Data!1074:1074,1,$M$1-2))</f>
        <v>375000</v>
      </c>
      <c r="C825" s="154">
        <f>(INDEX(Data!1074:1074,1,$M$1-1))</f>
        <v>375000</v>
      </c>
      <c r="D825" s="155">
        <f>B825+C825</f>
        <v>750000</v>
      </c>
      <c r="E825" s="393">
        <f>(INDEX(Data!1074:1074,1,$M$1))</f>
        <v>658283.16580139182</v>
      </c>
      <c r="F825" s="394">
        <f>(INDEX(Data!1074:1074,1,$M$1+1))</f>
        <v>658283.16580139182</v>
      </c>
      <c r="G825" s="155">
        <f>E825+F825</f>
        <v>1316566.3316027836</v>
      </c>
      <c r="H825" s="152">
        <f>G825-D825</f>
        <v>566566.33160278364</v>
      </c>
      <c r="I825" s="166">
        <f t="shared" si="193"/>
        <v>0.75542177547037814</v>
      </c>
      <c r="J825" s="167">
        <f>IFERROR(G825/G$830,"")</f>
        <v>0.16666666666666666</v>
      </c>
      <c r="K825" s="156">
        <f>IFERROR(G825/'Dollars - All Funds'!G825,"")</f>
        <v>1</v>
      </c>
    </row>
    <row r="826" spans="1:13" hidden="1" outlineLevel="1">
      <c r="A826" s="613" t="s">
        <v>45</v>
      </c>
      <c r="B826" s="152">
        <f>(INDEX(Data!1075:1075,1,$M$1-2))</f>
        <v>375000</v>
      </c>
      <c r="C826" s="154">
        <f>(INDEX(Data!1075:1075,1,$M$1-1))</f>
        <v>375000</v>
      </c>
      <c r="D826" s="155">
        <f t="shared" ref="D826:D829" si="212">B826+C826</f>
        <v>750000</v>
      </c>
      <c r="E826" s="393">
        <f>(INDEX(Data!1075:1075,1,$M$1))</f>
        <v>658283.16580139182</v>
      </c>
      <c r="F826" s="394">
        <f>(INDEX(Data!1075:1075,1,$M$1+1))</f>
        <v>658283.16580139182</v>
      </c>
      <c r="G826" s="155">
        <f t="shared" ref="G826:G829" si="213">E826+F826</f>
        <v>1316566.3316027836</v>
      </c>
      <c r="H826" s="152">
        <f t="shared" ref="H826:H829" si="214">G826-D826</f>
        <v>566566.33160278364</v>
      </c>
      <c r="I826" s="166">
        <f t="shared" ref="I826:I829" si="215">IFERROR(H826/D826,"")</f>
        <v>0.75542177547037814</v>
      </c>
      <c r="J826" s="167">
        <f t="shared" ref="J826:J829" si="216">IFERROR(G826/G$830,"")</f>
        <v>0.16666666666666666</v>
      </c>
      <c r="K826" s="156">
        <f>IFERROR(G826/'Dollars - All Funds'!G826,"")</f>
        <v>1</v>
      </c>
    </row>
    <row r="827" spans="1:13" hidden="1" outlineLevel="1">
      <c r="A827" s="613" t="s">
        <v>46</v>
      </c>
      <c r="B827" s="152">
        <f>(INDEX(Data!1076:1076,1,$M$1-2))</f>
        <v>375000</v>
      </c>
      <c r="C827" s="154">
        <f>(INDEX(Data!1076:1076,1,$M$1-1))</f>
        <v>375000</v>
      </c>
      <c r="D827" s="155">
        <f t="shared" si="212"/>
        <v>750000</v>
      </c>
      <c r="E827" s="393">
        <f>(INDEX(Data!1076:1076,1,$M$1))</f>
        <v>658283.16580139182</v>
      </c>
      <c r="F827" s="394">
        <f>(INDEX(Data!1076:1076,1,$M$1+1))</f>
        <v>658283.16580139182</v>
      </c>
      <c r="G827" s="155">
        <f t="shared" si="213"/>
        <v>1316566.3316027836</v>
      </c>
      <c r="H827" s="152">
        <f t="shared" si="214"/>
        <v>566566.33160278364</v>
      </c>
      <c r="I827" s="166">
        <f t="shared" si="215"/>
        <v>0.75542177547037814</v>
      </c>
      <c r="J827" s="167">
        <f t="shared" si="216"/>
        <v>0.16666666666666666</v>
      </c>
      <c r="K827" s="156">
        <f>IFERROR(G827/'Dollars - All Funds'!G827,"")</f>
        <v>1</v>
      </c>
    </row>
    <row r="828" spans="1:13" hidden="1" outlineLevel="1">
      <c r="A828" s="616" t="s">
        <v>429</v>
      </c>
      <c r="B828" s="152">
        <f>(INDEX(Data!1077:1077,1,$M$1-2))</f>
        <v>375000</v>
      </c>
      <c r="C828" s="154">
        <f>(INDEX(Data!1077:1077,1,$M$1-1))</f>
        <v>375000</v>
      </c>
      <c r="D828" s="155">
        <f t="shared" si="212"/>
        <v>750000</v>
      </c>
      <c r="E828" s="393">
        <f>(INDEX(Data!1077:1077,1,$M$1))</f>
        <v>658283.16580139182</v>
      </c>
      <c r="F828" s="394">
        <f>(INDEX(Data!1077:1077,1,$M$1+1))</f>
        <v>658283.16580139182</v>
      </c>
      <c r="G828" s="155">
        <f t="shared" si="213"/>
        <v>1316566.3316027836</v>
      </c>
      <c r="H828" s="152">
        <f t="shared" si="214"/>
        <v>566566.33160278364</v>
      </c>
      <c r="I828" s="166">
        <f t="shared" si="215"/>
        <v>0.75542177547037814</v>
      </c>
      <c r="J828" s="167">
        <f t="shared" si="216"/>
        <v>0.16666666666666666</v>
      </c>
      <c r="K828" s="156">
        <f>IFERROR(G828/'Dollars - All Funds'!G828,"")</f>
        <v>1</v>
      </c>
    </row>
    <row r="829" spans="1:13" hidden="1" outlineLevel="1">
      <c r="A829" s="616" t="s">
        <v>430</v>
      </c>
      <c r="B829" s="152">
        <f>(INDEX(Data!1078:1078,1,$M$1-2))</f>
        <v>375000</v>
      </c>
      <c r="C829" s="154">
        <f>(INDEX(Data!1078:1078,1,$M$1-1))</f>
        <v>375000</v>
      </c>
      <c r="D829" s="155">
        <f t="shared" si="212"/>
        <v>750000</v>
      </c>
      <c r="E829" s="393">
        <f>(INDEX(Data!1078:1078,1,$M$1))</f>
        <v>658283.16580139182</v>
      </c>
      <c r="F829" s="394">
        <f>(INDEX(Data!1078:1078,1,$M$1+1))</f>
        <v>658283.16580139182</v>
      </c>
      <c r="G829" s="155">
        <f t="shared" si="213"/>
        <v>1316566.3316027836</v>
      </c>
      <c r="H829" s="152">
        <f t="shared" si="214"/>
        <v>566566.33160278364</v>
      </c>
      <c r="I829" s="166">
        <f t="shared" si="215"/>
        <v>0.75542177547037814</v>
      </c>
      <c r="J829" s="167">
        <f t="shared" si="216"/>
        <v>0.16666666666666666</v>
      </c>
      <c r="K829" s="156">
        <f>IFERROR(G829/'Dollars - All Funds'!G829,"")</f>
        <v>1</v>
      </c>
    </row>
    <row r="830" spans="1:13" collapsed="1">
      <c r="A830" s="370" t="s">
        <v>197</v>
      </c>
      <c r="B830" s="172">
        <f t="shared" ref="B830:H830" si="217">SUM(B824:B829)</f>
        <v>2192625</v>
      </c>
      <c r="C830" s="175">
        <f t="shared" si="217"/>
        <v>2192625</v>
      </c>
      <c r="D830" s="371">
        <f t="shared" si="217"/>
        <v>4385250</v>
      </c>
      <c r="E830" s="172">
        <f t="shared" si="217"/>
        <v>3949698.9948083512</v>
      </c>
      <c r="F830" s="175">
        <f t="shared" si="217"/>
        <v>3949698.9948083512</v>
      </c>
      <c r="G830" s="174">
        <f t="shared" si="217"/>
        <v>7899397.9896167023</v>
      </c>
      <c r="H830" s="172">
        <f t="shared" si="217"/>
        <v>3514147.9896167023</v>
      </c>
      <c r="I830" s="166">
        <f t="shared" si="193"/>
        <v>0.80135636271973143</v>
      </c>
      <c r="J830" s="167">
        <f>IFERROR(G830/G$843,"")</f>
        <v>5.1263858716276256E-2</v>
      </c>
      <c r="K830" s="156">
        <f>IFERROR(G830/'Dollars - All Funds'!G830,"")</f>
        <v>1</v>
      </c>
    </row>
    <row r="831" spans="1:13" hidden="1">
      <c r="A831" s="413" t="s">
        <v>435</v>
      </c>
      <c r="B831" s="399"/>
      <c r="C831" s="400"/>
      <c r="D831" s="442"/>
      <c r="E831" s="399"/>
      <c r="F831" s="400"/>
      <c r="G831" s="401"/>
      <c r="H831" s="399"/>
      <c r="I831" s="402"/>
      <c r="J831" s="438"/>
      <c r="K831" s="467"/>
    </row>
    <row r="832" spans="1:13" hidden="1">
      <c r="A832" s="398" t="s">
        <v>449</v>
      </c>
      <c r="B832" s="399"/>
      <c r="C832" s="400"/>
      <c r="D832" s="442"/>
      <c r="E832" s="399"/>
      <c r="F832" s="400"/>
      <c r="G832" s="401"/>
      <c r="H832" s="399"/>
      <c r="I832" s="402"/>
      <c r="J832" s="438"/>
      <c r="K832" s="467"/>
    </row>
    <row r="833" spans="1:13" hidden="1">
      <c r="A833" s="398" t="s">
        <v>392</v>
      </c>
      <c r="B833" s="399"/>
      <c r="C833" s="400"/>
      <c r="D833" s="442"/>
      <c r="E833" s="399"/>
      <c r="F833" s="400"/>
      <c r="G833" s="401"/>
      <c r="H833" s="399"/>
      <c r="I833" s="402"/>
      <c r="J833" s="438"/>
      <c r="K833" s="467"/>
    </row>
    <row r="834" spans="1:13" hidden="1">
      <c r="A834" s="398" t="s">
        <v>393</v>
      </c>
      <c r="B834" s="399"/>
      <c r="C834" s="400"/>
      <c r="D834" s="442"/>
      <c r="E834" s="399"/>
      <c r="F834" s="400"/>
      <c r="G834" s="401"/>
      <c r="H834" s="399"/>
      <c r="I834" s="402"/>
      <c r="J834" s="438"/>
      <c r="K834" s="467"/>
    </row>
    <row r="835" spans="1:13" hidden="1">
      <c r="A835" s="398" t="s">
        <v>394</v>
      </c>
      <c r="B835" s="399"/>
      <c r="C835" s="400"/>
      <c r="D835" s="442"/>
      <c r="E835" s="399"/>
      <c r="F835" s="400"/>
      <c r="G835" s="401"/>
      <c r="H835" s="399"/>
      <c r="I835" s="402"/>
      <c r="J835" s="438"/>
      <c r="K835" s="467"/>
    </row>
    <row r="836" spans="1:13" hidden="1">
      <c r="A836" s="398" t="s">
        <v>395</v>
      </c>
      <c r="B836" s="399"/>
      <c r="C836" s="400"/>
      <c r="D836" s="442"/>
      <c r="E836" s="399"/>
      <c r="F836" s="400"/>
      <c r="G836" s="401"/>
      <c r="H836" s="399"/>
      <c r="I836" s="402"/>
      <c r="J836" s="438"/>
      <c r="K836" s="467"/>
    </row>
    <row r="837" spans="1:13" ht="25.5" hidden="1">
      <c r="A837" s="398" t="s">
        <v>396</v>
      </c>
      <c r="B837" s="399"/>
      <c r="C837" s="400"/>
      <c r="D837" s="442"/>
      <c r="E837" s="399"/>
      <c r="F837" s="400"/>
      <c r="G837" s="401"/>
      <c r="H837" s="399"/>
      <c r="I837" s="402"/>
      <c r="J837" s="438"/>
      <c r="K837" s="467"/>
    </row>
    <row r="838" spans="1:13" hidden="1">
      <c r="A838" s="398" t="s">
        <v>397</v>
      </c>
      <c r="B838" s="399"/>
      <c r="C838" s="400"/>
      <c r="D838" s="442"/>
      <c r="E838" s="399"/>
      <c r="F838" s="400"/>
      <c r="G838" s="401"/>
      <c r="H838" s="399"/>
      <c r="I838" s="402"/>
      <c r="J838" s="438"/>
      <c r="K838" s="467"/>
    </row>
    <row r="839" spans="1:13" hidden="1">
      <c r="A839" s="413" t="s">
        <v>398</v>
      </c>
      <c r="B839" s="399"/>
      <c r="C839" s="400"/>
      <c r="D839" s="442"/>
      <c r="E839" s="399"/>
      <c r="F839" s="400"/>
      <c r="G839" s="401"/>
      <c r="H839" s="399"/>
      <c r="I839" s="402"/>
      <c r="J839" s="438"/>
      <c r="K839" s="467"/>
    </row>
    <row r="840" spans="1:13" ht="25.5" hidden="1">
      <c r="A840" s="398" t="s">
        <v>436</v>
      </c>
      <c r="B840" s="399"/>
      <c r="C840" s="400"/>
      <c r="D840" s="442"/>
      <c r="E840" s="399"/>
      <c r="F840" s="400"/>
      <c r="G840" s="401"/>
      <c r="H840" s="399"/>
      <c r="I840" s="402"/>
      <c r="J840" s="438"/>
      <c r="K840" s="467"/>
    </row>
    <row r="841" spans="1:13" ht="25.5" hidden="1">
      <c r="A841" s="398" t="s">
        <v>437</v>
      </c>
      <c r="B841" s="399"/>
      <c r="C841" s="400"/>
      <c r="D841" s="442"/>
      <c r="E841" s="399"/>
      <c r="F841" s="400"/>
      <c r="G841" s="401"/>
      <c r="H841" s="399"/>
      <c r="I841" s="402"/>
      <c r="J841" s="438"/>
      <c r="K841" s="467"/>
    </row>
    <row r="842" spans="1:13" hidden="1">
      <c r="A842" s="398" t="s">
        <v>438</v>
      </c>
      <c r="B842" s="399"/>
      <c r="C842" s="400"/>
      <c r="D842" s="442"/>
      <c r="E842" s="399"/>
      <c r="F842" s="400"/>
      <c r="G842" s="401"/>
      <c r="H842" s="399"/>
      <c r="I842" s="402"/>
      <c r="J842" s="438"/>
      <c r="K842" s="467"/>
    </row>
    <row r="843" spans="1:13" ht="29.25" customHeight="1" thickBot="1">
      <c r="A843" s="376" t="s">
        <v>207</v>
      </c>
      <c r="B843" s="420">
        <f t="shared" ref="B843:G843" si="218">B830+B822+B806+B814</f>
        <v>53651780</v>
      </c>
      <c r="C843" s="420">
        <f t="shared" si="218"/>
        <v>53521650</v>
      </c>
      <c r="D843" s="419">
        <f t="shared" si="218"/>
        <v>107173430</v>
      </c>
      <c r="E843" s="420">
        <f t="shared" si="218"/>
        <v>76961011.219263971</v>
      </c>
      <c r="F843" s="420">
        <f t="shared" si="218"/>
        <v>77131914.819263965</v>
      </c>
      <c r="G843" s="419">
        <f t="shared" si="218"/>
        <v>154092926.03852794</v>
      </c>
      <c r="H843" s="417">
        <f>H830+H822+H806+H814</f>
        <v>46919496.038527936</v>
      </c>
      <c r="I843" s="422">
        <f t="shared" si="193"/>
        <v>0.43779037433557866</v>
      </c>
      <c r="J843" s="441">
        <f>J830+J822+J806</f>
        <v>0.98572290074205005</v>
      </c>
      <c r="K843" s="610">
        <f>IFERROR(G843/'Dollars - All Funds'!G843,"")</f>
        <v>0.9409712247226022</v>
      </c>
    </row>
    <row r="844" spans="1:13" ht="13.5" thickBot="1">
      <c r="A844" s="603"/>
      <c r="B844" s="4"/>
      <c r="C844" s="4"/>
      <c r="D844" s="4"/>
      <c r="E844" s="4"/>
      <c r="F844" s="4"/>
      <c r="G844" s="4"/>
      <c r="H844" s="4"/>
      <c r="I844" s="4"/>
      <c r="J844" s="4"/>
      <c r="K844" s="194"/>
    </row>
    <row r="845" spans="1:13" ht="13.5" customHeight="1" thickBot="1">
      <c r="A845" s="551" t="s">
        <v>327</v>
      </c>
      <c r="B845" s="552"/>
      <c r="C845" s="552"/>
      <c r="D845" s="552"/>
      <c r="E845" s="552"/>
      <c r="F845" s="552"/>
      <c r="G845" s="552"/>
      <c r="H845" s="552"/>
      <c r="I845" s="552"/>
      <c r="J845" s="552"/>
      <c r="K845" s="555"/>
    </row>
    <row r="846" spans="1:13" ht="25.5">
      <c r="A846" s="448" t="s">
        <v>206</v>
      </c>
      <c r="B846" s="464">
        <f>E846-2</f>
        <v>2018</v>
      </c>
      <c r="C846" s="450">
        <f>B846+1</f>
        <v>2019</v>
      </c>
      <c r="D846" s="451" t="str">
        <f>B846&amp;"-"&amp;C846</f>
        <v>2018-2019</v>
      </c>
      <c r="E846" s="449" t="str">
        <f>$L$1</f>
        <v>2020</v>
      </c>
      <c r="F846" s="450">
        <f>E846+1</f>
        <v>2021</v>
      </c>
      <c r="G846" s="451" t="str">
        <f>E846&amp;"-"&amp;F846</f>
        <v>2020-2021</v>
      </c>
      <c r="H846" s="449" t="s">
        <v>101</v>
      </c>
      <c r="I846" s="450" t="s">
        <v>102</v>
      </c>
      <c r="J846" s="465" t="s">
        <v>103</v>
      </c>
      <c r="K846" s="465" t="s">
        <v>104</v>
      </c>
    </row>
    <row r="847" spans="1:13" s="38" customFormat="1" hidden="1" outlineLevel="1">
      <c r="A847" s="600" t="s">
        <v>207</v>
      </c>
      <c r="B847" s="598"/>
      <c r="C847" s="598"/>
      <c r="D847" s="598"/>
      <c r="E847" s="598"/>
      <c r="F847" s="598"/>
      <c r="G847" s="598"/>
      <c r="H847" s="598"/>
      <c r="I847" s="598"/>
      <c r="J847" s="598"/>
      <c r="K847" s="597"/>
      <c r="L847" s="35"/>
      <c r="M847" s="35"/>
    </row>
    <row r="848" spans="1:13" hidden="1" outlineLevel="1">
      <c r="A848" s="611" t="s">
        <v>43</v>
      </c>
      <c r="B848" s="30">
        <f t="shared" ref="B848:C848" si="219">B800+B816+B824+B808</f>
        <v>15642878</v>
      </c>
      <c r="C848" s="30">
        <f t="shared" si="219"/>
        <v>15599091</v>
      </c>
      <c r="D848" s="21">
        <f>B848+C848</f>
        <v>31241969</v>
      </c>
      <c r="E848" s="30">
        <f>E800+E816+E824+E808</f>
        <v>25846707.689718019</v>
      </c>
      <c r="F848" s="31">
        <f t="shared" ref="F848:F853" si="220">F800+F816+F824+F808</f>
        <v>26036422.589718018</v>
      </c>
      <c r="G848" s="21">
        <f>E848+F848</f>
        <v>51883130.279436037</v>
      </c>
      <c r="H848" s="22">
        <f>G848-D848</f>
        <v>20641161.279436037</v>
      </c>
      <c r="I848" s="164">
        <f>IFERROR(H848/D848,"")</f>
        <v>0.66068695220317375</v>
      </c>
      <c r="J848" s="165">
        <f>IFERROR(G848/G$806,"")</f>
        <v>0.39231485447347558</v>
      </c>
      <c r="K848" s="23">
        <f>IFERROR(G848/'Dollars - All Funds'!G848,"")</f>
        <v>0.93671099956771198</v>
      </c>
    </row>
    <row r="849" spans="1:11" hidden="1" outlineLevel="1">
      <c r="A849" s="611" t="s">
        <v>44</v>
      </c>
      <c r="B849" s="27">
        <f t="shared" ref="B849:C849" si="221">B801+B817+B825+B809</f>
        <v>9149623</v>
      </c>
      <c r="C849" s="27">
        <f t="shared" si="221"/>
        <v>9137215</v>
      </c>
      <c r="D849" s="26">
        <f>B849+C849</f>
        <v>18286838</v>
      </c>
      <c r="E849" s="27">
        <f t="shared" ref="E849" si="222">E801+E817+E825+E809</f>
        <v>9927927.8179268315</v>
      </c>
      <c r="F849" s="28">
        <f t="shared" si="220"/>
        <v>9924923.6179268304</v>
      </c>
      <c r="G849" s="26">
        <f>E849+F849</f>
        <v>19852851.43585366</v>
      </c>
      <c r="H849" s="24">
        <f>G849-D849</f>
        <v>1566013.4358536601</v>
      </c>
      <c r="I849" s="164">
        <f>IFERROR(H849/D849,"")</f>
        <v>8.5636097167463288E-2</v>
      </c>
      <c r="J849" s="165">
        <f>IFERROR(G849/G$806,"")</f>
        <v>0.15011755227551238</v>
      </c>
      <c r="K849" s="23">
        <f>IFERROR(G849/'Dollars - All Funds'!G849,"")</f>
        <v>0.95493220572052906</v>
      </c>
    </row>
    <row r="850" spans="1:11" hidden="1" outlineLevel="1">
      <c r="A850" s="611" t="s">
        <v>45</v>
      </c>
      <c r="B850" s="27">
        <f t="shared" ref="B850:C850" si="223">B802+B818+B826+B810</f>
        <v>5186093</v>
      </c>
      <c r="C850" s="27">
        <f t="shared" si="223"/>
        <v>5178043</v>
      </c>
      <c r="D850" s="26">
        <f t="shared" ref="D850:D854" si="224">B850+C850</f>
        <v>10364136</v>
      </c>
      <c r="E850" s="27">
        <f t="shared" ref="E850" si="225">E802+E818+E826+E810</f>
        <v>5877381.7960453099</v>
      </c>
      <c r="F850" s="28">
        <f t="shared" si="220"/>
        <v>5875458.1960453102</v>
      </c>
      <c r="G850" s="26">
        <f t="shared" ref="G850:G854" si="226">E850+F850</f>
        <v>11752839.99209062</v>
      </c>
      <c r="H850" s="24">
        <f t="shared" ref="H850:H853" si="227">G850-D850</f>
        <v>1388703.9920906201</v>
      </c>
      <c r="I850" s="164">
        <f t="shared" ref="I850:I853" si="228">IFERROR(H850/D850,"")</f>
        <v>0.13399129383198177</v>
      </c>
      <c r="J850" s="165">
        <f t="shared" ref="J850:J853" si="229">IFERROR(G850/G$806,"")</f>
        <v>8.886922755650653E-2</v>
      </c>
      <c r="K850" s="23">
        <f>IFERROR(G850/'Dollars - All Funds'!G850,"")</f>
        <v>0.98039545294099895</v>
      </c>
    </row>
    <row r="851" spans="1:11" hidden="1" outlineLevel="1">
      <c r="A851" s="611" t="s">
        <v>46</v>
      </c>
      <c r="B851" s="27">
        <f t="shared" ref="B851:C851" si="230">B803+B819+B827+B811</f>
        <v>22748670</v>
      </c>
      <c r="C851" s="27">
        <f t="shared" si="230"/>
        <v>22698883</v>
      </c>
      <c r="D851" s="26">
        <f t="shared" si="224"/>
        <v>45447553</v>
      </c>
      <c r="E851" s="27">
        <f t="shared" ref="E851" si="231">E803+E819+E827+E811</f>
        <v>33605472.483971022</v>
      </c>
      <c r="F851" s="28">
        <f t="shared" si="220"/>
        <v>33594194.083971024</v>
      </c>
      <c r="G851" s="26">
        <f t="shared" si="226"/>
        <v>67199666.567942053</v>
      </c>
      <c r="H851" s="24">
        <f t="shared" si="227"/>
        <v>21752113.567942053</v>
      </c>
      <c r="I851" s="164">
        <f t="shared" si="228"/>
        <v>0.47862012654327185</v>
      </c>
      <c r="J851" s="165">
        <f t="shared" si="229"/>
        <v>0.50813101037424213</v>
      </c>
      <c r="K851" s="23">
        <f>IFERROR(G851/'Dollars - All Funds'!G851,"")</f>
        <v>0.94116468757663241</v>
      </c>
    </row>
    <row r="852" spans="1:11" hidden="1" outlineLevel="1">
      <c r="A852" s="616" t="s">
        <v>429</v>
      </c>
      <c r="B852" s="27">
        <f t="shared" ref="B852:C852" si="232">B804+B820+B828+B812</f>
        <v>474818</v>
      </c>
      <c r="C852" s="27">
        <f t="shared" si="232"/>
        <v>468183</v>
      </c>
      <c r="D852" s="26">
        <f t="shared" si="224"/>
        <v>943001</v>
      </c>
      <c r="E852" s="27">
        <f t="shared" ref="E852" si="233">E804+E820+E828+E812</f>
        <v>959705.56580139184</v>
      </c>
      <c r="F852" s="28">
        <f t="shared" si="220"/>
        <v>957997.46580139175</v>
      </c>
      <c r="G852" s="26">
        <f t="shared" si="226"/>
        <v>1917703.0316027836</v>
      </c>
      <c r="H852" s="24">
        <f t="shared" si="227"/>
        <v>974702.03160278359</v>
      </c>
      <c r="I852" s="164">
        <f t="shared" si="228"/>
        <v>1.033617177079116</v>
      </c>
      <c r="J852" s="165">
        <f t="shared" si="229"/>
        <v>1.4500732352010407E-2</v>
      </c>
      <c r="K852" s="23">
        <f>IFERROR(G852/'Dollars - All Funds'!G852,"")</f>
        <v>0.79873806762104016</v>
      </c>
    </row>
    <row r="853" spans="1:11" hidden="1" outlineLevel="1">
      <c r="A853" s="616" t="s">
        <v>430</v>
      </c>
      <c r="B853" s="27">
        <f t="shared" ref="B853:C853" si="234">B805+B821+B829+B813</f>
        <v>449698</v>
      </c>
      <c r="C853" s="27">
        <f t="shared" si="234"/>
        <v>440235</v>
      </c>
      <c r="D853" s="26">
        <f t="shared" si="224"/>
        <v>889933</v>
      </c>
      <c r="E853" s="27">
        <f t="shared" ref="E853" si="235">E805+E821+E829+E813</f>
        <v>743815.86580139177</v>
      </c>
      <c r="F853" s="28">
        <f t="shared" si="220"/>
        <v>742918.86580139177</v>
      </c>
      <c r="G853" s="26">
        <f t="shared" si="226"/>
        <v>1486734.7316027835</v>
      </c>
      <c r="H853" s="24">
        <f t="shared" si="227"/>
        <v>596801.73160278355</v>
      </c>
      <c r="I853" s="164">
        <f t="shared" si="228"/>
        <v>0.67061422781578339</v>
      </c>
      <c r="J853" s="165">
        <f t="shared" si="229"/>
        <v>1.1241960859493227E-2</v>
      </c>
      <c r="K853" s="23">
        <f>IFERROR(G853/'Dollars - All Funds'!G853,"")</f>
        <v>0.82978502354161687</v>
      </c>
    </row>
    <row r="854" spans="1:11" ht="26.25" collapsed="1" thickBot="1">
      <c r="A854" s="376" t="s">
        <v>207</v>
      </c>
      <c r="B854" s="617">
        <f t="shared" ref="B854:H854" si="236">SUM(B848:B853)</f>
        <v>53651780</v>
      </c>
      <c r="C854" s="618">
        <f t="shared" si="236"/>
        <v>53521650</v>
      </c>
      <c r="D854" s="419">
        <f t="shared" si="224"/>
        <v>107173430</v>
      </c>
      <c r="E854" s="617">
        <f t="shared" si="236"/>
        <v>76961011.219263971</v>
      </c>
      <c r="F854" s="618">
        <f t="shared" si="236"/>
        <v>77131914.819263965</v>
      </c>
      <c r="G854" s="619">
        <f t="shared" si="226"/>
        <v>154092926.03852794</v>
      </c>
      <c r="H854" s="617">
        <f t="shared" si="236"/>
        <v>46919496.038527936</v>
      </c>
      <c r="I854" s="422">
        <f>IFERROR(H854/D854,"")</f>
        <v>0.43779037433557866</v>
      </c>
      <c r="J854" s="423">
        <f>IFERROR(G854/G$843,"")</f>
        <v>1</v>
      </c>
      <c r="K854" s="620">
        <f>IFERROR(G854/'Dollars - All Funds'!G854,"")</f>
        <v>0.94097122472260242</v>
      </c>
    </row>
  </sheetData>
  <mergeCells count="7">
    <mergeCell ref="B2:K2"/>
    <mergeCell ref="B83:K83"/>
    <mergeCell ref="B329:K329"/>
    <mergeCell ref="B797:K797"/>
    <mergeCell ref="B446:K446"/>
    <mergeCell ref="B741:K741"/>
    <mergeCell ref="B26:K26"/>
  </mergeCells>
  <hyperlinks>
    <hyperlink ref="A26" location="Start!A39" display="Return to Start" xr:uid="{00000000-0004-0000-0200-000000000000}"/>
    <hyperlink ref="A83" location="Start!A39" display="Return to Start" xr:uid="{00000000-0004-0000-0200-000001000000}"/>
    <hyperlink ref="A329" location="Start!A39" display="Return to Start" xr:uid="{00000000-0004-0000-0200-000002000000}"/>
    <hyperlink ref="A446" location="Start!A39" display="Return to Start" xr:uid="{00000000-0004-0000-0200-000003000000}"/>
    <hyperlink ref="A741" location="Start!A39" display="Return to Start" xr:uid="{00000000-0004-0000-0200-000004000000}"/>
    <hyperlink ref="A797" location="Start!A39" display="Return to Start" xr:uid="{00000000-0004-0000-0200-000005000000}"/>
  </hyperlinks>
  <pageMargins left="0.7" right="0.7" top="0.75" bottom="0.75" header="0.3" footer="0.3"/>
  <pageSetup orientation="portrait" r:id="rId1"/>
  <ignoredErrors>
    <ignoredError sqref="D29:D32 G33:H33 D35:D39 G40:H40 D55:D56 G46:H46 G51:H51 I58 D170 G170:H170 I258 D263:D302 D42:D46 D48:D51 D53"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V855"/>
  <sheetViews>
    <sheetView showGridLines="0" zoomScaleNormal="100" workbookViewId="0">
      <pane xSplit="1" ySplit="4" topLeftCell="B5" activePane="bottomRight" state="frozen"/>
      <selection activeCell="A25" sqref="A25"/>
      <selection pane="topRight" activeCell="A25" sqref="A25"/>
      <selection pane="bottomLeft" activeCell="A25" sqref="A25"/>
      <selection pane="bottomRight" activeCell="D1" sqref="D1"/>
    </sheetView>
  </sheetViews>
  <sheetFormatPr defaultRowHeight="12.75" outlineLevelRow="1"/>
  <cols>
    <col min="1" max="1" width="33" style="12" customWidth="1"/>
    <col min="2" max="8" width="17.140625" style="12" customWidth="1"/>
    <col min="9" max="9" width="17.5703125" style="12" customWidth="1"/>
    <col min="10" max="10" width="18" style="12" customWidth="1"/>
    <col min="11" max="11" width="17.42578125" style="194" bestFit="1" customWidth="1"/>
    <col min="12" max="12" width="9.5703125" style="12" bestFit="1" customWidth="1"/>
    <col min="13" max="13" width="16.140625" style="12" customWidth="1"/>
  </cols>
  <sheetData>
    <row r="1" spans="1:18" ht="15.75" customHeight="1" thickBot="1">
      <c r="A1" s="11" t="s">
        <v>96</v>
      </c>
      <c r="J1" s="13"/>
      <c r="K1" s="218"/>
      <c r="L1" s="193"/>
      <c r="M1" s="511" t="str">
        <f>Start!$G$7</f>
        <v>2020-2021</v>
      </c>
      <c r="N1" s="512" t="s">
        <v>99</v>
      </c>
      <c r="O1" s="17" t="str">
        <f>LEFT(M1,4)</f>
        <v>2020</v>
      </c>
      <c r="P1" s="17">
        <f>MATCH(VALUE(LEFT(M1,4)),Data!2:2,0)</f>
        <v>25</v>
      </c>
      <c r="Q1" s="17" t="e">
        <f>MATCH(VALUE(LEFT(M1,4)),Footnotes!1:1,0)</f>
        <v>#N/A</v>
      </c>
      <c r="R1" s="193"/>
    </row>
    <row r="2" spans="1:18" ht="26.25" thickBot="1">
      <c r="A2" s="18" t="s">
        <v>369</v>
      </c>
      <c r="B2" s="675" t="s">
        <v>1</v>
      </c>
      <c r="C2" s="676"/>
      <c r="D2" s="676"/>
      <c r="E2" s="676"/>
      <c r="F2" s="676"/>
      <c r="G2" s="676"/>
      <c r="H2" s="676"/>
      <c r="I2" s="676"/>
      <c r="J2" s="676"/>
      <c r="K2" s="677"/>
    </row>
    <row r="3" spans="1:18" s="38" customFormat="1" ht="13.5" thickBot="1">
      <c r="A3" s="56"/>
      <c r="B3" s="58"/>
      <c r="C3" s="58"/>
      <c r="D3" s="58"/>
      <c r="E3" s="58"/>
      <c r="F3" s="58"/>
      <c r="G3" s="58"/>
      <c r="H3" s="58"/>
      <c r="I3" s="57"/>
      <c r="J3" s="57"/>
      <c r="K3" s="276"/>
      <c r="L3" s="35"/>
      <c r="M3" s="35"/>
    </row>
    <row r="4" spans="1:18" ht="16.5" customHeight="1">
      <c r="A4" s="448"/>
      <c r="B4" s="449" t="str">
        <f>$O$1-18&amp;" - "&amp;$O$1-17</f>
        <v>2002 - 2003</v>
      </c>
      <c r="C4" s="449" t="str">
        <f>$O$1-16&amp;" - "&amp;$O$1-15</f>
        <v>2004 - 2005</v>
      </c>
      <c r="D4" s="449" t="str">
        <f>$O$1-14&amp;" - "&amp;$O$1-13</f>
        <v>2006 - 2007</v>
      </c>
      <c r="E4" s="449" t="str">
        <f>$O$1-12&amp;" - "&amp;$O$1-11</f>
        <v>2008 - 2009</v>
      </c>
      <c r="F4" s="449" t="str">
        <f>$O$1-10&amp;" - "&amp;$O$1-9</f>
        <v>2010 - 2011</v>
      </c>
      <c r="G4" s="449" t="str">
        <f>$O$1-8&amp;" - "&amp;$O$1-7</f>
        <v>2012 - 2013</v>
      </c>
      <c r="H4" s="449" t="str">
        <f>$O$1-6&amp;" - "&amp;$O$1-5</f>
        <v>2014 - 2015</v>
      </c>
      <c r="I4" s="449" t="str">
        <f>$O$1-4&amp;" - "&amp;$O$1-3</f>
        <v>2016 - 2017</v>
      </c>
      <c r="J4" s="449" t="str">
        <f>$O$1-2&amp;" - "&amp;$O$1-1</f>
        <v>2018 - 2019</v>
      </c>
      <c r="K4" s="448" t="str">
        <f>$O$1&amp;" - "&amp;$O$1+1</f>
        <v>2020 - 2021</v>
      </c>
    </row>
    <row r="25" spans="1:22" ht="13.5" thickBot="1"/>
    <row r="26" spans="1:22" ht="13.5" customHeight="1" thickBot="1">
      <c r="A26" s="274" t="s">
        <v>319</v>
      </c>
      <c r="B26" s="275"/>
      <c r="C26" s="275"/>
      <c r="D26" s="275"/>
      <c r="E26" s="275"/>
      <c r="F26" s="275"/>
      <c r="G26" s="275"/>
      <c r="H26" s="275"/>
      <c r="I26" s="275"/>
      <c r="J26" s="275"/>
      <c r="K26" s="276"/>
      <c r="N26" s="12"/>
      <c r="O26" s="12"/>
      <c r="P26" s="12"/>
      <c r="Q26" s="12"/>
      <c r="R26" s="12"/>
      <c r="S26" s="12"/>
      <c r="T26" s="12"/>
      <c r="U26" s="12"/>
      <c r="V26" s="12"/>
    </row>
    <row r="27" spans="1:22" ht="13.5" thickBot="1">
      <c r="A27" s="248" t="s">
        <v>483</v>
      </c>
      <c r="B27" s="675" t="s">
        <v>1</v>
      </c>
      <c r="C27" s="676"/>
      <c r="D27" s="676"/>
      <c r="E27" s="676"/>
      <c r="F27" s="676"/>
      <c r="G27" s="676"/>
      <c r="H27" s="676"/>
      <c r="I27" s="676"/>
      <c r="J27" s="676"/>
      <c r="K27" s="677"/>
    </row>
    <row r="28" spans="1:22">
      <c r="A28" s="448" t="s">
        <v>209</v>
      </c>
      <c r="B28" s="449" t="str">
        <f>$O$1-18&amp;" - "&amp;$O$1-17</f>
        <v>2002 - 2003</v>
      </c>
      <c r="C28" s="449" t="str">
        <f>$O$1-16&amp;" - "&amp;$O$1-15</f>
        <v>2004 - 2005</v>
      </c>
      <c r="D28" s="449" t="str">
        <f>$O$1-14&amp;" - "&amp;$O$1-13</f>
        <v>2006 - 2007</v>
      </c>
      <c r="E28" s="449" t="str">
        <f>$O$1-12&amp;" - "&amp;$O$1-11</f>
        <v>2008 - 2009</v>
      </c>
      <c r="F28" s="449" t="str">
        <f>$O$1-10&amp;" - "&amp;$O$1-9</f>
        <v>2010 - 2011</v>
      </c>
      <c r="G28" s="449" t="str">
        <f>$O$1-8&amp;" - "&amp;$O$1-7</f>
        <v>2012 - 2013</v>
      </c>
      <c r="H28" s="449" t="str">
        <f>$O$1-6&amp;" - "&amp;$O$1-5</f>
        <v>2014 - 2015</v>
      </c>
      <c r="I28" s="449" t="str">
        <f>$O$1-4&amp;" - "&amp;$O$1-3</f>
        <v>2016 - 2017</v>
      </c>
      <c r="J28" s="449" t="str">
        <f>$O$1-2&amp;" - "&amp;$O$1-1</f>
        <v>2018 - 2019</v>
      </c>
      <c r="K28" s="448" t="str">
        <f>$O$1&amp;" - "&amp;$O$1+1</f>
        <v>2020 - 2021</v>
      </c>
    </row>
    <row r="29" spans="1:22" s="38" customFormat="1" hidden="1" outlineLevel="1">
      <c r="A29" s="600" t="s">
        <v>190</v>
      </c>
      <c r="B29" s="598"/>
      <c r="C29" s="598"/>
      <c r="D29" s="598"/>
      <c r="E29" s="598"/>
      <c r="F29" s="598"/>
      <c r="G29" s="598"/>
      <c r="H29" s="598"/>
      <c r="I29" s="598"/>
      <c r="J29" s="598"/>
      <c r="K29" s="597"/>
      <c r="L29" s="35"/>
      <c r="M29" s="35"/>
    </row>
    <row r="30" spans="1:22" ht="12.75" hidden="1" customHeight="1" outlineLevel="1">
      <c r="A30" s="19" t="s">
        <v>185</v>
      </c>
      <c r="B30" s="158">
        <f t="shared" ref="B30:F30" si="0">B127</f>
        <v>2737920318</v>
      </c>
      <c r="C30" s="158">
        <f t="shared" si="0"/>
        <v>2875705403</v>
      </c>
      <c r="D30" s="158">
        <f t="shared" si="0"/>
        <v>3121650020</v>
      </c>
      <c r="E30" s="158">
        <f t="shared" si="0"/>
        <v>3230950374</v>
      </c>
      <c r="F30" s="158">
        <f t="shared" si="0"/>
        <v>3238919349</v>
      </c>
      <c r="G30" s="158">
        <f t="shared" ref="G30:K30" si="1">G127</f>
        <v>3271578678</v>
      </c>
      <c r="H30" s="158">
        <f t="shared" si="1"/>
        <v>3540886846</v>
      </c>
      <c r="I30" s="158">
        <f t="shared" si="1"/>
        <v>3843383072</v>
      </c>
      <c r="J30" s="158">
        <f t="shared" si="1"/>
        <v>3907898891</v>
      </c>
      <c r="K30" s="210">
        <f t="shared" si="1"/>
        <v>4050086094</v>
      </c>
    </row>
    <row r="31" spans="1:22" ht="12.75" hidden="1" customHeight="1" outlineLevel="1">
      <c r="A31" s="19" t="s">
        <v>196</v>
      </c>
      <c r="B31" s="29">
        <f t="shared" ref="B31:F31" si="2">B171</f>
        <v>94384219</v>
      </c>
      <c r="C31" s="29">
        <f t="shared" si="2"/>
        <v>92083096</v>
      </c>
      <c r="D31" s="29">
        <f t="shared" si="2"/>
        <v>96730830</v>
      </c>
      <c r="E31" s="29">
        <f t="shared" si="2"/>
        <v>100283620</v>
      </c>
      <c r="F31" s="29">
        <f t="shared" si="2"/>
        <v>96895867</v>
      </c>
      <c r="G31" s="29">
        <f t="shared" ref="G31:K31" si="3">G171</f>
        <v>95711944</v>
      </c>
      <c r="H31" s="29">
        <f t="shared" si="3"/>
        <v>97380528</v>
      </c>
      <c r="I31" s="29">
        <f t="shared" si="3"/>
        <v>98733198</v>
      </c>
      <c r="J31" s="29">
        <f t="shared" si="3"/>
        <v>95407626</v>
      </c>
      <c r="K31" s="51">
        <f t="shared" si="3"/>
        <v>95732326</v>
      </c>
    </row>
    <row r="32" spans="1:22" ht="13.5" hidden="1" customHeight="1" outlineLevel="1">
      <c r="A32" s="19" t="s">
        <v>473</v>
      </c>
      <c r="B32" s="29">
        <f t="shared" ref="B32:F32" si="4">B213</f>
        <v>604647254</v>
      </c>
      <c r="C32" s="29">
        <f t="shared" si="4"/>
        <v>565919363</v>
      </c>
      <c r="D32" s="29">
        <f t="shared" si="4"/>
        <v>623727778</v>
      </c>
      <c r="E32" s="29">
        <f t="shared" si="4"/>
        <v>644713110</v>
      </c>
      <c r="F32" s="29">
        <f t="shared" si="4"/>
        <v>624047212</v>
      </c>
      <c r="G32" s="29">
        <f t="shared" ref="G32:K32" si="5">G213</f>
        <v>628336878</v>
      </c>
      <c r="H32" s="29">
        <f t="shared" si="5"/>
        <v>676108232</v>
      </c>
      <c r="I32" s="29">
        <f t="shared" si="5"/>
        <v>715307292</v>
      </c>
      <c r="J32" s="29">
        <f t="shared" si="5"/>
        <v>731674796</v>
      </c>
      <c r="K32" s="51">
        <f t="shared" si="5"/>
        <v>763919892</v>
      </c>
    </row>
    <row r="33" spans="1:13" ht="12.75" hidden="1" customHeight="1" outlineLevel="1">
      <c r="A33" s="19" t="s">
        <v>197</v>
      </c>
      <c r="B33" s="29">
        <f t="shared" ref="B33:F33" si="6">B257</f>
        <v>13500000</v>
      </c>
      <c r="C33" s="29">
        <f t="shared" si="6"/>
        <v>12000000</v>
      </c>
      <c r="D33" s="29">
        <f t="shared" si="6"/>
        <v>12000000</v>
      </c>
      <c r="E33" s="29">
        <f t="shared" si="6"/>
        <v>12000000</v>
      </c>
      <c r="F33" s="29">
        <f t="shared" si="6"/>
        <v>20830500</v>
      </c>
      <c r="G33" s="29">
        <f t="shared" ref="G33:K33" si="7">G257</f>
        <v>21495000</v>
      </c>
      <c r="H33" s="29">
        <f t="shared" si="7"/>
        <v>20724900</v>
      </c>
      <c r="I33" s="29">
        <f t="shared" si="7"/>
        <v>18879900</v>
      </c>
      <c r="J33" s="29">
        <f t="shared" si="7"/>
        <v>16670100</v>
      </c>
      <c r="K33" s="51">
        <f t="shared" si="7"/>
        <v>27412450</v>
      </c>
    </row>
    <row r="34" spans="1:13" ht="25.5" collapsed="1">
      <c r="A34" s="370" t="s">
        <v>190</v>
      </c>
      <c r="B34" s="173">
        <f t="shared" ref="B34:F34" si="8">SUM(B30:B33)</f>
        <v>3450451791</v>
      </c>
      <c r="C34" s="173">
        <f t="shared" si="8"/>
        <v>3545707862</v>
      </c>
      <c r="D34" s="173">
        <f t="shared" si="8"/>
        <v>3854108628</v>
      </c>
      <c r="E34" s="173">
        <f t="shared" si="8"/>
        <v>3987947104</v>
      </c>
      <c r="F34" s="173">
        <f t="shared" si="8"/>
        <v>3980692928</v>
      </c>
      <c r="G34" s="173">
        <f t="shared" ref="G34:K34" si="9">SUM(G30:G33)</f>
        <v>4017122500</v>
      </c>
      <c r="H34" s="173">
        <f t="shared" si="9"/>
        <v>4335100506</v>
      </c>
      <c r="I34" s="173">
        <f t="shared" si="9"/>
        <v>4676303462</v>
      </c>
      <c r="J34" s="173">
        <f t="shared" si="9"/>
        <v>4751651413</v>
      </c>
      <c r="K34" s="371">
        <f t="shared" si="9"/>
        <v>4937150762</v>
      </c>
    </row>
    <row r="35" spans="1:13" s="38" customFormat="1" hidden="1" outlineLevel="1">
      <c r="A35" s="600" t="s">
        <v>189</v>
      </c>
      <c r="B35" s="598"/>
      <c r="C35" s="598"/>
      <c r="D35" s="598"/>
      <c r="E35" s="598"/>
      <c r="F35" s="598"/>
      <c r="G35" s="598"/>
      <c r="H35" s="598"/>
      <c r="I35" s="598"/>
      <c r="J35" s="598"/>
      <c r="K35" s="597"/>
      <c r="L35" s="35"/>
      <c r="M35" s="35"/>
    </row>
    <row r="36" spans="1:13" ht="12.75" hidden="1" customHeight="1" outlineLevel="1">
      <c r="A36" s="372" t="s">
        <v>185</v>
      </c>
      <c r="B36" s="374">
        <f t="shared" ref="B36:F36" si="10">B345</f>
        <v>852418092</v>
      </c>
      <c r="C36" s="374">
        <f t="shared" si="10"/>
        <v>763355440</v>
      </c>
      <c r="D36" s="374">
        <f t="shared" si="10"/>
        <v>880874732</v>
      </c>
      <c r="E36" s="374">
        <f t="shared" si="10"/>
        <v>928934516</v>
      </c>
      <c r="F36" s="374">
        <f t="shared" si="10"/>
        <v>972693965</v>
      </c>
      <c r="G36" s="374">
        <f t="shared" ref="G36:J36" si="11">G345</f>
        <v>928224628</v>
      </c>
      <c r="H36" s="374">
        <f t="shared" si="11"/>
        <v>1083983392</v>
      </c>
      <c r="I36" s="374">
        <f t="shared" si="11"/>
        <v>1170698696</v>
      </c>
      <c r="J36" s="374">
        <f t="shared" si="11"/>
        <v>1181856760</v>
      </c>
      <c r="K36" s="474">
        <f>K345</f>
        <v>1259300650</v>
      </c>
    </row>
    <row r="37" spans="1:13" ht="12.75" hidden="1" customHeight="1" outlineLevel="1">
      <c r="A37" s="372" t="s">
        <v>473</v>
      </c>
      <c r="B37" s="153">
        <f t="shared" ref="B37:F37" si="12">B361</f>
        <v>241188800.09602904</v>
      </c>
      <c r="C37" s="153">
        <f t="shared" si="12"/>
        <v>214979766</v>
      </c>
      <c r="D37" s="153">
        <f t="shared" si="12"/>
        <v>236267230</v>
      </c>
      <c r="E37" s="153">
        <f t="shared" si="12"/>
        <v>243205320</v>
      </c>
      <c r="F37" s="153">
        <f t="shared" si="12"/>
        <v>248536112</v>
      </c>
      <c r="G37" s="153">
        <f t="shared" ref="G37:J37" si="13">G361</f>
        <v>238261172</v>
      </c>
      <c r="H37" s="153">
        <f t="shared" si="13"/>
        <v>248358584</v>
      </c>
      <c r="I37" s="153">
        <f t="shared" si="13"/>
        <v>265414098</v>
      </c>
      <c r="J37" s="153">
        <f t="shared" si="13"/>
        <v>267576446</v>
      </c>
      <c r="K37" s="475">
        <f>K361</f>
        <v>278663452</v>
      </c>
    </row>
    <row r="38" spans="1:13" ht="12.75" hidden="1" customHeight="1" outlineLevel="1">
      <c r="A38" s="372" t="s">
        <v>186</v>
      </c>
      <c r="B38" s="153">
        <f t="shared" ref="B38:F38" si="14">B378</f>
        <v>63082746</v>
      </c>
      <c r="C38" s="153">
        <f t="shared" si="14"/>
        <v>60805400</v>
      </c>
      <c r="D38" s="153">
        <f t="shared" si="14"/>
        <v>64942492</v>
      </c>
      <c r="E38" s="153">
        <f t="shared" si="14"/>
        <v>66567266</v>
      </c>
      <c r="F38" s="153">
        <f t="shared" si="14"/>
        <v>66783221</v>
      </c>
      <c r="G38" s="153">
        <f t="shared" ref="G38:J38" si="15">G378</f>
        <v>62911178</v>
      </c>
      <c r="H38" s="153">
        <f t="shared" si="15"/>
        <v>68683342</v>
      </c>
      <c r="I38" s="153">
        <f t="shared" si="15"/>
        <v>74562294</v>
      </c>
      <c r="J38" s="153">
        <f t="shared" si="15"/>
        <v>80628378</v>
      </c>
      <c r="K38" s="475">
        <f>K378</f>
        <v>84545434</v>
      </c>
    </row>
    <row r="39" spans="1:13" ht="12.75" hidden="1" customHeight="1" outlineLevel="1">
      <c r="A39" s="372" t="s">
        <v>187</v>
      </c>
      <c r="B39" s="153">
        <f t="shared" ref="B39:F39" si="16">B388</f>
        <v>63456047.539999999</v>
      </c>
      <c r="C39" s="153">
        <f t="shared" si="16"/>
        <v>55987841.359999999</v>
      </c>
      <c r="D39" s="153">
        <f t="shared" si="16"/>
        <v>55056730</v>
      </c>
      <c r="E39" s="153">
        <f t="shared" si="16"/>
        <v>223032529</v>
      </c>
      <c r="F39" s="153">
        <f t="shared" si="16"/>
        <v>269693081.46118569</v>
      </c>
      <c r="G39" s="153">
        <f t="shared" ref="G39:J39" si="17">G388</f>
        <v>259624573</v>
      </c>
      <c r="H39" s="153">
        <f t="shared" si="17"/>
        <v>302091028</v>
      </c>
      <c r="I39" s="153">
        <f t="shared" si="17"/>
        <v>323162046</v>
      </c>
      <c r="J39" s="153">
        <f t="shared" si="17"/>
        <v>323162046</v>
      </c>
      <c r="K39" s="475">
        <f>K388</f>
        <v>814853640</v>
      </c>
    </row>
    <row r="40" spans="1:13" ht="15" hidden="1" customHeight="1" outlineLevel="1">
      <c r="A40" s="372" t="s">
        <v>188</v>
      </c>
      <c r="B40" s="153">
        <f t="shared" ref="B40:F40" si="18">B402</f>
        <v>0</v>
      </c>
      <c r="C40" s="153">
        <f t="shared" si="18"/>
        <v>0</v>
      </c>
      <c r="D40" s="153">
        <f t="shared" si="18"/>
        <v>19730438</v>
      </c>
      <c r="E40" s="153">
        <f t="shared" si="18"/>
        <v>49951276</v>
      </c>
      <c r="F40" s="153">
        <f t="shared" si="18"/>
        <v>59829382</v>
      </c>
      <c r="G40" s="153">
        <f t="shared" ref="G40:J40" si="19">G402</f>
        <v>45988260</v>
      </c>
      <c r="H40" s="153">
        <f t="shared" si="19"/>
        <v>53738760</v>
      </c>
      <c r="I40" s="153">
        <f t="shared" si="19"/>
        <v>70249148</v>
      </c>
      <c r="J40" s="153">
        <f t="shared" si="19"/>
        <v>74717294</v>
      </c>
      <c r="K40" s="475">
        <f>K402</f>
        <v>81345544</v>
      </c>
    </row>
    <row r="41" spans="1:13" ht="25.5" collapsed="1">
      <c r="A41" s="370" t="s">
        <v>189</v>
      </c>
      <c r="B41" s="175">
        <f t="shared" ref="B41:F41" si="20">SUM(B36:B40)</f>
        <v>1220145685.636029</v>
      </c>
      <c r="C41" s="175">
        <f t="shared" si="20"/>
        <v>1095128447.3599999</v>
      </c>
      <c r="D41" s="175">
        <f t="shared" si="20"/>
        <v>1256871622</v>
      </c>
      <c r="E41" s="175">
        <f t="shared" si="20"/>
        <v>1511690907</v>
      </c>
      <c r="F41" s="175">
        <f t="shared" si="20"/>
        <v>1617535761.4611857</v>
      </c>
      <c r="G41" s="175">
        <f t="shared" ref="G41:K41" si="21">SUM(G36:G40)</f>
        <v>1535009811</v>
      </c>
      <c r="H41" s="175">
        <f t="shared" si="21"/>
        <v>1756855106</v>
      </c>
      <c r="I41" s="173">
        <f t="shared" si="21"/>
        <v>1904086282</v>
      </c>
      <c r="J41" s="173">
        <f t="shared" si="21"/>
        <v>1927940924</v>
      </c>
      <c r="K41" s="476">
        <f t="shared" si="21"/>
        <v>2518708720</v>
      </c>
    </row>
    <row r="42" spans="1:13" s="38" customFormat="1" hidden="1" outlineLevel="1">
      <c r="A42" s="600" t="s">
        <v>191</v>
      </c>
      <c r="B42" s="598"/>
      <c r="C42" s="598"/>
      <c r="D42" s="598"/>
      <c r="E42" s="598"/>
      <c r="F42" s="598"/>
      <c r="G42" s="598"/>
      <c r="H42" s="598"/>
      <c r="I42" s="598"/>
      <c r="J42" s="598"/>
      <c r="K42" s="597"/>
      <c r="L42" s="35"/>
      <c r="M42" s="35"/>
    </row>
    <row r="43" spans="1:13" ht="12.75" hidden="1" customHeight="1" outlineLevel="1">
      <c r="A43" s="372" t="s">
        <v>231</v>
      </c>
      <c r="B43" s="374">
        <f t="shared" ref="B43:F43" si="22">B500</f>
        <v>0</v>
      </c>
      <c r="C43" s="374">
        <f t="shared" si="22"/>
        <v>0</v>
      </c>
      <c r="D43" s="374">
        <f t="shared" si="22"/>
        <v>0</v>
      </c>
      <c r="E43" s="374">
        <f t="shared" si="22"/>
        <v>1201560</v>
      </c>
      <c r="F43" s="374">
        <f t="shared" si="22"/>
        <v>5762202</v>
      </c>
      <c r="G43" s="374">
        <f t="shared" ref="G43:J43" si="23">G500</f>
        <v>4500000</v>
      </c>
      <c r="H43" s="374">
        <f t="shared" si="23"/>
        <v>50000000</v>
      </c>
      <c r="I43" s="374">
        <f t="shared" si="23"/>
        <v>50000000</v>
      </c>
      <c r="J43" s="374">
        <f t="shared" si="23"/>
        <v>68040600</v>
      </c>
      <c r="K43" s="474">
        <f>K500</f>
        <v>68040600</v>
      </c>
    </row>
    <row r="44" spans="1:13" ht="12.75" hidden="1" customHeight="1" outlineLevel="1">
      <c r="A44" s="372" t="s">
        <v>200</v>
      </c>
      <c r="B44" s="153">
        <f t="shared" ref="B44:F44" si="24">B552</f>
        <v>0</v>
      </c>
      <c r="C44" s="153">
        <f t="shared" si="24"/>
        <v>0</v>
      </c>
      <c r="D44" s="153">
        <f t="shared" si="24"/>
        <v>0</v>
      </c>
      <c r="E44" s="153">
        <f t="shared" si="24"/>
        <v>0</v>
      </c>
      <c r="F44" s="153">
        <f t="shared" si="24"/>
        <v>0</v>
      </c>
      <c r="G44" s="153">
        <f t="shared" ref="G44:J44" si="25">G552</f>
        <v>0</v>
      </c>
      <c r="H44" s="153">
        <f t="shared" si="25"/>
        <v>172015292</v>
      </c>
      <c r="I44" s="153">
        <f t="shared" si="25"/>
        <v>169168401</v>
      </c>
      <c r="J44" s="153">
        <f t="shared" si="25"/>
        <v>179955686</v>
      </c>
      <c r="K44" s="475">
        <f>K552</f>
        <v>228296111</v>
      </c>
    </row>
    <row r="45" spans="1:13" ht="12.75" hidden="1" customHeight="1" outlineLevel="1">
      <c r="A45" s="372" t="s">
        <v>201</v>
      </c>
      <c r="B45" s="153">
        <f t="shared" ref="B45:F45" si="26">B606</f>
        <v>1569157590</v>
      </c>
      <c r="C45" s="153">
        <f t="shared" si="26"/>
        <v>1501275020</v>
      </c>
      <c r="D45" s="153">
        <f t="shared" si="26"/>
        <v>1616585935</v>
      </c>
      <c r="E45" s="153">
        <f t="shared" si="26"/>
        <v>1693177165</v>
      </c>
      <c r="F45" s="153">
        <f t="shared" si="26"/>
        <v>1709894423</v>
      </c>
      <c r="G45" s="153">
        <f t="shared" ref="G45:K45" si="27">G606</f>
        <v>1732177990</v>
      </c>
      <c r="H45" s="153">
        <f t="shared" si="27"/>
        <v>1544339333</v>
      </c>
      <c r="I45" s="153">
        <f t="shared" si="27"/>
        <v>1522515612</v>
      </c>
      <c r="J45" s="153">
        <f t="shared" si="27"/>
        <v>1516635798</v>
      </c>
      <c r="K45" s="475">
        <f t="shared" si="27"/>
        <v>1533740830</v>
      </c>
    </row>
    <row r="46" spans="1:13" ht="12.75" hidden="1" customHeight="1" outlineLevel="1">
      <c r="A46" s="372" t="s">
        <v>230</v>
      </c>
      <c r="B46" s="153">
        <f t="shared" ref="B46:F46" si="28">B660</f>
        <v>0</v>
      </c>
      <c r="C46" s="153">
        <f t="shared" si="28"/>
        <v>0</v>
      </c>
      <c r="D46" s="153">
        <f t="shared" si="28"/>
        <v>0</v>
      </c>
      <c r="E46" s="153">
        <f t="shared" si="28"/>
        <v>978902</v>
      </c>
      <c r="F46" s="153">
        <f t="shared" si="28"/>
        <v>917624</v>
      </c>
      <c r="G46" s="153">
        <f t="shared" ref="G46:K46" si="29">G660</f>
        <v>929958</v>
      </c>
      <c r="H46" s="153">
        <f t="shared" si="29"/>
        <v>1510266</v>
      </c>
      <c r="I46" s="153">
        <f t="shared" si="29"/>
        <v>2142624</v>
      </c>
      <c r="J46" s="153">
        <f t="shared" si="29"/>
        <v>2769152</v>
      </c>
      <c r="K46" s="475">
        <f t="shared" si="29"/>
        <v>3229696</v>
      </c>
    </row>
    <row r="47" spans="1:13" ht="25.5" collapsed="1">
      <c r="A47" s="370" t="s">
        <v>191</v>
      </c>
      <c r="B47" s="173">
        <f t="shared" ref="B47:F47" si="30">SUM(B43:B46)</f>
        <v>1569157590</v>
      </c>
      <c r="C47" s="173">
        <f t="shared" si="30"/>
        <v>1501275020</v>
      </c>
      <c r="D47" s="173">
        <f t="shared" si="30"/>
        <v>1616585935</v>
      </c>
      <c r="E47" s="173">
        <f t="shared" si="30"/>
        <v>1695357627</v>
      </c>
      <c r="F47" s="173">
        <f t="shared" si="30"/>
        <v>1716574249</v>
      </c>
      <c r="G47" s="173">
        <f t="shared" ref="G47:K47" si="31">SUM(G43:G46)</f>
        <v>1737607948</v>
      </c>
      <c r="H47" s="173">
        <f t="shared" si="31"/>
        <v>1767864891</v>
      </c>
      <c r="I47" s="173">
        <f t="shared" si="31"/>
        <v>1743826637</v>
      </c>
      <c r="J47" s="173">
        <f t="shared" si="31"/>
        <v>1767401236</v>
      </c>
      <c r="K47" s="371">
        <f t="shared" si="31"/>
        <v>1833307237</v>
      </c>
    </row>
    <row r="48" spans="1:13" s="38" customFormat="1" hidden="1" outlineLevel="1">
      <c r="A48" s="600" t="s">
        <v>192</v>
      </c>
      <c r="B48" s="598"/>
      <c r="C48" s="598"/>
      <c r="D48" s="598"/>
      <c r="E48" s="598"/>
      <c r="F48" s="598"/>
      <c r="G48" s="598"/>
      <c r="H48" s="598"/>
      <c r="I48" s="598"/>
      <c r="J48" s="598"/>
      <c r="K48" s="597"/>
      <c r="L48" s="35"/>
      <c r="M48" s="35"/>
    </row>
    <row r="49" spans="1:13" ht="12.75" hidden="1" customHeight="1" outlineLevel="1">
      <c r="A49" s="372" t="s">
        <v>203</v>
      </c>
      <c r="B49" s="374">
        <f t="shared" ref="B49:F49" si="32">B748</f>
        <v>34424369</v>
      </c>
      <c r="C49" s="374">
        <f t="shared" si="32"/>
        <v>33902227</v>
      </c>
      <c r="D49" s="374">
        <f t="shared" si="32"/>
        <v>37727318</v>
      </c>
      <c r="E49" s="374">
        <f t="shared" si="32"/>
        <v>37324909</v>
      </c>
      <c r="F49" s="374">
        <f t="shared" si="32"/>
        <v>38014130</v>
      </c>
      <c r="G49" s="374">
        <f t="shared" ref="G49:J49" si="33">G748</f>
        <v>37812418</v>
      </c>
      <c r="H49" s="374">
        <f t="shared" si="33"/>
        <v>41447707</v>
      </c>
      <c r="I49" s="374">
        <f t="shared" si="33"/>
        <v>34244242</v>
      </c>
      <c r="J49" s="374">
        <f t="shared" si="33"/>
        <v>35550672</v>
      </c>
      <c r="K49" s="474">
        <f>K748</f>
        <v>50738494</v>
      </c>
    </row>
    <row r="50" spans="1:13" ht="12" hidden="1" customHeight="1" outlineLevel="1">
      <c r="A50" s="372" t="s">
        <v>473</v>
      </c>
      <c r="B50" s="153">
        <f t="shared" ref="B50:F50" si="34">B753</f>
        <v>8186000</v>
      </c>
      <c r="C50" s="153">
        <f t="shared" si="34"/>
        <v>5045909</v>
      </c>
      <c r="D50" s="153">
        <f t="shared" si="34"/>
        <v>5770438</v>
      </c>
      <c r="E50" s="153">
        <f t="shared" si="34"/>
        <v>5893108</v>
      </c>
      <c r="F50" s="153">
        <f t="shared" si="34"/>
        <v>5892405</v>
      </c>
      <c r="G50" s="153">
        <f t="shared" ref="G50:K50" si="35">G753</f>
        <v>6281770</v>
      </c>
      <c r="H50" s="153">
        <f t="shared" si="35"/>
        <v>6636858</v>
      </c>
      <c r="I50" s="153">
        <f t="shared" si="35"/>
        <v>6386446</v>
      </c>
      <c r="J50" s="153">
        <f t="shared" si="35"/>
        <v>6347605</v>
      </c>
      <c r="K50" s="475">
        <f t="shared" si="35"/>
        <v>6728444</v>
      </c>
    </row>
    <row r="51" spans="1:13" ht="12.75" hidden="1" customHeight="1" outlineLevel="1">
      <c r="A51" s="372" t="s">
        <v>197</v>
      </c>
      <c r="B51" s="153">
        <f t="shared" ref="B51:F51" si="36">B758</f>
        <v>450000</v>
      </c>
      <c r="C51" s="153">
        <f t="shared" si="36"/>
        <v>2250000</v>
      </c>
      <c r="D51" s="153">
        <f t="shared" si="36"/>
        <v>2250000</v>
      </c>
      <c r="E51" s="153">
        <f t="shared" si="36"/>
        <v>2250000</v>
      </c>
      <c r="F51" s="153">
        <f t="shared" si="36"/>
        <v>2250000</v>
      </c>
      <c r="G51" s="153">
        <f t="shared" ref="G51:J51" si="37">G758</f>
        <v>2250000</v>
      </c>
      <c r="H51" s="153">
        <f t="shared" si="37"/>
        <v>2250000</v>
      </c>
      <c r="I51" s="153">
        <f t="shared" si="37"/>
        <v>2250000</v>
      </c>
      <c r="J51" s="153">
        <f t="shared" si="37"/>
        <v>2250000</v>
      </c>
      <c r="K51" s="475">
        <f>K758</f>
        <v>7899396</v>
      </c>
    </row>
    <row r="52" spans="1:13" ht="25.5" collapsed="1">
      <c r="A52" s="370" t="s">
        <v>192</v>
      </c>
      <c r="B52" s="173">
        <f t="shared" ref="B52:F52" si="38">SUM(B49:B51)</f>
        <v>43060369</v>
      </c>
      <c r="C52" s="173">
        <f t="shared" si="38"/>
        <v>41198136</v>
      </c>
      <c r="D52" s="173">
        <f t="shared" si="38"/>
        <v>45747756</v>
      </c>
      <c r="E52" s="173">
        <f t="shared" si="38"/>
        <v>45468017</v>
      </c>
      <c r="F52" s="173">
        <f t="shared" si="38"/>
        <v>46156535</v>
      </c>
      <c r="G52" s="173">
        <f t="shared" ref="G52:K52" si="39">SUM(G49:G51)</f>
        <v>46344188</v>
      </c>
      <c r="H52" s="173">
        <f t="shared" si="39"/>
        <v>50334565</v>
      </c>
      <c r="I52" s="173">
        <f t="shared" si="39"/>
        <v>42880688</v>
      </c>
      <c r="J52" s="173">
        <f t="shared" si="39"/>
        <v>44148277</v>
      </c>
      <c r="K52" s="371">
        <f t="shared" si="39"/>
        <v>65366334</v>
      </c>
    </row>
    <row r="53" spans="1:13" s="38" customFormat="1" hidden="1" outlineLevel="1">
      <c r="A53" s="600" t="s">
        <v>193</v>
      </c>
      <c r="B53" s="598"/>
      <c r="C53" s="598"/>
      <c r="D53" s="598"/>
      <c r="E53" s="598"/>
      <c r="F53" s="598"/>
      <c r="G53" s="598"/>
      <c r="H53" s="598"/>
      <c r="I53" s="598"/>
      <c r="J53" s="598"/>
      <c r="K53" s="597"/>
      <c r="L53" s="35"/>
      <c r="M53" s="35"/>
    </row>
    <row r="54" spans="1:13" ht="12.75" hidden="1" customHeight="1" outlineLevel="1">
      <c r="A54" s="372" t="s">
        <v>203</v>
      </c>
      <c r="B54" s="373">
        <f t="shared" ref="B54:F54" si="40">B807</f>
        <v>93701549</v>
      </c>
      <c r="C54" s="373">
        <f t="shared" si="40"/>
        <v>87736940</v>
      </c>
      <c r="D54" s="373">
        <f t="shared" si="40"/>
        <v>108837969</v>
      </c>
      <c r="E54" s="373">
        <f t="shared" si="40"/>
        <v>114790130</v>
      </c>
      <c r="F54" s="373">
        <f t="shared" si="40"/>
        <v>110760767</v>
      </c>
      <c r="G54" s="373">
        <f t="shared" ref="G54:K54" si="41">G807</f>
        <v>109585231</v>
      </c>
      <c r="H54" s="373">
        <f t="shared" si="41"/>
        <v>119013445</v>
      </c>
      <c r="I54" s="374">
        <f t="shared" si="41"/>
        <v>124786594</v>
      </c>
      <c r="J54" s="373">
        <f t="shared" si="41"/>
        <v>126005388</v>
      </c>
      <c r="K54" s="477">
        <f t="shared" si="41"/>
        <v>140948569.55979896</v>
      </c>
    </row>
    <row r="55" spans="1:13" ht="12.75" hidden="1" customHeight="1" outlineLevel="1">
      <c r="A55" s="384" t="s">
        <v>506</v>
      </c>
      <c r="B55" s="373"/>
      <c r="C55" s="373"/>
      <c r="D55" s="152">
        <f t="shared" ref="D55:K55" si="42">D815</f>
        <v>0</v>
      </c>
      <c r="E55" s="152">
        <f t="shared" si="42"/>
        <v>0</v>
      </c>
      <c r="F55" s="152">
        <f t="shared" si="42"/>
        <v>0</v>
      </c>
      <c r="G55" s="152">
        <f t="shared" si="42"/>
        <v>0</v>
      </c>
      <c r="H55" s="152">
        <f t="shared" si="42"/>
        <v>0</v>
      </c>
      <c r="I55" s="153">
        <f t="shared" si="42"/>
        <v>0</v>
      </c>
      <c r="J55" s="152">
        <f t="shared" si="42"/>
        <v>0</v>
      </c>
      <c r="K55" s="478">
        <f t="shared" si="42"/>
        <v>2200000</v>
      </c>
    </row>
    <row r="56" spans="1:13" ht="12.75" hidden="1" customHeight="1" outlineLevel="1">
      <c r="A56" s="372" t="s">
        <v>473</v>
      </c>
      <c r="B56" s="152">
        <f t="shared" ref="B56:F56" si="43">B823</f>
        <v>16577506</v>
      </c>
      <c r="C56" s="152">
        <f t="shared" si="43"/>
        <v>16046346</v>
      </c>
      <c r="D56" s="152">
        <f t="shared" si="43"/>
        <v>15742962</v>
      </c>
      <c r="E56" s="152">
        <f t="shared" si="43"/>
        <v>14801908</v>
      </c>
      <c r="F56" s="152">
        <f t="shared" si="43"/>
        <v>13686502</v>
      </c>
      <c r="G56" s="152">
        <f t="shared" ref="G56:K56" si="44">G823</f>
        <v>15593110</v>
      </c>
      <c r="H56" s="152">
        <f t="shared" si="44"/>
        <v>12983528</v>
      </c>
      <c r="I56" s="153">
        <f t="shared" si="44"/>
        <v>12957500</v>
      </c>
      <c r="J56" s="152">
        <f t="shared" si="44"/>
        <v>13140496</v>
      </c>
      <c r="K56" s="478">
        <f t="shared" si="44"/>
        <v>12711478</v>
      </c>
    </row>
    <row r="57" spans="1:13" ht="12.75" hidden="1" customHeight="1" outlineLevel="1">
      <c r="A57" s="372" t="s">
        <v>197</v>
      </c>
      <c r="B57" s="152">
        <f t="shared" ref="B57:F57" si="45">B831</f>
        <v>600000</v>
      </c>
      <c r="C57" s="152">
        <f t="shared" si="45"/>
        <v>3000000</v>
      </c>
      <c r="D57" s="152">
        <f t="shared" si="45"/>
        <v>3000000</v>
      </c>
      <c r="E57" s="152">
        <f t="shared" si="45"/>
        <v>3000000</v>
      </c>
      <c r="F57" s="152">
        <f t="shared" si="45"/>
        <v>2883150</v>
      </c>
      <c r="G57" s="152">
        <f t="shared" ref="G57:K57" si="46">G831</f>
        <v>2883150</v>
      </c>
      <c r="H57" s="152">
        <f t="shared" si="46"/>
        <v>2923650</v>
      </c>
      <c r="I57" s="153">
        <f t="shared" si="46"/>
        <v>2966250</v>
      </c>
      <c r="J57" s="152">
        <f t="shared" si="46"/>
        <v>4385250</v>
      </c>
      <c r="K57" s="478">
        <f t="shared" si="46"/>
        <v>7899397.9896167023</v>
      </c>
    </row>
    <row r="58" spans="1:13" ht="25.5" collapsed="1">
      <c r="A58" s="370" t="s">
        <v>193</v>
      </c>
      <c r="B58" s="173">
        <f t="shared" ref="B58:F58" si="47">SUM(B54:B57)</f>
        <v>110879055</v>
      </c>
      <c r="C58" s="173">
        <f t="shared" si="47"/>
        <v>106783286</v>
      </c>
      <c r="D58" s="173">
        <f t="shared" si="47"/>
        <v>127580931</v>
      </c>
      <c r="E58" s="173">
        <f t="shared" si="47"/>
        <v>132592038</v>
      </c>
      <c r="F58" s="173">
        <f t="shared" si="47"/>
        <v>127330419</v>
      </c>
      <c r="G58" s="173">
        <f t="shared" ref="G58:K58" si="48">SUM(G54:G57)</f>
        <v>128061491</v>
      </c>
      <c r="H58" s="173">
        <f t="shared" si="48"/>
        <v>134920623</v>
      </c>
      <c r="I58" s="173">
        <f t="shared" si="48"/>
        <v>140710344</v>
      </c>
      <c r="J58" s="173">
        <f t="shared" si="48"/>
        <v>143531134</v>
      </c>
      <c r="K58" s="371">
        <f t="shared" si="48"/>
        <v>163759445.54941565</v>
      </c>
    </row>
    <row r="59" spans="1:13" ht="19.5" customHeight="1" thickBot="1">
      <c r="A59" s="376" t="s">
        <v>194</v>
      </c>
      <c r="B59" s="378">
        <f t="shared" ref="B59:F59" si="49">B34+B41+B47+B52+B58</f>
        <v>6393694490.6360292</v>
      </c>
      <c r="C59" s="378">
        <f t="shared" si="49"/>
        <v>6290092751.3599997</v>
      </c>
      <c r="D59" s="378">
        <f t="shared" si="49"/>
        <v>6900894872</v>
      </c>
      <c r="E59" s="378">
        <f t="shared" si="49"/>
        <v>7373055693</v>
      </c>
      <c r="F59" s="378">
        <f t="shared" si="49"/>
        <v>7488289892.4611855</v>
      </c>
      <c r="G59" s="378">
        <f t="shared" ref="G59:K59" si="50">G34+G41+G47+G52+G58</f>
        <v>7464145938</v>
      </c>
      <c r="H59" s="378">
        <f t="shared" si="50"/>
        <v>8045075691</v>
      </c>
      <c r="I59" s="479">
        <f t="shared" si="50"/>
        <v>8507807413</v>
      </c>
      <c r="J59" s="381">
        <f t="shared" si="50"/>
        <v>8634672984</v>
      </c>
      <c r="K59" s="379">
        <f t="shared" si="50"/>
        <v>9518292498.5494156</v>
      </c>
    </row>
    <row r="60" spans="1:13" s="38" customFormat="1">
      <c r="A60" s="12"/>
      <c r="B60" s="35"/>
      <c r="C60" s="35"/>
      <c r="D60" s="35"/>
      <c r="E60" s="35"/>
      <c r="F60" s="35"/>
      <c r="G60" s="35"/>
      <c r="H60" s="35"/>
      <c r="I60" s="35"/>
      <c r="J60" s="35"/>
      <c r="K60" s="211"/>
      <c r="L60" s="35"/>
      <c r="M60" s="35"/>
    </row>
    <row r="82" spans="1:22" ht="13.5" thickBot="1">
      <c r="N82" s="12"/>
      <c r="O82" s="12"/>
      <c r="P82" s="12"/>
      <c r="Q82" s="12"/>
      <c r="R82" s="12"/>
      <c r="S82" s="12"/>
      <c r="T82" s="12"/>
    </row>
    <row r="83" spans="1:22" ht="13.5" customHeight="1" thickBot="1">
      <c r="A83" s="543" t="s">
        <v>320</v>
      </c>
      <c r="B83" s="544"/>
      <c r="C83" s="544"/>
      <c r="D83" s="544"/>
      <c r="E83" s="544"/>
      <c r="F83" s="544"/>
      <c r="G83" s="544"/>
      <c r="H83" s="544"/>
      <c r="I83" s="544"/>
      <c r="J83" s="544"/>
      <c r="K83" s="554"/>
      <c r="N83" s="12"/>
      <c r="O83" s="12"/>
      <c r="P83" s="12"/>
      <c r="Q83" s="12"/>
      <c r="R83" s="12"/>
      <c r="S83" s="12"/>
      <c r="T83" s="12"/>
      <c r="U83" s="12"/>
      <c r="V83" s="12"/>
    </row>
    <row r="84" spans="1:22" ht="13.5" thickBot="1">
      <c r="A84" s="248" t="s">
        <v>483</v>
      </c>
      <c r="B84" s="675" t="s">
        <v>1</v>
      </c>
      <c r="C84" s="676"/>
      <c r="D84" s="676"/>
      <c r="E84" s="676"/>
      <c r="F84" s="676"/>
      <c r="G84" s="676"/>
      <c r="H84" s="676"/>
      <c r="I84" s="676"/>
      <c r="J84" s="676"/>
      <c r="K84" s="677"/>
      <c r="N84" s="12"/>
      <c r="O84" s="12"/>
      <c r="P84" s="12"/>
      <c r="Q84" s="12"/>
      <c r="R84" s="12"/>
      <c r="S84" s="12"/>
      <c r="T84" s="12"/>
    </row>
    <row r="85" spans="1:22">
      <c r="A85" s="448" t="s">
        <v>195</v>
      </c>
      <c r="B85" s="449" t="str">
        <f>$O$1-18&amp;" - "&amp;$O$1-17</f>
        <v>2002 - 2003</v>
      </c>
      <c r="C85" s="449" t="str">
        <f>$O$1-16&amp;" - "&amp;$O$1-15</f>
        <v>2004 - 2005</v>
      </c>
      <c r="D85" s="449" t="str">
        <f>$O$1-14&amp;" - "&amp;$O$1-13</f>
        <v>2006 - 2007</v>
      </c>
      <c r="E85" s="449" t="str">
        <f>$O$1-12&amp;" - "&amp;$O$1-11</f>
        <v>2008 - 2009</v>
      </c>
      <c r="F85" s="449" t="str">
        <f>$O$1-10&amp;" - "&amp;$O$1-9</f>
        <v>2010 - 2011</v>
      </c>
      <c r="G85" s="449" t="str">
        <f>$O$1-8&amp;" - "&amp;$O$1-7</f>
        <v>2012 - 2013</v>
      </c>
      <c r="H85" s="449" t="str">
        <f>$O$1-6&amp;" - "&amp;$O$1-5</f>
        <v>2014 - 2015</v>
      </c>
      <c r="I85" s="449" t="str">
        <f>$O$1-4&amp;" - "&amp;$O$1-3</f>
        <v>2016 - 2017</v>
      </c>
      <c r="J85" s="449" t="str">
        <f>$O$1-2&amp;" - "&amp;$O$1-1</f>
        <v>2018 - 2019</v>
      </c>
      <c r="K85" s="448" t="str">
        <f>$O$1&amp;" - "&amp;$O$1+1</f>
        <v>2020 - 2021</v>
      </c>
    </row>
    <row r="86" spans="1:22" s="38" customFormat="1" hidden="1" outlineLevel="1">
      <c r="A86" s="601" t="s">
        <v>185</v>
      </c>
      <c r="B86" s="598"/>
      <c r="C86" s="598"/>
      <c r="D86" s="598"/>
      <c r="E86" s="598"/>
      <c r="F86" s="598"/>
      <c r="G86" s="598"/>
      <c r="H86" s="598"/>
      <c r="I86" s="598"/>
      <c r="J86" s="598"/>
      <c r="K86" s="597"/>
      <c r="L86" s="35"/>
      <c r="M86" s="35"/>
    </row>
    <row r="87" spans="1:22" ht="12.75" hidden="1" customHeight="1" outlineLevel="1">
      <c r="A87" s="19" t="s">
        <v>3</v>
      </c>
      <c r="B87" s="198">
        <f>(INDEX(Data!53:53,1,$P$1-18))+(INDEX(Data!53:53,1,$P$1-17))</f>
        <v>143288458</v>
      </c>
      <c r="C87" s="198">
        <f>(INDEX(Data!53:53,1,$P$1-16))+(INDEX(Data!53:53,1,$P$1-15))</f>
        <v>158352224</v>
      </c>
      <c r="D87" s="198">
        <f>(INDEX(Data!53:53,1,$P$1-14))+(INDEX(Data!53:53,1,$P$1-13))</f>
        <v>172720884</v>
      </c>
      <c r="E87" s="198">
        <f>(INDEX(Data!53:53,1,$P$1-12))+(INDEX(Data!53:53,1,$P$1-11))</f>
        <v>165685038</v>
      </c>
      <c r="F87" s="198">
        <f>(INDEX(Data!53:53,1,$P$1-10))+(INDEX(Data!53:53,1,$P$1-9))</f>
        <v>161405471</v>
      </c>
      <c r="G87" s="198">
        <f>(INDEX(Data!53:53,1,$P$1-8))+(INDEX(Data!53:53,1,$P$1-7))</f>
        <v>189174804</v>
      </c>
      <c r="H87" s="198">
        <f>(INDEX(Data!53:53,1,$P$1-6))+(INDEX(Data!53:53,1,$P$1-5))</f>
        <v>199292428</v>
      </c>
      <c r="I87" s="20">
        <f>(INDEX(Data!53:53,1,$P$1-4))+(INDEX(Data!53:53,1,$P$1-3))</f>
        <v>224278312</v>
      </c>
      <c r="J87" s="49">
        <f>(INDEX(Data!53:53,1,$P$1-2))+(INDEX(Data!53:53,1,$P$1-1))</f>
        <v>235903296</v>
      </c>
      <c r="K87" s="212">
        <f>(INDEX(Data!53:53,1,$P$1))+(INDEX(Data!53:53,1,$P$1+1))</f>
        <v>251737122</v>
      </c>
    </row>
    <row r="88" spans="1:22" ht="12.75" hidden="1" customHeight="1" outlineLevel="1">
      <c r="A88" s="19" t="s">
        <v>4</v>
      </c>
      <c r="B88" s="25">
        <f>(INDEX(Data!54:54,1,$P$1-18))+(INDEX(Data!54:54,1,$P$1-17))</f>
        <v>420040742</v>
      </c>
      <c r="C88" s="25">
        <f>(INDEX(Data!54:54,1,$P$1-16))+(INDEX(Data!54:54,1,$P$1-15))</f>
        <v>422037692</v>
      </c>
      <c r="D88" s="25">
        <f>(INDEX(Data!54:54,1,$P$1-14))+(INDEX(Data!54:54,1,$P$1-13))</f>
        <v>433312402</v>
      </c>
      <c r="E88" s="25">
        <f>(INDEX(Data!54:54,1,$P$1-12))+(INDEX(Data!54:54,1,$P$1-11))</f>
        <v>430206900</v>
      </c>
      <c r="F88" s="25">
        <f>(INDEX(Data!54:54,1,$P$1-10))+(INDEX(Data!54:54,1,$P$1-9))</f>
        <v>417899090</v>
      </c>
      <c r="G88" s="25">
        <f>(INDEX(Data!54:54,1,$P$1-8))+(INDEX(Data!54:54,1,$P$1-7))</f>
        <v>399095656</v>
      </c>
      <c r="H88" s="25">
        <f>(INDEX(Data!54:54,1,$P$1-6))+(INDEX(Data!54:54,1,$P$1-5))</f>
        <v>428746866</v>
      </c>
      <c r="I88" s="48">
        <f>(INDEX(Data!54:54,1,$P$1-4))+(INDEX(Data!54:54,1,$P$1-3))</f>
        <v>432371464</v>
      </c>
      <c r="J88" s="28">
        <f>(INDEX(Data!54:54,1,$P$1-2))+(INDEX(Data!54:54,1,$P$1-1))</f>
        <v>408358866</v>
      </c>
      <c r="K88" s="26">
        <f>(INDEX(Data!54:54,1,$P$1))+(INDEX(Data!54:54,1,$P$1+1))</f>
        <v>419937226</v>
      </c>
    </row>
    <row r="89" spans="1:22" ht="12.75" hidden="1" customHeight="1" outlineLevel="1">
      <c r="A89" s="19" t="s">
        <v>5</v>
      </c>
      <c r="B89" s="25">
        <f>(INDEX(Data!55:55,1,$P$1-18))+(INDEX(Data!55:55,1,$P$1-17))</f>
        <v>95025564</v>
      </c>
      <c r="C89" s="25">
        <f>(INDEX(Data!55:55,1,$P$1-16))+(INDEX(Data!55:55,1,$P$1-15))</f>
        <v>108243048</v>
      </c>
      <c r="D89" s="25">
        <f>(INDEX(Data!55:55,1,$P$1-14))+(INDEX(Data!55:55,1,$P$1-13))</f>
        <v>115020794</v>
      </c>
      <c r="E89" s="25">
        <f>(INDEX(Data!55:55,1,$P$1-12))+(INDEX(Data!55:55,1,$P$1-11))</f>
        <v>119821990</v>
      </c>
      <c r="F89" s="25">
        <f>(INDEX(Data!55:55,1,$P$1-10))+(INDEX(Data!55:55,1,$P$1-9))</f>
        <v>130810236</v>
      </c>
      <c r="G89" s="25">
        <f>(INDEX(Data!55:55,1,$P$1-8))+(INDEX(Data!55:55,1,$P$1-7))</f>
        <v>135425396</v>
      </c>
      <c r="H89" s="25">
        <f>(INDEX(Data!55:55,1,$P$1-6))+(INDEX(Data!55:55,1,$P$1-5))</f>
        <v>161139032</v>
      </c>
      <c r="I89" s="48">
        <f>(INDEX(Data!55:55,1,$P$1-4))+(INDEX(Data!55:55,1,$P$1-3))</f>
        <v>182465058</v>
      </c>
      <c r="J89" s="28">
        <f>(INDEX(Data!55:55,1,$P$1-2))+(INDEX(Data!55:55,1,$P$1-1))</f>
        <v>201446186</v>
      </c>
      <c r="K89" s="26">
        <f>(INDEX(Data!55:55,1,$P$1))+(INDEX(Data!55:55,1,$P$1+1))</f>
        <v>219200446</v>
      </c>
    </row>
    <row r="90" spans="1:22" ht="12.75" hidden="1" customHeight="1" outlineLevel="1">
      <c r="A90" s="19" t="s">
        <v>6</v>
      </c>
      <c r="B90" s="25">
        <f>(INDEX(Data!56:56,1,$P$1-18))+(INDEX(Data!56:56,1,$P$1-17))</f>
        <v>82743234</v>
      </c>
      <c r="C90" s="25">
        <f>(INDEX(Data!56:56,1,$P$1-16))+(INDEX(Data!56:56,1,$P$1-15))</f>
        <v>89160218</v>
      </c>
      <c r="D90" s="25">
        <f>(INDEX(Data!56:56,1,$P$1-14))+(INDEX(Data!56:56,1,$P$1-13))</f>
        <v>98240720</v>
      </c>
      <c r="E90" s="25">
        <f>(INDEX(Data!56:56,1,$P$1-12))+(INDEX(Data!56:56,1,$P$1-11))</f>
        <v>107598672</v>
      </c>
      <c r="F90" s="25">
        <f>(INDEX(Data!56:56,1,$P$1-10))+(INDEX(Data!56:56,1,$P$1-9))</f>
        <v>108323072</v>
      </c>
      <c r="G90" s="25">
        <f>(INDEX(Data!56:56,1,$P$1-8))+(INDEX(Data!56:56,1,$P$1-7))</f>
        <v>112105814</v>
      </c>
      <c r="H90" s="25">
        <f>(INDEX(Data!56:56,1,$P$1-6))+(INDEX(Data!56:56,1,$P$1-5))</f>
        <v>117379484</v>
      </c>
      <c r="I90" s="48">
        <f>(INDEX(Data!56:56,1,$P$1-4))+(INDEX(Data!56:56,1,$P$1-3))</f>
        <v>120217268</v>
      </c>
      <c r="J90" s="28">
        <f>(INDEX(Data!56:56,1,$P$1-2))+(INDEX(Data!56:56,1,$P$1-1))</f>
        <v>121555854</v>
      </c>
      <c r="K90" s="26">
        <f>(INDEX(Data!56:56,1,$P$1))+(INDEX(Data!56:56,1,$P$1+1))</f>
        <v>132643660</v>
      </c>
    </row>
    <row r="91" spans="1:22" ht="12.75" hidden="1" customHeight="1" outlineLevel="1">
      <c r="A91" s="19" t="s">
        <v>399</v>
      </c>
      <c r="B91" s="25">
        <f>(INDEX(Data!57:57,1,$P$1-18))+(INDEX(Data!57:57,1,$P$1-17))</f>
        <v>0</v>
      </c>
      <c r="C91" s="25">
        <f>(INDEX(Data!57:57,1,$P$1-16))+(INDEX(Data!57:57,1,$P$1-15))</f>
        <v>0</v>
      </c>
      <c r="D91" s="25">
        <f>(INDEX(Data!57:57,1,$P$1-14))+(INDEX(Data!57:57,1,$P$1-13))</f>
        <v>0</v>
      </c>
      <c r="E91" s="25">
        <f>(INDEX(Data!57:57,1,$P$1-12))+(INDEX(Data!57:57,1,$P$1-11))</f>
        <v>0</v>
      </c>
      <c r="F91" s="25">
        <f>(INDEX(Data!57:57,1,$P$1-10))+(INDEX(Data!57:57,1,$P$1-9))</f>
        <v>0</v>
      </c>
      <c r="G91" s="25">
        <f>(INDEX(Data!57:57,1,$P$1-8))+(INDEX(Data!57:57,1,$P$1-7))</f>
        <v>0</v>
      </c>
      <c r="H91" s="25">
        <f>(INDEX(Data!57:57,1,$P$1-6))+(INDEX(Data!57:57,1,$P$1-5))</f>
        <v>0</v>
      </c>
      <c r="I91" s="48">
        <f>(INDEX(Data!57:57,1,$P$1-4))+(INDEX(Data!57:57,1,$P$1-3))</f>
        <v>142979146</v>
      </c>
      <c r="J91" s="28">
        <f>(INDEX(Data!57:57,1,$P$1-2))+(INDEX(Data!57:57,1,$P$1-1))</f>
        <v>137265134</v>
      </c>
      <c r="K91" s="26">
        <f>(INDEX(Data!57:57,1,$P$1))+(INDEX(Data!57:57,1,$P$1+1))</f>
        <v>146677516</v>
      </c>
    </row>
    <row r="92" spans="1:22" ht="12.75" hidden="1" customHeight="1" outlineLevel="1">
      <c r="A92" s="19" t="s">
        <v>7</v>
      </c>
      <c r="B92" s="25">
        <f>(INDEX(Data!58:58,1,$P$1-18))+(INDEX(Data!58:58,1,$P$1-17))</f>
        <v>68023268</v>
      </c>
      <c r="C92" s="25">
        <f>(INDEX(Data!58:58,1,$P$1-16))+(INDEX(Data!58:58,1,$P$1-15))</f>
        <v>74435007</v>
      </c>
      <c r="D92" s="25">
        <f>(INDEX(Data!58:58,1,$P$1-14))+(INDEX(Data!58:58,1,$P$1-13))</f>
        <v>88582946</v>
      </c>
      <c r="E92" s="25">
        <f>(INDEX(Data!58:58,1,$P$1-12))+(INDEX(Data!58:58,1,$P$1-11))</f>
        <v>92192574</v>
      </c>
      <c r="F92" s="25">
        <f>(INDEX(Data!58:58,1,$P$1-10))+(INDEX(Data!58:58,1,$P$1-9))</f>
        <v>89814553</v>
      </c>
      <c r="G92" s="25">
        <f>(INDEX(Data!58:58,1,$P$1-8))+(INDEX(Data!58:58,1,$P$1-7))</f>
        <v>92427882</v>
      </c>
      <c r="H92" s="25">
        <f>(INDEX(Data!58:58,1,$P$1-6))+(INDEX(Data!58:58,1,$P$1-5))</f>
        <v>95540728</v>
      </c>
      <c r="I92" s="48">
        <f>(INDEX(Data!58:58,1,$P$1-4))+(INDEX(Data!58:58,1,$P$1-3))</f>
        <v>0</v>
      </c>
      <c r="J92" s="28">
        <f>(INDEX(Data!58:58,1,$P$1-2))+(INDEX(Data!58:58,1,$P$1-1))</f>
        <v>0</v>
      </c>
      <c r="K92" s="26">
        <f>(INDEX(Data!58:58,1,$P$1))+(INDEX(Data!58:58,1,$P$1+1))</f>
        <v>0</v>
      </c>
    </row>
    <row r="93" spans="1:22" ht="12.75" hidden="1" customHeight="1" outlineLevel="1">
      <c r="A93" s="19" t="s">
        <v>8</v>
      </c>
      <c r="B93" s="25">
        <f>(INDEX(Data!59:59,1,$P$1-18))+(INDEX(Data!59:59,1,$P$1-17))</f>
        <v>13795662</v>
      </c>
      <c r="C93" s="25">
        <f>(INDEX(Data!59:59,1,$P$1-16))+(INDEX(Data!59:59,1,$P$1-15))</f>
        <v>14648914</v>
      </c>
      <c r="D93" s="25">
        <f>(INDEX(Data!59:59,1,$P$1-14))+(INDEX(Data!59:59,1,$P$1-13))</f>
        <v>17067070</v>
      </c>
      <c r="E93" s="25">
        <f>(INDEX(Data!59:59,1,$P$1-12))+(INDEX(Data!59:59,1,$P$1-11))</f>
        <v>19410392</v>
      </c>
      <c r="F93" s="25">
        <f>(INDEX(Data!59:59,1,$P$1-10))+(INDEX(Data!59:59,1,$P$1-9))</f>
        <v>20545345</v>
      </c>
      <c r="G93" s="25">
        <f>(INDEX(Data!59:59,1,$P$1-8))+(INDEX(Data!59:59,1,$P$1-7))</f>
        <v>22897990</v>
      </c>
      <c r="H93" s="25">
        <f>(INDEX(Data!59:59,1,$P$1-6))+(INDEX(Data!59:59,1,$P$1-5))</f>
        <v>22804414</v>
      </c>
      <c r="I93" s="48">
        <f>(INDEX(Data!59:59,1,$P$1-4))+(INDEX(Data!59:59,1,$P$1-3))</f>
        <v>0</v>
      </c>
      <c r="J93" s="28">
        <f>(INDEX(Data!59:59,1,$P$1-2))+(INDEX(Data!59:59,1,$P$1-1))</f>
        <v>0</v>
      </c>
      <c r="K93" s="26">
        <f>(INDEX(Data!59:59,1,$P$1))+(INDEX(Data!59:59,1,$P$1+1))</f>
        <v>0</v>
      </c>
    </row>
    <row r="94" spans="1:22" ht="12.75" hidden="1" customHeight="1" outlineLevel="1">
      <c r="A94" s="19" t="s">
        <v>9</v>
      </c>
      <c r="B94" s="25">
        <f>(INDEX(Data!60:60,1,$P$1-18))+(INDEX(Data!60:60,1,$P$1-17))</f>
        <v>11722514</v>
      </c>
      <c r="C94" s="25">
        <f>(INDEX(Data!60:60,1,$P$1-16))+(INDEX(Data!60:60,1,$P$1-15))</f>
        <v>12603855</v>
      </c>
      <c r="D94" s="25">
        <f>(INDEX(Data!60:60,1,$P$1-14))+(INDEX(Data!60:60,1,$P$1-13))</f>
        <v>15526132</v>
      </c>
      <c r="E94" s="25">
        <f>(INDEX(Data!60:60,1,$P$1-12))+(INDEX(Data!60:60,1,$P$1-11))</f>
        <v>17202338</v>
      </c>
      <c r="F94" s="25">
        <f>(INDEX(Data!60:60,1,$P$1-10))+(INDEX(Data!60:60,1,$P$1-9))</f>
        <v>11435265</v>
      </c>
      <c r="G94" s="25">
        <f>(INDEX(Data!60:60,1,$P$1-8))+(INDEX(Data!60:60,1,$P$1-7))</f>
        <v>17134212</v>
      </c>
      <c r="H94" s="25">
        <f>(INDEX(Data!60:60,1,$P$1-6))+(INDEX(Data!60:60,1,$P$1-5))</f>
        <v>17759066</v>
      </c>
      <c r="I94" s="48">
        <f>(INDEX(Data!60:60,1,$P$1-4))+(INDEX(Data!60:60,1,$P$1-3))</f>
        <v>23689852</v>
      </c>
      <c r="J94" s="28">
        <f>(INDEX(Data!60:60,1,$P$1-2))+(INDEX(Data!60:60,1,$P$1-1))</f>
        <v>25385020</v>
      </c>
      <c r="K94" s="26">
        <f>(INDEX(Data!60:60,1,$P$1))+(INDEX(Data!60:60,1,$P$1+1))</f>
        <v>24751742</v>
      </c>
    </row>
    <row r="95" spans="1:22" ht="12.75" hidden="1" customHeight="1" outlineLevel="1">
      <c r="A95" s="19" t="s">
        <v>10</v>
      </c>
      <c r="B95" s="25">
        <f>(INDEX(Data!61:61,1,$P$1-18))+(INDEX(Data!61:61,1,$P$1-17))</f>
        <v>92517252</v>
      </c>
      <c r="C95" s="25">
        <f>(INDEX(Data!61:61,1,$P$1-16))+(INDEX(Data!61:61,1,$P$1-15))</f>
        <v>107318721</v>
      </c>
      <c r="D95" s="25">
        <f>(INDEX(Data!61:61,1,$P$1-14))+(INDEX(Data!61:61,1,$P$1-13))</f>
        <v>132386936</v>
      </c>
      <c r="E95" s="25">
        <f>(INDEX(Data!61:61,1,$P$1-12))+(INDEX(Data!61:61,1,$P$1-11))</f>
        <v>148441302</v>
      </c>
      <c r="F95" s="25">
        <f>(INDEX(Data!61:61,1,$P$1-10))+(INDEX(Data!61:61,1,$P$1-9))</f>
        <v>147290457</v>
      </c>
      <c r="G95" s="25">
        <f>(INDEX(Data!61:61,1,$P$1-8))+(INDEX(Data!61:61,1,$P$1-7))</f>
        <v>148726114</v>
      </c>
      <c r="H95" s="25">
        <f>(INDEX(Data!61:61,1,$P$1-6))+(INDEX(Data!61:61,1,$P$1-5))</f>
        <v>160296826</v>
      </c>
      <c r="I95" s="48">
        <f>(INDEX(Data!61:61,1,$P$1-4))+(INDEX(Data!61:61,1,$P$1-3))</f>
        <v>158814592</v>
      </c>
      <c r="J95" s="28">
        <f>(INDEX(Data!61:61,1,$P$1-2))+(INDEX(Data!61:61,1,$P$1-1))</f>
        <v>159099094</v>
      </c>
      <c r="K95" s="26">
        <f>(INDEX(Data!61:61,1,$P$1))+(INDEX(Data!61:61,1,$P$1+1))</f>
        <v>180334100</v>
      </c>
    </row>
    <row r="96" spans="1:22" ht="12.75" hidden="1" customHeight="1" outlineLevel="1">
      <c r="A96" s="19" t="s">
        <v>11</v>
      </c>
      <c r="B96" s="25">
        <f>(INDEX(Data!62:62,1,$P$1-18))+(INDEX(Data!62:62,1,$P$1-17))</f>
        <v>23920112</v>
      </c>
      <c r="C96" s="25">
        <f>(INDEX(Data!62:62,1,$P$1-16))+(INDEX(Data!62:62,1,$P$1-15))</f>
        <v>23953228</v>
      </c>
      <c r="D96" s="25">
        <f>(INDEX(Data!62:62,1,$P$1-14))+(INDEX(Data!62:62,1,$P$1-13))</f>
        <v>31215118</v>
      </c>
      <c r="E96" s="25">
        <f>(INDEX(Data!62:62,1,$P$1-12))+(INDEX(Data!62:62,1,$P$1-11))</f>
        <v>33419054</v>
      </c>
      <c r="F96" s="25">
        <f>(INDEX(Data!62:62,1,$P$1-10))+(INDEX(Data!62:62,1,$P$1-9))</f>
        <v>30268053</v>
      </c>
      <c r="G96" s="25">
        <f>(INDEX(Data!62:62,1,$P$1-8))+(INDEX(Data!62:62,1,$P$1-7))</f>
        <v>31719596</v>
      </c>
      <c r="H96" s="25">
        <f>(INDEX(Data!62:62,1,$P$1-6))+(INDEX(Data!62:62,1,$P$1-5))</f>
        <v>38285700</v>
      </c>
      <c r="I96" s="48">
        <f>(INDEX(Data!62:62,1,$P$1-4))+(INDEX(Data!62:62,1,$P$1-3))</f>
        <v>45470442</v>
      </c>
      <c r="J96" s="28">
        <f>(INDEX(Data!62:62,1,$P$1-2))+(INDEX(Data!62:62,1,$P$1-1))</f>
        <v>50748668</v>
      </c>
      <c r="K96" s="26">
        <f>(INDEX(Data!62:62,1,$P$1))+(INDEX(Data!62:62,1,$P$1+1))</f>
        <v>50985514</v>
      </c>
    </row>
    <row r="97" spans="1:11" ht="12.75" hidden="1" customHeight="1" outlineLevel="1">
      <c r="A97" s="19" t="s">
        <v>12</v>
      </c>
      <c r="B97" s="25">
        <f>(INDEX(Data!63:63,1,$P$1-18))+(INDEX(Data!63:63,1,$P$1-17))</f>
        <v>354438248</v>
      </c>
      <c r="C97" s="25">
        <f>(INDEX(Data!63:63,1,$P$1-16))+(INDEX(Data!63:63,1,$P$1-15))</f>
        <v>375335666</v>
      </c>
      <c r="D97" s="25">
        <f>(INDEX(Data!63:63,1,$P$1-14))+(INDEX(Data!63:63,1,$P$1-13))</f>
        <v>390570868</v>
      </c>
      <c r="E97" s="25">
        <f>(INDEX(Data!63:63,1,$P$1-12))+(INDEX(Data!63:63,1,$P$1-11))</f>
        <v>418607048</v>
      </c>
      <c r="F97" s="25">
        <f>(INDEX(Data!63:63,1,$P$1-10))+(INDEX(Data!63:63,1,$P$1-9))</f>
        <v>436249395</v>
      </c>
      <c r="G97" s="25">
        <f>(INDEX(Data!63:63,1,$P$1-8))+(INDEX(Data!63:63,1,$P$1-7))</f>
        <v>426555960</v>
      </c>
      <c r="H97" s="25">
        <f>(INDEX(Data!63:63,1,$P$1-6))+(INDEX(Data!63:63,1,$P$1-5))</f>
        <v>460697336</v>
      </c>
      <c r="I97" s="48">
        <f>(INDEX(Data!63:63,1,$P$1-4))+(INDEX(Data!63:63,1,$P$1-3))</f>
        <v>514518398</v>
      </c>
      <c r="J97" s="28">
        <f>(INDEX(Data!63:63,1,$P$1-2))+(INDEX(Data!63:63,1,$P$1-1))</f>
        <v>535111390</v>
      </c>
      <c r="K97" s="26">
        <f>(INDEX(Data!63:63,1,$P$1))+(INDEX(Data!63:63,1,$P$1+1))</f>
        <v>564922716</v>
      </c>
    </row>
    <row r="98" spans="1:11" ht="12.75" hidden="1" customHeight="1" outlineLevel="1">
      <c r="A98" s="19" t="s">
        <v>13</v>
      </c>
      <c r="B98" s="25">
        <f>(INDEX(Data!64:64,1,$P$1-18))+(INDEX(Data!64:64,1,$P$1-17))</f>
        <v>7297730</v>
      </c>
      <c r="C98" s="25">
        <f>(INDEX(Data!64:64,1,$P$1-16))+(INDEX(Data!64:64,1,$P$1-15))</f>
        <v>7671486</v>
      </c>
      <c r="D98" s="25">
        <f>(INDEX(Data!64:64,1,$P$1-14))+(INDEX(Data!64:64,1,$P$1-13))</f>
        <v>9075176</v>
      </c>
      <c r="E98" s="25">
        <f>(INDEX(Data!64:64,1,$P$1-12))+(INDEX(Data!64:64,1,$P$1-11))</f>
        <v>13959490</v>
      </c>
      <c r="F98" s="25">
        <f>(INDEX(Data!64:64,1,$P$1-10))+(INDEX(Data!64:64,1,$P$1-9))</f>
        <v>14721593</v>
      </c>
      <c r="G98" s="25">
        <f>(INDEX(Data!64:64,1,$P$1-8))+(INDEX(Data!64:64,1,$P$1-7))</f>
        <v>16081492</v>
      </c>
      <c r="H98" s="25">
        <f>(INDEX(Data!64:64,1,$P$1-6))+(INDEX(Data!64:64,1,$P$1-5))</f>
        <v>18115318</v>
      </c>
      <c r="I98" s="48">
        <f>(INDEX(Data!64:64,1,$P$1-4))+(INDEX(Data!64:64,1,$P$1-3))</f>
        <v>22032326</v>
      </c>
      <c r="J98" s="28">
        <f>(INDEX(Data!64:64,1,$P$1-2))+(INDEX(Data!64:64,1,$P$1-1))</f>
        <v>21412014</v>
      </c>
      <c r="K98" s="26">
        <f>(INDEX(Data!64:64,1,$P$1))+(INDEX(Data!64:64,1,$P$1+1))</f>
        <v>18755270</v>
      </c>
    </row>
    <row r="99" spans="1:11" ht="12.75" hidden="1" customHeight="1" outlineLevel="1">
      <c r="A99" s="19" t="s">
        <v>14</v>
      </c>
      <c r="B99" s="25">
        <f>(INDEX(Data!65:65,1,$P$1-18))+(INDEX(Data!65:65,1,$P$1-17))</f>
        <v>40796562</v>
      </c>
      <c r="C99" s="25">
        <f>(INDEX(Data!65:65,1,$P$1-16))+(INDEX(Data!65:65,1,$P$1-15))</f>
        <v>43947442</v>
      </c>
      <c r="D99" s="25">
        <f>(INDEX(Data!65:65,1,$P$1-14))+(INDEX(Data!65:65,1,$P$1-13))</f>
        <v>52731306</v>
      </c>
      <c r="E99" s="25">
        <f>(INDEX(Data!65:65,1,$P$1-12))+(INDEX(Data!65:65,1,$P$1-11))</f>
        <v>51234110</v>
      </c>
      <c r="F99" s="25">
        <f>(INDEX(Data!65:65,1,$P$1-10))+(INDEX(Data!65:65,1,$P$1-9))</f>
        <v>46308526</v>
      </c>
      <c r="G99" s="25">
        <f>(INDEX(Data!65:65,1,$P$1-8))+(INDEX(Data!65:65,1,$P$1-7))</f>
        <v>45217420</v>
      </c>
      <c r="H99" s="25">
        <f>(INDEX(Data!65:65,1,$P$1-6))+(INDEX(Data!65:65,1,$P$1-5))</f>
        <v>45818606</v>
      </c>
      <c r="I99" s="48">
        <f>(INDEX(Data!65:65,1,$P$1-4))+(INDEX(Data!65:65,1,$P$1-3))</f>
        <v>47465260</v>
      </c>
      <c r="J99" s="28">
        <f>(INDEX(Data!65:65,1,$P$1-2))+(INDEX(Data!65:65,1,$P$1-1))</f>
        <v>46671926</v>
      </c>
      <c r="K99" s="26">
        <f>(INDEX(Data!65:65,1,$P$1))+(INDEX(Data!65:65,1,$P$1+1))</f>
        <v>47274808</v>
      </c>
    </row>
    <row r="100" spans="1:11" ht="12.75" hidden="1" customHeight="1" outlineLevel="1">
      <c r="A100" s="19" t="s">
        <v>15</v>
      </c>
      <c r="B100" s="25">
        <f>(INDEX(Data!66:66,1,$P$1-18))+(INDEX(Data!66:66,1,$P$1-17))</f>
        <v>42690750</v>
      </c>
      <c r="C100" s="25">
        <f>(INDEX(Data!66:66,1,$P$1-16))+(INDEX(Data!66:66,1,$P$1-15))</f>
        <v>42917518</v>
      </c>
      <c r="D100" s="25">
        <f>(INDEX(Data!66:66,1,$P$1-14))+(INDEX(Data!66:66,1,$P$1-13))</f>
        <v>49362416</v>
      </c>
      <c r="E100" s="25">
        <f>(INDEX(Data!66:66,1,$P$1-12))+(INDEX(Data!66:66,1,$P$1-11))</f>
        <v>52918034</v>
      </c>
      <c r="F100" s="25">
        <f>(INDEX(Data!66:66,1,$P$1-10))+(INDEX(Data!66:66,1,$P$1-9))</f>
        <v>52525463</v>
      </c>
      <c r="G100" s="25">
        <f>(INDEX(Data!66:66,1,$P$1-8))+(INDEX(Data!66:66,1,$P$1-7))</f>
        <v>43603544</v>
      </c>
      <c r="H100" s="25">
        <f>(INDEX(Data!66:66,1,$P$1-6))+(INDEX(Data!66:66,1,$P$1-5))</f>
        <v>52216716</v>
      </c>
      <c r="I100" s="48">
        <f>(INDEX(Data!66:66,1,$P$1-4))+(INDEX(Data!66:66,1,$P$1-3))</f>
        <v>61018304</v>
      </c>
      <c r="J100" s="28">
        <f>(INDEX(Data!66:66,1,$P$1-2))+(INDEX(Data!66:66,1,$P$1-1))</f>
        <v>65393718</v>
      </c>
      <c r="K100" s="26">
        <f>(INDEX(Data!66:66,1,$P$1))+(INDEX(Data!66:66,1,$P$1+1))</f>
        <v>66036482</v>
      </c>
    </row>
    <row r="101" spans="1:11" ht="12.75" hidden="1" customHeight="1" outlineLevel="1">
      <c r="A101" s="19" t="s">
        <v>16</v>
      </c>
      <c r="B101" s="25">
        <f>(INDEX(Data!67:67,1,$P$1-18))+(INDEX(Data!67:67,1,$P$1-17))</f>
        <v>0</v>
      </c>
      <c r="C101" s="25">
        <f>(INDEX(Data!67:67,1,$P$1-16))+(INDEX(Data!67:67,1,$P$1-15))</f>
        <v>0</v>
      </c>
      <c r="D101" s="25">
        <f>(INDEX(Data!67:67,1,$P$1-14))+(INDEX(Data!67:67,1,$P$1-13))</f>
        <v>0</v>
      </c>
      <c r="E101" s="25">
        <f>(INDEX(Data!67:67,1,$P$1-12))+(INDEX(Data!67:67,1,$P$1-11))</f>
        <v>0</v>
      </c>
      <c r="F101" s="25">
        <f>(INDEX(Data!67:67,1,$P$1-10))+(INDEX(Data!67:67,1,$P$1-9))</f>
        <v>0</v>
      </c>
      <c r="G101" s="25">
        <f>(INDEX(Data!67:67,1,$P$1-8))+(INDEX(Data!67:67,1,$P$1-7))</f>
        <v>10816868</v>
      </c>
      <c r="H101" s="25">
        <f>(INDEX(Data!67:67,1,$P$1-6))+(INDEX(Data!67:67,1,$P$1-5))</f>
        <v>12032216</v>
      </c>
      <c r="I101" s="48">
        <f>(INDEX(Data!67:67,1,$P$1-4))+(INDEX(Data!67:67,1,$P$1-3))</f>
        <v>12287896</v>
      </c>
      <c r="J101" s="28">
        <f>(INDEX(Data!67:67,1,$P$1-2))+(INDEX(Data!67:67,1,$P$1-1))</f>
        <v>13147168</v>
      </c>
      <c r="K101" s="26">
        <f>(INDEX(Data!67:67,1,$P$1))+(INDEX(Data!67:67,1,$P$1+1))</f>
        <v>12073680</v>
      </c>
    </row>
    <row r="102" spans="1:11" ht="12.75" hidden="1" customHeight="1" outlineLevel="1">
      <c r="A102" s="19" t="s">
        <v>17</v>
      </c>
      <c r="B102" s="25">
        <f>(INDEX(Data!68:68,1,$P$1-18))+(INDEX(Data!68:68,1,$P$1-17))</f>
        <v>39263784</v>
      </c>
      <c r="C102" s="25">
        <f>(INDEX(Data!68:68,1,$P$1-16))+(INDEX(Data!68:68,1,$P$1-15))</f>
        <v>42222064</v>
      </c>
      <c r="D102" s="25">
        <f>(INDEX(Data!68:68,1,$P$1-14))+(INDEX(Data!68:68,1,$P$1-13))</f>
        <v>48587350</v>
      </c>
      <c r="E102" s="25">
        <f>(INDEX(Data!68:68,1,$P$1-12))+(INDEX(Data!68:68,1,$P$1-11))</f>
        <v>50689378</v>
      </c>
      <c r="F102" s="25">
        <f>(INDEX(Data!68:68,1,$P$1-10))+(INDEX(Data!68:68,1,$P$1-9))</f>
        <v>51417421</v>
      </c>
      <c r="G102" s="25">
        <f>(INDEX(Data!68:68,1,$P$1-8))+(INDEX(Data!68:68,1,$P$1-7))</f>
        <v>52240416</v>
      </c>
      <c r="H102" s="25">
        <f>(INDEX(Data!68:68,1,$P$1-6))+(INDEX(Data!68:68,1,$P$1-5))</f>
        <v>55659886</v>
      </c>
      <c r="I102" s="48">
        <f>(INDEX(Data!68:68,1,$P$1-4))+(INDEX(Data!68:68,1,$P$1-3))</f>
        <v>59709250</v>
      </c>
      <c r="J102" s="28">
        <f>(INDEX(Data!68:68,1,$P$1-2))+(INDEX(Data!68:68,1,$P$1-1))</f>
        <v>60097776</v>
      </c>
      <c r="K102" s="26">
        <f>(INDEX(Data!68:68,1,$P$1))+(INDEX(Data!68:68,1,$P$1+1))</f>
        <v>64431536</v>
      </c>
    </row>
    <row r="103" spans="1:11" ht="12.75" hidden="1" customHeight="1" outlineLevel="1">
      <c r="A103" s="19" t="s">
        <v>18</v>
      </c>
      <c r="B103" s="25">
        <f>(INDEX(Data!69:69,1,$P$1-18))+(INDEX(Data!69:69,1,$P$1-17))</f>
        <v>37134948</v>
      </c>
      <c r="C103" s="25">
        <f>(INDEX(Data!69:69,1,$P$1-16))+(INDEX(Data!69:69,1,$P$1-15))</f>
        <v>39274706</v>
      </c>
      <c r="D103" s="25">
        <f>(INDEX(Data!69:69,1,$P$1-14))+(INDEX(Data!69:69,1,$P$1-13))</f>
        <v>44519718</v>
      </c>
      <c r="E103" s="25">
        <f>(INDEX(Data!69:69,1,$P$1-12))+(INDEX(Data!69:69,1,$P$1-11))</f>
        <v>44144338</v>
      </c>
      <c r="F103" s="25">
        <f>(INDEX(Data!69:69,1,$P$1-10))+(INDEX(Data!69:69,1,$P$1-9))</f>
        <v>45264696</v>
      </c>
      <c r="G103" s="25">
        <f>(INDEX(Data!69:69,1,$P$1-8))+(INDEX(Data!69:69,1,$P$1-7))</f>
        <v>36120518</v>
      </c>
      <c r="H103" s="25">
        <f>(INDEX(Data!69:69,1,$P$1-6))+(INDEX(Data!69:69,1,$P$1-5))</f>
        <v>42868794</v>
      </c>
      <c r="I103" s="48">
        <f>(INDEX(Data!69:69,1,$P$1-4))+(INDEX(Data!69:69,1,$P$1-3))</f>
        <v>64205324</v>
      </c>
      <c r="J103" s="28">
        <f>(INDEX(Data!69:69,1,$P$1-2))+(INDEX(Data!69:69,1,$P$1-1))</f>
        <v>59308438</v>
      </c>
      <c r="K103" s="26">
        <f>(INDEX(Data!69:69,1,$P$1))+(INDEX(Data!69:69,1,$P$1+1))</f>
        <v>47460732</v>
      </c>
    </row>
    <row r="104" spans="1:11" ht="12.75" hidden="1" customHeight="1" outlineLevel="1">
      <c r="A104" s="19" t="s">
        <v>19</v>
      </c>
      <c r="B104" s="25">
        <f>(INDEX(Data!70:70,1,$P$1-18))+(INDEX(Data!70:70,1,$P$1-17))</f>
        <v>0</v>
      </c>
      <c r="C104" s="25">
        <f>(INDEX(Data!70:70,1,$P$1-16))+(INDEX(Data!70:70,1,$P$1-15))</f>
        <v>0</v>
      </c>
      <c r="D104" s="25">
        <f>(INDEX(Data!70:70,1,$P$1-14))+(INDEX(Data!70:70,1,$P$1-13))</f>
        <v>0</v>
      </c>
      <c r="E104" s="25">
        <f>(INDEX(Data!70:70,1,$P$1-12))+(INDEX(Data!70:70,1,$P$1-11))</f>
        <v>0</v>
      </c>
      <c r="F104" s="25">
        <f>(INDEX(Data!70:70,1,$P$1-10))+(INDEX(Data!70:70,1,$P$1-9))</f>
        <v>0</v>
      </c>
      <c r="G104" s="25">
        <f>(INDEX(Data!70:70,1,$P$1-8))+(INDEX(Data!70:70,1,$P$1-7))</f>
        <v>13883880</v>
      </c>
      <c r="H104" s="25">
        <f>(INDEX(Data!70:70,1,$P$1-6))+(INDEX(Data!70:70,1,$P$1-5))</f>
        <v>18872048</v>
      </c>
      <c r="I104" s="48">
        <f>(INDEX(Data!70:70,1,$P$1-4))+(INDEX(Data!70:70,1,$P$1-3))</f>
        <v>21139770</v>
      </c>
      <c r="J104" s="28">
        <f>(INDEX(Data!70:70,1,$P$1-2))+(INDEX(Data!70:70,1,$P$1-1))</f>
        <v>24594266</v>
      </c>
      <c r="K104" s="26">
        <f>(INDEX(Data!70:70,1,$P$1))+(INDEX(Data!70:70,1,$P$1+1))</f>
        <v>28900134</v>
      </c>
    </row>
    <row r="105" spans="1:11" ht="12.75" hidden="1" customHeight="1" outlineLevel="1">
      <c r="A105" s="19" t="s">
        <v>20</v>
      </c>
      <c r="B105" s="25">
        <f>(INDEX(Data!71:71,1,$P$1-18))+(INDEX(Data!71:71,1,$P$1-17))</f>
        <v>16375434</v>
      </c>
      <c r="C105" s="25">
        <f>(INDEX(Data!71:71,1,$P$1-16))+(INDEX(Data!71:71,1,$P$1-15))</f>
        <v>17860548</v>
      </c>
      <c r="D105" s="25">
        <f>(INDEX(Data!71:71,1,$P$1-14))+(INDEX(Data!71:71,1,$P$1-13))</f>
        <v>21333854</v>
      </c>
      <c r="E105" s="25">
        <f>(INDEX(Data!71:71,1,$P$1-12))+(INDEX(Data!71:71,1,$P$1-11))</f>
        <v>25018436</v>
      </c>
      <c r="F105" s="25">
        <f>(INDEX(Data!71:71,1,$P$1-10))+(INDEX(Data!71:71,1,$P$1-9))</f>
        <v>26648091</v>
      </c>
      <c r="G105" s="25">
        <f>(INDEX(Data!71:71,1,$P$1-8))+(INDEX(Data!71:71,1,$P$1-7))</f>
        <v>27648418</v>
      </c>
      <c r="H105" s="25">
        <f>(INDEX(Data!71:71,1,$P$1-6))+(INDEX(Data!71:71,1,$P$1-5))</f>
        <v>27731428</v>
      </c>
      <c r="I105" s="48">
        <f>(INDEX(Data!71:71,1,$P$1-4))+(INDEX(Data!71:71,1,$P$1-3))</f>
        <v>33954274</v>
      </c>
      <c r="J105" s="28">
        <f>(INDEX(Data!71:71,1,$P$1-2))+(INDEX(Data!71:71,1,$P$1-1))</f>
        <v>36643578</v>
      </c>
      <c r="K105" s="26">
        <f>(INDEX(Data!71:71,1,$P$1))+(INDEX(Data!71:71,1,$P$1+1))</f>
        <v>38551040</v>
      </c>
    </row>
    <row r="106" spans="1:11" ht="12.75" hidden="1" customHeight="1" outlineLevel="1">
      <c r="A106" s="19" t="s">
        <v>21</v>
      </c>
      <c r="B106" s="25">
        <f>(INDEX(Data!72:72,1,$P$1-18))+(INDEX(Data!72:72,1,$P$1-17))</f>
        <v>37435202</v>
      </c>
      <c r="C106" s="25">
        <f>(INDEX(Data!72:72,1,$P$1-16))+(INDEX(Data!72:72,1,$P$1-15))</f>
        <v>35605441</v>
      </c>
      <c r="D106" s="25">
        <f>(INDEX(Data!72:72,1,$P$1-14))+(INDEX(Data!72:72,1,$P$1-13))</f>
        <v>39962520</v>
      </c>
      <c r="E106" s="25">
        <f>(INDEX(Data!72:72,1,$P$1-12))+(INDEX(Data!72:72,1,$P$1-11))</f>
        <v>41065926</v>
      </c>
      <c r="F106" s="25">
        <f>(INDEX(Data!72:72,1,$P$1-10))+(INDEX(Data!72:72,1,$P$1-9))</f>
        <v>38413475</v>
      </c>
      <c r="G106" s="25">
        <f>(INDEX(Data!72:72,1,$P$1-8))+(INDEX(Data!72:72,1,$P$1-7))</f>
        <v>37870734</v>
      </c>
      <c r="H106" s="25">
        <f>(INDEX(Data!72:72,1,$P$1-6))+(INDEX(Data!72:72,1,$P$1-5))</f>
        <v>40520242</v>
      </c>
      <c r="I106" s="48">
        <f>(INDEX(Data!72:72,1,$P$1-4))+(INDEX(Data!72:72,1,$P$1-3))</f>
        <v>47311330</v>
      </c>
      <c r="J106" s="28">
        <f>(INDEX(Data!72:72,1,$P$1-2))+(INDEX(Data!72:72,1,$P$1-1))</f>
        <v>49977632</v>
      </c>
      <c r="K106" s="26">
        <f>(INDEX(Data!72:72,1,$P$1))+(INDEX(Data!72:72,1,$P$1+1))</f>
        <v>50597328</v>
      </c>
    </row>
    <row r="107" spans="1:11" ht="12.75" hidden="1" customHeight="1" outlineLevel="1">
      <c r="A107" s="19" t="s">
        <v>22</v>
      </c>
      <c r="B107" s="25">
        <f>(INDEX(Data!73:73,1,$P$1-18))+(INDEX(Data!73:73,1,$P$1-17))</f>
        <v>48983106</v>
      </c>
      <c r="C107" s="25">
        <f>(INDEX(Data!73:73,1,$P$1-16))+(INDEX(Data!73:73,1,$P$1-15))</f>
        <v>52555788</v>
      </c>
      <c r="D107" s="25">
        <f>(INDEX(Data!73:73,1,$P$1-14))+(INDEX(Data!73:73,1,$P$1-13))</f>
        <v>54029240</v>
      </c>
      <c r="E107" s="25">
        <f>(INDEX(Data!73:73,1,$P$1-12))+(INDEX(Data!73:73,1,$P$1-11))</f>
        <v>56279648</v>
      </c>
      <c r="F107" s="25">
        <f>(INDEX(Data!73:73,1,$P$1-10))+(INDEX(Data!73:73,1,$P$1-9))</f>
        <v>56481662</v>
      </c>
      <c r="G107" s="25">
        <f>(INDEX(Data!73:73,1,$P$1-8))+(INDEX(Data!73:73,1,$P$1-7))</f>
        <v>57523500</v>
      </c>
      <c r="H107" s="25">
        <f>(INDEX(Data!73:73,1,$P$1-6))+(INDEX(Data!73:73,1,$P$1-5))</f>
        <v>68710868</v>
      </c>
      <c r="I107" s="48">
        <f>(INDEX(Data!73:73,1,$P$1-4))+(INDEX(Data!73:73,1,$P$1-3))</f>
        <v>73071038</v>
      </c>
      <c r="J107" s="28">
        <f>(INDEX(Data!73:73,1,$P$1-2))+(INDEX(Data!73:73,1,$P$1-1))</f>
        <v>77453360</v>
      </c>
      <c r="K107" s="26">
        <f>(INDEX(Data!73:73,1,$P$1))+(INDEX(Data!73:73,1,$P$1+1))</f>
        <v>73844902</v>
      </c>
    </row>
    <row r="108" spans="1:11" ht="12.75" hidden="1" customHeight="1" outlineLevel="1">
      <c r="A108" s="19" t="s">
        <v>23</v>
      </c>
      <c r="B108" s="25">
        <f>(INDEX(Data!74:74,1,$P$1-18))+(INDEX(Data!74:74,1,$P$1-17))</f>
        <v>6092938</v>
      </c>
      <c r="C108" s="25">
        <f>(INDEX(Data!74:74,1,$P$1-16))+(INDEX(Data!74:74,1,$P$1-15))</f>
        <v>7072235</v>
      </c>
      <c r="D108" s="25">
        <f>(INDEX(Data!74:74,1,$P$1-14))+(INDEX(Data!74:74,1,$P$1-13))</f>
        <v>8214202</v>
      </c>
      <c r="E108" s="25">
        <f>(INDEX(Data!74:74,1,$P$1-12))+(INDEX(Data!74:74,1,$P$1-11))</f>
        <v>8540810</v>
      </c>
      <c r="F108" s="25">
        <f>(INDEX(Data!74:74,1,$P$1-10))+(INDEX(Data!74:74,1,$P$1-9))</f>
        <v>8565811</v>
      </c>
      <c r="G108" s="25">
        <f>(INDEX(Data!74:74,1,$P$1-8))+(INDEX(Data!74:74,1,$P$1-7))</f>
        <v>8388196</v>
      </c>
      <c r="H108" s="25">
        <f>(INDEX(Data!74:74,1,$P$1-6))+(INDEX(Data!74:74,1,$P$1-5))</f>
        <v>8575254</v>
      </c>
      <c r="I108" s="48">
        <f>(INDEX(Data!74:74,1,$P$1-4))+(INDEX(Data!74:74,1,$P$1-3))</f>
        <v>8489530</v>
      </c>
      <c r="J108" s="28">
        <f>(INDEX(Data!74:74,1,$P$1-2))+(INDEX(Data!74:74,1,$P$1-1))</f>
        <v>9423250</v>
      </c>
      <c r="K108" s="26">
        <f>(INDEX(Data!74:74,1,$P$1))+(INDEX(Data!74:74,1,$P$1+1))</f>
        <v>9797616</v>
      </c>
    </row>
    <row r="109" spans="1:11" ht="12.75" hidden="1" customHeight="1" outlineLevel="1">
      <c r="A109" s="19" t="s">
        <v>24</v>
      </c>
      <c r="B109" s="25">
        <f>(INDEX(Data!75:75,1,$P$1-18))+(INDEX(Data!75:75,1,$P$1-17))</f>
        <v>226255968</v>
      </c>
      <c r="C109" s="25">
        <f>(INDEX(Data!75:75,1,$P$1-16))+(INDEX(Data!75:75,1,$P$1-15))</f>
        <v>228221532</v>
      </c>
      <c r="D109" s="25">
        <f>(INDEX(Data!75:75,1,$P$1-14))+(INDEX(Data!75:75,1,$P$1-13))</f>
        <v>236146380</v>
      </c>
      <c r="E109" s="25">
        <f>(INDEX(Data!75:75,1,$P$1-12))+(INDEX(Data!75:75,1,$P$1-11))</f>
        <v>237382038</v>
      </c>
      <c r="F109" s="25">
        <f>(INDEX(Data!75:75,1,$P$1-10))+(INDEX(Data!75:75,1,$P$1-9))</f>
        <v>241412604</v>
      </c>
      <c r="G109" s="25">
        <f>(INDEX(Data!75:75,1,$P$1-8))+(INDEX(Data!75:75,1,$P$1-7))</f>
        <v>246722642</v>
      </c>
      <c r="H109" s="25">
        <f>(INDEX(Data!75:75,1,$P$1-6))+(INDEX(Data!75:75,1,$P$1-5))</f>
        <v>269594570</v>
      </c>
      <c r="I109" s="48">
        <f>(INDEX(Data!75:75,1,$P$1-4))+(INDEX(Data!75:75,1,$P$1-3))</f>
        <v>292201810</v>
      </c>
      <c r="J109" s="28">
        <f>(INDEX(Data!75:75,1,$P$1-2))+(INDEX(Data!75:75,1,$P$1-1))</f>
        <v>300604586</v>
      </c>
      <c r="K109" s="26">
        <f>(INDEX(Data!75:75,1,$P$1))+(INDEX(Data!75:75,1,$P$1+1))</f>
        <v>306034516</v>
      </c>
    </row>
    <row r="110" spans="1:11" ht="12.75" hidden="1" customHeight="1" outlineLevel="1">
      <c r="A110" s="19" t="s">
        <v>25</v>
      </c>
      <c r="B110" s="25">
        <f>(INDEX(Data!76:76,1,$P$1-18))+(INDEX(Data!76:76,1,$P$1-17))</f>
        <v>50313436</v>
      </c>
      <c r="C110" s="25">
        <f>(INDEX(Data!76:76,1,$P$1-16))+(INDEX(Data!76:76,1,$P$1-15))</f>
        <v>46886906</v>
      </c>
      <c r="D110" s="25">
        <f>(INDEX(Data!76:76,1,$P$1-14))+(INDEX(Data!76:76,1,$P$1-13))</f>
        <v>49783320</v>
      </c>
      <c r="E110" s="25">
        <f>(INDEX(Data!76:76,1,$P$1-12))+(INDEX(Data!76:76,1,$P$1-11))</f>
        <v>49373060</v>
      </c>
      <c r="F110" s="25">
        <f>(INDEX(Data!76:76,1,$P$1-10))+(INDEX(Data!76:76,1,$P$1-9))</f>
        <v>49587488</v>
      </c>
      <c r="G110" s="25">
        <f>(INDEX(Data!76:76,1,$P$1-8))+(INDEX(Data!76:76,1,$P$1-7))</f>
        <v>47711536</v>
      </c>
      <c r="H110" s="25">
        <f>(INDEX(Data!76:76,1,$P$1-6))+(INDEX(Data!76:76,1,$P$1-5))</f>
        <v>49628194</v>
      </c>
      <c r="I110" s="48">
        <f>(INDEX(Data!76:76,1,$P$1-4))+(INDEX(Data!76:76,1,$P$1-3))</f>
        <v>57650624</v>
      </c>
      <c r="J110" s="28">
        <f>(INDEX(Data!76:76,1,$P$1-2))+(INDEX(Data!76:76,1,$P$1-1))</f>
        <v>50962994</v>
      </c>
      <c r="K110" s="26">
        <f>(INDEX(Data!76:76,1,$P$1))+(INDEX(Data!76:76,1,$P$1+1))</f>
        <v>49271908</v>
      </c>
    </row>
    <row r="111" spans="1:11" ht="12.75" hidden="1" customHeight="1" outlineLevel="1">
      <c r="A111" s="19" t="s">
        <v>26</v>
      </c>
      <c r="B111" s="25">
        <f>(INDEX(Data!77:77,1,$P$1-18))+(INDEX(Data!77:77,1,$P$1-17))</f>
        <v>33080902</v>
      </c>
      <c r="C111" s="25">
        <f>(INDEX(Data!77:77,1,$P$1-16))+(INDEX(Data!77:77,1,$P$1-15))</f>
        <v>36637026</v>
      </c>
      <c r="D111" s="25">
        <f>(INDEX(Data!77:77,1,$P$1-14))+(INDEX(Data!77:77,1,$P$1-13))</f>
        <v>42772840</v>
      </c>
      <c r="E111" s="25">
        <f>(INDEX(Data!77:77,1,$P$1-12))+(INDEX(Data!77:77,1,$P$1-11))</f>
        <v>45444518</v>
      </c>
      <c r="F111" s="25">
        <f>(INDEX(Data!77:77,1,$P$1-10))+(INDEX(Data!77:77,1,$P$1-9))</f>
        <v>47892148</v>
      </c>
      <c r="G111" s="25">
        <f>(INDEX(Data!77:77,1,$P$1-8))+(INDEX(Data!77:77,1,$P$1-7))</f>
        <v>44887630</v>
      </c>
      <c r="H111" s="25">
        <f>(INDEX(Data!77:77,1,$P$1-6))+(INDEX(Data!77:77,1,$P$1-5))</f>
        <v>49509996</v>
      </c>
      <c r="I111" s="48">
        <f>(INDEX(Data!77:77,1,$P$1-4))+(INDEX(Data!77:77,1,$P$1-3))</f>
        <v>54473680</v>
      </c>
      <c r="J111" s="28">
        <f>(INDEX(Data!77:77,1,$P$1-2))+(INDEX(Data!77:77,1,$P$1-1))</f>
        <v>56948472</v>
      </c>
      <c r="K111" s="26">
        <f>(INDEX(Data!77:77,1,$P$1))+(INDEX(Data!77:77,1,$P$1+1))</f>
        <v>57785712</v>
      </c>
    </row>
    <row r="112" spans="1:11" ht="12.75" hidden="1" customHeight="1" outlineLevel="1">
      <c r="A112" s="19" t="s">
        <v>27</v>
      </c>
      <c r="B112" s="25">
        <f>(INDEX(Data!78:78,1,$P$1-18))+(INDEX(Data!78:78,1,$P$1-17))</f>
        <v>9892324</v>
      </c>
      <c r="C112" s="25">
        <f>(INDEX(Data!78:78,1,$P$1-16))+(INDEX(Data!78:78,1,$P$1-15))</f>
        <v>12690404</v>
      </c>
      <c r="D112" s="25">
        <f>(INDEX(Data!78:78,1,$P$1-14))+(INDEX(Data!78:78,1,$P$1-13))</f>
        <v>13766262</v>
      </c>
      <c r="E112" s="25">
        <f>(INDEX(Data!78:78,1,$P$1-12))+(INDEX(Data!78:78,1,$P$1-11))</f>
        <v>15164476</v>
      </c>
      <c r="F112" s="25">
        <f>(INDEX(Data!78:78,1,$P$1-10))+(INDEX(Data!78:78,1,$P$1-9))</f>
        <v>18001065</v>
      </c>
      <c r="G112" s="25">
        <f>(INDEX(Data!78:78,1,$P$1-8))+(INDEX(Data!78:78,1,$P$1-7))</f>
        <v>20490570</v>
      </c>
      <c r="H112" s="25">
        <f>(INDEX(Data!78:78,1,$P$1-6))+(INDEX(Data!78:78,1,$P$1-5))</f>
        <v>21264280</v>
      </c>
      <c r="I112" s="48">
        <f>(INDEX(Data!78:78,1,$P$1-4))+(INDEX(Data!78:78,1,$P$1-3))</f>
        <v>21986206</v>
      </c>
      <c r="J112" s="28">
        <f>(INDEX(Data!78:78,1,$P$1-2))+(INDEX(Data!78:78,1,$P$1-1))</f>
        <v>19331400</v>
      </c>
      <c r="K112" s="26">
        <f>(INDEX(Data!78:78,1,$P$1))+(INDEX(Data!78:78,1,$P$1+1))</f>
        <v>20219304</v>
      </c>
    </row>
    <row r="113" spans="1:11" ht="12.75" hidden="1" customHeight="1" outlineLevel="1">
      <c r="A113" s="19" t="s">
        <v>28</v>
      </c>
      <c r="B113" s="25">
        <f>(INDEX(Data!79:79,1,$P$1-18))+(INDEX(Data!79:79,1,$P$1-17))</f>
        <v>28564398</v>
      </c>
      <c r="C113" s="25">
        <f>(INDEX(Data!79:79,1,$P$1-16))+(INDEX(Data!79:79,1,$P$1-15))</f>
        <v>28454951</v>
      </c>
      <c r="D113" s="25">
        <f>(INDEX(Data!79:79,1,$P$1-14))+(INDEX(Data!79:79,1,$P$1-13))</f>
        <v>32434194</v>
      </c>
      <c r="E113" s="25">
        <f>(INDEX(Data!79:79,1,$P$1-12))+(INDEX(Data!79:79,1,$P$1-11))</f>
        <v>31098392</v>
      </c>
      <c r="F113" s="25">
        <f>(INDEX(Data!79:79,1,$P$1-10))+(INDEX(Data!79:79,1,$P$1-9))</f>
        <v>28281753</v>
      </c>
      <c r="G113" s="25">
        <f>(INDEX(Data!79:79,1,$P$1-8))+(INDEX(Data!79:79,1,$P$1-7))</f>
        <v>26974522</v>
      </c>
      <c r="H113" s="25">
        <f>(INDEX(Data!79:79,1,$P$1-6))+(INDEX(Data!79:79,1,$P$1-5))</f>
        <v>25044578</v>
      </c>
      <c r="I113" s="48">
        <f>(INDEX(Data!79:79,1,$P$1-4))+(INDEX(Data!79:79,1,$P$1-3))</f>
        <v>26323866</v>
      </c>
      <c r="J113" s="28">
        <f>(INDEX(Data!79:79,1,$P$1-2))+(INDEX(Data!79:79,1,$P$1-1))</f>
        <v>26325148</v>
      </c>
      <c r="K113" s="26">
        <f>(INDEX(Data!79:79,1,$P$1))+(INDEX(Data!79:79,1,$P$1+1))</f>
        <v>25945074</v>
      </c>
    </row>
    <row r="114" spans="1:11" ht="12.75" hidden="1" customHeight="1" outlineLevel="1">
      <c r="A114" s="19" t="s">
        <v>29</v>
      </c>
      <c r="B114" s="25">
        <f>(INDEX(Data!80:80,1,$P$1-18))+(INDEX(Data!80:80,1,$P$1-17))</f>
        <v>168024434</v>
      </c>
      <c r="C114" s="25">
        <f>(INDEX(Data!80:80,1,$P$1-16))+(INDEX(Data!80:80,1,$P$1-15))</f>
        <v>179774534</v>
      </c>
      <c r="D114" s="25">
        <f>(INDEX(Data!80:80,1,$P$1-14))+(INDEX(Data!80:80,1,$P$1-13))</f>
        <v>183779964</v>
      </c>
      <c r="E114" s="25">
        <f>(INDEX(Data!80:80,1,$P$1-12))+(INDEX(Data!80:80,1,$P$1-11))</f>
        <v>197822856</v>
      </c>
      <c r="F114" s="25">
        <f>(INDEX(Data!80:80,1,$P$1-10))+(INDEX(Data!80:80,1,$P$1-9))</f>
        <v>201346528</v>
      </c>
      <c r="G114" s="25">
        <f>(INDEX(Data!80:80,1,$P$1-8))+(INDEX(Data!80:80,1,$P$1-7))</f>
        <v>190098968</v>
      </c>
      <c r="H114" s="25">
        <f>(INDEX(Data!80:80,1,$P$1-6))+(INDEX(Data!80:80,1,$P$1-5))</f>
        <v>198456462</v>
      </c>
      <c r="I114" s="48">
        <f>(INDEX(Data!80:80,1,$P$1-4))+(INDEX(Data!80:80,1,$P$1-3))</f>
        <v>208753564</v>
      </c>
      <c r="J114" s="28">
        <f>(INDEX(Data!80:80,1,$P$1-2))+(INDEX(Data!80:80,1,$P$1-1))</f>
        <v>214346990</v>
      </c>
      <c r="K114" s="26">
        <f>(INDEX(Data!80:80,1,$P$1))+(INDEX(Data!80:80,1,$P$1+1))</f>
        <v>223404252</v>
      </c>
    </row>
    <row r="115" spans="1:11" ht="12.75" hidden="1" customHeight="1" outlineLevel="1">
      <c r="A115" s="19" t="s">
        <v>30</v>
      </c>
      <c r="B115" s="25">
        <f>(INDEX(Data!81:81,1,$P$1-18))+(INDEX(Data!81:81,1,$P$1-17))</f>
        <v>0</v>
      </c>
      <c r="C115" s="25">
        <f>(INDEX(Data!81:81,1,$P$1-16))+(INDEX(Data!81:81,1,$P$1-15))</f>
        <v>0</v>
      </c>
      <c r="D115" s="25">
        <f>(INDEX(Data!81:81,1,$P$1-14))+(INDEX(Data!81:81,1,$P$1-13))</f>
        <v>0</v>
      </c>
      <c r="E115" s="25">
        <f>(INDEX(Data!81:81,1,$P$1-12))+(INDEX(Data!81:81,1,$P$1-11))</f>
        <v>0</v>
      </c>
      <c r="F115" s="25">
        <f>(INDEX(Data!81:81,1,$P$1-10))+(INDEX(Data!81:81,1,$P$1-9))</f>
        <v>0</v>
      </c>
      <c r="G115" s="25">
        <f>(INDEX(Data!81:81,1,$P$1-8))+(INDEX(Data!81:81,1,$P$1-7))</f>
        <v>6604462</v>
      </c>
      <c r="H115" s="25">
        <f>(INDEX(Data!81:81,1,$P$1-6))+(INDEX(Data!81:81,1,$P$1-5))</f>
        <v>7582754</v>
      </c>
      <c r="I115" s="48">
        <f>(INDEX(Data!81:81,1,$P$1-4))+(INDEX(Data!81:81,1,$P$1-3))</f>
        <v>9370764</v>
      </c>
      <c r="J115" s="28">
        <f>(INDEX(Data!81:81,1,$P$1-2))+(INDEX(Data!81:81,1,$P$1-1))</f>
        <v>16971102</v>
      </c>
      <c r="K115" s="26">
        <f>(INDEX(Data!81:81,1,$P$1))+(INDEX(Data!81:81,1,$P$1+1))</f>
        <v>20385750</v>
      </c>
    </row>
    <row r="116" spans="1:11" ht="12.75" hidden="1" customHeight="1" outlineLevel="1">
      <c r="A116" s="19" t="s">
        <v>401</v>
      </c>
      <c r="B116" s="25">
        <f>(INDEX(Data!82:82,1,$P$1-18))+(INDEX(Data!82:82,1,$P$1-17))</f>
        <v>0</v>
      </c>
      <c r="C116" s="25">
        <f>(INDEX(Data!82:82,1,$P$1-16))+(INDEX(Data!82:82,1,$P$1-15))</f>
        <v>0</v>
      </c>
      <c r="D116" s="25">
        <f>(INDEX(Data!82:82,1,$P$1-14))+(INDEX(Data!82:82,1,$P$1-13))</f>
        <v>0</v>
      </c>
      <c r="E116" s="25">
        <f>(INDEX(Data!82:82,1,$P$1-12))+(INDEX(Data!82:82,1,$P$1-11))</f>
        <v>0</v>
      </c>
      <c r="F116" s="25">
        <f>(INDEX(Data!82:82,1,$P$1-10))+(INDEX(Data!82:82,1,$P$1-9))</f>
        <v>0</v>
      </c>
      <c r="G116" s="25">
        <f>(INDEX(Data!82:82,1,$P$1-8))+(INDEX(Data!82:82,1,$P$1-7))</f>
        <v>0</v>
      </c>
      <c r="H116" s="25">
        <f>(INDEX(Data!82:82,1,$P$1-6))+(INDEX(Data!82:82,1,$P$1-5))</f>
        <v>0</v>
      </c>
      <c r="I116" s="48">
        <f>(INDEX(Data!82:82,1,$P$1-4))+(INDEX(Data!82:82,1,$P$1-3))</f>
        <v>2261932</v>
      </c>
      <c r="J116" s="28">
        <f>(INDEX(Data!82:82,1,$P$1-2))+(INDEX(Data!82:82,1,$P$1-1))</f>
        <v>0</v>
      </c>
      <c r="K116" s="26">
        <f>(INDEX(Data!82:82,1,$P$1))+(INDEX(Data!82:82,1,$P$1+1))</f>
        <v>0</v>
      </c>
    </row>
    <row r="117" spans="1:11" ht="12.75" hidden="1" customHeight="1" outlineLevel="1">
      <c r="A117" s="19" t="s">
        <v>31</v>
      </c>
      <c r="B117" s="25">
        <f>(INDEX(Data!83:83,1,$P$1-18))+(INDEX(Data!83:83,1,$P$1-17))</f>
        <v>64610584</v>
      </c>
      <c r="C117" s="25">
        <f>(INDEX(Data!83:83,1,$P$1-16))+(INDEX(Data!83:83,1,$P$1-15))</f>
        <v>60178990</v>
      </c>
      <c r="D117" s="25">
        <f>(INDEX(Data!83:83,1,$P$1-14))+(INDEX(Data!83:83,1,$P$1-13))</f>
        <v>62804354</v>
      </c>
      <c r="E117" s="25">
        <f>(INDEX(Data!83:83,1,$P$1-12))+(INDEX(Data!83:83,1,$P$1-11))</f>
        <v>64480222</v>
      </c>
      <c r="F117" s="25">
        <f>(INDEX(Data!83:83,1,$P$1-10))+(INDEX(Data!83:83,1,$P$1-9))</f>
        <v>61906818</v>
      </c>
      <c r="G117" s="25">
        <f>(INDEX(Data!83:83,1,$P$1-8))+(INDEX(Data!83:83,1,$P$1-7))</f>
        <v>59620546</v>
      </c>
      <c r="H117" s="25">
        <f>(INDEX(Data!83:83,1,$P$1-6))+(INDEX(Data!83:83,1,$P$1-5))</f>
        <v>61026960</v>
      </c>
      <c r="I117" s="48">
        <f>(INDEX(Data!83:83,1,$P$1-4))+(INDEX(Data!83:83,1,$P$1-3))</f>
        <v>61201374</v>
      </c>
      <c r="J117" s="28">
        <f>(INDEX(Data!83:83,1,$P$1-2))+(INDEX(Data!83:83,1,$P$1-1))</f>
        <v>60464446</v>
      </c>
      <c r="K117" s="26">
        <f>(INDEX(Data!83:83,1,$P$1))+(INDEX(Data!83:83,1,$P$1+1))</f>
        <v>60325984</v>
      </c>
    </row>
    <row r="118" spans="1:11" ht="12.75" hidden="1" customHeight="1" outlineLevel="1">
      <c r="A118" s="19" t="s">
        <v>32</v>
      </c>
      <c r="B118" s="25">
        <f>(INDEX(Data!84:84,1,$P$1-18))+(INDEX(Data!84:84,1,$P$1-17))</f>
        <v>46687312</v>
      </c>
      <c r="C118" s="25">
        <f>(INDEX(Data!84:84,1,$P$1-16))+(INDEX(Data!84:84,1,$P$1-15))</f>
        <v>57027094</v>
      </c>
      <c r="D118" s="25">
        <f>(INDEX(Data!84:84,1,$P$1-14))+(INDEX(Data!84:84,1,$P$1-13))</f>
        <v>65821878</v>
      </c>
      <c r="E118" s="25">
        <f>(INDEX(Data!84:84,1,$P$1-12))+(INDEX(Data!84:84,1,$P$1-11))</f>
        <v>63498194</v>
      </c>
      <c r="F118" s="25">
        <f>(INDEX(Data!84:84,1,$P$1-10))+(INDEX(Data!84:84,1,$P$1-9))</f>
        <v>47864009</v>
      </c>
      <c r="G118" s="25">
        <f>(INDEX(Data!84:84,1,$P$1-8))+(INDEX(Data!84:84,1,$P$1-7))</f>
        <v>56157146</v>
      </c>
      <c r="H118" s="25">
        <f>(INDEX(Data!84:84,1,$P$1-6))+(INDEX(Data!84:84,1,$P$1-5))</f>
        <v>58937218</v>
      </c>
      <c r="I118" s="48">
        <f>(INDEX(Data!84:84,1,$P$1-4))+(INDEX(Data!84:84,1,$P$1-3))</f>
        <v>58053642</v>
      </c>
      <c r="J118" s="28">
        <f>(INDEX(Data!84:84,1,$P$1-2))+(INDEX(Data!84:84,1,$P$1-1))</f>
        <v>57793400</v>
      </c>
      <c r="K118" s="26">
        <f>(INDEX(Data!84:84,1,$P$1))+(INDEX(Data!84:84,1,$P$1+1))</f>
        <v>59561916</v>
      </c>
    </row>
    <row r="119" spans="1:11" ht="12.75" hidden="1" customHeight="1" outlineLevel="1">
      <c r="A119" s="19" t="s">
        <v>33</v>
      </c>
      <c r="B119" s="25">
        <f>(INDEX(Data!85:85,1,$P$1-18))+(INDEX(Data!85:85,1,$P$1-17))</f>
        <v>169297650</v>
      </c>
      <c r="C119" s="25">
        <f>(INDEX(Data!85:85,1,$P$1-16))+(INDEX(Data!85:85,1,$P$1-15))</f>
        <v>183132532</v>
      </c>
      <c r="D119" s="25">
        <f>(INDEX(Data!85:85,1,$P$1-14))+(INDEX(Data!85:85,1,$P$1-13))</f>
        <v>199040416</v>
      </c>
      <c r="E119" s="25">
        <f>(INDEX(Data!85:85,1,$P$1-12))+(INDEX(Data!85:85,1,$P$1-11))</f>
        <v>207807394</v>
      </c>
      <c r="F119" s="25">
        <f>(INDEX(Data!85:85,1,$P$1-10))+(INDEX(Data!85:85,1,$P$1-9))</f>
        <v>205939072</v>
      </c>
      <c r="G119" s="25">
        <f>(INDEX(Data!85:85,1,$P$1-8))+(INDEX(Data!85:85,1,$P$1-7))</f>
        <v>213719754</v>
      </c>
      <c r="H119" s="25">
        <f>(INDEX(Data!85:85,1,$P$1-6))+(INDEX(Data!85:85,1,$P$1-5))</f>
        <v>240493586</v>
      </c>
      <c r="I119" s="48">
        <f>(INDEX(Data!85:85,1,$P$1-4))+(INDEX(Data!85:85,1,$P$1-3))</f>
        <v>254924058</v>
      </c>
      <c r="J119" s="28">
        <f>(INDEX(Data!85:85,1,$P$1-2))+(INDEX(Data!85:85,1,$P$1-1))</f>
        <v>257723514</v>
      </c>
      <c r="K119" s="26">
        <f>(INDEX(Data!85:85,1,$P$1))+(INDEX(Data!85:85,1,$P$1+1))</f>
        <v>264372298</v>
      </c>
    </row>
    <row r="120" spans="1:11" ht="12.75" hidden="1" customHeight="1" outlineLevel="1">
      <c r="A120" s="19" t="s">
        <v>34</v>
      </c>
      <c r="B120" s="25">
        <f>(INDEX(Data!86:86,1,$P$1-18))+(INDEX(Data!86:86,1,$P$1-17))</f>
        <v>32230602</v>
      </c>
      <c r="C120" s="25">
        <f>(INDEX(Data!86:86,1,$P$1-16))+(INDEX(Data!86:86,1,$P$1-15))</f>
        <v>31161912</v>
      </c>
      <c r="D120" s="25">
        <f>(INDEX(Data!86:86,1,$P$1-14))+(INDEX(Data!86:86,1,$P$1-13))</f>
        <v>31296616</v>
      </c>
      <c r="E120" s="25">
        <f>(INDEX(Data!86:86,1,$P$1-12))+(INDEX(Data!86:86,1,$P$1-11))</f>
        <v>31605784</v>
      </c>
      <c r="F120" s="25">
        <f>(INDEX(Data!86:86,1,$P$1-10))+(INDEX(Data!86:86,1,$P$1-9))</f>
        <v>28484339</v>
      </c>
      <c r="G120" s="25">
        <f>(INDEX(Data!86:86,1,$P$1-8))+(INDEX(Data!86:86,1,$P$1-7))</f>
        <v>29611458</v>
      </c>
      <c r="H120" s="25">
        <f>(INDEX(Data!86:86,1,$P$1-6))+(INDEX(Data!86:86,1,$P$1-5))</f>
        <v>32566986</v>
      </c>
      <c r="I120" s="48">
        <f>(INDEX(Data!86:86,1,$P$1-4))+(INDEX(Data!86:86,1,$P$1-3))</f>
        <v>31395356</v>
      </c>
      <c r="J120" s="28">
        <f>(INDEX(Data!86:86,1,$P$1-2))+(INDEX(Data!86:86,1,$P$1-1))</f>
        <v>38444450</v>
      </c>
      <c r="K120" s="26">
        <f>(INDEX(Data!86:86,1,$P$1))+(INDEX(Data!86:86,1,$P$1+1))</f>
        <v>40685702</v>
      </c>
    </row>
    <row r="121" spans="1:11" ht="12.75" hidden="1" customHeight="1" outlineLevel="1">
      <c r="A121" s="19" t="s">
        <v>35</v>
      </c>
      <c r="B121" s="25">
        <f>(INDEX(Data!87:87,1,$P$1-18))+(INDEX(Data!87:87,1,$P$1-17))</f>
        <v>75765840</v>
      </c>
      <c r="C121" s="25">
        <f>(INDEX(Data!87:87,1,$P$1-16))+(INDEX(Data!87:87,1,$P$1-15))</f>
        <v>72567942</v>
      </c>
      <c r="D121" s="25">
        <f>(INDEX(Data!87:87,1,$P$1-14))+(INDEX(Data!87:87,1,$P$1-13))</f>
        <v>90074648</v>
      </c>
      <c r="E121" s="25">
        <f>(INDEX(Data!87:87,1,$P$1-12))+(INDEX(Data!87:87,1,$P$1-11))</f>
        <v>85531204</v>
      </c>
      <c r="F121" s="25">
        <f>(INDEX(Data!87:87,1,$P$1-10))+(INDEX(Data!87:87,1,$P$1-9))</f>
        <v>81511754</v>
      </c>
      <c r="G121" s="25">
        <f>(INDEX(Data!87:87,1,$P$1-8))+(INDEX(Data!87:87,1,$P$1-7))</f>
        <v>79406172</v>
      </c>
      <c r="H121" s="25">
        <f>(INDEX(Data!87:87,1,$P$1-6))+(INDEX(Data!87:87,1,$P$1-5))</f>
        <v>85772492</v>
      </c>
      <c r="I121" s="48">
        <f>(INDEX(Data!87:87,1,$P$1-4))+(INDEX(Data!87:87,1,$P$1-3))</f>
        <v>86854582</v>
      </c>
      <c r="J121" s="28">
        <f>(INDEX(Data!87:87,1,$P$1-2))+(INDEX(Data!87:87,1,$P$1-1))</f>
        <v>84277528</v>
      </c>
      <c r="K121" s="26">
        <f>(INDEX(Data!87:87,1,$P$1))+(INDEX(Data!87:87,1,$P$1+1))</f>
        <v>87693896</v>
      </c>
    </row>
    <row r="122" spans="1:11" ht="12.75" hidden="1" customHeight="1" outlineLevel="1">
      <c r="A122" s="19" t="s">
        <v>36</v>
      </c>
      <c r="B122" s="25">
        <f>(INDEX(Data!88:88,1,$P$1-18))+(INDEX(Data!88:88,1,$P$1-17))</f>
        <v>47548724</v>
      </c>
      <c r="C122" s="25">
        <f>(INDEX(Data!88:88,1,$P$1-16))+(INDEX(Data!88:88,1,$P$1-15))</f>
        <v>52543443</v>
      </c>
      <c r="D122" s="25">
        <f>(INDEX(Data!88:88,1,$P$1-14))+(INDEX(Data!88:88,1,$P$1-13))</f>
        <v>57067332</v>
      </c>
      <c r="E122" s="25">
        <f>(INDEX(Data!88:88,1,$P$1-12))+(INDEX(Data!88:88,1,$P$1-11))</f>
        <v>55161072</v>
      </c>
      <c r="F122" s="25">
        <f>(INDEX(Data!88:88,1,$P$1-10))+(INDEX(Data!88:88,1,$P$1-9))</f>
        <v>77021854</v>
      </c>
      <c r="G122" s="25">
        <f>(INDEX(Data!88:88,1,$P$1-8))+(INDEX(Data!88:88,1,$P$1-7))</f>
        <v>71622082</v>
      </c>
      <c r="H122" s="25">
        <f>(INDEX(Data!88:88,1,$P$1-6))+(INDEX(Data!88:88,1,$P$1-5))</f>
        <v>77158440</v>
      </c>
      <c r="I122" s="48">
        <f>(INDEX(Data!88:88,1,$P$1-4))+(INDEX(Data!88:88,1,$P$1-3))</f>
        <v>90524580</v>
      </c>
      <c r="J122" s="28">
        <f>(INDEX(Data!88:88,1,$P$1-2))+(INDEX(Data!88:88,1,$P$1-1))</f>
        <v>83777570</v>
      </c>
      <c r="K122" s="26">
        <f>(INDEX(Data!88:88,1,$P$1))+(INDEX(Data!88:88,1,$P$1+1))</f>
        <v>80742330</v>
      </c>
    </row>
    <row r="123" spans="1:11" ht="12.75" hidden="1" customHeight="1" outlineLevel="1">
      <c r="A123" s="19" t="s">
        <v>40</v>
      </c>
      <c r="B123" s="25">
        <f>(INDEX(Data!89:89,1,$P$1-18))+(INDEX(Data!89:89,1,$P$1-17))</f>
        <v>66924658</v>
      </c>
      <c r="C123" s="25">
        <f>(INDEX(Data!89:89,1,$P$1-16))+(INDEX(Data!89:89,1,$P$1-15))</f>
        <v>67926902</v>
      </c>
      <c r="D123" s="25">
        <f>(INDEX(Data!89:89,1,$P$1-14))+(INDEX(Data!89:89,1,$P$1-13))</f>
        <v>76136770</v>
      </c>
      <c r="E123" s="25">
        <f>(INDEX(Data!89:89,1,$P$1-12))+(INDEX(Data!89:89,1,$P$1-11))</f>
        <v>86930900</v>
      </c>
      <c r="F123" s="25">
        <f>(INDEX(Data!89:89,1,$P$1-10))+(INDEX(Data!89:89,1,$P$1-9))</f>
        <v>88642712</v>
      </c>
      <c r="G123" s="25">
        <f>(INDEX(Data!89:89,1,$P$1-8))+(INDEX(Data!89:89,1,$P$1-7))</f>
        <v>85821388</v>
      </c>
      <c r="H123" s="25">
        <f>(INDEX(Data!89:89,1,$P$1-6))+(INDEX(Data!89:89,1,$P$1-5))</f>
        <v>90156436</v>
      </c>
      <c r="I123" s="48">
        <f>(INDEX(Data!89:89,1,$P$1-4))+(INDEX(Data!89:89,1,$P$1-3))</f>
        <v>96999308</v>
      </c>
      <c r="J123" s="28">
        <f>(INDEX(Data!89:89,1,$P$1-2))+(INDEX(Data!89:89,1,$P$1-1))</f>
        <v>100030994</v>
      </c>
      <c r="K123" s="26">
        <f>(INDEX(Data!89:89,1,$P$1))+(INDEX(Data!89:89,1,$P$1+1))</f>
        <v>105444364</v>
      </c>
    </row>
    <row r="124" spans="1:11" ht="12.75" hidden="1" customHeight="1" outlineLevel="1">
      <c r="A124" s="19" t="s">
        <v>107</v>
      </c>
      <c r="B124" s="25">
        <f>(INDEX(Data!90:90,1,$P$1-18))+(INDEX(Data!90:90,1,$P$1-17))</f>
        <v>121553982</v>
      </c>
      <c r="C124" s="25">
        <f>(INDEX(Data!90:90,1,$P$1-16))+(INDEX(Data!90:90,1,$P$1-15))</f>
        <v>128548292</v>
      </c>
      <c r="D124" s="25">
        <f>(INDEX(Data!90:90,1,$P$1-14))+(INDEX(Data!90:90,1,$P$1-13))</f>
        <v>142726122</v>
      </c>
      <c r="E124" s="25">
        <f>(INDEX(Data!90:90,1,$P$1-12))+(INDEX(Data!90:90,1,$P$1-11))</f>
        <v>148443326</v>
      </c>
      <c r="F124" s="25">
        <f>(INDEX(Data!90:90,1,$P$1-10))+(INDEX(Data!90:90,1,$P$1-9))</f>
        <v>153094217</v>
      </c>
      <c r="G124" s="25">
        <f>(INDEX(Data!90:90,1,$P$1-8))+(INDEX(Data!90:90,1,$P$1-7))</f>
        <v>153395802</v>
      </c>
      <c r="H124" s="25">
        <f>(INDEX(Data!90:90,1,$P$1-6))+(INDEX(Data!90:90,1,$P$1-5))</f>
        <v>167726496</v>
      </c>
      <c r="I124" s="48">
        <f>(INDEX(Data!90:90,1,$P$1-4))+(INDEX(Data!90:90,1,$P$1-3))</f>
        <v>181427142</v>
      </c>
      <c r="J124" s="28">
        <f>(INDEX(Data!90:90,1,$P$1-2))+(INDEX(Data!90:90,1,$P$1-1))</f>
        <v>186415498</v>
      </c>
      <c r="K124" s="26">
        <f>(INDEX(Data!90:90,1,$P$1))+(INDEX(Data!90:90,1,$P$1+1))</f>
        <v>186637180</v>
      </c>
    </row>
    <row r="125" spans="1:11" ht="12.75" hidden="1" customHeight="1" outlineLevel="1">
      <c r="A125" s="19" t="s">
        <v>41</v>
      </c>
      <c r="B125" s="25">
        <f>(INDEX(Data!91:91,1,$P$1-18))+(INDEX(Data!91:91,1,$P$1-17))</f>
        <v>11581096</v>
      </c>
      <c r="C125" s="25">
        <f>(INDEX(Data!91:91,1,$P$1-16))+(INDEX(Data!91:91,1,$P$1-15))</f>
        <v>10277814</v>
      </c>
      <c r="D125" s="25">
        <f>(INDEX(Data!91:91,1,$P$1-14))+(INDEX(Data!91:91,1,$P$1-13))</f>
        <v>10834692</v>
      </c>
      <c r="E125" s="25">
        <f>(INDEX(Data!91:91,1,$P$1-12))+(INDEX(Data!91:91,1,$P$1-11))</f>
        <v>10064856</v>
      </c>
      <c r="F125" s="25">
        <f>(INDEX(Data!91:91,1,$P$1-10))+(INDEX(Data!91:91,1,$P$1-9))</f>
        <v>9196959</v>
      </c>
      <c r="G125" s="25">
        <f>(INDEX(Data!91:91,1,$P$1-8))+(INDEX(Data!91:91,1,$P$1-7))</f>
        <v>9499132</v>
      </c>
      <c r="H125" s="25">
        <f>(INDEX(Data!91:91,1,$P$1-6))+(INDEX(Data!91:91,1,$P$1-5))</f>
        <v>9098180</v>
      </c>
      <c r="I125" s="48">
        <f>(INDEX(Data!91:91,1,$P$1-4))+(INDEX(Data!91:91,1,$P$1-3))</f>
        <v>9840454</v>
      </c>
      <c r="J125" s="28">
        <f>(INDEX(Data!91:91,1,$P$1-2))+(INDEX(Data!91:91,1,$P$1-1))</f>
        <v>9999052</v>
      </c>
      <c r="K125" s="26">
        <f>(INDEX(Data!91:91,1,$P$1))+(INDEX(Data!91:91,1,$P$1+1))</f>
        <v>9112140</v>
      </c>
    </row>
    <row r="126" spans="1:11" ht="12.75" hidden="1" customHeight="1" outlineLevel="1">
      <c r="A126" s="19" t="s">
        <v>42</v>
      </c>
      <c r="B126" s="25">
        <f>(INDEX(Data!92:92,1,$P$1-18))+(INDEX(Data!92:92,1,$P$1-17))</f>
        <v>4002900</v>
      </c>
      <c r="C126" s="25">
        <f>(INDEX(Data!92:92,1,$P$1-16))+(INDEX(Data!92:92,1,$P$1-15))</f>
        <v>4459328</v>
      </c>
      <c r="D126" s="25">
        <f>(INDEX(Data!92:92,1,$P$1-14))+(INDEX(Data!92:92,1,$P$1-13))</f>
        <v>4704580</v>
      </c>
      <c r="E126" s="25">
        <f>(INDEX(Data!92:92,1,$P$1-12))+(INDEX(Data!92:92,1,$P$1-11))</f>
        <v>4706604</v>
      </c>
      <c r="F126" s="25">
        <f>(INDEX(Data!92:92,1,$P$1-10))+(INDEX(Data!92:92,1,$P$1-9))</f>
        <v>4348354</v>
      </c>
      <c r="G126" s="25">
        <f>(INDEX(Data!92:92,1,$P$1-8))+(INDEX(Data!92:92,1,$P$1-7))</f>
        <v>4576458</v>
      </c>
      <c r="H126" s="25">
        <f>(INDEX(Data!92:92,1,$P$1-6))+(INDEX(Data!92:92,1,$P$1-5))</f>
        <v>3805962</v>
      </c>
      <c r="I126" s="48">
        <f>(INDEX(Data!92:92,1,$P$1-4))+(INDEX(Data!92:92,1,$P$1-3))</f>
        <v>3651296</v>
      </c>
      <c r="J126" s="28">
        <f>(INDEX(Data!92:92,1,$P$1-2))+(INDEX(Data!92:92,1,$P$1-1))</f>
        <v>4485113</v>
      </c>
      <c r="K126" s="26">
        <f>(INDEX(Data!92:92,1,$P$1))+(INDEX(Data!92:92,1,$P$1+1))</f>
        <v>3550198</v>
      </c>
    </row>
    <row r="127" spans="1:11" collapsed="1">
      <c r="A127" s="370" t="s">
        <v>185</v>
      </c>
      <c r="B127" s="406">
        <f t="shared" ref="B127:F127" si="51">SUM(B87:B126)</f>
        <v>2737920318</v>
      </c>
      <c r="C127" s="406">
        <f t="shared" si="51"/>
        <v>2875705403</v>
      </c>
      <c r="D127" s="406">
        <f t="shared" si="51"/>
        <v>3121650020</v>
      </c>
      <c r="E127" s="406">
        <f t="shared" si="51"/>
        <v>3230950374</v>
      </c>
      <c r="F127" s="406">
        <f t="shared" si="51"/>
        <v>3238919349</v>
      </c>
      <c r="G127" s="406">
        <f t="shared" ref="G127:K127" si="52">SUM(G87:G126)</f>
        <v>3271578678</v>
      </c>
      <c r="H127" s="406">
        <f t="shared" si="52"/>
        <v>3540886846</v>
      </c>
      <c r="I127" s="446">
        <f t="shared" si="52"/>
        <v>3843383072</v>
      </c>
      <c r="J127" s="406">
        <f t="shared" si="52"/>
        <v>3907898891</v>
      </c>
      <c r="K127" s="407">
        <f t="shared" si="52"/>
        <v>4050086094</v>
      </c>
    </row>
    <row r="128" spans="1:11">
      <c r="A128" s="384" t="s">
        <v>432</v>
      </c>
      <c r="B128" s="480">
        <f>INDEX(Data!94:94,1,$P$1-18)</f>
        <v>56.65</v>
      </c>
      <c r="C128" s="480">
        <f>INDEX(Data!94:94,1,$P$1-16)</f>
        <v>51.25</v>
      </c>
      <c r="D128" s="480">
        <f>INDEX(Data!94:94,1,$P$1-14)</f>
        <v>55.72</v>
      </c>
      <c r="E128" s="480">
        <f>INDEX(Data!94:94,1,$P$1-12)</f>
        <v>59.02</v>
      </c>
      <c r="F128" s="480">
        <f>INDEX(Data!94:94,1,$P$1-10)</f>
        <v>62.19</v>
      </c>
      <c r="G128" s="480">
        <f>INDEX(Data!94:94,1,$P$1-8)</f>
        <v>53.72</v>
      </c>
      <c r="H128" s="480">
        <f>INDEX(Data!94:94,1,$P$1-6)</f>
        <v>54.86</v>
      </c>
      <c r="I128" s="481">
        <f>INDEX(Data!94:94,1,$P$1-4)</f>
        <v>55.39</v>
      </c>
      <c r="J128" s="480">
        <f>INDEX(Data!94:94,1,$P$1-2)</f>
        <v>55.83</v>
      </c>
      <c r="K128" s="386">
        <f>INDEX(Data!94:94,1,$P$1)</f>
        <v>55.85</v>
      </c>
    </row>
    <row r="129" spans="1:13">
      <c r="A129" s="384" t="s">
        <v>431</v>
      </c>
      <c r="B129" s="154">
        <f>INDEX(Data!95:95,1,$P$1-18)</f>
        <v>0</v>
      </c>
      <c r="C129" s="154">
        <f>INDEX(Data!95:95,1,$P$1-16)</f>
        <v>0</v>
      </c>
      <c r="D129" s="154">
        <f>INDEX(Data!95:95,1,$P$1-14)</f>
        <v>0</v>
      </c>
      <c r="E129" s="154">
        <f>INDEX(Data!95:95,1,$P$1-12)</f>
        <v>27886272</v>
      </c>
      <c r="F129" s="154">
        <f>INDEX(Data!95:95,1,$P$1-10)</f>
        <v>28757773</v>
      </c>
      <c r="G129" s="154">
        <f>INDEX(Data!95:95,1,$P$1-8)</f>
        <v>31346364</v>
      </c>
      <c r="H129" s="154">
        <f>INDEX(Data!95:95,1,$P$1-6)</f>
        <v>33269743</v>
      </c>
      <c r="I129" s="153">
        <f>INDEX(Data!95:95,1,$P$1-4)</f>
        <v>35583654</v>
      </c>
      <c r="J129" s="154">
        <f>INDEX(Data!95:95,1,$P$1-2)</f>
        <v>35854955</v>
      </c>
      <c r="K129" s="155">
        <f>INDEX(Data!95:95,1,$P$1)</f>
        <v>37114370</v>
      </c>
    </row>
    <row r="130" spans="1:13" s="38" customFormat="1" hidden="1" outlineLevel="1">
      <c r="A130" s="601" t="s">
        <v>196</v>
      </c>
      <c r="B130" s="598"/>
      <c r="C130" s="598"/>
      <c r="D130" s="598"/>
      <c r="E130" s="598"/>
      <c r="F130" s="598"/>
      <c r="G130" s="598"/>
      <c r="H130" s="598"/>
      <c r="I130" s="598"/>
      <c r="J130" s="598"/>
      <c r="K130" s="597"/>
      <c r="L130" s="35"/>
      <c r="M130" s="35"/>
    </row>
    <row r="131" spans="1:13" ht="12.75" hidden="1" customHeight="1" outlineLevel="1">
      <c r="A131" s="372" t="s">
        <v>3</v>
      </c>
      <c r="B131" s="390">
        <f>(INDEX(Data!101:101,1,$P$1-18))+(INDEX(Data!101:101,1,$P$1-17))</f>
        <v>4262745</v>
      </c>
      <c r="C131" s="390">
        <f>(INDEX(Data!101:101,1,$P$1-16))+(INDEX(Data!101:101,1,$P$1-15))</f>
        <v>3562092</v>
      </c>
      <c r="D131" s="390">
        <f>(INDEX(Data!101:101,1,$P$1-14))+(INDEX(Data!101:101,1,$P$1-13))</f>
        <v>3741424</v>
      </c>
      <c r="E131" s="390">
        <f>(INDEX(Data!101:101,1,$P$1-12))+(INDEX(Data!101:101,1,$P$1-11))</f>
        <v>3799004</v>
      </c>
      <c r="F131" s="390">
        <f>(INDEX(Data!101:101,1,$P$1-10))+(INDEX(Data!101:101,1,$P$1-9))</f>
        <v>3450714</v>
      </c>
      <c r="G131" s="390">
        <f>(INDEX(Data!101:101,1,$P$1-8))+(INDEX(Data!101:101,1,$P$1-7))</f>
        <v>3712006</v>
      </c>
      <c r="H131" s="390">
        <f>(INDEX(Data!101:101,1,$P$1-6))+(INDEX(Data!101:101,1,$P$1-5))</f>
        <v>3635784</v>
      </c>
      <c r="I131" s="482">
        <f>(INDEX(Data!101:101,1,$P$1-4))+(INDEX(Data!101:101,1,$P$1-3))</f>
        <v>3018448</v>
      </c>
      <c r="J131" s="392">
        <f>(INDEX(Data!101:101,1,$P$1-2))+(INDEX(Data!101:101,1,$P$1-1))</f>
        <v>2761320</v>
      </c>
      <c r="K131" s="371">
        <f>(INDEX(Data!101:101,1,$P$1))+(INDEX(Data!101:101,1,$P$1+1))</f>
        <v>2788182</v>
      </c>
    </row>
    <row r="132" spans="1:13" ht="12.75" hidden="1" customHeight="1" outlineLevel="1">
      <c r="A132" s="372" t="s">
        <v>4</v>
      </c>
      <c r="B132" s="154">
        <f>(INDEX(Data!102:102,1,$P$1-18))+(INDEX(Data!102:102,1,$P$1-17))</f>
        <v>12633394</v>
      </c>
      <c r="C132" s="154">
        <f>(INDEX(Data!102:102,1,$P$1-16))+(INDEX(Data!102:102,1,$P$1-15))</f>
        <v>10730548</v>
      </c>
      <c r="D132" s="154">
        <f>(INDEX(Data!102:102,1,$P$1-14))+(INDEX(Data!102:102,1,$P$1-13))</f>
        <v>11121184</v>
      </c>
      <c r="E132" s="154">
        <f>(INDEX(Data!102:102,1,$P$1-12))+(INDEX(Data!102:102,1,$P$1-11))</f>
        <v>10720400</v>
      </c>
      <c r="F132" s="154">
        <f>(INDEX(Data!102:102,1,$P$1-10))+(INDEX(Data!102:102,1,$P$1-9))</f>
        <v>10067257</v>
      </c>
      <c r="G132" s="154">
        <f>(INDEX(Data!102:102,1,$P$1-8))+(INDEX(Data!102:102,1,$P$1-7))</f>
        <v>9893904</v>
      </c>
      <c r="H132" s="154">
        <f>(INDEX(Data!102:102,1,$P$1-6))+(INDEX(Data!102:102,1,$P$1-5))</f>
        <v>9967628</v>
      </c>
      <c r="I132" s="483">
        <f>(INDEX(Data!102:102,1,$P$1-4))+(INDEX(Data!102:102,1,$P$1-3))</f>
        <v>9937268</v>
      </c>
      <c r="J132" s="394">
        <f>(INDEX(Data!102:102,1,$P$1-2))+(INDEX(Data!102:102,1,$P$1-1))</f>
        <v>8868660</v>
      </c>
      <c r="K132" s="155">
        <f>(INDEX(Data!102:102,1,$P$1))+(INDEX(Data!102:102,1,$P$1+1))</f>
        <v>8646792</v>
      </c>
    </row>
    <row r="133" spans="1:13" ht="12.75" hidden="1" customHeight="1" outlineLevel="1">
      <c r="A133" s="372" t="s">
        <v>5</v>
      </c>
      <c r="B133" s="154">
        <f>(INDEX(Data!103:103,1,$P$1-18))+(INDEX(Data!103:103,1,$P$1-17))</f>
        <v>2333666</v>
      </c>
      <c r="C133" s="154">
        <f>(INDEX(Data!103:103,1,$P$1-16))+(INDEX(Data!103:103,1,$P$1-15))</f>
        <v>1439594</v>
      </c>
      <c r="D133" s="154">
        <f>(INDEX(Data!103:103,1,$P$1-14))+(INDEX(Data!103:103,1,$P$1-13))</f>
        <v>1828208</v>
      </c>
      <c r="E133" s="154">
        <f>(INDEX(Data!103:103,1,$P$1-12))+(INDEX(Data!103:103,1,$P$1-11))</f>
        <v>1867310</v>
      </c>
      <c r="F133" s="154">
        <f>(INDEX(Data!103:103,1,$P$1-10))+(INDEX(Data!103:103,1,$P$1-9))</f>
        <v>1758135</v>
      </c>
      <c r="G133" s="154">
        <f>(INDEX(Data!103:103,1,$P$1-8))+(INDEX(Data!103:103,1,$P$1-7))</f>
        <v>1763920</v>
      </c>
      <c r="H133" s="154">
        <f>(INDEX(Data!103:103,1,$P$1-6))+(INDEX(Data!103:103,1,$P$1-5))</f>
        <v>2074984</v>
      </c>
      <c r="I133" s="483">
        <f>(INDEX(Data!103:103,1,$P$1-4))+(INDEX(Data!103:103,1,$P$1-3))</f>
        <v>2288202</v>
      </c>
      <c r="J133" s="394">
        <f>(INDEX(Data!103:103,1,$P$1-2))+(INDEX(Data!103:103,1,$P$1-1))</f>
        <v>2393298</v>
      </c>
      <c r="K133" s="155">
        <f>(INDEX(Data!103:103,1,$P$1))+(INDEX(Data!103:103,1,$P$1+1))</f>
        <v>2655094</v>
      </c>
    </row>
    <row r="134" spans="1:13" ht="12.75" hidden="1" customHeight="1" outlineLevel="1">
      <c r="A134" s="372" t="s">
        <v>6</v>
      </c>
      <c r="B134" s="154">
        <f>(INDEX(Data!104:104,1,$P$1-18))+(INDEX(Data!104:104,1,$P$1-17))</f>
        <v>3076503</v>
      </c>
      <c r="C134" s="154">
        <f>(INDEX(Data!104:104,1,$P$1-16))+(INDEX(Data!104:104,1,$P$1-15))</f>
        <v>3042667</v>
      </c>
      <c r="D134" s="154">
        <f>(INDEX(Data!104:104,1,$P$1-14))+(INDEX(Data!104:104,1,$P$1-13))</f>
        <v>3353876</v>
      </c>
      <c r="E134" s="154">
        <f>(INDEX(Data!104:104,1,$P$1-12))+(INDEX(Data!104:104,1,$P$1-11))</f>
        <v>3765598</v>
      </c>
      <c r="F134" s="154">
        <f>(INDEX(Data!104:104,1,$P$1-10))+(INDEX(Data!104:104,1,$P$1-9))</f>
        <v>3538281</v>
      </c>
      <c r="G134" s="154">
        <f>(INDEX(Data!104:104,1,$P$1-8))+(INDEX(Data!104:104,1,$P$1-7))</f>
        <v>3433648</v>
      </c>
      <c r="H134" s="154">
        <f>(INDEX(Data!104:104,1,$P$1-6))+(INDEX(Data!104:104,1,$P$1-5))</f>
        <v>3597606</v>
      </c>
      <c r="I134" s="483">
        <f>(INDEX(Data!104:104,1,$P$1-4))+(INDEX(Data!104:104,1,$P$1-3))</f>
        <v>3654514</v>
      </c>
      <c r="J134" s="394">
        <f>(INDEX(Data!104:104,1,$P$1-2))+(INDEX(Data!104:104,1,$P$1-1))</f>
        <v>3568110</v>
      </c>
      <c r="K134" s="155">
        <f>(INDEX(Data!104:104,1,$P$1))+(INDEX(Data!104:104,1,$P$1+1))</f>
        <v>3764006</v>
      </c>
    </row>
    <row r="135" spans="1:13" ht="12.75" hidden="1" customHeight="1" outlineLevel="1">
      <c r="A135" s="372" t="s">
        <v>399</v>
      </c>
      <c r="B135" s="154">
        <f>(INDEX(Data!105:105,1,$P$1-18))+(INDEX(Data!105:105,1,$P$1-17))</f>
        <v>0</v>
      </c>
      <c r="C135" s="154">
        <f>(INDEX(Data!105:105,1,$P$1-16))+(INDEX(Data!105:105,1,$P$1-15))</f>
        <v>0</v>
      </c>
      <c r="D135" s="154">
        <f>(INDEX(Data!105:105,1,$P$1-14))+(INDEX(Data!105:105,1,$P$1-13))</f>
        <v>0</v>
      </c>
      <c r="E135" s="154">
        <f>(INDEX(Data!105:105,1,$P$1-12))+(INDEX(Data!105:105,1,$P$1-11))</f>
        <v>0</v>
      </c>
      <c r="F135" s="154">
        <f>(INDEX(Data!105:105,1,$P$1-10))+(INDEX(Data!105:105,1,$P$1-9))</f>
        <v>0</v>
      </c>
      <c r="G135" s="154">
        <f>(INDEX(Data!105:105,1,$P$1-8))+(INDEX(Data!105:105,1,$P$1-7))</f>
        <v>0</v>
      </c>
      <c r="H135" s="154">
        <f>(INDEX(Data!105:105,1,$P$1-6))+(INDEX(Data!105:105,1,$P$1-5))</f>
        <v>0</v>
      </c>
      <c r="I135" s="483">
        <f>(INDEX(Data!105:105,1,$P$1-4))+(INDEX(Data!105:105,1,$P$1-3))</f>
        <v>6126658</v>
      </c>
      <c r="J135" s="394">
        <f>(INDEX(Data!105:105,1,$P$1-2))+(INDEX(Data!105:105,1,$P$1-1))</f>
        <v>5054574</v>
      </c>
      <c r="K135" s="155">
        <f>(INDEX(Data!105:105,1,$P$1))+(INDEX(Data!105:105,1,$P$1+1))</f>
        <v>4998914</v>
      </c>
    </row>
    <row r="136" spans="1:13" ht="12.75" hidden="1" customHeight="1" outlineLevel="1">
      <c r="A136" s="372" t="s">
        <v>7</v>
      </c>
      <c r="B136" s="154">
        <f>(INDEX(Data!106:106,1,$P$1-18))+(INDEX(Data!106:106,1,$P$1-17))</f>
        <v>2669725</v>
      </c>
      <c r="C136" s="154">
        <f>(INDEX(Data!106:106,1,$P$1-16))+(INDEX(Data!106:106,1,$P$1-15))</f>
        <v>2547894</v>
      </c>
      <c r="D136" s="154">
        <f>(INDEX(Data!106:106,1,$P$1-14))+(INDEX(Data!106:106,1,$P$1-13))</f>
        <v>2380178</v>
      </c>
      <c r="E136" s="154">
        <f>(INDEX(Data!106:106,1,$P$1-12))+(INDEX(Data!106:106,1,$P$1-11))</f>
        <v>3771660</v>
      </c>
      <c r="F136" s="154">
        <f>(INDEX(Data!106:106,1,$P$1-10))+(INDEX(Data!106:106,1,$P$1-9))</f>
        <v>4138173</v>
      </c>
      <c r="G136" s="154">
        <f>(INDEX(Data!106:106,1,$P$1-8))+(INDEX(Data!106:106,1,$P$1-7))</f>
        <v>4490154</v>
      </c>
      <c r="H136" s="154">
        <f>(INDEX(Data!106:106,1,$P$1-6))+(INDEX(Data!106:106,1,$P$1-5))</f>
        <v>4501782</v>
      </c>
      <c r="I136" s="483">
        <f>(INDEX(Data!106:106,1,$P$1-4))+(INDEX(Data!106:106,1,$P$1-3))</f>
        <v>0</v>
      </c>
      <c r="J136" s="394">
        <f>(INDEX(Data!106:106,1,$P$1-2))+(INDEX(Data!106:106,1,$P$1-1))</f>
        <v>0</v>
      </c>
      <c r="K136" s="155">
        <f>(INDEX(Data!106:106,1,$P$1))+(INDEX(Data!106:106,1,$P$1+1))</f>
        <v>0</v>
      </c>
    </row>
    <row r="137" spans="1:13" ht="12.75" hidden="1" customHeight="1" outlineLevel="1">
      <c r="A137" s="372" t="s">
        <v>8</v>
      </c>
      <c r="B137" s="154">
        <f>(INDEX(Data!107:107,1,$P$1-18))+(INDEX(Data!107:107,1,$P$1-17))</f>
        <v>581951</v>
      </c>
      <c r="C137" s="154">
        <f>(INDEX(Data!107:107,1,$P$1-16))+(INDEX(Data!107:107,1,$P$1-15))</f>
        <v>788561</v>
      </c>
      <c r="D137" s="154">
        <f>(INDEX(Data!107:107,1,$P$1-14))+(INDEX(Data!107:107,1,$P$1-13))</f>
        <v>828504</v>
      </c>
      <c r="E137" s="154">
        <f>(INDEX(Data!107:107,1,$P$1-12))+(INDEX(Data!107:107,1,$P$1-11))</f>
        <v>1023322</v>
      </c>
      <c r="F137" s="154">
        <f>(INDEX(Data!107:107,1,$P$1-10))+(INDEX(Data!107:107,1,$P$1-9))</f>
        <v>1106028</v>
      </c>
      <c r="G137" s="154">
        <f>(INDEX(Data!107:107,1,$P$1-8))+(INDEX(Data!107:107,1,$P$1-7))</f>
        <v>1300142</v>
      </c>
      <c r="H137" s="154">
        <f>(INDEX(Data!107:107,1,$P$1-6))+(INDEX(Data!107:107,1,$P$1-5))</f>
        <v>1168912</v>
      </c>
      <c r="I137" s="483">
        <f>(INDEX(Data!107:107,1,$P$1-4))+(INDEX(Data!107:107,1,$P$1-3))</f>
        <v>0</v>
      </c>
      <c r="J137" s="394">
        <f>(INDEX(Data!107:107,1,$P$1-2))+(INDEX(Data!107:107,1,$P$1-1))</f>
        <v>0</v>
      </c>
      <c r="K137" s="155">
        <f>(INDEX(Data!107:107,1,$P$1))+(INDEX(Data!107:107,1,$P$1+1))</f>
        <v>0</v>
      </c>
    </row>
    <row r="138" spans="1:13" ht="12.75" hidden="1" customHeight="1" outlineLevel="1">
      <c r="A138" s="372" t="s">
        <v>9</v>
      </c>
      <c r="B138" s="154">
        <f>(INDEX(Data!108:108,1,$P$1-18))+(INDEX(Data!108:108,1,$P$1-17))</f>
        <v>498567</v>
      </c>
      <c r="C138" s="154">
        <f>(INDEX(Data!108:108,1,$P$1-16))+(INDEX(Data!108:108,1,$P$1-15))</f>
        <v>547641</v>
      </c>
      <c r="D138" s="154">
        <f>(INDEX(Data!108:108,1,$P$1-14))+(INDEX(Data!108:108,1,$P$1-13))</f>
        <v>625264</v>
      </c>
      <c r="E138" s="154">
        <f>(INDEX(Data!108:108,1,$P$1-12))+(INDEX(Data!108:108,1,$P$1-11))</f>
        <v>747100</v>
      </c>
      <c r="F138" s="154">
        <f>(INDEX(Data!108:108,1,$P$1-10))+(INDEX(Data!108:108,1,$P$1-9))</f>
        <v>455480</v>
      </c>
      <c r="G138" s="154">
        <f>(INDEX(Data!108:108,1,$P$1-8))+(INDEX(Data!108:108,1,$P$1-7))</f>
        <v>688662</v>
      </c>
      <c r="H138" s="154">
        <f>(INDEX(Data!108:108,1,$P$1-6))+(INDEX(Data!108:108,1,$P$1-5))</f>
        <v>773700</v>
      </c>
      <c r="I138" s="483">
        <f>(INDEX(Data!108:108,1,$P$1-4))+(INDEX(Data!108:108,1,$P$1-3))</f>
        <v>984698</v>
      </c>
      <c r="J138" s="394">
        <f>(INDEX(Data!108:108,1,$P$1-2))+(INDEX(Data!108:108,1,$P$1-1))</f>
        <v>986954</v>
      </c>
      <c r="K138" s="155">
        <f>(INDEX(Data!108:108,1,$P$1))+(INDEX(Data!108:108,1,$P$1+1))</f>
        <v>855158</v>
      </c>
    </row>
    <row r="139" spans="1:13" ht="12.75" hidden="1" customHeight="1" outlineLevel="1">
      <c r="A139" s="372" t="s">
        <v>10</v>
      </c>
      <c r="B139" s="154">
        <f>(INDEX(Data!109:109,1,$P$1-18))+(INDEX(Data!109:109,1,$P$1-17))</f>
        <v>3324505</v>
      </c>
      <c r="C139" s="154">
        <f>(INDEX(Data!109:109,1,$P$1-16))+(INDEX(Data!109:109,1,$P$1-15))</f>
        <v>4045646</v>
      </c>
      <c r="D139" s="154">
        <f>(INDEX(Data!109:109,1,$P$1-14))+(INDEX(Data!109:109,1,$P$1-13))</f>
        <v>4384962</v>
      </c>
      <c r="E139" s="154">
        <f>(INDEX(Data!109:109,1,$P$1-12))+(INDEX(Data!109:109,1,$P$1-11))</f>
        <v>4492138</v>
      </c>
      <c r="F139" s="154">
        <f>(INDEX(Data!109:109,1,$P$1-10))+(INDEX(Data!109:109,1,$P$1-9))</f>
        <v>4204925</v>
      </c>
      <c r="G139" s="154">
        <f>(INDEX(Data!109:109,1,$P$1-8))+(INDEX(Data!109:109,1,$P$1-7))</f>
        <v>3902600</v>
      </c>
      <c r="H139" s="154">
        <f>(INDEX(Data!109:109,1,$P$1-6))+(INDEX(Data!109:109,1,$P$1-5))</f>
        <v>3641576</v>
      </c>
      <c r="I139" s="483">
        <f>(INDEX(Data!109:109,1,$P$1-4))+(INDEX(Data!109:109,1,$P$1-3))</f>
        <v>3793208</v>
      </c>
      <c r="J139" s="394">
        <f>(INDEX(Data!109:109,1,$P$1-2))+(INDEX(Data!109:109,1,$P$1-1))</f>
        <v>3815390</v>
      </c>
      <c r="K139" s="155">
        <f>(INDEX(Data!109:109,1,$P$1))+(INDEX(Data!109:109,1,$P$1+1))</f>
        <v>3785394</v>
      </c>
    </row>
    <row r="140" spans="1:13" ht="12.75" hidden="1" customHeight="1" outlineLevel="1">
      <c r="A140" s="372" t="s">
        <v>11</v>
      </c>
      <c r="B140" s="154">
        <f>(INDEX(Data!110:110,1,$P$1-18))+(INDEX(Data!110:110,1,$P$1-17))</f>
        <v>942608</v>
      </c>
      <c r="C140" s="154">
        <f>(INDEX(Data!110:110,1,$P$1-16))+(INDEX(Data!110:110,1,$P$1-15))</f>
        <v>1101870</v>
      </c>
      <c r="D140" s="154">
        <f>(INDEX(Data!110:110,1,$P$1-14))+(INDEX(Data!110:110,1,$P$1-13))</f>
        <v>1375852</v>
      </c>
      <c r="E140" s="154">
        <f>(INDEX(Data!110:110,1,$P$1-12))+(INDEX(Data!110:110,1,$P$1-11))</f>
        <v>1501054</v>
      </c>
      <c r="F140" s="154">
        <f>(INDEX(Data!110:110,1,$P$1-10))+(INDEX(Data!110:110,1,$P$1-9))</f>
        <v>1291712</v>
      </c>
      <c r="G140" s="154">
        <f>(INDEX(Data!110:110,1,$P$1-8))+(INDEX(Data!110:110,1,$P$1-7))</f>
        <v>1198438</v>
      </c>
      <c r="H140" s="154">
        <f>(INDEX(Data!110:110,1,$P$1-6))+(INDEX(Data!110:110,1,$P$1-5))</f>
        <v>1261638</v>
      </c>
      <c r="I140" s="483">
        <f>(INDEX(Data!110:110,1,$P$1-4))+(INDEX(Data!110:110,1,$P$1-3))</f>
        <v>1361724</v>
      </c>
      <c r="J140" s="394">
        <f>(INDEX(Data!110:110,1,$P$1-2))+(INDEX(Data!110:110,1,$P$1-1))</f>
        <v>1447446</v>
      </c>
      <c r="K140" s="155">
        <f>(INDEX(Data!110:110,1,$P$1))+(INDEX(Data!110:110,1,$P$1+1))</f>
        <v>1391878</v>
      </c>
    </row>
    <row r="141" spans="1:13" ht="12.75" hidden="1" customHeight="1" outlineLevel="1">
      <c r="A141" s="372" t="s">
        <v>12</v>
      </c>
      <c r="B141" s="154">
        <f>(INDEX(Data!111:111,1,$P$1-18))+(INDEX(Data!111:111,1,$P$1-17))</f>
        <v>11416081</v>
      </c>
      <c r="C141" s="154">
        <f>(INDEX(Data!111:111,1,$P$1-16))+(INDEX(Data!111:111,1,$P$1-15))</f>
        <v>9743274</v>
      </c>
      <c r="D141" s="154">
        <f>(INDEX(Data!111:111,1,$P$1-14))+(INDEX(Data!111:111,1,$P$1-13))</f>
        <v>9708654</v>
      </c>
      <c r="E141" s="154">
        <f>(INDEX(Data!111:111,1,$P$1-12))+(INDEX(Data!111:111,1,$P$1-11))</f>
        <v>10457666</v>
      </c>
      <c r="F141" s="154">
        <f>(INDEX(Data!111:111,1,$P$1-10))+(INDEX(Data!111:111,1,$P$1-9))</f>
        <v>11688796</v>
      </c>
      <c r="G141" s="154">
        <f>(INDEX(Data!111:111,1,$P$1-8))+(INDEX(Data!111:111,1,$P$1-7))</f>
        <v>11167344</v>
      </c>
      <c r="H141" s="154">
        <f>(INDEX(Data!111:111,1,$P$1-6))+(INDEX(Data!111:111,1,$P$1-5))</f>
        <v>11071636</v>
      </c>
      <c r="I141" s="483">
        <f>(INDEX(Data!111:111,1,$P$1-4))+(INDEX(Data!111:111,1,$P$1-3))</f>
        <v>11526356</v>
      </c>
      <c r="J141" s="394">
        <f>(INDEX(Data!111:111,1,$P$1-2))+(INDEX(Data!111:111,1,$P$1-1))</f>
        <v>10853602</v>
      </c>
      <c r="K141" s="155">
        <f>(INDEX(Data!111:111,1,$P$1))+(INDEX(Data!111:111,1,$P$1+1))</f>
        <v>10255784</v>
      </c>
    </row>
    <row r="142" spans="1:13" ht="12.75" hidden="1" customHeight="1" outlineLevel="1">
      <c r="A142" s="372" t="s">
        <v>13</v>
      </c>
      <c r="B142" s="154">
        <f>(INDEX(Data!112:112,1,$P$1-18))+(INDEX(Data!112:112,1,$P$1-17))</f>
        <v>284875</v>
      </c>
      <c r="C142" s="154">
        <f>(INDEX(Data!112:112,1,$P$1-16))+(INDEX(Data!112:112,1,$P$1-15))</f>
        <v>344255</v>
      </c>
      <c r="D142" s="154">
        <f>(INDEX(Data!112:112,1,$P$1-14))+(INDEX(Data!112:112,1,$P$1-13))</f>
        <v>342992</v>
      </c>
      <c r="E142" s="154">
        <f>(INDEX(Data!112:112,1,$P$1-12))+(INDEX(Data!112:112,1,$P$1-11))</f>
        <v>327016</v>
      </c>
      <c r="F142" s="154">
        <f>(INDEX(Data!112:112,1,$P$1-10))+(INDEX(Data!112:112,1,$P$1-9))</f>
        <v>321477</v>
      </c>
      <c r="G142" s="154">
        <f>(INDEX(Data!112:112,1,$P$1-8))+(INDEX(Data!112:112,1,$P$1-7))</f>
        <v>356282</v>
      </c>
      <c r="H142" s="154">
        <f>(INDEX(Data!112:112,1,$P$1-6))+(INDEX(Data!112:112,1,$P$1-5))</f>
        <v>553914</v>
      </c>
      <c r="I142" s="483">
        <f>(INDEX(Data!112:112,1,$P$1-4))+(INDEX(Data!112:112,1,$P$1-3))</f>
        <v>610354</v>
      </c>
      <c r="J142" s="394">
        <f>(INDEX(Data!112:112,1,$P$1-2))+(INDEX(Data!112:112,1,$P$1-1))</f>
        <v>468060</v>
      </c>
      <c r="K142" s="155">
        <f>(INDEX(Data!112:112,1,$P$1))+(INDEX(Data!112:112,1,$P$1+1))</f>
        <v>318216</v>
      </c>
    </row>
    <row r="143" spans="1:13" ht="12.75" hidden="1" customHeight="1" outlineLevel="1">
      <c r="A143" s="372" t="s">
        <v>14</v>
      </c>
      <c r="B143" s="154">
        <f>(INDEX(Data!113:113,1,$P$1-18))+(INDEX(Data!113:113,1,$P$1-17))</f>
        <v>1504878</v>
      </c>
      <c r="C143" s="154">
        <f>(INDEX(Data!113:113,1,$P$1-16))+(INDEX(Data!113:113,1,$P$1-15))</f>
        <v>1924168</v>
      </c>
      <c r="D143" s="154">
        <f>(INDEX(Data!113:113,1,$P$1-14))+(INDEX(Data!113:113,1,$P$1-13))</f>
        <v>2044598</v>
      </c>
      <c r="E143" s="154">
        <f>(INDEX(Data!113:113,1,$P$1-12))+(INDEX(Data!113:113,1,$P$1-11))</f>
        <v>1855866</v>
      </c>
      <c r="F143" s="154">
        <f>(INDEX(Data!113:113,1,$P$1-10))+(INDEX(Data!113:113,1,$P$1-9))</f>
        <v>1593757</v>
      </c>
      <c r="G143" s="154">
        <f>(INDEX(Data!113:113,1,$P$1-8))+(INDEX(Data!113:113,1,$P$1-7))</f>
        <v>1555738</v>
      </c>
      <c r="H143" s="154">
        <f>(INDEX(Data!113:113,1,$P$1-6))+(INDEX(Data!113:113,1,$P$1-5))</f>
        <v>1621284</v>
      </c>
      <c r="I143" s="483">
        <f>(INDEX(Data!113:113,1,$P$1-4))+(INDEX(Data!113:113,1,$P$1-3))</f>
        <v>1605290</v>
      </c>
      <c r="J143" s="394">
        <f>(INDEX(Data!113:113,1,$P$1-2))+(INDEX(Data!113:113,1,$P$1-1))</f>
        <v>1551092</v>
      </c>
      <c r="K143" s="155">
        <f>(INDEX(Data!113:113,1,$P$1))+(INDEX(Data!113:113,1,$P$1+1))</f>
        <v>1595610</v>
      </c>
    </row>
    <row r="144" spans="1:13" ht="12.75" hidden="1" customHeight="1" outlineLevel="1">
      <c r="A144" s="372" t="s">
        <v>15</v>
      </c>
      <c r="B144" s="154">
        <f>(INDEX(Data!114:114,1,$P$1-18))+(INDEX(Data!114:114,1,$P$1-17))</f>
        <v>1612053</v>
      </c>
      <c r="C144" s="154">
        <f>(INDEX(Data!114:114,1,$P$1-16))+(INDEX(Data!114:114,1,$P$1-15))</f>
        <v>1853046</v>
      </c>
      <c r="D144" s="154">
        <f>(INDEX(Data!114:114,1,$P$1-14))+(INDEX(Data!114:114,1,$P$1-13))</f>
        <v>1982130</v>
      </c>
      <c r="E144" s="154">
        <f>(INDEX(Data!114:114,1,$P$1-12))+(INDEX(Data!114:114,1,$P$1-11))</f>
        <v>2075504</v>
      </c>
      <c r="F144" s="154">
        <f>(INDEX(Data!114:114,1,$P$1-10))+(INDEX(Data!114:114,1,$P$1-9))</f>
        <v>2064987</v>
      </c>
      <c r="G144" s="154">
        <f>(INDEX(Data!114:114,1,$P$1-8))+(INDEX(Data!114:114,1,$P$1-7))</f>
        <v>1760420</v>
      </c>
      <c r="H144" s="154">
        <f>(INDEX(Data!114:114,1,$P$1-6))+(INDEX(Data!114:114,1,$P$1-5))</f>
        <v>1971418</v>
      </c>
      <c r="I144" s="483">
        <f>(INDEX(Data!114:114,1,$P$1-4))+(INDEX(Data!114:114,1,$P$1-3))</f>
        <v>2335132</v>
      </c>
      <c r="J144" s="394">
        <f>(INDEX(Data!114:114,1,$P$1-2))+(INDEX(Data!114:114,1,$P$1-1))</f>
        <v>2663978</v>
      </c>
      <c r="K144" s="155">
        <f>(INDEX(Data!114:114,1,$P$1))+(INDEX(Data!114:114,1,$P$1+1))</f>
        <v>2703956</v>
      </c>
    </row>
    <row r="145" spans="1:11" ht="12.75" hidden="1" customHeight="1" outlineLevel="1">
      <c r="A145" s="372" t="s">
        <v>16</v>
      </c>
      <c r="B145" s="154">
        <f>(INDEX(Data!115:115,1,$P$1-18))+(INDEX(Data!115:115,1,$P$1-17))</f>
        <v>0</v>
      </c>
      <c r="C145" s="154">
        <f>(INDEX(Data!115:115,1,$P$1-16))+(INDEX(Data!115:115,1,$P$1-15))</f>
        <v>0</v>
      </c>
      <c r="D145" s="154">
        <f>(INDEX(Data!115:115,1,$P$1-14))+(INDEX(Data!115:115,1,$P$1-13))</f>
        <v>0</v>
      </c>
      <c r="E145" s="154">
        <f>(INDEX(Data!115:115,1,$P$1-12))+(INDEX(Data!115:115,1,$P$1-11))</f>
        <v>0</v>
      </c>
      <c r="F145" s="154">
        <f>(INDEX(Data!115:115,1,$P$1-10))+(INDEX(Data!115:115,1,$P$1-9))</f>
        <v>0</v>
      </c>
      <c r="G145" s="154">
        <f>(INDEX(Data!115:115,1,$P$1-8))+(INDEX(Data!115:115,1,$P$1-7))</f>
        <v>332202</v>
      </c>
      <c r="H145" s="154">
        <f>(INDEX(Data!115:115,1,$P$1-6))+(INDEX(Data!115:115,1,$P$1-5))</f>
        <v>415874</v>
      </c>
      <c r="I145" s="483">
        <f>(INDEX(Data!115:115,1,$P$1-4))+(INDEX(Data!115:115,1,$P$1-3))</f>
        <v>284380</v>
      </c>
      <c r="J145" s="394">
        <f>(INDEX(Data!115:115,1,$P$1-2))+(INDEX(Data!115:115,1,$P$1-1))</f>
        <v>343070</v>
      </c>
      <c r="K145" s="155">
        <f>(INDEX(Data!115:115,1,$P$1))+(INDEX(Data!115:115,1,$P$1+1))</f>
        <v>386108</v>
      </c>
    </row>
    <row r="146" spans="1:11" ht="12.75" hidden="1" customHeight="1" outlineLevel="1">
      <c r="A146" s="372" t="s">
        <v>17</v>
      </c>
      <c r="B146" s="154">
        <f>(INDEX(Data!116:116,1,$P$1-18))+(INDEX(Data!116:116,1,$P$1-17))</f>
        <v>1605476</v>
      </c>
      <c r="C146" s="154">
        <f>(INDEX(Data!116:116,1,$P$1-16))+(INDEX(Data!116:116,1,$P$1-15))</f>
        <v>2121032</v>
      </c>
      <c r="D146" s="154">
        <f>(INDEX(Data!116:116,1,$P$1-14))+(INDEX(Data!116:116,1,$P$1-13))</f>
        <v>2400950</v>
      </c>
      <c r="E146" s="154">
        <f>(INDEX(Data!116:116,1,$P$1-12))+(INDEX(Data!116:116,1,$P$1-11))</f>
        <v>2344938</v>
      </c>
      <c r="F146" s="154">
        <f>(INDEX(Data!116:116,1,$P$1-10))+(INDEX(Data!116:116,1,$P$1-9))</f>
        <v>2309506</v>
      </c>
      <c r="G146" s="154">
        <f>(INDEX(Data!116:116,1,$P$1-8))+(INDEX(Data!116:116,1,$P$1-7))</f>
        <v>1945108</v>
      </c>
      <c r="H146" s="154">
        <f>(INDEX(Data!116:116,1,$P$1-6))+(INDEX(Data!116:116,1,$P$1-5))</f>
        <v>2207902</v>
      </c>
      <c r="I146" s="483">
        <f>(INDEX(Data!116:116,1,$P$1-4))+(INDEX(Data!116:116,1,$P$1-3))</f>
        <v>1726122</v>
      </c>
      <c r="J146" s="394">
        <f>(INDEX(Data!116:116,1,$P$1-2))+(INDEX(Data!116:116,1,$P$1-1))</f>
        <v>1474270</v>
      </c>
      <c r="K146" s="155">
        <f>(INDEX(Data!116:116,1,$P$1))+(INDEX(Data!116:116,1,$P$1+1))</f>
        <v>2008538</v>
      </c>
    </row>
    <row r="147" spans="1:11" ht="12.75" hidden="1" customHeight="1" outlineLevel="1">
      <c r="A147" s="372" t="s">
        <v>18</v>
      </c>
      <c r="B147" s="154">
        <f>(INDEX(Data!117:117,1,$P$1-18))+(INDEX(Data!117:117,1,$P$1-17))</f>
        <v>1538084</v>
      </c>
      <c r="C147" s="154">
        <f>(INDEX(Data!117:117,1,$P$1-16))+(INDEX(Data!117:117,1,$P$1-15))</f>
        <v>1705058</v>
      </c>
      <c r="D147" s="154">
        <f>(INDEX(Data!117:117,1,$P$1-14))+(INDEX(Data!117:117,1,$P$1-13))</f>
        <v>1713576</v>
      </c>
      <c r="E147" s="154">
        <f>(INDEX(Data!117:117,1,$P$1-12))+(INDEX(Data!117:117,1,$P$1-11))</f>
        <v>1711608</v>
      </c>
      <c r="F147" s="154">
        <f>(INDEX(Data!117:117,1,$P$1-10))+(INDEX(Data!117:117,1,$P$1-9))</f>
        <v>1751332</v>
      </c>
      <c r="G147" s="154">
        <f>(INDEX(Data!117:117,1,$P$1-8))+(INDEX(Data!117:117,1,$P$1-7))</f>
        <v>1582158</v>
      </c>
      <c r="H147" s="154">
        <f>(INDEX(Data!117:117,1,$P$1-6))+(INDEX(Data!117:117,1,$P$1-5))</f>
        <v>1731720</v>
      </c>
      <c r="I147" s="483">
        <f>(INDEX(Data!117:117,1,$P$1-4))+(INDEX(Data!117:117,1,$P$1-3))</f>
        <v>1815946</v>
      </c>
      <c r="J147" s="394">
        <f>(INDEX(Data!117:117,1,$P$1-2))+(INDEX(Data!117:117,1,$P$1-1))</f>
        <v>1989314</v>
      </c>
      <c r="K147" s="155">
        <f>(INDEX(Data!117:117,1,$P$1))+(INDEX(Data!117:117,1,$P$1+1))</f>
        <v>2015902</v>
      </c>
    </row>
    <row r="148" spans="1:11" ht="12.75" hidden="1" customHeight="1" outlineLevel="1">
      <c r="A148" s="372" t="s">
        <v>19</v>
      </c>
      <c r="B148" s="154">
        <f>(INDEX(Data!118:118,1,$P$1-18))+(INDEX(Data!118:118,1,$P$1-17))</f>
        <v>0</v>
      </c>
      <c r="C148" s="154">
        <f>(INDEX(Data!118:118,1,$P$1-16))+(INDEX(Data!118:118,1,$P$1-15))</f>
        <v>0</v>
      </c>
      <c r="D148" s="154">
        <f>(INDEX(Data!118:118,1,$P$1-14))+(INDEX(Data!118:118,1,$P$1-13))</f>
        <v>0</v>
      </c>
      <c r="E148" s="154">
        <f>(INDEX(Data!118:118,1,$P$1-12))+(INDEX(Data!118:118,1,$P$1-11))</f>
        <v>0</v>
      </c>
      <c r="F148" s="154">
        <f>(INDEX(Data!118:118,1,$P$1-10))+(INDEX(Data!118:118,1,$P$1-9))</f>
        <v>0</v>
      </c>
      <c r="G148" s="154">
        <f>(INDEX(Data!118:118,1,$P$1-8))+(INDEX(Data!118:118,1,$P$1-7))</f>
        <v>370984</v>
      </c>
      <c r="H148" s="154">
        <f>(INDEX(Data!118:118,1,$P$1-6))+(INDEX(Data!118:118,1,$P$1-5))</f>
        <v>540434</v>
      </c>
      <c r="I148" s="483">
        <f>(INDEX(Data!118:118,1,$P$1-4))+(INDEX(Data!118:118,1,$P$1-3))</f>
        <v>659690</v>
      </c>
      <c r="J148" s="394">
        <f>(INDEX(Data!118:118,1,$P$1-2))+(INDEX(Data!118:118,1,$P$1-1))</f>
        <v>713382</v>
      </c>
      <c r="K148" s="155">
        <f>(INDEX(Data!118:118,1,$P$1))+(INDEX(Data!118:118,1,$P$1+1))</f>
        <v>830718</v>
      </c>
    </row>
    <row r="149" spans="1:11" ht="12.75" hidden="1" customHeight="1" outlineLevel="1">
      <c r="A149" s="372" t="s">
        <v>20</v>
      </c>
      <c r="B149" s="154">
        <f>(INDEX(Data!119:119,1,$P$1-18))+(INDEX(Data!119:119,1,$P$1-17))</f>
        <v>718685</v>
      </c>
      <c r="C149" s="154">
        <f>(INDEX(Data!119:119,1,$P$1-16))+(INDEX(Data!119:119,1,$P$1-15))</f>
        <v>876968</v>
      </c>
      <c r="D149" s="154">
        <f>(INDEX(Data!119:119,1,$P$1-14))+(INDEX(Data!119:119,1,$P$1-13))</f>
        <v>996406</v>
      </c>
      <c r="E149" s="154">
        <f>(INDEX(Data!119:119,1,$P$1-12))+(INDEX(Data!119:119,1,$P$1-11))</f>
        <v>1098502</v>
      </c>
      <c r="F149" s="154">
        <f>(INDEX(Data!119:119,1,$P$1-10))+(INDEX(Data!119:119,1,$P$1-9))</f>
        <v>1227582</v>
      </c>
      <c r="G149" s="154">
        <f>(INDEX(Data!119:119,1,$P$1-8))+(INDEX(Data!119:119,1,$P$1-7))</f>
        <v>1274976</v>
      </c>
      <c r="H149" s="154">
        <f>(INDEX(Data!119:119,1,$P$1-6))+(INDEX(Data!119:119,1,$P$1-5))</f>
        <v>1287086</v>
      </c>
      <c r="I149" s="483">
        <f>(INDEX(Data!119:119,1,$P$1-4))+(INDEX(Data!119:119,1,$P$1-3))</f>
        <v>1070004</v>
      </c>
      <c r="J149" s="394">
        <f>(INDEX(Data!119:119,1,$P$1-2))+(INDEX(Data!119:119,1,$P$1-1))</f>
        <v>1290416</v>
      </c>
      <c r="K149" s="155">
        <f>(INDEX(Data!119:119,1,$P$1))+(INDEX(Data!119:119,1,$P$1+1))</f>
        <v>1272448</v>
      </c>
    </row>
    <row r="150" spans="1:11" ht="12.75" hidden="1" customHeight="1" outlineLevel="1">
      <c r="A150" s="372" t="s">
        <v>21</v>
      </c>
      <c r="B150" s="154">
        <f>(INDEX(Data!120:120,1,$P$1-18))+(INDEX(Data!120:120,1,$P$1-17))</f>
        <v>1467313</v>
      </c>
      <c r="C150" s="154">
        <f>(INDEX(Data!120:120,1,$P$1-16))+(INDEX(Data!120:120,1,$P$1-15))</f>
        <v>1592386</v>
      </c>
      <c r="D150" s="154">
        <f>(INDEX(Data!120:120,1,$P$1-14))+(INDEX(Data!120:120,1,$P$1-13))</f>
        <v>1766604</v>
      </c>
      <c r="E150" s="154">
        <f>(INDEX(Data!120:120,1,$P$1-12))+(INDEX(Data!120:120,1,$P$1-11))</f>
        <v>1826224</v>
      </c>
      <c r="F150" s="154">
        <f>(INDEX(Data!120:120,1,$P$1-10))+(INDEX(Data!120:120,1,$P$1-9))</f>
        <v>1780414</v>
      </c>
      <c r="G150" s="154">
        <f>(INDEX(Data!120:120,1,$P$1-8))+(INDEX(Data!120:120,1,$P$1-7))</f>
        <v>1836758</v>
      </c>
      <c r="H150" s="154">
        <f>(INDEX(Data!120:120,1,$P$1-6))+(INDEX(Data!120:120,1,$P$1-5))</f>
        <v>2050968</v>
      </c>
      <c r="I150" s="483">
        <f>(INDEX(Data!120:120,1,$P$1-4))+(INDEX(Data!120:120,1,$P$1-3))</f>
        <v>1775436</v>
      </c>
      <c r="J150" s="394">
        <f>(INDEX(Data!120:120,1,$P$1-2))+(INDEX(Data!120:120,1,$P$1-1))</f>
        <v>1542710</v>
      </c>
      <c r="K150" s="155">
        <f>(INDEX(Data!120:120,1,$P$1))+(INDEX(Data!120:120,1,$P$1+1))</f>
        <v>1434418</v>
      </c>
    </row>
    <row r="151" spans="1:11" ht="12.75" hidden="1" customHeight="1" outlineLevel="1">
      <c r="A151" s="372" t="s">
        <v>22</v>
      </c>
      <c r="B151" s="154">
        <f>(INDEX(Data!121:121,1,$P$1-18))+(INDEX(Data!121:121,1,$P$1-17))</f>
        <v>1399096</v>
      </c>
      <c r="C151" s="154">
        <f>(INDEX(Data!121:121,1,$P$1-16))+(INDEX(Data!121:121,1,$P$1-15))</f>
        <v>1199916</v>
      </c>
      <c r="D151" s="154">
        <f>(INDEX(Data!121:121,1,$P$1-14))+(INDEX(Data!121:121,1,$P$1-13))</f>
        <v>1328702</v>
      </c>
      <c r="E151" s="154">
        <f>(INDEX(Data!121:121,1,$P$1-12))+(INDEX(Data!121:121,1,$P$1-11))</f>
        <v>1225836</v>
      </c>
      <c r="F151" s="154">
        <f>(INDEX(Data!121:121,1,$P$1-10))+(INDEX(Data!121:121,1,$P$1-9))</f>
        <v>1065962</v>
      </c>
      <c r="G151" s="154">
        <f>(INDEX(Data!121:121,1,$P$1-8))+(INDEX(Data!121:121,1,$P$1-7))</f>
        <v>1009040</v>
      </c>
      <c r="H151" s="154">
        <f>(INDEX(Data!121:121,1,$P$1-6))+(INDEX(Data!121:121,1,$P$1-5))</f>
        <v>1234746</v>
      </c>
      <c r="I151" s="483">
        <f>(INDEX(Data!121:121,1,$P$1-4))+(INDEX(Data!121:121,1,$P$1-3))</f>
        <v>1292508</v>
      </c>
      <c r="J151" s="394">
        <f>(INDEX(Data!121:121,1,$P$1-2))+(INDEX(Data!121:121,1,$P$1-1))</f>
        <v>1376534</v>
      </c>
      <c r="K151" s="155">
        <f>(INDEX(Data!121:121,1,$P$1))+(INDEX(Data!121:121,1,$P$1+1))</f>
        <v>1520274</v>
      </c>
    </row>
    <row r="152" spans="1:11" ht="12.75" hidden="1" customHeight="1" outlineLevel="1">
      <c r="A152" s="372" t="s">
        <v>23</v>
      </c>
      <c r="B152" s="154">
        <f>(INDEX(Data!122:122,1,$P$1-18))+(INDEX(Data!122:122,1,$P$1-17))</f>
        <v>223689</v>
      </c>
      <c r="C152" s="154">
        <f>(INDEX(Data!122:122,1,$P$1-16))+(INDEX(Data!122:122,1,$P$1-15))</f>
        <v>253609</v>
      </c>
      <c r="D152" s="154">
        <f>(INDEX(Data!122:122,1,$P$1-14))+(INDEX(Data!122:122,1,$P$1-13))</f>
        <v>332468</v>
      </c>
      <c r="E152" s="154">
        <f>(INDEX(Data!122:122,1,$P$1-12))+(INDEX(Data!122:122,1,$P$1-11))</f>
        <v>319366</v>
      </c>
      <c r="F152" s="154">
        <f>(INDEX(Data!122:122,1,$P$1-10))+(INDEX(Data!122:122,1,$P$1-9))</f>
        <v>296333</v>
      </c>
      <c r="G152" s="154">
        <f>(INDEX(Data!122:122,1,$P$1-8))+(INDEX(Data!122:122,1,$P$1-7))</f>
        <v>314294</v>
      </c>
      <c r="H152" s="154">
        <f>(INDEX(Data!122:122,1,$P$1-6))+(INDEX(Data!122:122,1,$P$1-5))</f>
        <v>383018</v>
      </c>
      <c r="I152" s="483">
        <f>(INDEX(Data!122:122,1,$P$1-4))+(INDEX(Data!122:122,1,$P$1-3))</f>
        <v>414664</v>
      </c>
      <c r="J152" s="394">
        <f>(INDEX(Data!122:122,1,$P$1-2))+(INDEX(Data!122:122,1,$P$1-1))</f>
        <v>429120</v>
      </c>
      <c r="K152" s="155">
        <f>(INDEX(Data!122:122,1,$P$1))+(INDEX(Data!122:122,1,$P$1+1))</f>
        <v>372616</v>
      </c>
    </row>
    <row r="153" spans="1:11" ht="12.75" hidden="1" customHeight="1" outlineLevel="1">
      <c r="A153" s="372" t="s">
        <v>24</v>
      </c>
      <c r="B153" s="154">
        <f>(INDEX(Data!123:123,1,$P$1-18))+(INDEX(Data!123:123,1,$P$1-17))</f>
        <v>7188675</v>
      </c>
      <c r="C153" s="154">
        <f>(INDEX(Data!123:123,1,$P$1-16))+(INDEX(Data!123:123,1,$P$1-15))</f>
        <v>5401697</v>
      </c>
      <c r="D153" s="154">
        <f>(INDEX(Data!123:123,1,$P$1-14))+(INDEX(Data!123:123,1,$P$1-13))</f>
        <v>5781194</v>
      </c>
      <c r="E153" s="154">
        <f>(INDEX(Data!123:123,1,$P$1-12))+(INDEX(Data!123:123,1,$P$1-11))</f>
        <v>5346254</v>
      </c>
      <c r="F153" s="154">
        <f>(INDEX(Data!123:123,1,$P$1-10))+(INDEX(Data!123:123,1,$P$1-9))</f>
        <v>4708526</v>
      </c>
      <c r="G153" s="154">
        <f>(INDEX(Data!123:123,1,$P$1-8))+(INDEX(Data!123:123,1,$P$1-7))</f>
        <v>4839612</v>
      </c>
      <c r="H153" s="154">
        <f>(INDEX(Data!123:123,1,$P$1-6))+(INDEX(Data!123:123,1,$P$1-5))</f>
        <v>5057668</v>
      </c>
      <c r="I153" s="483">
        <f>(INDEX(Data!123:123,1,$P$1-4))+(INDEX(Data!123:123,1,$P$1-3))</f>
        <v>4968932</v>
      </c>
      <c r="J153" s="394">
        <f>(INDEX(Data!123:123,1,$P$1-2))+(INDEX(Data!123:123,1,$P$1-1))</f>
        <v>5248224</v>
      </c>
      <c r="K153" s="155">
        <f>(INDEX(Data!123:123,1,$P$1))+(INDEX(Data!123:123,1,$P$1+1))</f>
        <v>5457994</v>
      </c>
    </row>
    <row r="154" spans="1:11" ht="12.75" hidden="1" customHeight="1" outlineLevel="1">
      <c r="A154" s="372" t="s">
        <v>25</v>
      </c>
      <c r="B154" s="154">
        <f>(INDEX(Data!124:124,1,$P$1-18))+(INDEX(Data!124:124,1,$P$1-17))</f>
        <v>1353593</v>
      </c>
      <c r="C154" s="154">
        <f>(INDEX(Data!124:124,1,$P$1-16))+(INDEX(Data!124:124,1,$P$1-15))</f>
        <v>814029</v>
      </c>
      <c r="D154" s="154">
        <f>(INDEX(Data!124:124,1,$P$1-14))+(INDEX(Data!124:124,1,$P$1-13))</f>
        <v>870202</v>
      </c>
      <c r="E154" s="154">
        <f>(INDEX(Data!124:124,1,$P$1-12))+(INDEX(Data!124:124,1,$P$1-11))</f>
        <v>994780</v>
      </c>
      <c r="F154" s="154">
        <f>(INDEX(Data!124:124,1,$P$1-10))+(INDEX(Data!124:124,1,$P$1-9))</f>
        <v>1004623</v>
      </c>
      <c r="G154" s="154">
        <f>(INDEX(Data!124:124,1,$P$1-8))+(INDEX(Data!124:124,1,$P$1-7))</f>
        <v>1035488</v>
      </c>
      <c r="H154" s="154">
        <f>(INDEX(Data!124:124,1,$P$1-6))+(INDEX(Data!124:124,1,$P$1-5))</f>
        <v>1219578</v>
      </c>
      <c r="I154" s="483">
        <f>(INDEX(Data!124:124,1,$P$1-4))+(INDEX(Data!124:124,1,$P$1-3))</f>
        <v>1338006</v>
      </c>
      <c r="J154" s="394">
        <f>(INDEX(Data!124:124,1,$P$1-2))+(INDEX(Data!124:124,1,$P$1-1))</f>
        <v>1373644</v>
      </c>
      <c r="K154" s="155">
        <f>(INDEX(Data!124:124,1,$P$1))+(INDEX(Data!124:124,1,$P$1+1))</f>
        <v>1664662</v>
      </c>
    </row>
    <row r="155" spans="1:11" ht="12.75" hidden="1" customHeight="1" outlineLevel="1">
      <c r="A155" s="372" t="s">
        <v>26</v>
      </c>
      <c r="B155" s="154">
        <f>(INDEX(Data!125:125,1,$P$1-18))+(INDEX(Data!125:125,1,$P$1-17))</f>
        <v>1410566</v>
      </c>
      <c r="C155" s="154">
        <f>(INDEX(Data!125:125,1,$P$1-16))+(INDEX(Data!125:125,1,$P$1-15))</f>
        <v>1913645</v>
      </c>
      <c r="D155" s="154">
        <f>(INDEX(Data!125:125,1,$P$1-14))+(INDEX(Data!125:125,1,$P$1-13))</f>
        <v>1991840</v>
      </c>
      <c r="E155" s="154">
        <f>(INDEX(Data!125:125,1,$P$1-12))+(INDEX(Data!125:125,1,$P$1-11))</f>
        <v>2401170</v>
      </c>
      <c r="F155" s="154">
        <f>(INDEX(Data!125:125,1,$P$1-10))+(INDEX(Data!125:125,1,$P$1-9))</f>
        <v>2586984</v>
      </c>
      <c r="G155" s="154">
        <f>(INDEX(Data!125:125,1,$P$1-8))+(INDEX(Data!125:125,1,$P$1-7))</f>
        <v>2353100</v>
      </c>
      <c r="H155" s="154">
        <f>(INDEX(Data!125:125,1,$P$1-6))+(INDEX(Data!125:125,1,$P$1-5))</f>
        <v>2502466</v>
      </c>
      <c r="I155" s="483">
        <f>(INDEX(Data!125:125,1,$P$1-4))+(INDEX(Data!125:125,1,$P$1-3))</f>
        <v>2305202</v>
      </c>
      <c r="J155" s="394">
        <f>(INDEX(Data!125:125,1,$P$1-2))+(INDEX(Data!125:125,1,$P$1-1))</f>
        <v>2091666</v>
      </c>
      <c r="K155" s="155">
        <f>(INDEX(Data!125:125,1,$P$1))+(INDEX(Data!125:125,1,$P$1+1))</f>
        <v>1963030</v>
      </c>
    </row>
    <row r="156" spans="1:11" ht="12.75" hidden="1" customHeight="1" outlineLevel="1">
      <c r="A156" s="372" t="s">
        <v>27</v>
      </c>
      <c r="B156" s="154">
        <f>(INDEX(Data!126:126,1,$P$1-18))+(INDEX(Data!126:126,1,$P$1-17))</f>
        <v>305412</v>
      </c>
      <c r="C156" s="154">
        <f>(INDEX(Data!126:126,1,$P$1-16))+(INDEX(Data!126:126,1,$P$1-15))</f>
        <v>364680</v>
      </c>
      <c r="D156" s="154">
        <f>(INDEX(Data!126:126,1,$P$1-14))+(INDEX(Data!126:126,1,$P$1-13))</f>
        <v>432052</v>
      </c>
      <c r="E156" s="154">
        <f>(INDEX(Data!126:126,1,$P$1-12))+(INDEX(Data!126:126,1,$P$1-11))</f>
        <v>474726</v>
      </c>
      <c r="F156" s="154">
        <f>(INDEX(Data!126:126,1,$P$1-10))+(INDEX(Data!126:126,1,$P$1-9))</f>
        <v>547539</v>
      </c>
      <c r="G156" s="154">
        <f>(INDEX(Data!126:126,1,$P$1-8))+(INDEX(Data!126:126,1,$P$1-7))</f>
        <v>660876</v>
      </c>
      <c r="H156" s="154">
        <f>(INDEX(Data!126:126,1,$P$1-6))+(INDEX(Data!126:126,1,$P$1-5))</f>
        <v>690822</v>
      </c>
      <c r="I156" s="483">
        <f>(INDEX(Data!126:126,1,$P$1-4))+(INDEX(Data!126:126,1,$P$1-3))</f>
        <v>694954</v>
      </c>
      <c r="J156" s="394">
        <f>(INDEX(Data!126:126,1,$P$1-2))+(INDEX(Data!126:126,1,$P$1-1))</f>
        <v>758930</v>
      </c>
      <c r="K156" s="155">
        <f>(INDEX(Data!126:126,1,$P$1))+(INDEX(Data!126:126,1,$P$1+1))</f>
        <v>807212</v>
      </c>
    </row>
    <row r="157" spans="1:11" ht="12.75" hidden="1" customHeight="1" outlineLevel="1">
      <c r="A157" s="372" t="s">
        <v>28</v>
      </c>
      <c r="B157" s="154">
        <f>(INDEX(Data!127:127,1,$P$1-18))+(INDEX(Data!127:127,1,$P$1-17))</f>
        <v>1294759</v>
      </c>
      <c r="C157" s="154">
        <f>(INDEX(Data!127:127,1,$P$1-16))+(INDEX(Data!127:127,1,$P$1-15))</f>
        <v>1587432</v>
      </c>
      <c r="D157" s="154">
        <f>(INDEX(Data!127:127,1,$P$1-14))+(INDEX(Data!127:127,1,$P$1-13))</f>
        <v>1759584</v>
      </c>
      <c r="E157" s="154">
        <f>(INDEX(Data!127:127,1,$P$1-12))+(INDEX(Data!127:127,1,$P$1-11))</f>
        <v>1590466</v>
      </c>
      <c r="F157" s="154">
        <f>(INDEX(Data!127:127,1,$P$1-10))+(INDEX(Data!127:127,1,$P$1-9))</f>
        <v>1451913</v>
      </c>
      <c r="G157" s="154">
        <f>(INDEX(Data!127:127,1,$P$1-8))+(INDEX(Data!127:127,1,$P$1-7))</f>
        <v>1548348</v>
      </c>
      <c r="H157" s="154">
        <f>(INDEX(Data!127:127,1,$P$1-6))+(INDEX(Data!127:127,1,$P$1-5))</f>
        <v>1356062</v>
      </c>
      <c r="I157" s="483">
        <f>(INDEX(Data!127:127,1,$P$1-4))+(INDEX(Data!127:127,1,$P$1-3))</f>
        <v>1413680</v>
      </c>
      <c r="J157" s="394">
        <f>(INDEX(Data!127:127,1,$P$1-2))+(INDEX(Data!127:127,1,$P$1-1))</f>
        <v>1372272</v>
      </c>
      <c r="K157" s="155">
        <f>(INDEX(Data!127:127,1,$P$1))+(INDEX(Data!127:127,1,$P$1+1))</f>
        <v>1337798</v>
      </c>
    </row>
    <row r="158" spans="1:11" ht="12.75" hidden="1" customHeight="1" outlineLevel="1">
      <c r="A158" s="372" t="s">
        <v>29</v>
      </c>
      <c r="B158" s="154">
        <f>(INDEX(Data!128:128,1,$P$1-18))+(INDEX(Data!128:128,1,$P$1-17))</f>
        <v>5819619</v>
      </c>
      <c r="C158" s="154">
        <f>(INDEX(Data!128:128,1,$P$1-16))+(INDEX(Data!128:128,1,$P$1-15))</f>
        <v>5691329</v>
      </c>
      <c r="D158" s="154">
        <f>(INDEX(Data!128:128,1,$P$1-14))+(INDEX(Data!128:128,1,$P$1-13))</f>
        <v>5961724</v>
      </c>
      <c r="E158" s="154">
        <f>(INDEX(Data!128:128,1,$P$1-12))+(INDEX(Data!128:128,1,$P$1-11))</f>
        <v>6144456</v>
      </c>
      <c r="F158" s="154">
        <f>(INDEX(Data!128:128,1,$P$1-10))+(INDEX(Data!128:128,1,$P$1-9))</f>
        <v>6015693</v>
      </c>
      <c r="G158" s="154">
        <f>(INDEX(Data!128:128,1,$P$1-8))+(INDEX(Data!128:128,1,$P$1-7))</f>
        <v>5536242</v>
      </c>
      <c r="H158" s="154">
        <f>(INDEX(Data!128:128,1,$P$1-6))+(INDEX(Data!128:128,1,$P$1-5))</f>
        <v>5077560</v>
      </c>
      <c r="I158" s="483">
        <f>(INDEX(Data!128:128,1,$P$1-4))+(INDEX(Data!128:128,1,$P$1-3))</f>
        <v>5055802</v>
      </c>
      <c r="J158" s="394">
        <f>(INDEX(Data!128:128,1,$P$1-2))+(INDEX(Data!128:128,1,$P$1-1))</f>
        <v>4890336</v>
      </c>
      <c r="K158" s="155">
        <f>(INDEX(Data!128:128,1,$P$1))+(INDEX(Data!128:128,1,$P$1+1))</f>
        <v>4594494</v>
      </c>
    </row>
    <row r="159" spans="1:11" ht="12.75" hidden="1" customHeight="1" outlineLevel="1">
      <c r="A159" s="372" t="s">
        <v>30</v>
      </c>
      <c r="B159" s="154">
        <f>(INDEX(Data!129:129,1,$P$1-18))+(INDEX(Data!129:129,1,$P$1-17))</f>
        <v>0</v>
      </c>
      <c r="C159" s="154">
        <f>(INDEX(Data!129:129,1,$P$1-16))+(INDEX(Data!129:129,1,$P$1-15))</f>
        <v>0</v>
      </c>
      <c r="D159" s="154">
        <f>(INDEX(Data!129:129,1,$P$1-14))+(INDEX(Data!129:129,1,$P$1-13))</f>
        <v>0</v>
      </c>
      <c r="E159" s="154">
        <f>(INDEX(Data!129:129,1,$P$1-12))+(INDEX(Data!129:129,1,$P$1-11))</f>
        <v>0</v>
      </c>
      <c r="F159" s="154">
        <f>(INDEX(Data!129:129,1,$P$1-10))+(INDEX(Data!129:129,1,$P$1-9))</f>
        <v>0</v>
      </c>
      <c r="G159" s="154">
        <f>(INDEX(Data!129:129,1,$P$1-8))+(INDEX(Data!129:129,1,$P$1-7))</f>
        <v>209586</v>
      </c>
      <c r="H159" s="154">
        <f>(INDEX(Data!129:129,1,$P$1-6))+(INDEX(Data!129:129,1,$P$1-5))</f>
        <v>258920</v>
      </c>
      <c r="I159" s="483">
        <f>(INDEX(Data!129:129,1,$P$1-4))+(INDEX(Data!129:129,1,$P$1-3))</f>
        <v>269676</v>
      </c>
      <c r="J159" s="394">
        <f>(INDEX(Data!129:129,1,$P$1-2))+(INDEX(Data!129:129,1,$P$1-1))</f>
        <v>281244</v>
      </c>
      <c r="K159" s="155">
        <f>(INDEX(Data!129:129,1,$P$1))+(INDEX(Data!129:129,1,$P$1+1))</f>
        <v>380640</v>
      </c>
    </row>
    <row r="160" spans="1:11" ht="12.75" hidden="1" customHeight="1" outlineLevel="1">
      <c r="A160" s="372" t="s">
        <v>401</v>
      </c>
      <c r="B160" s="154">
        <f>(INDEX(Data!130:130,1,$P$1-18))+(INDEX(Data!130:130,1,$P$1-17))</f>
        <v>0</v>
      </c>
      <c r="C160" s="154">
        <f>(INDEX(Data!130:130,1,$P$1-16))+(INDEX(Data!130:130,1,$P$1-15))</f>
        <v>0</v>
      </c>
      <c r="D160" s="154">
        <f>(INDEX(Data!130:130,1,$P$1-14))+(INDEX(Data!130:130,1,$P$1-13))</f>
        <v>0</v>
      </c>
      <c r="E160" s="154">
        <f>(INDEX(Data!130:130,1,$P$1-12))+(INDEX(Data!130:130,1,$P$1-11))</f>
        <v>0</v>
      </c>
      <c r="F160" s="154">
        <f>(INDEX(Data!130:130,1,$P$1-10))+(INDEX(Data!130:130,1,$P$1-9))</f>
        <v>0</v>
      </c>
      <c r="G160" s="154">
        <f>(INDEX(Data!130:130,1,$P$1-8))+(INDEX(Data!130:130,1,$P$1-7))</f>
        <v>0</v>
      </c>
      <c r="H160" s="154">
        <f>(INDEX(Data!130:130,1,$P$1-6))+(INDEX(Data!130:130,1,$P$1-5))</f>
        <v>0</v>
      </c>
      <c r="I160" s="483">
        <f>(INDEX(Data!130:130,1,$P$1-4))+(INDEX(Data!130:130,1,$P$1-3))</f>
        <v>0</v>
      </c>
      <c r="J160" s="394">
        <f>(INDEX(Data!130:130,1,$P$1-2))+(INDEX(Data!130:130,1,$P$1-1))</f>
        <v>0</v>
      </c>
      <c r="K160" s="155">
        <f>(INDEX(Data!130:130,1,$P$1))+(INDEX(Data!130:130,1,$P$1+1))</f>
        <v>0</v>
      </c>
    </row>
    <row r="161" spans="1:13" ht="12.75" hidden="1" customHeight="1" outlineLevel="1">
      <c r="A161" s="372" t="s">
        <v>31</v>
      </c>
      <c r="B161" s="154">
        <f>(INDEX(Data!131:131,1,$P$1-18))+(INDEX(Data!131:131,1,$P$1-17))</f>
        <v>2872263</v>
      </c>
      <c r="C161" s="154">
        <f>(INDEX(Data!131:131,1,$P$1-16))+(INDEX(Data!131:131,1,$P$1-15))</f>
        <v>3195256</v>
      </c>
      <c r="D161" s="154">
        <f>(INDEX(Data!131:131,1,$P$1-14))+(INDEX(Data!131:131,1,$P$1-13))</f>
        <v>3289428</v>
      </c>
      <c r="E161" s="154">
        <f>(INDEX(Data!131:131,1,$P$1-12))+(INDEX(Data!131:131,1,$P$1-11))</f>
        <v>3371426</v>
      </c>
      <c r="F161" s="154">
        <f>(INDEX(Data!131:131,1,$P$1-10))+(INDEX(Data!131:131,1,$P$1-9))</f>
        <v>3122518</v>
      </c>
      <c r="G161" s="154">
        <f>(INDEX(Data!131:131,1,$P$1-8))+(INDEX(Data!131:131,1,$P$1-7))</f>
        <v>3035162</v>
      </c>
      <c r="H161" s="154">
        <f>(INDEX(Data!131:131,1,$P$1-6))+(INDEX(Data!131:131,1,$P$1-5))</f>
        <v>3005674</v>
      </c>
      <c r="I161" s="483">
        <f>(INDEX(Data!131:131,1,$P$1-4))+(INDEX(Data!131:131,1,$P$1-3))</f>
        <v>3105296</v>
      </c>
      <c r="J161" s="394">
        <f>(INDEX(Data!131:131,1,$P$1-2))+(INDEX(Data!131:131,1,$P$1-1))</f>
        <v>2991660</v>
      </c>
      <c r="K161" s="155">
        <f>(INDEX(Data!131:131,1,$P$1))+(INDEX(Data!131:131,1,$P$1+1))</f>
        <v>2898618</v>
      </c>
    </row>
    <row r="162" spans="1:13" ht="12.75" hidden="1" customHeight="1" outlineLevel="1">
      <c r="A162" s="372" t="s">
        <v>32</v>
      </c>
      <c r="B162" s="154">
        <f>(INDEX(Data!132:132,1,$P$1-18))+(INDEX(Data!132:132,1,$P$1-17))</f>
        <v>1656589</v>
      </c>
      <c r="C162" s="154">
        <f>(INDEX(Data!132:132,1,$P$1-16))+(INDEX(Data!132:132,1,$P$1-15))</f>
        <v>1620938</v>
      </c>
      <c r="D162" s="154">
        <f>(INDEX(Data!132:132,1,$P$1-14))+(INDEX(Data!132:132,1,$P$1-13))</f>
        <v>1629402</v>
      </c>
      <c r="E162" s="154">
        <f>(INDEX(Data!132:132,1,$P$1-12))+(INDEX(Data!132:132,1,$P$1-11))</f>
        <v>1816306</v>
      </c>
      <c r="F162" s="154">
        <f>(INDEX(Data!132:132,1,$P$1-10))+(INDEX(Data!132:132,1,$P$1-9))</f>
        <v>1159338</v>
      </c>
      <c r="G162" s="154">
        <f>(INDEX(Data!132:132,1,$P$1-8))+(INDEX(Data!132:132,1,$P$1-7))</f>
        <v>1349518</v>
      </c>
      <c r="H162" s="154">
        <f>(INDEX(Data!132:132,1,$P$1-6))+(INDEX(Data!132:132,1,$P$1-5))</f>
        <v>1389582</v>
      </c>
      <c r="I162" s="483">
        <f>(INDEX(Data!132:132,1,$P$1-4))+(INDEX(Data!132:132,1,$P$1-3))</f>
        <v>1251060</v>
      </c>
      <c r="J162" s="394">
        <f>(INDEX(Data!132:132,1,$P$1-2))+(INDEX(Data!132:132,1,$P$1-1))</f>
        <v>1033904</v>
      </c>
      <c r="K162" s="155">
        <f>(INDEX(Data!132:132,1,$P$1))+(INDEX(Data!132:132,1,$P$1+1))</f>
        <v>1081946</v>
      </c>
    </row>
    <row r="163" spans="1:13" ht="12.75" hidden="1" customHeight="1" outlineLevel="1">
      <c r="A163" s="372" t="s">
        <v>33</v>
      </c>
      <c r="B163" s="154">
        <f>(INDEX(Data!133:133,1,$P$1-18))+(INDEX(Data!133:133,1,$P$1-17))</f>
        <v>5925305</v>
      </c>
      <c r="C163" s="154">
        <f>(INDEX(Data!133:133,1,$P$1-16))+(INDEX(Data!133:133,1,$P$1-15))</f>
        <v>6002118</v>
      </c>
      <c r="D163" s="154">
        <f>(INDEX(Data!133:133,1,$P$1-14))+(INDEX(Data!133:133,1,$P$1-13))</f>
        <v>6430468</v>
      </c>
      <c r="E163" s="154">
        <f>(INDEX(Data!133:133,1,$P$1-12))+(INDEX(Data!133:133,1,$P$1-11))</f>
        <v>6721286</v>
      </c>
      <c r="F163" s="154">
        <f>(INDEX(Data!133:133,1,$P$1-10))+(INDEX(Data!133:133,1,$P$1-9))</f>
        <v>6213343</v>
      </c>
      <c r="G163" s="154">
        <f>(INDEX(Data!133:133,1,$P$1-8))+(INDEX(Data!133:133,1,$P$1-7))</f>
        <v>5603920</v>
      </c>
      <c r="H163" s="154">
        <f>(INDEX(Data!133:133,1,$P$1-6))+(INDEX(Data!133:133,1,$P$1-5))</f>
        <v>5670446</v>
      </c>
      <c r="I163" s="483">
        <f>(INDEX(Data!133:133,1,$P$1-4))+(INDEX(Data!133:133,1,$P$1-3))</f>
        <v>6596362</v>
      </c>
      <c r="J163" s="394">
        <f>(INDEX(Data!133:133,1,$P$1-2))+(INDEX(Data!133:133,1,$P$1-1))</f>
        <v>6313816</v>
      </c>
      <c r="K163" s="155">
        <f>(INDEX(Data!133:133,1,$P$1))+(INDEX(Data!133:133,1,$P$1+1))</f>
        <v>6584916</v>
      </c>
    </row>
    <row r="164" spans="1:13" ht="12.75" hidden="1" customHeight="1" outlineLevel="1">
      <c r="A164" s="372" t="s">
        <v>34</v>
      </c>
      <c r="B164" s="154">
        <f>(INDEX(Data!134:134,1,$P$1-18))+(INDEX(Data!134:134,1,$P$1-17))</f>
        <v>1543888</v>
      </c>
      <c r="C164" s="154">
        <f>(INDEX(Data!134:134,1,$P$1-16))+(INDEX(Data!134:134,1,$P$1-15))</f>
        <v>1849614</v>
      </c>
      <c r="D164" s="154">
        <f>(INDEX(Data!134:134,1,$P$1-14))+(INDEX(Data!134:134,1,$P$1-13))</f>
        <v>1864982</v>
      </c>
      <c r="E164" s="154">
        <f>(INDEX(Data!134:134,1,$P$1-12))+(INDEX(Data!134:134,1,$P$1-11))</f>
        <v>1817838</v>
      </c>
      <c r="F164" s="154">
        <f>(INDEX(Data!134:134,1,$P$1-10))+(INDEX(Data!134:134,1,$P$1-9))</f>
        <v>1517495</v>
      </c>
      <c r="G164" s="154">
        <f>(INDEX(Data!134:134,1,$P$1-8))+(INDEX(Data!134:134,1,$P$1-7))</f>
        <v>1688454</v>
      </c>
      <c r="H164" s="154">
        <f>(INDEX(Data!134:134,1,$P$1-6))+(INDEX(Data!134:134,1,$P$1-5))</f>
        <v>1812068</v>
      </c>
      <c r="I164" s="483">
        <f>(INDEX(Data!134:134,1,$P$1-4))+(INDEX(Data!134:134,1,$P$1-3))</f>
        <v>1653270</v>
      </c>
      <c r="J164" s="394">
        <f>(INDEX(Data!134:134,1,$P$1-2))+(INDEX(Data!134:134,1,$P$1-1))</f>
        <v>1706884</v>
      </c>
      <c r="K164" s="155">
        <f>(INDEX(Data!134:134,1,$P$1))+(INDEX(Data!134:134,1,$P$1+1))</f>
        <v>1667338</v>
      </c>
    </row>
    <row r="165" spans="1:13" ht="12.75" hidden="1" customHeight="1" outlineLevel="1">
      <c r="A165" s="372" t="s">
        <v>35</v>
      </c>
      <c r="B165" s="154">
        <f>(INDEX(Data!135:135,1,$P$1-18))+(INDEX(Data!135:135,1,$P$1-17))</f>
        <v>2081244</v>
      </c>
      <c r="C165" s="154">
        <f>(INDEX(Data!135:135,1,$P$1-16))+(INDEX(Data!135:135,1,$P$1-15))</f>
        <v>1634048</v>
      </c>
      <c r="D165" s="154">
        <f>(INDEX(Data!135:135,1,$P$1-14))+(INDEX(Data!135:135,1,$P$1-13))</f>
        <v>1562826</v>
      </c>
      <c r="E165" s="154">
        <f>(INDEX(Data!135:135,1,$P$1-12))+(INDEX(Data!135:135,1,$P$1-11))</f>
        <v>1487924</v>
      </c>
      <c r="F165" s="154">
        <f>(INDEX(Data!135:135,1,$P$1-10))+(INDEX(Data!135:135,1,$P$1-9))</f>
        <v>1422856</v>
      </c>
      <c r="G165" s="154">
        <f>(INDEX(Data!135:135,1,$P$1-8))+(INDEX(Data!135:135,1,$P$1-7))</f>
        <v>1656134</v>
      </c>
      <c r="H165" s="154">
        <f>(INDEX(Data!135:135,1,$P$1-6))+(INDEX(Data!135:135,1,$P$1-5))</f>
        <v>1580944</v>
      </c>
      <c r="I165" s="483">
        <f>(INDEX(Data!135:135,1,$P$1-4))+(INDEX(Data!135:135,1,$P$1-3))</f>
        <v>1501510</v>
      </c>
      <c r="J165" s="394">
        <f>(INDEX(Data!135:135,1,$P$1-2))+(INDEX(Data!135:135,1,$P$1-1))</f>
        <v>1409862</v>
      </c>
      <c r="K165" s="155">
        <f>(INDEX(Data!135:135,1,$P$1))+(INDEX(Data!135:135,1,$P$1+1))</f>
        <v>1548450</v>
      </c>
    </row>
    <row r="166" spans="1:13" ht="12.75" hidden="1" customHeight="1" outlineLevel="1">
      <c r="A166" s="372" t="s">
        <v>36</v>
      </c>
      <c r="B166" s="154">
        <f>(INDEX(Data!136:136,1,$P$1-18))+(INDEX(Data!136:136,1,$P$1-17))</f>
        <v>2080671</v>
      </c>
      <c r="C166" s="154">
        <f>(INDEX(Data!136:136,1,$P$1-16))+(INDEX(Data!136:136,1,$P$1-15))</f>
        <v>2577310</v>
      </c>
      <c r="D166" s="154">
        <f>(INDEX(Data!136:136,1,$P$1-14))+(INDEX(Data!136:136,1,$P$1-13))</f>
        <v>2727648</v>
      </c>
      <c r="E166" s="154">
        <f>(INDEX(Data!136:136,1,$P$1-12))+(INDEX(Data!136:136,1,$P$1-11))</f>
        <v>2465724</v>
      </c>
      <c r="F166" s="154">
        <f>(INDEX(Data!136:136,1,$P$1-10))+(INDEX(Data!136:136,1,$P$1-9))</f>
        <v>2288117</v>
      </c>
      <c r="G166" s="154">
        <f>(INDEX(Data!136:136,1,$P$1-8))+(INDEX(Data!136:136,1,$P$1-7))</f>
        <v>2180410</v>
      </c>
      <c r="H166" s="154">
        <f>(INDEX(Data!136:136,1,$P$1-6))+(INDEX(Data!136:136,1,$P$1-5))</f>
        <v>2165415</v>
      </c>
      <c r="I166" s="483">
        <f>(INDEX(Data!136:136,1,$P$1-4))+(INDEX(Data!136:136,1,$P$1-3))</f>
        <v>2238892</v>
      </c>
      <c r="J166" s="394">
        <f>(INDEX(Data!136:136,1,$P$1-2))+(INDEX(Data!136:136,1,$P$1-1))</f>
        <v>2143546</v>
      </c>
      <c r="K166" s="155">
        <f>(INDEX(Data!136:136,1,$P$1))+(INDEX(Data!136:136,1,$P$1+1))</f>
        <v>2135932</v>
      </c>
    </row>
    <row r="167" spans="1:13" ht="12.75" hidden="1" customHeight="1" outlineLevel="1">
      <c r="A167" s="372" t="s">
        <v>40</v>
      </c>
      <c r="B167" s="154">
        <f>(INDEX(Data!137:137,1,$P$1-18))+(INDEX(Data!137:137,1,$P$1-17))</f>
        <v>3122195</v>
      </c>
      <c r="C167" s="154">
        <f>(INDEX(Data!137:137,1,$P$1-16))+(INDEX(Data!137:137,1,$P$1-15))</f>
        <v>3758194</v>
      </c>
      <c r="D167" s="154">
        <f>(INDEX(Data!137:137,1,$P$1-14))+(INDEX(Data!137:137,1,$P$1-13))</f>
        <v>3852266</v>
      </c>
      <c r="E167" s="154">
        <f>(INDEX(Data!137:137,1,$P$1-12))+(INDEX(Data!137:137,1,$P$1-11))</f>
        <v>4088226</v>
      </c>
      <c r="F167" s="154">
        <f>(INDEX(Data!137:137,1,$P$1-10))+(INDEX(Data!137:137,1,$P$1-9))</f>
        <v>4324282</v>
      </c>
      <c r="G167" s="154">
        <f>(INDEX(Data!137:137,1,$P$1-8))+(INDEX(Data!137:137,1,$P$1-7))</f>
        <v>4023084</v>
      </c>
      <c r="H167" s="154">
        <f>(INDEX(Data!137:137,1,$P$1-6))+(INDEX(Data!137:137,1,$P$1-5))</f>
        <v>3878736</v>
      </c>
      <c r="I167" s="483">
        <f>(INDEX(Data!137:137,1,$P$1-4))+(INDEX(Data!137:137,1,$P$1-3))</f>
        <v>4199274</v>
      </c>
      <c r="J167" s="394">
        <f>(INDEX(Data!137:137,1,$P$1-2))+(INDEX(Data!137:137,1,$P$1-1))</f>
        <v>4408874</v>
      </c>
      <c r="K167" s="155">
        <f>(INDEX(Data!137:137,1,$P$1))+(INDEX(Data!137:137,1,$P$1+1))</f>
        <v>4625506</v>
      </c>
    </row>
    <row r="168" spans="1:13" ht="12.75" hidden="1" customHeight="1" outlineLevel="1">
      <c r="A168" s="372" t="s">
        <v>107</v>
      </c>
      <c r="B168" s="154">
        <f>(INDEX(Data!138:138,1,$P$1-18))+(INDEX(Data!138:138,1,$P$1-17))</f>
        <v>5038766</v>
      </c>
      <c r="C168" s="154">
        <f>(INDEX(Data!138:138,1,$P$1-16))+(INDEX(Data!138:138,1,$P$1-15))</f>
        <v>5590818</v>
      </c>
      <c r="D168" s="154">
        <f>(INDEX(Data!138:138,1,$P$1-14))+(INDEX(Data!138:138,1,$P$1-13))</f>
        <v>5575502</v>
      </c>
      <c r="E168" s="154">
        <f>(INDEX(Data!138:138,1,$P$1-12))+(INDEX(Data!138:138,1,$P$1-11))</f>
        <v>5874828</v>
      </c>
      <c r="F168" s="154">
        <f>(INDEX(Data!138:138,1,$P$1-10))+(INDEX(Data!138:138,1,$P$1-9))</f>
        <v>5787537</v>
      </c>
      <c r="G168" s="154">
        <f>(INDEX(Data!138:138,1,$P$1-8))+(INDEX(Data!138:138,1,$P$1-7))</f>
        <v>5395402</v>
      </c>
      <c r="H168" s="154">
        <f>(INDEX(Data!138:138,1,$P$1-6))+(INDEX(Data!138:138,1,$P$1-5))</f>
        <v>5409044</v>
      </c>
      <c r="I168" s="483">
        <f>(INDEX(Data!138:138,1,$P$1-4))+(INDEX(Data!138:138,1,$P$1-3))</f>
        <v>5309536</v>
      </c>
      <c r="J168" s="394">
        <f>(INDEX(Data!138:138,1,$P$1-2))+(INDEX(Data!138:138,1,$P$1-1))</f>
        <v>5182790</v>
      </c>
      <c r="K168" s="155">
        <f>(INDEX(Data!138:138,1,$P$1))+(INDEX(Data!138:138,1,$P$1+1))</f>
        <v>4837108</v>
      </c>
    </row>
    <row r="169" spans="1:13" ht="12.75" hidden="1" customHeight="1" outlineLevel="1">
      <c r="A169" s="372" t="s">
        <v>41</v>
      </c>
      <c r="B169" s="154">
        <f>(INDEX(Data!139:139,1,$P$1-18))+(INDEX(Data!139:139,1,$P$1-17))</f>
        <v>449511</v>
      </c>
      <c r="C169" s="154">
        <f>(INDEX(Data!139:139,1,$P$1-16))+(INDEX(Data!139:139,1,$P$1-15))</f>
        <v>481079</v>
      </c>
      <c r="D169" s="154">
        <f>(INDEX(Data!139:139,1,$P$1-14))+(INDEX(Data!139:139,1,$P$1-13))</f>
        <v>500418</v>
      </c>
      <c r="E169" s="154">
        <f>(INDEX(Data!139:139,1,$P$1-12))+(INDEX(Data!139:139,1,$P$1-11))</f>
        <v>492376</v>
      </c>
      <c r="F169" s="154">
        <f>(INDEX(Data!139:139,1,$P$1-10))+(INDEX(Data!139:139,1,$P$1-9))</f>
        <v>367348</v>
      </c>
      <c r="G169" s="154">
        <f>(INDEX(Data!139:139,1,$P$1-8))+(INDEX(Data!139:139,1,$P$1-7))</f>
        <v>415340</v>
      </c>
      <c r="H169" s="154">
        <f>(INDEX(Data!139:139,1,$P$1-6))+(INDEX(Data!139:139,1,$P$1-5))</f>
        <v>334776</v>
      </c>
      <c r="I169" s="483">
        <f>(INDEX(Data!139:139,1,$P$1-4))+(INDEX(Data!139:139,1,$P$1-3))</f>
        <v>312694</v>
      </c>
      <c r="J169" s="394">
        <f>(INDEX(Data!139:139,1,$P$1-2))+(INDEX(Data!139:139,1,$P$1-1))</f>
        <v>349446</v>
      </c>
      <c r="K169" s="155">
        <f>(INDEX(Data!139:139,1,$P$1))+(INDEX(Data!139:139,1,$P$1+1))</f>
        <v>299640</v>
      </c>
    </row>
    <row r="170" spans="1:13" ht="12.75" hidden="1" customHeight="1" outlineLevel="1">
      <c r="A170" s="372" t="s">
        <v>42</v>
      </c>
      <c r="B170" s="154">
        <f>(INDEX(Data!140:140,1,$P$1-18))+(INDEX(Data!140:140,1,$P$1-17))</f>
        <v>147269</v>
      </c>
      <c r="C170" s="154">
        <f>(INDEX(Data!140:140,1,$P$1-16))+(INDEX(Data!140:140,1,$P$1-15))</f>
        <v>180684</v>
      </c>
      <c r="D170" s="154">
        <f>(INDEX(Data!140:140,1,$P$1-14))+(INDEX(Data!140:140,1,$P$1-13))</f>
        <v>244762</v>
      </c>
      <c r="E170" s="154">
        <f>(INDEX(Data!140:140,1,$P$1-12))+(INDEX(Data!140:140,1,$P$1-11))</f>
        <v>265722</v>
      </c>
      <c r="F170" s="154">
        <f>(INDEX(Data!140:140,1,$P$1-10))+(INDEX(Data!140:140,1,$P$1-9))</f>
        <v>266904</v>
      </c>
      <c r="G170" s="154">
        <f>(INDEX(Data!140:140,1,$P$1-8))+(INDEX(Data!140:140,1,$P$1-7))</f>
        <v>292490</v>
      </c>
      <c r="H170" s="154">
        <f>(INDEX(Data!140:140,1,$P$1-6))+(INDEX(Data!140:140,1,$P$1-5))</f>
        <v>277157</v>
      </c>
      <c r="I170" s="483">
        <f>(INDEX(Data!140:140,1,$P$1-4))+(INDEX(Data!140:140,1,$P$1-3))</f>
        <v>238450</v>
      </c>
      <c r="J170" s="394">
        <f>(INDEX(Data!140:140,1,$P$1-2))+(INDEX(Data!140:140,1,$P$1-1))</f>
        <v>259228</v>
      </c>
      <c r="K170" s="155">
        <f>(INDEX(Data!140:140,1,$P$1))+(INDEX(Data!140:140,1,$P$1+1))</f>
        <v>247036</v>
      </c>
    </row>
    <row r="171" spans="1:13" collapsed="1">
      <c r="A171" s="370" t="s">
        <v>196</v>
      </c>
      <c r="B171" s="406">
        <f t="shared" ref="B171:F171" si="53">SUM(B131:B170)</f>
        <v>94384219</v>
      </c>
      <c r="C171" s="406">
        <f t="shared" si="53"/>
        <v>92083096</v>
      </c>
      <c r="D171" s="406">
        <f t="shared" si="53"/>
        <v>96730830</v>
      </c>
      <c r="E171" s="406">
        <f t="shared" si="53"/>
        <v>100283620</v>
      </c>
      <c r="F171" s="406">
        <f t="shared" si="53"/>
        <v>96895867</v>
      </c>
      <c r="G171" s="406">
        <f t="shared" ref="G171:K171" si="54">SUM(G131:G170)</f>
        <v>95711944</v>
      </c>
      <c r="H171" s="406">
        <f t="shared" si="54"/>
        <v>97380528</v>
      </c>
      <c r="I171" s="446">
        <f t="shared" si="54"/>
        <v>98733198</v>
      </c>
      <c r="J171" s="406">
        <f t="shared" si="54"/>
        <v>95407626</v>
      </c>
      <c r="K171" s="407">
        <f t="shared" si="54"/>
        <v>95732326</v>
      </c>
    </row>
    <row r="172" spans="1:13" s="38" customFormat="1" hidden="1" outlineLevel="1">
      <c r="A172" s="601" t="s">
        <v>473</v>
      </c>
      <c r="B172" s="598"/>
      <c r="C172" s="598"/>
      <c r="D172" s="598"/>
      <c r="E172" s="598"/>
      <c r="F172" s="598"/>
      <c r="G172" s="598"/>
      <c r="H172" s="598"/>
      <c r="I172" s="598"/>
      <c r="J172" s="598"/>
      <c r="K172" s="597"/>
      <c r="L172" s="35"/>
      <c r="M172" s="35"/>
    </row>
    <row r="173" spans="1:13" ht="12.75" hidden="1" customHeight="1" outlineLevel="1">
      <c r="A173" s="372" t="s">
        <v>3</v>
      </c>
      <c r="B173" s="390">
        <f>(INDEX(Data!149:149,1,$P$1-18))+(INDEX(Data!149:149,1,$P$1-17))</f>
        <v>24341988</v>
      </c>
      <c r="C173" s="390">
        <f>(INDEX(Data!149:149,1,$P$1-16))+(INDEX(Data!149:149,1,$P$1-15))</f>
        <v>24374936</v>
      </c>
      <c r="D173" s="390">
        <f>(INDEX(Data!149:149,1,$P$1-14))+(INDEX(Data!149:149,1,$P$1-13))</f>
        <v>27176708</v>
      </c>
      <c r="E173" s="390">
        <f>(INDEX(Data!149:149,1,$P$1-12))+(INDEX(Data!149:149,1,$P$1-11))</f>
        <v>24740410</v>
      </c>
      <c r="F173" s="390">
        <f>(INDEX(Data!149:149,1,$P$1-10))+(INDEX(Data!149:149,1,$P$1-9))</f>
        <v>26477507</v>
      </c>
      <c r="G173" s="390">
        <f>(INDEX(Data!149:149,1,$P$1-8))+(INDEX(Data!149:149,1,$P$1-7))</f>
        <v>28773432</v>
      </c>
      <c r="H173" s="390">
        <f>(INDEX(Data!149:149,1,$P$1-6))+(INDEX(Data!149:149,1,$P$1-5))</f>
        <v>30578020</v>
      </c>
      <c r="I173" s="482">
        <f>(INDEX(Data!149:149,1,$P$1-4))+(INDEX(Data!149:149,1,$P$1-3))</f>
        <v>32495390</v>
      </c>
      <c r="J173" s="392">
        <f>(INDEX(Data!149:149,1,$P$1-2))+(INDEX(Data!149:149,1,$P$1-1))</f>
        <v>33586718</v>
      </c>
      <c r="K173" s="371">
        <f>(INDEX(Data!149:149,1,$P$1))+(INDEX(Data!149:149,1,$P$1+1))</f>
        <v>36602660</v>
      </c>
    </row>
    <row r="174" spans="1:13" ht="12.75" hidden="1" customHeight="1" outlineLevel="1">
      <c r="A174" s="372" t="s">
        <v>4</v>
      </c>
      <c r="B174" s="154">
        <f>(INDEX(Data!150:150,1,$P$1-18))+(INDEX(Data!150:150,1,$P$1-17))</f>
        <v>114727384</v>
      </c>
      <c r="C174" s="154">
        <f>(INDEX(Data!150:150,1,$P$1-16))+(INDEX(Data!150:150,1,$P$1-15))</f>
        <v>103210209</v>
      </c>
      <c r="D174" s="154">
        <f>(INDEX(Data!150:150,1,$P$1-14))+(INDEX(Data!150:150,1,$P$1-13))</f>
        <v>107543578</v>
      </c>
      <c r="E174" s="154">
        <f>(INDEX(Data!150:150,1,$P$1-12))+(INDEX(Data!150:150,1,$P$1-11))</f>
        <v>116109100</v>
      </c>
      <c r="F174" s="154">
        <f>(INDEX(Data!150:150,1,$P$1-10))+(INDEX(Data!150:150,1,$P$1-9))</f>
        <v>108540795</v>
      </c>
      <c r="G174" s="154">
        <f>(INDEX(Data!150:150,1,$P$1-8))+(INDEX(Data!150:150,1,$P$1-7))</f>
        <v>109706206</v>
      </c>
      <c r="H174" s="154">
        <f>(INDEX(Data!150:150,1,$P$1-6))+(INDEX(Data!150:150,1,$P$1-5))</f>
        <v>113454054</v>
      </c>
      <c r="I174" s="153">
        <f>(INDEX(Data!150:150,1,$P$1-4))+(INDEX(Data!150:150,1,$P$1-3))</f>
        <v>115593926</v>
      </c>
      <c r="J174" s="154">
        <f>(INDEX(Data!150:150,1,$P$1-2))+(INDEX(Data!150:150,1,$P$1-1))</f>
        <v>120510512</v>
      </c>
      <c r="K174" s="155">
        <f>(INDEX(Data!150:150,1,$P$1))+(INDEX(Data!150:150,1,$P$1+1))</f>
        <v>117196322</v>
      </c>
    </row>
    <row r="175" spans="1:13" ht="12.75" hidden="1" customHeight="1" outlineLevel="1">
      <c r="A175" s="372" t="s">
        <v>5</v>
      </c>
      <c r="B175" s="154">
        <f>(INDEX(Data!151:151,1,$P$1-18))+(INDEX(Data!151:151,1,$P$1-17))</f>
        <v>14649704</v>
      </c>
      <c r="C175" s="154">
        <f>(INDEX(Data!151:151,1,$P$1-16))+(INDEX(Data!151:151,1,$P$1-15))</f>
        <v>15400530</v>
      </c>
      <c r="D175" s="154">
        <f>(INDEX(Data!151:151,1,$P$1-14))+(INDEX(Data!151:151,1,$P$1-13))</f>
        <v>17582236</v>
      </c>
      <c r="E175" s="154">
        <f>(INDEX(Data!151:151,1,$P$1-12))+(INDEX(Data!151:151,1,$P$1-11))</f>
        <v>17666836</v>
      </c>
      <c r="F175" s="154">
        <f>(INDEX(Data!151:151,1,$P$1-10))+(INDEX(Data!151:151,1,$P$1-9))</f>
        <v>18339776</v>
      </c>
      <c r="G175" s="154">
        <f>(INDEX(Data!151:151,1,$P$1-8))+(INDEX(Data!151:151,1,$P$1-7))</f>
        <v>21603218</v>
      </c>
      <c r="H175" s="154">
        <f>(INDEX(Data!151:151,1,$P$1-6))+(INDEX(Data!151:151,1,$P$1-5))</f>
        <v>24853560</v>
      </c>
      <c r="I175" s="153">
        <f>(INDEX(Data!151:151,1,$P$1-4))+(INDEX(Data!151:151,1,$P$1-3))</f>
        <v>29334810</v>
      </c>
      <c r="J175" s="154">
        <f>(INDEX(Data!151:151,1,$P$1-2))+(INDEX(Data!151:151,1,$P$1-1))</f>
        <v>31202956</v>
      </c>
      <c r="K175" s="155">
        <f>(INDEX(Data!151:151,1,$P$1))+(INDEX(Data!151:151,1,$P$1+1))</f>
        <v>33778242</v>
      </c>
    </row>
    <row r="176" spans="1:13" ht="12.75" hidden="1" customHeight="1" outlineLevel="1">
      <c r="A176" s="372" t="s">
        <v>6</v>
      </c>
      <c r="B176" s="154">
        <f>(INDEX(Data!152:152,1,$P$1-18))+(INDEX(Data!152:152,1,$P$1-17))</f>
        <v>21525666</v>
      </c>
      <c r="C176" s="154">
        <f>(INDEX(Data!152:152,1,$P$1-16))+(INDEX(Data!152:152,1,$P$1-15))</f>
        <v>21225004</v>
      </c>
      <c r="D176" s="154">
        <f>(INDEX(Data!152:152,1,$P$1-14))+(INDEX(Data!152:152,1,$P$1-13))</f>
        <v>22969272</v>
      </c>
      <c r="E176" s="154">
        <f>(INDEX(Data!152:152,1,$P$1-12))+(INDEX(Data!152:152,1,$P$1-11))</f>
        <v>22141680</v>
      </c>
      <c r="F176" s="154">
        <f>(INDEX(Data!152:152,1,$P$1-10))+(INDEX(Data!152:152,1,$P$1-9))</f>
        <v>20050126</v>
      </c>
      <c r="G176" s="154">
        <f>(INDEX(Data!152:152,1,$P$1-8))+(INDEX(Data!152:152,1,$P$1-7))</f>
        <v>21375616</v>
      </c>
      <c r="H176" s="154">
        <f>(INDEX(Data!152:152,1,$P$1-6))+(INDEX(Data!152:152,1,$P$1-5))</f>
        <v>23713538</v>
      </c>
      <c r="I176" s="153">
        <f>(INDEX(Data!152:152,1,$P$1-4))+(INDEX(Data!152:152,1,$P$1-3))</f>
        <v>25710068</v>
      </c>
      <c r="J176" s="154">
        <f>(INDEX(Data!152:152,1,$P$1-2))+(INDEX(Data!152:152,1,$P$1-1))</f>
        <v>25179314</v>
      </c>
      <c r="K176" s="155">
        <f>(INDEX(Data!152:152,1,$P$1))+(INDEX(Data!152:152,1,$P$1+1))</f>
        <v>26146156</v>
      </c>
    </row>
    <row r="177" spans="1:11" ht="12.75" hidden="1" customHeight="1" outlineLevel="1">
      <c r="A177" s="372" t="s">
        <v>399</v>
      </c>
      <c r="B177" s="154">
        <f>(INDEX(Data!153:153,1,$P$1-18))+(INDEX(Data!153:153,1,$P$1-17))</f>
        <v>0</v>
      </c>
      <c r="C177" s="154">
        <f>(INDEX(Data!153:153,1,$P$1-16))+(INDEX(Data!153:153,1,$P$1-15))</f>
        <v>0</v>
      </c>
      <c r="D177" s="154">
        <f>(INDEX(Data!153:153,1,$P$1-14))+(INDEX(Data!153:153,1,$P$1-13))</f>
        <v>0</v>
      </c>
      <c r="E177" s="154">
        <f>(INDEX(Data!153:153,1,$P$1-12))+(INDEX(Data!153:153,1,$P$1-11))</f>
        <v>0</v>
      </c>
      <c r="F177" s="154">
        <f>(INDEX(Data!153:153,1,$P$1-10))+(INDEX(Data!153:153,1,$P$1-9))</f>
        <v>0</v>
      </c>
      <c r="G177" s="154">
        <f>(INDEX(Data!153:153,1,$P$1-8))+(INDEX(Data!153:153,1,$P$1-7))</f>
        <v>0</v>
      </c>
      <c r="H177" s="154">
        <f>(INDEX(Data!153:153,1,$P$1-6))+(INDEX(Data!153:153,1,$P$1-5))</f>
        <v>0</v>
      </c>
      <c r="I177" s="153">
        <f>(INDEX(Data!153:153,1,$P$1-4))+(INDEX(Data!153:153,1,$P$1-3))</f>
        <v>26563198</v>
      </c>
      <c r="J177" s="154">
        <f>(INDEX(Data!153:153,1,$P$1-2))+(INDEX(Data!153:153,1,$P$1-1))</f>
        <v>24641260</v>
      </c>
      <c r="K177" s="155">
        <f>(INDEX(Data!153:153,1,$P$1))+(INDEX(Data!153:153,1,$P$1+1))</f>
        <v>25729490</v>
      </c>
    </row>
    <row r="178" spans="1:11" ht="12.75" hidden="1" customHeight="1" outlineLevel="1">
      <c r="A178" s="372" t="s">
        <v>7</v>
      </c>
      <c r="B178" s="154">
        <f>(INDEX(Data!154:154,1,$P$1-18))+(INDEX(Data!154:154,1,$P$1-17))</f>
        <v>14737376</v>
      </c>
      <c r="C178" s="154">
        <f>(INDEX(Data!154:154,1,$P$1-16))+(INDEX(Data!154:154,1,$P$1-15))</f>
        <v>15440184</v>
      </c>
      <c r="D178" s="154">
        <f>(INDEX(Data!154:154,1,$P$1-14))+(INDEX(Data!154:154,1,$P$1-13))</f>
        <v>17009790</v>
      </c>
      <c r="E178" s="154">
        <f>(INDEX(Data!154:154,1,$P$1-12))+(INDEX(Data!154:154,1,$P$1-11))</f>
        <v>15958790</v>
      </c>
      <c r="F178" s="154">
        <f>(INDEX(Data!154:154,1,$P$1-10))+(INDEX(Data!154:154,1,$P$1-9))</f>
        <v>16212570</v>
      </c>
      <c r="G178" s="154">
        <f>(INDEX(Data!154:154,1,$P$1-8))+(INDEX(Data!154:154,1,$P$1-7))</f>
        <v>17152804</v>
      </c>
      <c r="H178" s="154">
        <f>(INDEX(Data!154:154,1,$P$1-6))+(INDEX(Data!154:154,1,$P$1-5))</f>
        <v>17214044</v>
      </c>
      <c r="I178" s="153">
        <f>(INDEX(Data!154:154,1,$P$1-4))+(INDEX(Data!154:154,1,$P$1-3))</f>
        <v>0</v>
      </c>
      <c r="J178" s="154">
        <f>(INDEX(Data!154:154,1,$P$1-2))+(INDEX(Data!154:154,1,$P$1-1))</f>
        <v>0</v>
      </c>
      <c r="K178" s="155">
        <f>(INDEX(Data!154:154,1,$P$1))+(INDEX(Data!154:154,1,$P$1+1))</f>
        <v>0</v>
      </c>
    </row>
    <row r="179" spans="1:11" ht="12.75" hidden="1" customHeight="1" outlineLevel="1">
      <c r="A179" s="372" t="s">
        <v>8</v>
      </c>
      <c r="B179" s="154">
        <f>(INDEX(Data!155:155,1,$P$1-18))+(INDEX(Data!155:155,1,$P$1-17))</f>
        <v>3614894</v>
      </c>
      <c r="C179" s="154">
        <f>(INDEX(Data!155:155,1,$P$1-16))+(INDEX(Data!155:155,1,$P$1-15))</f>
        <v>2848344</v>
      </c>
      <c r="D179" s="154">
        <f>(INDEX(Data!155:155,1,$P$1-14))+(INDEX(Data!155:155,1,$P$1-13))</f>
        <v>4058158</v>
      </c>
      <c r="E179" s="154">
        <f>(INDEX(Data!155:155,1,$P$1-12))+(INDEX(Data!155:155,1,$P$1-11))</f>
        <v>5533934</v>
      </c>
      <c r="F179" s="154">
        <f>(INDEX(Data!155:155,1,$P$1-10))+(INDEX(Data!155:155,1,$P$1-9))</f>
        <v>5175256</v>
      </c>
      <c r="G179" s="154">
        <f>(INDEX(Data!155:155,1,$P$1-8))+(INDEX(Data!155:155,1,$P$1-7))</f>
        <v>5708024</v>
      </c>
      <c r="H179" s="154">
        <f>(INDEX(Data!155:155,1,$P$1-6))+(INDEX(Data!155:155,1,$P$1-5))</f>
        <v>6992124</v>
      </c>
      <c r="I179" s="153">
        <f>(INDEX(Data!155:155,1,$P$1-4))+(INDEX(Data!155:155,1,$P$1-3))</f>
        <v>0</v>
      </c>
      <c r="J179" s="154">
        <f>(INDEX(Data!155:155,1,$P$1-2))+(INDEX(Data!155:155,1,$P$1-1))</f>
        <v>0</v>
      </c>
      <c r="K179" s="155">
        <f>(INDEX(Data!155:155,1,$P$1))+(INDEX(Data!155:155,1,$P$1+1))</f>
        <v>0</v>
      </c>
    </row>
    <row r="180" spans="1:11" ht="12.75" hidden="1" customHeight="1" outlineLevel="1">
      <c r="A180" s="372" t="s">
        <v>9</v>
      </c>
      <c r="B180" s="154">
        <f>(INDEX(Data!156:156,1,$P$1-18))+(INDEX(Data!156:156,1,$P$1-17))</f>
        <v>2933166</v>
      </c>
      <c r="C180" s="154">
        <f>(INDEX(Data!156:156,1,$P$1-16))+(INDEX(Data!156:156,1,$P$1-15))</f>
        <v>2668236</v>
      </c>
      <c r="D180" s="154">
        <f>(INDEX(Data!156:156,1,$P$1-14))+(INDEX(Data!156:156,1,$P$1-13))</f>
        <v>3431766</v>
      </c>
      <c r="E180" s="154">
        <f>(INDEX(Data!156:156,1,$P$1-12))+(INDEX(Data!156:156,1,$P$1-11))</f>
        <v>3294028</v>
      </c>
      <c r="F180" s="154">
        <f>(INDEX(Data!156:156,1,$P$1-10))+(INDEX(Data!156:156,1,$P$1-9))</f>
        <v>1672081</v>
      </c>
      <c r="G180" s="154">
        <f>(INDEX(Data!156:156,1,$P$1-8))+(INDEX(Data!156:156,1,$P$1-7))</f>
        <v>3505762</v>
      </c>
      <c r="H180" s="154">
        <f>(INDEX(Data!156:156,1,$P$1-6))+(INDEX(Data!156:156,1,$P$1-5))</f>
        <v>3407592</v>
      </c>
      <c r="I180" s="153">
        <f>(INDEX(Data!156:156,1,$P$1-4))+(INDEX(Data!156:156,1,$P$1-3))</f>
        <v>4071596</v>
      </c>
      <c r="J180" s="154">
        <f>(INDEX(Data!156:156,1,$P$1-2))+(INDEX(Data!156:156,1,$P$1-1))</f>
        <v>3863744</v>
      </c>
      <c r="K180" s="155">
        <f>(INDEX(Data!156:156,1,$P$1))+(INDEX(Data!156:156,1,$P$1+1))</f>
        <v>4163634</v>
      </c>
    </row>
    <row r="181" spans="1:11" ht="12.75" hidden="1" customHeight="1" outlineLevel="1">
      <c r="A181" s="372" t="s">
        <v>10</v>
      </c>
      <c r="B181" s="154">
        <f>(INDEX(Data!157:157,1,$P$1-18))+(INDEX(Data!157:157,1,$P$1-17))</f>
        <v>20675316</v>
      </c>
      <c r="C181" s="154">
        <f>(INDEX(Data!157:157,1,$P$1-16))+(INDEX(Data!157:157,1,$P$1-15))</f>
        <v>19373420</v>
      </c>
      <c r="D181" s="154">
        <f>(INDEX(Data!157:157,1,$P$1-14))+(INDEX(Data!157:157,1,$P$1-13))</f>
        <v>24784458</v>
      </c>
      <c r="E181" s="154">
        <f>(INDEX(Data!157:157,1,$P$1-12))+(INDEX(Data!157:157,1,$P$1-11))</f>
        <v>26907792</v>
      </c>
      <c r="F181" s="154">
        <f>(INDEX(Data!157:157,1,$P$1-10))+(INDEX(Data!157:157,1,$P$1-9))</f>
        <v>28533620</v>
      </c>
      <c r="G181" s="154">
        <f>(INDEX(Data!157:157,1,$P$1-8))+(INDEX(Data!157:157,1,$P$1-7))</f>
        <v>26839922</v>
      </c>
      <c r="H181" s="154">
        <f>(INDEX(Data!157:157,1,$P$1-6))+(INDEX(Data!157:157,1,$P$1-5))</f>
        <v>29645520</v>
      </c>
      <c r="I181" s="153">
        <f>(INDEX(Data!157:157,1,$P$1-4))+(INDEX(Data!157:157,1,$P$1-3))</f>
        <v>29961458</v>
      </c>
      <c r="J181" s="154">
        <f>(INDEX(Data!157:157,1,$P$1-2))+(INDEX(Data!157:157,1,$P$1-1))</f>
        <v>29840776</v>
      </c>
      <c r="K181" s="155">
        <f>(INDEX(Data!157:157,1,$P$1))+(INDEX(Data!157:157,1,$P$1+1))</f>
        <v>34762650</v>
      </c>
    </row>
    <row r="182" spans="1:11" ht="12.75" hidden="1" customHeight="1" outlineLevel="1">
      <c r="A182" s="372" t="s">
        <v>11</v>
      </c>
      <c r="B182" s="154">
        <f>(INDEX(Data!158:158,1,$P$1-18))+(INDEX(Data!158:158,1,$P$1-17))</f>
        <v>4410314</v>
      </c>
      <c r="C182" s="154">
        <f>(INDEX(Data!158:158,1,$P$1-16))+(INDEX(Data!158:158,1,$P$1-15))</f>
        <v>4562312</v>
      </c>
      <c r="D182" s="154">
        <f>(INDEX(Data!158:158,1,$P$1-14))+(INDEX(Data!158:158,1,$P$1-13))</f>
        <v>6083224</v>
      </c>
      <c r="E182" s="154">
        <f>(INDEX(Data!158:158,1,$P$1-12))+(INDEX(Data!158:158,1,$P$1-11))</f>
        <v>5695820</v>
      </c>
      <c r="F182" s="154">
        <f>(INDEX(Data!158:158,1,$P$1-10))+(INDEX(Data!158:158,1,$P$1-9))</f>
        <v>5634026</v>
      </c>
      <c r="G182" s="154">
        <f>(INDEX(Data!158:158,1,$P$1-8))+(INDEX(Data!158:158,1,$P$1-7))</f>
        <v>5344854</v>
      </c>
      <c r="H182" s="154">
        <f>(INDEX(Data!158:158,1,$P$1-6))+(INDEX(Data!158:158,1,$P$1-5))</f>
        <v>6250252</v>
      </c>
      <c r="I182" s="153">
        <f>(INDEX(Data!158:158,1,$P$1-4))+(INDEX(Data!158:158,1,$P$1-3))</f>
        <v>6808310</v>
      </c>
      <c r="J182" s="154">
        <f>(INDEX(Data!158:158,1,$P$1-2))+(INDEX(Data!158:158,1,$P$1-1))</f>
        <v>7733368</v>
      </c>
      <c r="K182" s="155">
        <f>(INDEX(Data!158:158,1,$P$1))+(INDEX(Data!158:158,1,$P$1+1))</f>
        <v>8056986</v>
      </c>
    </row>
    <row r="183" spans="1:11" ht="12.75" hidden="1" customHeight="1" outlineLevel="1">
      <c r="A183" s="372" t="s">
        <v>12</v>
      </c>
      <c r="B183" s="154">
        <f>(INDEX(Data!159:159,1,$P$1-18))+(INDEX(Data!159:159,1,$P$1-17))</f>
        <v>71743352</v>
      </c>
      <c r="C183" s="154">
        <f>(INDEX(Data!159:159,1,$P$1-16))+(INDEX(Data!159:159,1,$P$1-15))</f>
        <v>74159485</v>
      </c>
      <c r="D183" s="154">
        <f>(INDEX(Data!159:159,1,$P$1-14))+(INDEX(Data!159:159,1,$P$1-13))</f>
        <v>72222148</v>
      </c>
      <c r="E183" s="154">
        <f>(INDEX(Data!159:159,1,$P$1-12))+(INDEX(Data!159:159,1,$P$1-11))</f>
        <v>83676160</v>
      </c>
      <c r="F183" s="154">
        <f>(INDEX(Data!159:159,1,$P$1-10))+(INDEX(Data!159:159,1,$P$1-9))</f>
        <v>78402109</v>
      </c>
      <c r="G183" s="154">
        <f>(INDEX(Data!159:159,1,$P$1-8))+(INDEX(Data!159:159,1,$P$1-7))</f>
        <v>69809946</v>
      </c>
      <c r="H183" s="154">
        <f>(INDEX(Data!159:159,1,$P$1-6))+(INDEX(Data!159:159,1,$P$1-5))</f>
        <v>77364456</v>
      </c>
      <c r="I183" s="153">
        <f>(INDEX(Data!159:159,1,$P$1-4))+(INDEX(Data!159:159,1,$P$1-3))</f>
        <v>84612128</v>
      </c>
      <c r="J183" s="154">
        <f>(INDEX(Data!159:159,1,$P$1-2))+(INDEX(Data!159:159,1,$P$1-1))</f>
        <v>88976392</v>
      </c>
      <c r="K183" s="155">
        <f>(INDEX(Data!159:159,1,$P$1))+(INDEX(Data!159:159,1,$P$1+1))</f>
        <v>89726396</v>
      </c>
    </row>
    <row r="184" spans="1:11" ht="12.75" hidden="1" customHeight="1" outlineLevel="1">
      <c r="A184" s="372" t="s">
        <v>13</v>
      </c>
      <c r="B184" s="154">
        <f>(INDEX(Data!160:160,1,$P$1-18))+(INDEX(Data!160:160,1,$P$1-17))</f>
        <v>2820792</v>
      </c>
      <c r="C184" s="154">
        <f>(INDEX(Data!160:160,1,$P$1-16))+(INDEX(Data!160:160,1,$P$1-15))</f>
        <v>2495754</v>
      </c>
      <c r="D184" s="154">
        <f>(INDEX(Data!160:160,1,$P$1-14))+(INDEX(Data!160:160,1,$P$1-13))</f>
        <v>2570956</v>
      </c>
      <c r="E184" s="154">
        <f>(INDEX(Data!160:160,1,$P$1-12))+(INDEX(Data!160:160,1,$P$1-11))</f>
        <v>5632916</v>
      </c>
      <c r="F184" s="154">
        <f>(INDEX(Data!160:160,1,$P$1-10))+(INDEX(Data!160:160,1,$P$1-9))</f>
        <v>5125856</v>
      </c>
      <c r="G184" s="154">
        <f>(INDEX(Data!160:160,1,$P$1-8))+(INDEX(Data!160:160,1,$P$1-7))</f>
        <v>5708788</v>
      </c>
      <c r="H184" s="154">
        <f>(INDEX(Data!160:160,1,$P$1-6))+(INDEX(Data!160:160,1,$P$1-5))</f>
        <v>4841976</v>
      </c>
      <c r="I184" s="153">
        <f>(INDEX(Data!160:160,1,$P$1-4))+(INDEX(Data!160:160,1,$P$1-3))</f>
        <v>5115840</v>
      </c>
      <c r="J184" s="154">
        <f>(INDEX(Data!160:160,1,$P$1-2))+(INDEX(Data!160:160,1,$P$1-1))</f>
        <v>5412340</v>
      </c>
      <c r="K184" s="155">
        <f>(INDEX(Data!160:160,1,$P$1))+(INDEX(Data!160:160,1,$P$1+1))</f>
        <v>5770924</v>
      </c>
    </row>
    <row r="185" spans="1:11" ht="12.75" hidden="1" customHeight="1" outlineLevel="1">
      <c r="A185" s="372" t="s">
        <v>14</v>
      </c>
      <c r="B185" s="154">
        <f>(INDEX(Data!161:161,1,$P$1-18))+(INDEX(Data!161:161,1,$P$1-17))</f>
        <v>10902800</v>
      </c>
      <c r="C185" s="154">
        <f>(INDEX(Data!161:161,1,$P$1-16))+(INDEX(Data!161:161,1,$P$1-15))</f>
        <v>9376158</v>
      </c>
      <c r="D185" s="154">
        <f>(INDEX(Data!161:161,1,$P$1-14))+(INDEX(Data!161:161,1,$P$1-13))</f>
        <v>11650982</v>
      </c>
      <c r="E185" s="154">
        <f>(INDEX(Data!161:161,1,$P$1-12))+(INDEX(Data!161:161,1,$P$1-11))</f>
        <v>10489940</v>
      </c>
      <c r="F185" s="154">
        <f>(INDEX(Data!161:161,1,$P$1-10))+(INDEX(Data!161:161,1,$P$1-9))</f>
        <v>9820825</v>
      </c>
      <c r="G185" s="154">
        <f>(INDEX(Data!161:161,1,$P$1-8))+(INDEX(Data!161:161,1,$P$1-7))</f>
        <v>9611488</v>
      </c>
      <c r="H185" s="154">
        <f>(INDEX(Data!161:161,1,$P$1-6))+(INDEX(Data!161:161,1,$P$1-5))</f>
        <v>9631434</v>
      </c>
      <c r="I185" s="153">
        <f>(INDEX(Data!161:161,1,$P$1-4))+(INDEX(Data!161:161,1,$P$1-3))</f>
        <v>10425626</v>
      </c>
      <c r="J185" s="154">
        <f>(INDEX(Data!161:161,1,$P$1-2))+(INDEX(Data!161:161,1,$P$1-1))</f>
        <v>10990788</v>
      </c>
      <c r="K185" s="155">
        <f>(INDEX(Data!161:161,1,$P$1))+(INDEX(Data!161:161,1,$P$1+1))</f>
        <v>13139232</v>
      </c>
    </row>
    <row r="186" spans="1:11" ht="12.75" hidden="1" customHeight="1" outlineLevel="1">
      <c r="A186" s="372" t="s">
        <v>15</v>
      </c>
      <c r="B186" s="154">
        <f>(INDEX(Data!162:162,1,$P$1-18))+(INDEX(Data!162:162,1,$P$1-17))</f>
        <v>9234014</v>
      </c>
      <c r="C186" s="154">
        <f>(INDEX(Data!162:162,1,$P$1-16))+(INDEX(Data!162:162,1,$P$1-15))</f>
        <v>8270788</v>
      </c>
      <c r="D186" s="154">
        <f>(INDEX(Data!162:162,1,$P$1-14))+(INDEX(Data!162:162,1,$P$1-13))</f>
        <v>9348906</v>
      </c>
      <c r="E186" s="154">
        <f>(INDEX(Data!162:162,1,$P$1-12))+(INDEX(Data!162:162,1,$P$1-11))</f>
        <v>8862014</v>
      </c>
      <c r="F186" s="154">
        <f>(INDEX(Data!162:162,1,$P$1-10))+(INDEX(Data!162:162,1,$P$1-9))</f>
        <v>9242437</v>
      </c>
      <c r="G186" s="154">
        <f>(INDEX(Data!162:162,1,$P$1-8))+(INDEX(Data!162:162,1,$P$1-7))</f>
        <v>9608502</v>
      </c>
      <c r="H186" s="154">
        <f>(INDEX(Data!162:162,1,$P$1-6))+(INDEX(Data!162:162,1,$P$1-5))</f>
        <v>9812840</v>
      </c>
      <c r="I186" s="153">
        <f>(INDEX(Data!162:162,1,$P$1-4))+(INDEX(Data!162:162,1,$P$1-3))</f>
        <v>10643166</v>
      </c>
      <c r="J186" s="154">
        <f>(INDEX(Data!162:162,1,$P$1-2))+(INDEX(Data!162:162,1,$P$1-1))</f>
        <v>11668064</v>
      </c>
      <c r="K186" s="155">
        <f>(INDEX(Data!162:162,1,$P$1))+(INDEX(Data!162:162,1,$P$1+1))</f>
        <v>11040364</v>
      </c>
    </row>
    <row r="187" spans="1:11" ht="12.75" hidden="1" customHeight="1" outlineLevel="1">
      <c r="A187" s="372" t="s">
        <v>16</v>
      </c>
      <c r="B187" s="154">
        <f>(INDEX(Data!163:163,1,$P$1-18))+(INDEX(Data!163:163,1,$P$1-17))</f>
        <v>0</v>
      </c>
      <c r="C187" s="154">
        <f>(INDEX(Data!163:163,1,$P$1-16))+(INDEX(Data!163:163,1,$P$1-15))</f>
        <v>0</v>
      </c>
      <c r="D187" s="154">
        <f>(INDEX(Data!163:163,1,$P$1-14))+(INDEX(Data!163:163,1,$P$1-13))</f>
        <v>0</v>
      </c>
      <c r="E187" s="154">
        <f>(INDEX(Data!163:163,1,$P$1-12))+(INDEX(Data!163:163,1,$P$1-11))</f>
        <v>0</v>
      </c>
      <c r="F187" s="154">
        <f>(INDEX(Data!163:163,1,$P$1-10))+(INDEX(Data!163:163,1,$P$1-9))</f>
        <v>0</v>
      </c>
      <c r="G187" s="154">
        <f>(INDEX(Data!163:163,1,$P$1-8))+(INDEX(Data!163:163,1,$P$1-7))</f>
        <v>1796990</v>
      </c>
      <c r="H187" s="154">
        <f>(INDEX(Data!163:163,1,$P$1-6))+(INDEX(Data!163:163,1,$P$1-5))</f>
        <v>1643232</v>
      </c>
      <c r="I187" s="153">
        <f>(INDEX(Data!163:163,1,$P$1-4))+(INDEX(Data!163:163,1,$P$1-3))</f>
        <v>1814336</v>
      </c>
      <c r="J187" s="154">
        <f>(INDEX(Data!163:163,1,$P$1-2))+(INDEX(Data!163:163,1,$P$1-1))</f>
        <v>1840264</v>
      </c>
      <c r="K187" s="155">
        <f>(INDEX(Data!163:163,1,$P$1))+(INDEX(Data!163:163,1,$P$1+1))</f>
        <v>1689608</v>
      </c>
    </row>
    <row r="188" spans="1:11" ht="12.75" hidden="1" customHeight="1" outlineLevel="1">
      <c r="A188" s="372" t="s">
        <v>17</v>
      </c>
      <c r="B188" s="154">
        <f>(INDEX(Data!164:164,1,$P$1-18))+(INDEX(Data!164:164,1,$P$1-17))</f>
        <v>8045768</v>
      </c>
      <c r="C188" s="154">
        <f>(INDEX(Data!164:164,1,$P$1-16))+(INDEX(Data!164:164,1,$P$1-15))</f>
        <v>7613046</v>
      </c>
      <c r="D188" s="154">
        <f>(INDEX(Data!164:164,1,$P$1-14))+(INDEX(Data!164:164,1,$P$1-13))</f>
        <v>9504594</v>
      </c>
      <c r="E188" s="154">
        <f>(INDEX(Data!164:164,1,$P$1-12))+(INDEX(Data!164:164,1,$P$1-11))</f>
        <v>10213286</v>
      </c>
      <c r="F188" s="154">
        <f>(INDEX(Data!164:164,1,$P$1-10))+(INDEX(Data!164:164,1,$P$1-9))</f>
        <v>9981408</v>
      </c>
      <c r="G188" s="154">
        <f>(INDEX(Data!164:164,1,$P$1-8))+(INDEX(Data!164:164,1,$P$1-7))</f>
        <v>12044130</v>
      </c>
      <c r="H188" s="154">
        <f>(INDEX(Data!164:164,1,$P$1-6))+(INDEX(Data!164:164,1,$P$1-5))</f>
        <v>11798026</v>
      </c>
      <c r="I188" s="153">
        <f>(INDEX(Data!164:164,1,$P$1-4))+(INDEX(Data!164:164,1,$P$1-3))</f>
        <v>12551870</v>
      </c>
      <c r="J188" s="154">
        <f>(INDEX(Data!164:164,1,$P$1-2))+(INDEX(Data!164:164,1,$P$1-1))</f>
        <v>12621484</v>
      </c>
      <c r="K188" s="155">
        <f>(INDEX(Data!164:164,1,$P$1))+(INDEX(Data!164:164,1,$P$1+1))</f>
        <v>13735726</v>
      </c>
    </row>
    <row r="189" spans="1:11" ht="12.75" hidden="1" customHeight="1" outlineLevel="1">
      <c r="A189" s="372" t="s">
        <v>18</v>
      </c>
      <c r="B189" s="154">
        <f>(INDEX(Data!165:165,1,$P$1-18))+(INDEX(Data!165:165,1,$P$1-17))</f>
        <v>8738642</v>
      </c>
      <c r="C189" s="154">
        <f>(INDEX(Data!165:165,1,$P$1-16))+(INDEX(Data!165:165,1,$P$1-15))</f>
        <v>7683162</v>
      </c>
      <c r="D189" s="154">
        <f>(INDEX(Data!165:165,1,$P$1-14))+(INDEX(Data!165:165,1,$P$1-13))</f>
        <v>8645818</v>
      </c>
      <c r="E189" s="154">
        <f>(INDEX(Data!165:165,1,$P$1-12))+(INDEX(Data!165:165,1,$P$1-11))</f>
        <v>8634490</v>
      </c>
      <c r="F189" s="154">
        <f>(INDEX(Data!165:165,1,$P$1-10))+(INDEX(Data!165:165,1,$P$1-9))</f>
        <v>8087319</v>
      </c>
      <c r="G189" s="154">
        <f>(INDEX(Data!165:165,1,$P$1-8))+(INDEX(Data!165:165,1,$P$1-7))</f>
        <v>7953972</v>
      </c>
      <c r="H189" s="154">
        <f>(INDEX(Data!165:165,1,$P$1-6))+(INDEX(Data!165:165,1,$P$1-5))</f>
        <v>9379796</v>
      </c>
      <c r="I189" s="153">
        <f>(INDEX(Data!165:165,1,$P$1-4))+(INDEX(Data!165:165,1,$P$1-3))</f>
        <v>9503326</v>
      </c>
      <c r="J189" s="154">
        <f>(INDEX(Data!165:165,1,$P$1-2))+(INDEX(Data!165:165,1,$P$1-1))</f>
        <v>10089900</v>
      </c>
      <c r="K189" s="155">
        <f>(INDEX(Data!165:165,1,$P$1))+(INDEX(Data!165:165,1,$P$1+1))</f>
        <v>9541384</v>
      </c>
    </row>
    <row r="190" spans="1:11" ht="12.75" hidden="1" customHeight="1" outlineLevel="1">
      <c r="A190" s="372" t="s">
        <v>19</v>
      </c>
      <c r="B190" s="154">
        <f>(INDEX(Data!166:166,1,$P$1-18))+(INDEX(Data!166:166,1,$P$1-17))</f>
        <v>0</v>
      </c>
      <c r="C190" s="154">
        <f>(INDEX(Data!166:166,1,$P$1-16))+(INDEX(Data!166:166,1,$P$1-15))</f>
        <v>0</v>
      </c>
      <c r="D190" s="154">
        <f>(INDEX(Data!166:166,1,$P$1-14))+(INDEX(Data!166:166,1,$P$1-13))</f>
        <v>0</v>
      </c>
      <c r="E190" s="154">
        <f>(INDEX(Data!166:166,1,$P$1-12))+(INDEX(Data!166:166,1,$P$1-11))</f>
        <v>0</v>
      </c>
      <c r="F190" s="154">
        <f>(INDEX(Data!166:166,1,$P$1-10))+(INDEX(Data!166:166,1,$P$1-9))</f>
        <v>0</v>
      </c>
      <c r="G190" s="154">
        <f>(INDEX(Data!166:166,1,$P$1-8))+(INDEX(Data!166:166,1,$P$1-7))</f>
        <v>2685598</v>
      </c>
      <c r="H190" s="154">
        <f>(INDEX(Data!166:166,1,$P$1-6))+(INDEX(Data!166:166,1,$P$1-5))</f>
        <v>3163510</v>
      </c>
      <c r="I190" s="153">
        <f>(INDEX(Data!166:166,1,$P$1-4))+(INDEX(Data!166:166,1,$P$1-3))</f>
        <v>3375606</v>
      </c>
      <c r="J190" s="154">
        <f>(INDEX(Data!166:166,1,$P$1-2))+(INDEX(Data!166:166,1,$P$1-1))</f>
        <v>3881714</v>
      </c>
      <c r="K190" s="155">
        <f>(INDEX(Data!166:166,1,$P$1))+(INDEX(Data!166:166,1,$P$1+1))</f>
        <v>5450780</v>
      </c>
    </row>
    <row r="191" spans="1:11" ht="12.75" hidden="1" customHeight="1" outlineLevel="1">
      <c r="A191" s="372" t="s">
        <v>20</v>
      </c>
      <c r="B191" s="154">
        <f>(INDEX(Data!167:167,1,$P$1-18))+(INDEX(Data!167:167,1,$P$1-17))</f>
        <v>3642206</v>
      </c>
      <c r="C191" s="154">
        <f>(INDEX(Data!167:167,1,$P$1-16))+(INDEX(Data!167:167,1,$P$1-15))</f>
        <v>5051807</v>
      </c>
      <c r="D191" s="154">
        <f>(INDEX(Data!167:167,1,$P$1-14))+(INDEX(Data!167:167,1,$P$1-13))</f>
        <v>4293704</v>
      </c>
      <c r="E191" s="154">
        <f>(INDEX(Data!167:167,1,$P$1-12))+(INDEX(Data!167:167,1,$P$1-11))</f>
        <v>5332116</v>
      </c>
      <c r="F191" s="154">
        <f>(INDEX(Data!167:167,1,$P$1-10))+(INDEX(Data!167:167,1,$P$1-9))</f>
        <v>5162400</v>
      </c>
      <c r="G191" s="154">
        <f>(INDEX(Data!167:167,1,$P$1-8))+(INDEX(Data!167:167,1,$P$1-7))</f>
        <v>5715796</v>
      </c>
      <c r="H191" s="154">
        <f>(INDEX(Data!167:167,1,$P$1-6))+(INDEX(Data!167:167,1,$P$1-5))</f>
        <v>6514578</v>
      </c>
      <c r="I191" s="153">
        <f>(INDEX(Data!167:167,1,$P$1-4))+(INDEX(Data!167:167,1,$P$1-3))</f>
        <v>6916226</v>
      </c>
      <c r="J191" s="154">
        <f>(INDEX(Data!167:167,1,$P$1-2))+(INDEX(Data!167:167,1,$P$1-1))</f>
        <v>6938108</v>
      </c>
      <c r="K191" s="155">
        <f>(INDEX(Data!167:167,1,$P$1))+(INDEX(Data!167:167,1,$P$1+1))</f>
        <v>7681306</v>
      </c>
    </row>
    <row r="192" spans="1:11" ht="12.75" hidden="1" customHeight="1" outlineLevel="1">
      <c r="A192" s="372" t="s">
        <v>21</v>
      </c>
      <c r="B192" s="154">
        <f>(INDEX(Data!168:168,1,$P$1-18))+(INDEX(Data!168:168,1,$P$1-17))</f>
        <v>7993098</v>
      </c>
      <c r="C192" s="154">
        <f>(INDEX(Data!168:168,1,$P$1-16))+(INDEX(Data!168:168,1,$P$1-15))</f>
        <v>6692768</v>
      </c>
      <c r="D192" s="154">
        <f>(INDEX(Data!168:168,1,$P$1-14))+(INDEX(Data!168:168,1,$P$1-13))</f>
        <v>7879812</v>
      </c>
      <c r="E192" s="154">
        <f>(INDEX(Data!168:168,1,$P$1-12))+(INDEX(Data!168:168,1,$P$1-11))</f>
        <v>7858192</v>
      </c>
      <c r="F192" s="154">
        <f>(INDEX(Data!168:168,1,$P$1-10))+(INDEX(Data!168:168,1,$P$1-9))</f>
        <v>7098615</v>
      </c>
      <c r="G192" s="154">
        <f>(INDEX(Data!168:168,1,$P$1-8))+(INDEX(Data!168:168,1,$P$1-7))</f>
        <v>7607062</v>
      </c>
      <c r="H192" s="154">
        <f>(INDEX(Data!168:168,1,$P$1-6))+(INDEX(Data!168:168,1,$P$1-5))</f>
        <v>6901394</v>
      </c>
      <c r="I192" s="153">
        <f>(INDEX(Data!168:168,1,$P$1-4))+(INDEX(Data!168:168,1,$P$1-3))</f>
        <v>8148840</v>
      </c>
      <c r="J192" s="154">
        <f>(INDEX(Data!168:168,1,$P$1-2))+(INDEX(Data!168:168,1,$P$1-1))</f>
        <v>7833150</v>
      </c>
      <c r="K192" s="155">
        <f>(INDEX(Data!168:168,1,$P$1))+(INDEX(Data!168:168,1,$P$1+1))</f>
        <v>8814380</v>
      </c>
    </row>
    <row r="193" spans="1:11" ht="12.75" hidden="1" customHeight="1" outlineLevel="1">
      <c r="A193" s="372" t="s">
        <v>22</v>
      </c>
      <c r="B193" s="154">
        <f>(INDEX(Data!169:169,1,$P$1-18))+(INDEX(Data!169:169,1,$P$1-17))</f>
        <v>8617628</v>
      </c>
      <c r="C193" s="154">
        <f>(INDEX(Data!169:169,1,$P$1-16))+(INDEX(Data!169:169,1,$P$1-15))</f>
        <v>8021272</v>
      </c>
      <c r="D193" s="154">
        <f>(INDEX(Data!169:169,1,$P$1-14))+(INDEX(Data!169:169,1,$P$1-13))</f>
        <v>8840804</v>
      </c>
      <c r="E193" s="154">
        <f>(INDEX(Data!169:169,1,$P$1-12))+(INDEX(Data!169:169,1,$P$1-11))</f>
        <v>8009486</v>
      </c>
      <c r="F193" s="154">
        <f>(INDEX(Data!169:169,1,$P$1-10))+(INDEX(Data!169:169,1,$P$1-9))</f>
        <v>7797934</v>
      </c>
      <c r="G193" s="154">
        <f>(INDEX(Data!169:169,1,$P$1-8))+(INDEX(Data!169:169,1,$P$1-7))</f>
        <v>8644220</v>
      </c>
      <c r="H193" s="154">
        <f>(INDEX(Data!169:169,1,$P$1-6))+(INDEX(Data!169:169,1,$P$1-5))</f>
        <v>9331498</v>
      </c>
      <c r="I193" s="153">
        <f>(INDEX(Data!169:169,1,$P$1-4))+(INDEX(Data!169:169,1,$P$1-3))</f>
        <v>9254870</v>
      </c>
      <c r="J193" s="154">
        <f>(INDEX(Data!169:169,1,$P$1-2))+(INDEX(Data!169:169,1,$P$1-1))</f>
        <v>9579580</v>
      </c>
      <c r="K193" s="155">
        <f>(INDEX(Data!169:169,1,$P$1))+(INDEX(Data!169:169,1,$P$1+1))</f>
        <v>9448172</v>
      </c>
    </row>
    <row r="194" spans="1:11" ht="12.75" hidden="1" customHeight="1" outlineLevel="1">
      <c r="A194" s="372" t="s">
        <v>23</v>
      </c>
      <c r="B194" s="154">
        <f>(INDEX(Data!170:170,1,$P$1-18))+(INDEX(Data!170:170,1,$P$1-17))</f>
        <v>1378038</v>
      </c>
      <c r="C194" s="154">
        <f>(INDEX(Data!170:170,1,$P$1-16))+(INDEX(Data!170:170,1,$P$1-15))</f>
        <v>1224705</v>
      </c>
      <c r="D194" s="154">
        <f>(INDEX(Data!170:170,1,$P$1-14))+(INDEX(Data!170:170,1,$P$1-13))</f>
        <v>1287818</v>
      </c>
      <c r="E194" s="154">
        <f>(INDEX(Data!170:170,1,$P$1-12))+(INDEX(Data!170:170,1,$P$1-11))</f>
        <v>1163514</v>
      </c>
      <c r="F194" s="154">
        <f>(INDEX(Data!170:170,1,$P$1-10))+(INDEX(Data!170:170,1,$P$1-9))</f>
        <v>1022613</v>
      </c>
      <c r="G194" s="154">
        <f>(INDEX(Data!170:170,1,$P$1-8))+(INDEX(Data!170:170,1,$P$1-7))</f>
        <v>1382002</v>
      </c>
      <c r="H194" s="154">
        <f>(INDEX(Data!170:170,1,$P$1-6))+(INDEX(Data!170:170,1,$P$1-5))</f>
        <v>1786832</v>
      </c>
      <c r="I194" s="153">
        <f>(INDEX(Data!170:170,1,$P$1-4))+(INDEX(Data!170:170,1,$P$1-3))</f>
        <v>1940554</v>
      </c>
      <c r="J194" s="154">
        <f>(INDEX(Data!170:170,1,$P$1-2))+(INDEX(Data!170:170,1,$P$1-1))</f>
        <v>1853236</v>
      </c>
      <c r="K194" s="155">
        <f>(INDEX(Data!170:170,1,$P$1))+(INDEX(Data!170:170,1,$P$1+1))</f>
        <v>2423992</v>
      </c>
    </row>
    <row r="195" spans="1:11" ht="12.75" hidden="1" customHeight="1" outlineLevel="1">
      <c r="A195" s="372" t="s">
        <v>24</v>
      </c>
      <c r="B195" s="154">
        <f>(INDEX(Data!171:171,1,$P$1-18))+(INDEX(Data!171:171,1,$P$1-17))</f>
        <v>45725332</v>
      </c>
      <c r="C195" s="154">
        <f>(INDEX(Data!171:171,1,$P$1-16))+(INDEX(Data!171:171,1,$P$1-15))</f>
        <v>40686657</v>
      </c>
      <c r="D195" s="154">
        <f>(INDEX(Data!171:171,1,$P$1-14))+(INDEX(Data!171:171,1,$P$1-13))</f>
        <v>45791720</v>
      </c>
      <c r="E195" s="154">
        <f>(INDEX(Data!171:171,1,$P$1-12))+(INDEX(Data!171:171,1,$P$1-11))</f>
        <v>48445568</v>
      </c>
      <c r="F195" s="154">
        <f>(INDEX(Data!171:171,1,$P$1-10))+(INDEX(Data!171:171,1,$P$1-9))</f>
        <v>54352382</v>
      </c>
      <c r="G195" s="154">
        <f>(INDEX(Data!171:171,1,$P$1-8))+(INDEX(Data!171:171,1,$P$1-7))</f>
        <v>45776638</v>
      </c>
      <c r="H195" s="154">
        <f>(INDEX(Data!171:171,1,$P$1-6))+(INDEX(Data!171:171,1,$P$1-5))</f>
        <v>48702798</v>
      </c>
      <c r="I195" s="153">
        <f>(INDEX(Data!171:171,1,$P$1-4))+(INDEX(Data!171:171,1,$P$1-3))</f>
        <v>51093168</v>
      </c>
      <c r="J195" s="154">
        <f>(INDEX(Data!171:171,1,$P$1-2))+(INDEX(Data!171:171,1,$P$1-1))</f>
        <v>54916008</v>
      </c>
      <c r="K195" s="155">
        <f>(INDEX(Data!171:171,1,$P$1))+(INDEX(Data!171:171,1,$P$1+1))</f>
        <v>57091914</v>
      </c>
    </row>
    <row r="196" spans="1:11" ht="12.75" hidden="1" customHeight="1" outlineLevel="1">
      <c r="A196" s="372" t="s">
        <v>25</v>
      </c>
      <c r="B196" s="154">
        <f>(INDEX(Data!172:172,1,$P$1-18))+(INDEX(Data!172:172,1,$P$1-17))</f>
        <v>7564266</v>
      </c>
      <c r="C196" s="154">
        <f>(INDEX(Data!172:172,1,$P$1-16))+(INDEX(Data!172:172,1,$P$1-15))</f>
        <v>7220740</v>
      </c>
      <c r="D196" s="154">
        <f>(INDEX(Data!172:172,1,$P$1-14))+(INDEX(Data!172:172,1,$P$1-13))</f>
        <v>6607368</v>
      </c>
      <c r="E196" s="154">
        <f>(INDEX(Data!172:172,1,$P$1-12))+(INDEX(Data!172:172,1,$P$1-11))</f>
        <v>7185612</v>
      </c>
      <c r="F196" s="154">
        <f>(INDEX(Data!172:172,1,$P$1-10))+(INDEX(Data!172:172,1,$P$1-9))</f>
        <v>6895449</v>
      </c>
      <c r="G196" s="154">
        <f>(INDEX(Data!172:172,1,$P$1-8))+(INDEX(Data!172:172,1,$P$1-7))</f>
        <v>5911818</v>
      </c>
      <c r="H196" s="154">
        <f>(INDEX(Data!172:172,1,$P$1-6))+(INDEX(Data!172:172,1,$P$1-5))</f>
        <v>6712694</v>
      </c>
      <c r="I196" s="153">
        <f>(INDEX(Data!172:172,1,$P$1-4))+(INDEX(Data!172:172,1,$P$1-3))</f>
        <v>7245340</v>
      </c>
      <c r="J196" s="154">
        <f>(INDEX(Data!172:172,1,$P$1-2))+(INDEX(Data!172:172,1,$P$1-1))</f>
        <v>7612936</v>
      </c>
      <c r="K196" s="155">
        <f>(INDEX(Data!172:172,1,$P$1))+(INDEX(Data!172:172,1,$P$1+1))</f>
        <v>7706422</v>
      </c>
    </row>
    <row r="197" spans="1:11" ht="12.75" hidden="1" customHeight="1" outlineLevel="1">
      <c r="A197" s="372" t="s">
        <v>26</v>
      </c>
      <c r="B197" s="154">
        <f>(INDEX(Data!173:173,1,$P$1-18))+(INDEX(Data!173:173,1,$P$1-17))</f>
        <v>8646518</v>
      </c>
      <c r="C197" s="154">
        <f>(INDEX(Data!173:173,1,$P$1-16))+(INDEX(Data!173:173,1,$P$1-15))</f>
        <v>8965048</v>
      </c>
      <c r="D197" s="154">
        <f>(INDEX(Data!173:173,1,$P$1-14))+(INDEX(Data!173:173,1,$P$1-13))</f>
        <v>8968598</v>
      </c>
      <c r="E197" s="154">
        <f>(INDEX(Data!173:173,1,$P$1-12))+(INDEX(Data!173:173,1,$P$1-11))</f>
        <v>10257240</v>
      </c>
      <c r="F197" s="154">
        <f>(INDEX(Data!173:173,1,$P$1-10))+(INDEX(Data!173:173,1,$P$1-9))</f>
        <v>10486392</v>
      </c>
      <c r="G197" s="154">
        <f>(INDEX(Data!173:173,1,$P$1-8))+(INDEX(Data!173:173,1,$P$1-7))</f>
        <v>9156454</v>
      </c>
      <c r="H197" s="154">
        <f>(INDEX(Data!173:173,1,$P$1-6))+(INDEX(Data!173:173,1,$P$1-5))</f>
        <v>11572862</v>
      </c>
      <c r="I197" s="153">
        <f>(INDEX(Data!173:173,1,$P$1-4))+(INDEX(Data!173:173,1,$P$1-3))</f>
        <v>10843946</v>
      </c>
      <c r="J197" s="154">
        <f>(INDEX(Data!173:173,1,$P$1-2))+(INDEX(Data!173:173,1,$P$1-1))</f>
        <v>9802782</v>
      </c>
      <c r="K197" s="155">
        <f>(INDEX(Data!173:173,1,$P$1))+(INDEX(Data!173:173,1,$P$1+1))</f>
        <v>9971934</v>
      </c>
    </row>
    <row r="198" spans="1:11" ht="12.75" hidden="1" customHeight="1" outlineLevel="1">
      <c r="A198" s="372" t="s">
        <v>27</v>
      </c>
      <c r="B198" s="154">
        <f>(INDEX(Data!174:174,1,$P$1-18))+(INDEX(Data!174:174,1,$P$1-17))</f>
        <v>2042958</v>
      </c>
      <c r="C198" s="154">
        <f>(INDEX(Data!174:174,1,$P$1-16))+(INDEX(Data!174:174,1,$P$1-15))</f>
        <v>1924356</v>
      </c>
      <c r="D198" s="154">
        <f>(INDEX(Data!174:174,1,$P$1-14))+(INDEX(Data!174:174,1,$P$1-13))</f>
        <v>2109148</v>
      </c>
      <c r="E198" s="154">
        <f>(INDEX(Data!174:174,1,$P$1-12))+(INDEX(Data!174:174,1,$P$1-11))</f>
        <v>2486884</v>
      </c>
      <c r="F198" s="154">
        <f>(INDEX(Data!174:174,1,$P$1-10))+(INDEX(Data!174:174,1,$P$1-9))</f>
        <v>2731700</v>
      </c>
      <c r="G198" s="154">
        <f>(INDEX(Data!174:174,1,$P$1-8))+(INDEX(Data!174:174,1,$P$1-7))</f>
        <v>2869088</v>
      </c>
      <c r="H198" s="154">
        <f>(INDEX(Data!174:174,1,$P$1-6))+(INDEX(Data!174:174,1,$P$1-5))</f>
        <v>3272984</v>
      </c>
      <c r="I198" s="153">
        <f>(INDEX(Data!174:174,1,$P$1-4))+(INDEX(Data!174:174,1,$P$1-3))</f>
        <v>3659186</v>
      </c>
      <c r="J198" s="154">
        <f>(INDEX(Data!174:174,1,$P$1-2))+(INDEX(Data!174:174,1,$P$1-1))</f>
        <v>3351444</v>
      </c>
      <c r="K198" s="155">
        <f>(INDEX(Data!174:174,1,$P$1))+(INDEX(Data!174:174,1,$P$1+1))</f>
        <v>3783780</v>
      </c>
    </row>
    <row r="199" spans="1:11" ht="12.75" hidden="1" customHeight="1" outlineLevel="1">
      <c r="A199" s="372" t="s">
        <v>28</v>
      </c>
      <c r="B199" s="154">
        <f>(INDEX(Data!175:175,1,$P$1-18))+(INDEX(Data!175:175,1,$P$1-17))</f>
        <v>6873616</v>
      </c>
      <c r="C199" s="154">
        <f>(INDEX(Data!175:175,1,$P$1-16))+(INDEX(Data!175:175,1,$P$1-15))</f>
        <v>6478002</v>
      </c>
      <c r="D199" s="154">
        <f>(INDEX(Data!175:175,1,$P$1-14))+(INDEX(Data!175:175,1,$P$1-13))</f>
        <v>6353624</v>
      </c>
      <c r="E199" s="154">
        <f>(INDEX(Data!175:175,1,$P$1-12))+(INDEX(Data!175:175,1,$P$1-11))</f>
        <v>5985322</v>
      </c>
      <c r="F199" s="154">
        <f>(INDEX(Data!175:175,1,$P$1-10))+(INDEX(Data!175:175,1,$P$1-9))</f>
        <v>5924087</v>
      </c>
      <c r="G199" s="154">
        <f>(INDEX(Data!175:175,1,$P$1-8))+(INDEX(Data!175:175,1,$P$1-7))</f>
        <v>5865954</v>
      </c>
      <c r="H199" s="154">
        <f>(INDEX(Data!175:175,1,$P$1-6))+(INDEX(Data!175:175,1,$P$1-5))</f>
        <v>5371786</v>
      </c>
      <c r="I199" s="153">
        <f>(INDEX(Data!175:175,1,$P$1-4))+(INDEX(Data!175:175,1,$P$1-3))</f>
        <v>5730532</v>
      </c>
      <c r="J199" s="154">
        <f>(INDEX(Data!175:175,1,$P$1-2))+(INDEX(Data!175:175,1,$P$1-1))</f>
        <v>4905346</v>
      </c>
      <c r="K199" s="155">
        <f>(INDEX(Data!175:175,1,$P$1))+(INDEX(Data!175:175,1,$P$1+1))</f>
        <v>5883732</v>
      </c>
    </row>
    <row r="200" spans="1:11" ht="12.75" hidden="1" customHeight="1" outlineLevel="1">
      <c r="A200" s="372" t="s">
        <v>29</v>
      </c>
      <c r="B200" s="154">
        <f>(INDEX(Data!176:176,1,$P$1-18))+(INDEX(Data!176:176,1,$P$1-17))</f>
        <v>35361592</v>
      </c>
      <c r="C200" s="154">
        <f>(INDEX(Data!176:176,1,$P$1-16))+(INDEX(Data!176:176,1,$P$1-15))</f>
        <v>33122751</v>
      </c>
      <c r="D200" s="154">
        <f>(INDEX(Data!176:176,1,$P$1-14))+(INDEX(Data!176:176,1,$P$1-13))</f>
        <v>36347766</v>
      </c>
      <c r="E200" s="154">
        <f>(INDEX(Data!176:176,1,$P$1-12))+(INDEX(Data!176:176,1,$P$1-11))</f>
        <v>37505168</v>
      </c>
      <c r="F200" s="154">
        <f>(INDEX(Data!176:176,1,$P$1-10))+(INDEX(Data!176:176,1,$P$1-9))</f>
        <v>32156977</v>
      </c>
      <c r="G200" s="154">
        <f>(INDEX(Data!176:176,1,$P$1-8))+(INDEX(Data!176:176,1,$P$1-7))</f>
        <v>33714708</v>
      </c>
      <c r="H200" s="154">
        <f>(INDEX(Data!176:176,1,$P$1-6))+(INDEX(Data!176:176,1,$P$1-5))</f>
        <v>35267306</v>
      </c>
      <c r="I200" s="153">
        <f>(INDEX(Data!176:176,1,$P$1-4))+(INDEX(Data!176:176,1,$P$1-3))</f>
        <v>35618476</v>
      </c>
      <c r="J200" s="154">
        <f>(INDEX(Data!176:176,1,$P$1-2))+(INDEX(Data!176:176,1,$P$1-1))</f>
        <v>37736718</v>
      </c>
      <c r="K200" s="155">
        <f>(INDEX(Data!176:176,1,$P$1))+(INDEX(Data!176:176,1,$P$1+1))</f>
        <v>39332474</v>
      </c>
    </row>
    <row r="201" spans="1:11" ht="12.75" hidden="1" customHeight="1" outlineLevel="1">
      <c r="A201" s="372" t="s">
        <v>30</v>
      </c>
      <c r="B201" s="154">
        <f>(INDEX(Data!177:177,1,$P$1-18))+(INDEX(Data!177:177,1,$P$1-17))</f>
        <v>0</v>
      </c>
      <c r="C201" s="154">
        <f>(INDEX(Data!177:177,1,$P$1-16))+(INDEX(Data!177:177,1,$P$1-15))</f>
        <v>0</v>
      </c>
      <c r="D201" s="154">
        <f>(INDEX(Data!177:177,1,$P$1-14))+(INDEX(Data!177:177,1,$P$1-13))</f>
        <v>0</v>
      </c>
      <c r="E201" s="154">
        <f>(INDEX(Data!177:177,1,$P$1-12))+(INDEX(Data!177:177,1,$P$1-11))</f>
        <v>0</v>
      </c>
      <c r="F201" s="154">
        <f>(INDEX(Data!177:177,1,$P$1-10))+(INDEX(Data!177:177,1,$P$1-9))</f>
        <v>0</v>
      </c>
      <c r="G201" s="154">
        <f>(INDEX(Data!177:177,1,$P$1-8))+(INDEX(Data!177:177,1,$P$1-7))</f>
        <v>2276600</v>
      </c>
      <c r="H201" s="154">
        <f>(INDEX(Data!177:177,1,$P$1-6))+(INDEX(Data!177:177,1,$P$1-5))</f>
        <v>1837310</v>
      </c>
      <c r="I201" s="153">
        <f>(INDEX(Data!177:177,1,$P$1-4))+(INDEX(Data!177:177,1,$P$1-3))</f>
        <v>1795396</v>
      </c>
      <c r="J201" s="154">
        <f>(INDEX(Data!177:177,1,$P$1-2))+(INDEX(Data!177:177,1,$P$1-1))</f>
        <v>2549054</v>
      </c>
      <c r="K201" s="155">
        <f>(INDEX(Data!177:177,1,$P$1))+(INDEX(Data!177:177,1,$P$1+1))</f>
        <v>2977744</v>
      </c>
    </row>
    <row r="202" spans="1:11" ht="12.75" hidden="1" customHeight="1" outlineLevel="1">
      <c r="A202" s="372" t="s">
        <v>401</v>
      </c>
      <c r="B202" s="154">
        <f>(INDEX(Data!178:178,1,$P$1-18))+(INDEX(Data!178:178,1,$P$1-17))</f>
        <v>0</v>
      </c>
      <c r="C202" s="154">
        <f>(INDEX(Data!178:178,1,$P$1-16))+(INDEX(Data!178:178,1,$P$1-15))</f>
        <v>0</v>
      </c>
      <c r="D202" s="154">
        <f>(INDEX(Data!178:178,1,$P$1-14))+(INDEX(Data!178:178,1,$P$1-13))</f>
        <v>0</v>
      </c>
      <c r="E202" s="154">
        <f>(INDEX(Data!178:178,1,$P$1-12))+(INDEX(Data!178:178,1,$P$1-11))</f>
        <v>0</v>
      </c>
      <c r="F202" s="154">
        <f>(INDEX(Data!178:178,1,$P$1-10))+(INDEX(Data!178:178,1,$P$1-9))</f>
        <v>0</v>
      </c>
      <c r="G202" s="154">
        <f>(INDEX(Data!178:178,1,$P$1-8))+(INDEX(Data!178:178,1,$P$1-7))</f>
        <v>0</v>
      </c>
      <c r="H202" s="154">
        <f>(INDEX(Data!178:178,1,$P$1-6))+(INDEX(Data!178:178,1,$P$1-5))</f>
        <v>0</v>
      </c>
      <c r="I202" s="153">
        <f>(INDEX(Data!178:178,1,$P$1-4))+(INDEX(Data!178:178,1,$P$1-3))</f>
        <v>201154</v>
      </c>
      <c r="J202" s="154">
        <f>(INDEX(Data!178:178,1,$P$1-2))+(INDEX(Data!178:178,1,$P$1-1))</f>
        <v>0</v>
      </c>
      <c r="K202" s="155">
        <f>(INDEX(Data!178:178,1,$P$1))+(INDEX(Data!178:178,1,$P$1+1))</f>
        <v>0</v>
      </c>
    </row>
    <row r="203" spans="1:11" ht="12.75" hidden="1" customHeight="1" outlineLevel="1">
      <c r="A203" s="372" t="s">
        <v>31</v>
      </c>
      <c r="B203" s="154">
        <f>(INDEX(Data!179:179,1,$P$1-18))+(INDEX(Data!179:179,1,$P$1-17))</f>
        <v>14478048</v>
      </c>
      <c r="C203" s="154">
        <f>(INDEX(Data!179:179,1,$P$1-16))+(INDEX(Data!179:179,1,$P$1-15))</f>
        <v>12319066</v>
      </c>
      <c r="D203" s="154">
        <f>(INDEX(Data!179:179,1,$P$1-14))+(INDEX(Data!179:179,1,$P$1-13))</f>
        <v>13946106</v>
      </c>
      <c r="E203" s="154">
        <f>(INDEX(Data!179:179,1,$P$1-12))+(INDEX(Data!179:179,1,$P$1-11))</f>
        <v>13320790</v>
      </c>
      <c r="F203" s="154">
        <f>(INDEX(Data!179:179,1,$P$1-10))+(INDEX(Data!179:179,1,$P$1-9))</f>
        <v>12976672</v>
      </c>
      <c r="G203" s="154">
        <f>(INDEX(Data!179:179,1,$P$1-8))+(INDEX(Data!179:179,1,$P$1-7))</f>
        <v>13050208</v>
      </c>
      <c r="H203" s="154">
        <f>(INDEX(Data!179:179,1,$P$1-6))+(INDEX(Data!179:179,1,$P$1-5))</f>
        <v>13117186</v>
      </c>
      <c r="I203" s="153">
        <f>(INDEX(Data!179:179,1,$P$1-4))+(INDEX(Data!179:179,1,$P$1-3))</f>
        <v>12766690</v>
      </c>
      <c r="J203" s="154">
        <f>(INDEX(Data!179:179,1,$P$1-2))+(INDEX(Data!179:179,1,$P$1-1))</f>
        <v>12481912</v>
      </c>
      <c r="K203" s="155">
        <f>(INDEX(Data!179:179,1,$P$1))+(INDEX(Data!179:179,1,$P$1+1))</f>
        <v>12658262</v>
      </c>
    </row>
    <row r="204" spans="1:11" ht="12.75" hidden="1" customHeight="1" outlineLevel="1">
      <c r="A204" s="372" t="s">
        <v>32</v>
      </c>
      <c r="B204" s="154">
        <f>(INDEX(Data!180:180,1,$P$1-18))+(INDEX(Data!180:180,1,$P$1-17))</f>
        <v>13435514</v>
      </c>
      <c r="C204" s="154">
        <f>(INDEX(Data!180:180,1,$P$1-16))+(INDEX(Data!180:180,1,$P$1-15))</f>
        <v>12498224</v>
      </c>
      <c r="D204" s="154">
        <f>(INDEX(Data!180:180,1,$P$1-14))+(INDEX(Data!180:180,1,$P$1-13))</f>
        <v>15209192</v>
      </c>
      <c r="E204" s="154">
        <f>(INDEX(Data!180:180,1,$P$1-12))+(INDEX(Data!180:180,1,$P$1-11))</f>
        <v>14538704</v>
      </c>
      <c r="F204" s="154">
        <f>(INDEX(Data!180:180,1,$P$1-10))+(INDEX(Data!180:180,1,$P$1-9))</f>
        <v>10999999</v>
      </c>
      <c r="G204" s="154">
        <f>(INDEX(Data!180:180,1,$P$1-8))+(INDEX(Data!180:180,1,$P$1-7))</f>
        <v>12606922</v>
      </c>
      <c r="H204" s="154">
        <f>(INDEX(Data!180:180,1,$P$1-6))+(INDEX(Data!180:180,1,$P$1-5))</f>
        <v>14339336</v>
      </c>
      <c r="I204" s="153">
        <f>(INDEX(Data!180:180,1,$P$1-4))+(INDEX(Data!180:180,1,$P$1-3))</f>
        <v>11758686</v>
      </c>
      <c r="J204" s="154">
        <f>(INDEX(Data!180:180,1,$P$1-2))+(INDEX(Data!180:180,1,$P$1-1))</f>
        <v>11194066</v>
      </c>
      <c r="K204" s="155">
        <f>(INDEX(Data!180:180,1,$P$1))+(INDEX(Data!180:180,1,$P$1+1))</f>
        <v>11955242</v>
      </c>
    </row>
    <row r="205" spans="1:11" ht="12.75" hidden="1" customHeight="1" outlineLevel="1">
      <c r="A205" s="372" t="s">
        <v>33</v>
      </c>
      <c r="B205" s="154">
        <f>(INDEX(Data!181:181,1,$P$1-18))+(INDEX(Data!181:181,1,$P$1-17))</f>
        <v>39603588</v>
      </c>
      <c r="C205" s="154">
        <f>(INDEX(Data!181:181,1,$P$1-16))+(INDEX(Data!181:181,1,$P$1-15))</f>
        <v>36535738</v>
      </c>
      <c r="D205" s="154">
        <f>(INDEX(Data!181:181,1,$P$1-14))+(INDEX(Data!181:181,1,$P$1-13))</f>
        <v>41129040</v>
      </c>
      <c r="E205" s="154">
        <f>(INDEX(Data!181:181,1,$P$1-12))+(INDEX(Data!181:181,1,$P$1-11))</f>
        <v>38568780</v>
      </c>
      <c r="F205" s="154">
        <f>(INDEX(Data!181:181,1,$P$1-10))+(INDEX(Data!181:181,1,$P$1-9))</f>
        <v>36635901</v>
      </c>
      <c r="G205" s="154">
        <f>(INDEX(Data!181:181,1,$P$1-8))+(INDEX(Data!181:181,1,$P$1-7))</f>
        <v>37222172</v>
      </c>
      <c r="H205" s="154">
        <f>(INDEX(Data!181:181,1,$P$1-6))+(INDEX(Data!181:181,1,$P$1-5))</f>
        <v>42786440</v>
      </c>
      <c r="I205" s="153">
        <f>(INDEX(Data!181:181,1,$P$1-4))+(INDEX(Data!181:181,1,$P$1-3))</f>
        <v>49552504</v>
      </c>
      <c r="J205" s="154">
        <f>(INDEX(Data!181:181,1,$P$1-2))+(INDEX(Data!181:181,1,$P$1-1))</f>
        <v>49306532</v>
      </c>
      <c r="K205" s="155">
        <f>(INDEX(Data!181:181,1,$P$1))+(INDEX(Data!181:181,1,$P$1+1))</f>
        <v>52796524</v>
      </c>
    </row>
    <row r="206" spans="1:11" ht="12.75" hidden="1" customHeight="1" outlineLevel="1">
      <c r="A206" s="372" t="s">
        <v>34</v>
      </c>
      <c r="B206" s="154">
        <f>(INDEX(Data!182:182,1,$P$1-18))+(INDEX(Data!182:182,1,$P$1-17))</f>
        <v>7764468</v>
      </c>
      <c r="C206" s="154">
        <f>(INDEX(Data!182:182,1,$P$1-16))+(INDEX(Data!182:182,1,$P$1-15))</f>
        <v>6769831</v>
      </c>
      <c r="D206" s="154">
        <f>(INDEX(Data!182:182,1,$P$1-14))+(INDEX(Data!182:182,1,$P$1-13))</f>
        <v>7144816</v>
      </c>
      <c r="E206" s="154">
        <f>(INDEX(Data!182:182,1,$P$1-12))+(INDEX(Data!182:182,1,$P$1-11))</f>
        <v>6930172</v>
      </c>
      <c r="F206" s="154">
        <f>(INDEX(Data!182:182,1,$P$1-10))+(INDEX(Data!182:182,1,$P$1-9))</f>
        <v>6586773</v>
      </c>
      <c r="G206" s="154">
        <f>(INDEX(Data!182:182,1,$P$1-8))+(INDEX(Data!182:182,1,$P$1-7))</f>
        <v>6818220</v>
      </c>
      <c r="H206" s="154">
        <f>(INDEX(Data!182:182,1,$P$1-6))+(INDEX(Data!182:182,1,$P$1-5))</f>
        <v>7669390</v>
      </c>
      <c r="I206" s="153">
        <f>(INDEX(Data!182:182,1,$P$1-4))+(INDEX(Data!182:182,1,$P$1-3))</f>
        <v>6485284</v>
      </c>
      <c r="J206" s="154">
        <f>(INDEX(Data!182:182,1,$P$1-2))+(INDEX(Data!182:182,1,$P$1-1))</f>
        <v>7410004</v>
      </c>
      <c r="K206" s="155">
        <f>(INDEX(Data!182:182,1,$P$1))+(INDEX(Data!182:182,1,$P$1+1))</f>
        <v>8015562</v>
      </c>
    </row>
    <row r="207" spans="1:11" ht="12.75" hidden="1" customHeight="1" outlineLevel="1">
      <c r="A207" s="372" t="s">
        <v>35</v>
      </c>
      <c r="B207" s="154">
        <f>(INDEX(Data!183:183,1,$P$1-18))+(INDEX(Data!183:183,1,$P$1-17))</f>
        <v>11275992</v>
      </c>
      <c r="C207" s="154">
        <f>(INDEX(Data!183:183,1,$P$1-16))+(INDEX(Data!183:183,1,$P$1-15))</f>
        <v>9141924</v>
      </c>
      <c r="D207" s="154">
        <f>(INDEX(Data!183:183,1,$P$1-14))+(INDEX(Data!183:183,1,$P$1-13))</f>
        <v>11905546</v>
      </c>
      <c r="E207" s="154">
        <f>(INDEX(Data!183:183,1,$P$1-12))+(INDEX(Data!183:183,1,$P$1-11))</f>
        <v>11758708</v>
      </c>
      <c r="F207" s="154">
        <f>(INDEX(Data!183:183,1,$P$1-10))+(INDEX(Data!183:183,1,$P$1-9))</f>
        <v>12082799</v>
      </c>
      <c r="G207" s="154">
        <f>(INDEX(Data!183:183,1,$P$1-8))+(INDEX(Data!183:183,1,$P$1-7))</f>
        <v>11476186</v>
      </c>
      <c r="H207" s="154">
        <f>(INDEX(Data!183:183,1,$P$1-6))+(INDEX(Data!183:183,1,$P$1-5))</f>
        <v>13014554</v>
      </c>
      <c r="I207" s="153">
        <f>(INDEX(Data!183:183,1,$P$1-4))+(INDEX(Data!183:183,1,$P$1-3))</f>
        <v>13626610</v>
      </c>
      <c r="J207" s="154">
        <f>(INDEX(Data!183:183,1,$P$1-2))+(INDEX(Data!183:183,1,$P$1-1))</f>
        <v>14136420</v>
      </c>
      <c r="K207" s="155">
        <f>(INDEX(Data!183:183,1,$P$1))+(INDEX(Data!183:183,1,$P$1+1))</f>
        <v>12620890</v>
      </c>
    </row>
    <row r="208" spans="1:11" ht="12.75" hidden="1" customHeight="1" outlineLevel="1">
      <c r="A208" s="372" t="s">
        <v>36</v>
      </c>
      <c r="B208" s="154">
        <f>(INDEX(Data!184:184,1,$P$1-18))+(INDEX(Data!184:184,1,$P$1-17))</f>
        <v>10094914</v>
      </c>
      <c r="C208" s="154">
        <f>(INDEX(Data!184:184,1,$P$1-16))+(INDEX(Data!184:184,1,$P$1-15))</f>
        <v>9205713</v>
      </c>
      <c r="D208" s="154">
        <f>(INDEX(Data!184:184,1,$P$1-14))+(INDEX(Data!184:184,1,$P$1-13))</f>
        <v>12313168</v>
      </c>
      <c r="E208" s="154">
        <f>(INDEX(Data!184:184,1,$P$1-12))+(INDEX(Data!184:184,1,$P$1-11))</f>
        <v>11813706</v>
      </c>
      <c r="F208" s="154">
        <f>(INDEX(Data!184:184,1,$P$1-10))+(INDEX(Data!184:184,1,$P$1-9))</f>
        <v>11361463</v>
      </c>
      <c r="G208" s="154">
        <f>(INDEX(Data!184:184,1,$P$1-8))+(INDEX(Data!184:184,1,$P$1-7))</f>
        <v>10567744</v>
      </c>
      <c r="H208" s="154">
        <f>(INDEX(Data!184:184,1,$P$1-6))+(INDEX(Data!184:184,1,$P$1-5))</f>
        <v>11296352</v>
      </c>
      <c r="I208" s="153">
        <f>(INDEX(Data!184:184,1,$P$1-4))+(INDEX(Data!184:184,1,$P$1-3))</f>
        <v>11778604</v>
      </c>
      <c r="J208" s="154">
        <f>(INDEX(Data!184:184,1,$P$1-2))+(INDEX(Data!184:184,1,$P$1-1))</f>
        <v>10550564</v>
      </c>
      <c r="K208" s="155">
        <f>(INDEX(Data!184:184,1,$P$1))+(INDEX(Data!184:184,1,$P$1+1))</f>
        <v>11278966</v>
      </c>
    </row>
    <row r="209" spans="1:13" ht="12.75" hidden="1" customHeight="1" outlineLevel="1">
      <c r="A209" s="372" t="s">
        <v>40</v>
      </c>
      <c r="B209" s="154">
        <f>(INDEX(Data!185:185,1,$P$1-18))+(INDEX(Data!185:185,1,$P$1-17))</f>
        <v>14948786</v>
      </c>
      <c r="C209" s="154">
        <f>(INDEX(Data!185:185,1,$P$1-16))+(INDEX(Data!185:185,1,$P$1-15))</f>
        <v>13194722</v>
      </c>
      <c r="D209" s="154">
        <f>(INDEX(Data!185:185,1,$P$1-14))+(INDEX(Data!185:185,1,$P$1-13))</f>
        <v>15599652</v>
      </c>
      <c r="E209" s="154">
        <f>(INDEX(Data!185:185,1,$P$1-12))+(INDEX(Data!185:185,1,$P$1-11))</f>
        <v>16615022</v>
      </c>
      <c r="F209" s="154">
        <f>(INDEX(Data!185:185,1,$P$1-10))+(INDEX(Data!185:185,1,$P$1-9))</f>
        <v>16837997</v>
      </c>
      <c r="G209" s="154">
        <f>(INDEX(Data!185:185,1,$P$1-8))+(INDEX(Data!185:185,1,$P$1-7))</f>
        <v>15180700</v>
      </c>
      <c r="H209" s="154">
        <f>(INDEX(Data!185:185,1,$P$1-6))+(INDEX(Data!185:185,1,$P$1-5))</f>
        <v>15923168</v>
      </c>
      <c r="I209" s="153">
        <f>(INDEX(Data!185:185,1,$P$1-4))+(INDEX(Data!185:185,1,$P$1-3))</f>
        <v>18253726</v>
      </c>
      <c r="J209" s="154">
        <f>(INDEX(Data!185:185,1,$P$1-2))+(INDEX(Data!185:185,1,$P$1-1))</f>
        <v>17632460</v>
      </c>
      <c r="K209" s="155">
        <f>(INDEX(Data!185:185,1,$P$1))+(INDEX(Data!185:185,1,$P$1+1))</f>
        <v>20685018</v>
      </c>
    </row>
    <row r="210" spans="1:13" ht="12.75" hidden="1" customHeight="1" outlineLevel="1">
      <c r="A210" s="372" t="s">
        <v>107</v>
      </c>
      <c r="B210" s="154">
        <f>(INDEX(Data!186:186,1,$P$1-18))+(INDEX(Data!186:186,1,$P$1-17))</f>
        <v>28157876</v>
      </c>
      <c r="C210" s="154">
        <f>(INDEX(Data!186:186,1,$P$1-16))+(INDEX(Data!186:186,1,$P$1-15))</f>
        <v>24851275</v>
      </c>
      <c r="D210" s="154">
        <f>(INDEX(Data!186:186,1,$P$1-14))+(INDEX(Data!186:186,1,$P$1-13))</f>
        <v>28861508</v>
      </c>
      <c r="E210" s="154">
        <f>(INDEX(Data!186:186,1,$P$1-12))+(INDEX(Data!186:186,1,$P$1-11))</f>
        <v>27859770</v>
      </c>
      <c r="F210" s="154">
        <f>(INDEX(Data!186:186,1,$P$1-10))+(INDEX(Data!186:186,1,$P$1-9))</f>
        <v>28494444</v>
      </c>
      <c r="G210" s="154">
        <f>(INDEX(Data!186:186,1,$P$1-8))+(INDEX(Data!186:186,1,$P$1-7))</f>
        <v>29561522</v>
      </c>
      <c r="H210" s="154">
        <f>(INDEX(Data!186:186,1,$P$1-6))+(INDEX(Data!186:186,1,$P$1-5))</f>
        <v>33520146</v>
      </c>
      <c r="I210" s="153">
        <f>(INDEX(Data!186:186,1,$P$1-4))+(INDEX(Data!186:186,1,$P$1-3))</f>
        <v>36840948</v>
      </c>
      <c r="J210" s="154">
        <f>(INDEX(Data!186:186,1,$P$1-2))+(INDEX(Data!186:186,1,$P$1-1))</f>
        <v>36863178</v>
      </c>
      <c r="K210" s="155">
        <f>(INDEX(Data!186:186,1,$P$1))+(INDEX(Data!186:186,1,$P$1+1))</f>
        <v>39419812</v>
      </c>
    </row>
    <row r="211" spans="1:13" ht="12.75" hidden="1" customHeight="1" outlineLevel="1">
      <c r="A211" s="372" t="s">
        <v>41</v>
      </c>
      <c r="B211" s="154">
        <f>(INDEX(Data!187:187,1,$P$1-18))+(INDEX(Data!187:187,1,$P$1-17))</f>
        <v>3941640</v>
      </c>
      <c r="C211" s="154">
        <f>(INDEX(Data!187:187,1,$P$1-16))+(INDEX(Data!187:187,1,$P$1-15))</f>
        <v>3313196</v>
      </c>
      <c r="D211" s="154">
        <f>(INDEX(Data!187:187,1,$P$1-14))+(INDEX(Data!187:187,1,$P$1-13))</f>
        <v>4555794</v>
      </c>
      <c r="E211" s="154">
        <f>(INDEX(Data!187:187,1,$P$1-12))+(INDEX(Data!187:187,1,$P$1-11))</f>
        <v>3521160</v>
      </c>
      <c r="F211" s="154">
        <f>(INDEX(Data!187:187,1,$P$1-10))+(INDEX(Data!187:187,1,$P$1-9))</f>
        <v>3251663</v>
      </c>
      <c r="G211" s="154">
        <f>(INDEX(Data!187:187,1,$P$1-8))+(INDEX(Data!187:187,1,$P$1-7))</f>
        <v>3359462</v>
      </c>
      <c r="H211" s="154">
        <f>(INDEX(Data!187:187,1,$P$1-6))+(INDEX(Data!187:187,1,$P$1-5))</f>
        <v>3056386</v>
      </c>
      <c r="I211" s="153">
        <f>(INDEX(Data!187:187,1,$P$1-4))+(INDEX(Data!187:187,1,$P$1-3))</f>
        <v>2824426</v>
      </c>
      <c r="J211" s="154">
        <f>(INDEX(Data!187:187,1,$P$1-2))+(INDEX(Data!187:187,1,$P$1-1))</f>
        <v>2565296</v>
      </c>
      <c r="K211" s="155">
        <f>(INDEX(Data!187:187,1,$P$1))+(INDEX(Data!187:187,1,$P$1+1))</f>
        <v>2456374</v>
      </c>
    </row>
    <row r="212" spans="1:13" ht="12.75" hidden="1" customHeight="1" outlineLevel="1">
      <c r="A212" s="372" t="s">
        <v>42</v>
      </c>
      <c r="B212" s="154">
        <f>(INDEX(Data!188:188,1,$P$1-18))+(INDEX(Data!188:188,1,$P$1-17))</f>
        <v>0</v>
      </c>
      <c r="C212" s="154">
        <f>(INDEX(Data!188:188,1,$P$1-16))+(INDEX(Data!188:188,1,$P$1-15))</f>
        <v>0</v>
      </c>
      <c r="D212" s="154">
        <f>(INDEX(Data!188:188,1,$P$1-14))+(INDEX(Data!188:188,1,$P$1-13))</f>
        <v>0</v>
      </c>
      <c r="E212" s="154">
        <f>(INDEX(Data!188:188,1,$P$1-12))+(INDEX(Data!188:188,1,$P$1-11))</f>
        <v>0</v>
      </c>
      <c r="F212" s="154">
        <f>(INDEX(Data!188:188,1,$P$1-10))+(INDEX(Data!188:188,1,$P$1-9))</f>
        <v>-104759</v>
      </c>
      <c r="G212" s="154">
        <f>(INDEX(Data!188:188,1,$P$1-8))+(INDEX(Data!188:188,1,$P$1-7))</f>
        <v>344150</v>
      </c>
      <c r="H212" s="154">
        <f>(INDEX(Data!188:188,1,$P$1-6))+(INDEX(Data!188:188,1,$P$1-5))</f>
        <v>369258</v>
      </c>
      <c r="I212" s="153">
        <f>(INDEX(Data!188:188,1,$P$1-4))+(INDEX(Data!188:188,1,$P$1-3))</f>
        <v>391472</v>
      </c>
      <c r="J212" s="154">
        <f>(INDEX(Data!188:188,1,$P$1-2))+(INDEX(Data!188:188,1,$P$1-1))</f>
        <v>416408</v>
      </c>
      <c r="K212" s="155">
        <f>(INDEX(Data!188:188,1,$P$1))+(INDEX(Data!188:188,1,$P$1+1))</f>
        <v>386838</v>
      </c>
    </row>
    <row r="213" spans="1:13" ht="15" customHeight="1" collapsed="1">
      <c r="A213" s="370" t="s">
        <v>473</v>
      </c>
      <c r="B213" s="406">
        <f t="shared" ref="B213:F213" si="55">SUM(B173:B212)</f>
        <v>604647254</v>
      </c>
      <c r="C213" s="406">
        <f t="shared" si="55"/>
        <v>565919363</v>
      </c>
      <c r="D213" s="406">
        <f t="shared" si="55"/>
        <v>623727778</v>
      </c>
      <c r="E213" s="406">
        <f t="shared" si="55"/>
        <v>644713110</v>
      </c>
      <c r="F213" s="406">
        <f t="shared" si="55"/>
        <v>624047212</v>
      </c>
      <c r="G213" s="406">
        <f t="shared" ref="G213:K213" si="56">SUM(G173:G212)</f>
        <v>628336878</v>
      </c>
      <c r="H213" s="406">
        <f t="shared" si="56"/>
        <v>676108232</v>
      </c>
      <c r="I213" s="446">
        <f t="shared" si="56"/>
        <v>715307292</v>
      </c>
      <c r="J213" s="406">
        <f t="shared" si="56"/>
        <v>731674796</v>
      </c>
      <c r="K213" s="407">
        <f t="shared" si="56"/>
        <v>763919892</v>
      </c>
    </row>
    <row r="214" spans="1:13">
      <c r="A214" s="384" t="s">
        <v>433</v>
      </c>
      <c r="B214" s="480">
        <f>INDEX(Data!190:190,1,$P$1-18)</f>
        <v>7.36</v>
      </c>
      <c r="C214" s="480">
        <f>INDEX(Data!190:190,1,$P$1-16)</f>
        <v>5.95</v>
      </c>
      <c r="D214" s="480">
        <f>INDEX(Data!190:190,1,$P$1-14)</f>
        <v>6.37</v>
      </c>
      <c r="E214" s="480">
        <f>INDEX(Data!190:190,1,$P$1-12)</f>
        <v>6.19</v>
      </c>
      <c r="F214" s="480">
        <f>INDEX(Data!190:190,1,$P$1-10)</f>
        <v>6.09</v>
      </c>
      <c r="G214" s="480">
        <f>INDEX(Data!190:190,1,$P$1-8)</f>
        <v>5.03</v>
      </c>
      <c r="H214" s="480">
        <f>INDEX(Data!190:190,1,$P$1-6)</f>
        <v>5.5</v>
      </c>
      <c r="I214" s="481">
        <f>INDEX(Data!190:190,1,$P$1-4)</f>
        <v>5.55</v>
      </c>
      <c r="J214" s="480">
        <f>INDEX(Data!190:190,1,$P$1-2)</f>
        <v>5.29</v>
      </c>
      <c r="K214" s="386">
        <f>INDEX(Data!190:190,1,$P$1)</f>
        <v>5.33</v>
      </c>
    </row>
    <row r="215" spans="1:13">
      <c r="A215" s="384" t="s">
        <v>397</v>
      </c>
      <c r="B215" s="154">
        <f>INDEX(Data!191:191,1,$P$1-18)</f>
        <v>0</v>
      </c>
      <c r="C215" s="154">
        <f>INDEX(Data!191:191,1,$P$1-16)</f>
        <v>0</v>
      </c>
      <c r="D215" s="154">
        <f>INDEX(Data!191:191,1,$P$1-14)</f>
        <v>0</v>
      </c>
      <c r="E215" s="154">
        <f>INDEX(Data!191:191,1,$P$1-12)</f>
        <v>54330850</v>
      </c>
      <c r="F215" s="154">
        <f>INDEX(Data!191:191,1,$P$1-10)</f>
        <v>54613917</v>
      </c>
      <c r="G215" s="154">
        <f>INDEX(Data!191:191,1,$P$1-8)</f>
        <v>62733660</v>
      </c>
      <c r="H215" s="154">
        <f>INDEX(Data!191:191,1,$P$1-6)</f>
        <v>61505172</v>
      </c>
      <c r="I215" s="153">
        <f>INDEX(Data!191:191,1,$P$1-4)</f>
        <v>64427493</v>
      </c>
      <c r="J215" s="154">
        <f>INDEX(Data!191:191,1,$P$1-2)</f>
        <v>69190427</v>
      </c>
      <c r="K215" s="155">
        <f>INDEX(Data!191:191,1,$P$1)</f>
        <v>71414661.282981753</v>
      </c>
    </row>
    <row r="216" spans="1:13" s="38" customFormat="1" hidden="1" outlineLevel="1">
      <c r="A216" s="601" t="s">
        <v>197</v>
      </c>
      <c r="B216" s="598"/>
      <c r="C216" s="598"/>
      <c r="D216" s="598"/>
      <c r="E216" s="598"/>
      <c r="F216" s="598"/>
      <c r="G216" s="598"/>
      <c r="H216" s="598"/>
      <c r="I216" s="598"/>
      <c r="J216" s="598"/>
      <c r="K216" s="597"/>
      <c r="L216" s="35"/>
      <c r="M216" s="35"/>
    </row>
    <row r="217" spans="1:13" ht="12.75" hidden="1" customHeight="1" outlineLevel="1">
      <c r="A217" s="372" t="s">
        <v>3</v>
      </c>
      <c r="B217" s="390">
        <f>(INDEX(Data!196:196,1,$P$1-18))+(INDEX(Data!196:196,1,$P$1-17))</f>
        <v>0</v>
      </c>
      <c r="C217" s="390">
        <f>(INDEX(Data!196:196,1,$P$1-16))+(INDEX(Data!196:196,1,$P$1-15))</f>
        <v>0</v>
      </c>
      <c r="D217" s="390">
        <f>(INDEX(Data!196:196,1,$P$1-14))+(INDEX(Data!196:196,1,$P$1-13))</f>
        <v>0</v>
      </c>
      <c r="E217" s="390">
        <f>(INDEX(Data!196:196,1,$P$1-12))+(INDEX(Data!196:196,1,$P$1-11))</f>
        <v>0</v>
      </c>
      <c r="F217" s="390">
        <f>(INDEX(Data!196:196,1,$P$1-10))+(INDEX(Data!196:196,1,$P$1-9))</f>
        <v>0</v>
      </c>
      <c r="G217" s="390">
        <f>(INDEX(Data!196:196,1,$P$1-8))+(INDEX(Data!196:196,1,$P$1-7))</f>
        <v>0</v>
      </c>
      <c r="H217" s="390">
        <f>(INDEX(Data!196:196,1,$P$1-6))+(INDEX(Data!196:196,1,$P$1-5))</f>
        <v>0</v>
      </c>
      <c r="I217" s="482">
        <f>(INDEX(Data!196:196,1,$P$1-4))+(INDEX(Data!196:196,1,$P$1-3))</f>
        <v>0</v>
      </c>
      <c r="J217" s="392">
        <f>(INDEX(Data!196:196,1,$P$1-2))+(INDEX(Data!196:196,1,$P$1-1))</f>
        <v>0</v>
      </c>
      <c r="K217" s="371">
        <f>(INDEX(Data!196:196,1,$P$1))+(INDEX(Data!196:196,1,$P$1+1))</f>
        <v>0</v>
      </c>
    </row>
    <row r="218" spans="1:13" ht="12.75" hidden="1" customHeight="1" outlineLevel="1">
      <c r="A218" s="372" t="s">
        <v>4</v>
      </c>
      <c r="B218" s="154">
        <f>(INDEX(Data!197:197,1,$P$1-18))+(INDEX(Data!197:197,1,$P$1-17))</f>
        <v>0</v>
      </c>
      <c r="C218" s="154">
        <f>(INDEX(Data!197:197,1,$P$1-16))+(INDEX(Data!197:197,1,$P$1-15))</f>
        <v>0</v>
      </c>
      <c r="D218" s="154">
        <f>(INDEX(Data!197:197,1,$P$1-14))+(INDEX(Data!197:197,1,$P$1-13))</f>
        <v>0</v>
      </c>
      <c r="E218" s="154">
        <f>(INDEX(Data!197:197,1,$P$1-12))+(INDEX(Data!197:197,1,$P$1-11))</f>
        <v>0</v>
      </c>
      <c r="F218" s="154">
        <f>(INDEX(Data!197:197,1,$P$1-10))+(INDEX(Data!197:197,1,$P$1-9))</f>
        <v>0</v>
      </c>
      <c r="G218" s="154">
        <f>(INDEX(Data!197:197,1,$P$1-8))+(INDEX(Data!197:197,1,$P$1-7))</f>
        <v>0</v>
      </c>
      <c r="H218" s="154">
        <f>(INDEX(Data!197:197,1,$P$1-6))+(INDEX(Data!197:197,1,$P$1-5))</f>
        <v>0</v>
      </c>
      <c r="I218" s="483">
        <f>(INDEX(Data!197:197,1,$P$1-4))+(INDEX(Data!197:197,1,$P$1-3))</f>
        <v>0</v>
      </c>
      <c r="J218" s="394">
        <f>(INDEX(Data!197:197,1,$P$1-2))+(INDEX(Data!197:197,1,$P$1-1))</f>
        <v>0</v>
      </c>
      <c r="K218" s="155">
        <f>(INDEX(Data!197:197,1,$P$1))+(INDEX(Data!197:197,1,$P$1+1))</f>
        <v>0</v>
      </c>
    </row>
    <row r="219" spans="1:13" ht="12.75" hidden="1" customHeight="1" outlineLevel="1">
      <c r="A219" s="372" t="s">
        <v>5</v>
      </c>
      <c r="B219" s="154">
        <f>(INDEX(Data!198:198,1,$P$1-18))+(INDEX(Data!198:198,1,$P$1-17))</f>
        <v>0</v>
      </c>
      <c r="C219" s="154">
        <f>(INDEX(Data!198:198,1,$P$1-16))+(INDEX(Data!198:198,1,$P$1-15))</f>
        <v>0</v>
      </c>
      <c r="D219" s="154">
        <f>(INDEX(Data!198:198,1,$P$1-14))+(INDEX(Data!198:198,1,$P$1-13))</f>
        <v>0</v>
      </c>
      <c r="E219" s="154">
        <f>(INDEX(Data!198:198,1,$P$1-12))+(INDEX(Data!198:198,1,$P$1-11))</f>
        <v>0</v>
      </c>
      <c r="F219" s="154">
        <f>(INDEX(Data!198:198,1,$P$1-10))+(INDEX(Data!198:198,1,$P$1-9))</f>
        <v>0</v>
      </c>
      <c r="G219" s="154">
        <f>(INDEX(Data!198:198,1,$P$1-8))+(INDEX(Data!198:198,1,$P$1-7))</f>
        <v>0</v>
      </c>
      <c r="H219" s="154">
        <f>(INDEX(Data!198:198,1,$P$1-6))+(INDEX(Data!198:198,1,$P$1-5))</f>
        <v>0</v>
      </c>
      <c r="I219" s="483">
        <f>(INDEX(Data!198:198,1,$P$1-4))+(INDEX(Data!198:198,1,$P$1-3))</f>
        <v>0</v>
      </c>
      <c r="J219" s="394">
        <f>(INDEX(Data!198:198,1,$P$1-2))+(INDEX(Data!198:198,1,$P$1-1))</f>
        <v>0</v>
      </c>
      <c r="K219" s="155">
        <f>(INDEX(Data!198:198,1,$P$1))+(INDEX(Data!198:198,1,$P$1+1))</f>
        <v>0</v>
      </c>
    </row>
    <row r="220" spans="1:13" ht="12.75" hidden="1" customHeight="1" outlineLevel="1">
      <c r="A220" s="372" t="s">
        <v>6</v>
      </c>
      <c r="B220" s="154">
        <f>(INDEX(Data!199:199,1,$P$1-18))+(INDEX(Data!199:199,1,$P$1-17))</f>
        <v>0</v>
      </c>
      <c r="C220" s="154">
        <f>(INDEX(Data!199:199,1,$P$1-16))+(INDEX(Data!199:199,1,$P$1-15))</f>
        <v>0</v>
      </c>
      <c r="D220" s="154">
        <f>(INDEX(Data!199:199,1,$P$1-14))+(INDEX(Data!199:199,1,$P$1-13))</f>
        <v>0</v>
      </c>
      <c r="E220" s="154">
        <f>(INDEX(Data!199:199,1,$P$1-12))+(INDEX(Data!199:199,1,$P$1-11))</f>
        <v>0</v>
      </c>
      <c r="F220" s="154">
        <f>(INDEX(Data!199:199,1,$P$1-10))+(INDEX(Data!199:199,1,$P$1-9))</f>
        <v>0</v>
      </c>
      <c r="G220" s="154">
        <f>(INDEX(Data!199:199,1,$P$1-8))+(INDEX(Data!199:199,1,$P$1-7))</f>
        <v>0</v>
      </c>
      <c r="H220" s="154">
        <f>(INDEX(Data!199:199,1,$P$1-6))+(INDEX(Data!199:199,1,$P$1-5))</f>
        <v>0</v>
      </c>
      <c r="I220" s="483">
        <f>(INDEX(Data!199:199,1,$P$1-4))+(INDEX(Data!199:199,1,$P$1-3))</f>
        <v>0</v>
      </c>
      <c r="J220" s="394">
        <f>(INDEX(Data!199:199,1,$P$1-2))+(INDEX(Data!199:199,1,$P$1-1))</f>
        <v>0</v>
      </c>
      <c r="K220" s="155">
        <f>(INDEX(Data!199:199,1,$P$1))+(INDEX(Data!199:199,1,$P$1+1))</f>
        <v>0</v>
      </c>
    </row>
    <row r="221" spans="1:13" ht="12.75" hidden="1" customHeight="1" outlineLevel="1">
      <c r="A221" s="372" t="s">
        <v>399</v>
      </c>
      <c r="B221" s="154">
        <f>(INDEX(Data!200:200,1,$P$1-18))+(INDEX(Data!200:200,1,$P$1-17))</f>
        <v>0</v>
      </c>
      <c r="C221" s="154">
        <f>(INDEX(Data!200:200,1,$P$1-16))+(INDEX(Data!200:200,1,$P$1-15))</f>
        <v>0</v>
      </c>
      <c r="D221" s="154">
        <f>(INDEX(Data!200:200,1,$P$1-14))+(INDEX(Data!200:200,1,$P$1-13))</f>
        <v>0</v>
      </c>
      <c r="E221" s="154">
        <f>(INDEX(Data!200:200,1,$P$1-12))+(INDEX(Data!200:200,1,$P$1-11))</f>
        <v>0</v>
      </c>
      <c r="F221" s="154">
        <f>(INDEX(Data!200:200,1,$P$1-10))+(INDEX(Data!200:200,1,$P$1-9))</f>
        <v>0</v>
      </c>
      <c r="G221" s="154">
        <f>(INDEX(Data!200:200,1,$P$1-8))+(INDEX(Data!200:200,1,$P$1-7))</f>
        <v>0</v>
      </c>
      <c r="H221" s="154">
        <f>(INDEX(Data!200:200,1,$P$1-6))+(INDEX(Data!200:200,1,$P$1-5))</f>
        <v>0</v>
      </c>
      <c r="I221" s="483">
        <f>(INDEX(Data!200:200,1,$P$1-4))+(INDEX(Data!200:200,1,$P$1-3))</f>
        <v>0</v>
      </c>
      <c r="J221" s="394">
        <f>(INDEX(Data!200:200,1,$P$1-2))+(INDEX(Data!200:200,1,$P$1-1))</f>
        <v>0</v>
      </c>
      <c r="K221" s="155">
        <f>(INDEX(Data!200:200,1,$P$1))+(INDEX(Data!200:200,1,$P$1+1))</f>
        <v>0</v>
      </c>
    </row>
    <row r="222" spans="1:13" ht="12.75" hidden="1" customHeight="1" outlineLevel="1">
      <c r="A222" s="372" t="s">
        <v>7</v>
      </c>
      <c r="B222" s="154">
        <f>(INDEX(Data!201:201,1,$P$1-18))+(INDEX(Data!201:201,1,$P$1-17))</f>
        <v>0</v>
      </c>
      <c r="C222" s="154">
        <f>(INDEX(Data!201:201,1,$P$1-16))+(INDEX(Data!201:201,1,$P$1-15))</f>
        <v>0</v>
      </c>
      <c r="D222" s="154">
        <f>(INDEX(Data!201:201,1,$P$1-14))+(INDEX(Data!201:201,1,$P$1-13))</f>
        <v>0</v>
      </c>
      <c r="E222" s="154">
        <f>(INDEX(Data!201:201,1,$P$1-12))+(INDEX(Data!201:201,1,$P$1-11))</f>
        <v>0</v>
      </c>
      <c r="F222" s="154">
        <f>(INDEX(Data!201:201,1,$P$1-10))+(INDEX(Data!201:201,1,$P$1-9))</f>
        <v>0</v>
      </c>
      <c r="G222" s="154">
        <f>(INDEX(Data!201:201,1,$P$1-8))+(INDEX(Data!201:201,1,$P$1-7))</f>
        <v>0</v>
      </c>
      <c r="H222" s="154">
        <f>(INDEX(Data!201:201,1,$P$1-6))+(INDEX(Data!201:201,1,$P$1-5))</f>
        <v>0</v>
      </c>
      <c r="I222" s="483">
        <f>(INDEX(Data!201:201,1,$P$1-4))+(INDEX(Data!201:201,1,$P$1-3))</f>
        <v>0</v>
      </c>
      <c r="J222" s="394">
        <f>(INDEX(Data!201:201,1,$P$1-2))+(INDEX(Data!201:201,1,$P$1-1))</f>
        <v>0</v>
      </c>
      <c r="K222" s="155">
        <f>(INDEX(Data!201:201,1,$P$1))+(INDEX(Data!201:201,1,$P$1+1))</f>
        <v>0</v>
      </c>
    </row>
    <row r="223" spans="1:13" ht="12.75" hidden="1" customHeight="1" outlineLevel="1">
      <c r="A223" s="372" t="s">
        <v>8</v>
      </c>
      <c r="B223" s="154">
        <f>(INDEX(Data!202:202,1,$P$1-18))+(INDEX(Data!202:202,1,$P$1-17))</f>
        <v>1500000</v>
      </c>
      <c r="C223" s="154">
        <f>(INDEX(Data!202:202,1,$P$1-16))+(INDEX(Data!202:202,1,$P$1-15))</f>
        <v>1500000</v>
      </c>
      <c r="D223" s="154">
        <f>(INDEX(Data!202:202,1,$P$1-14))+(INDEX(Data!202:202,1,$P$1-13))</f>
        <v>1500000</v>
      </c>
      <c r="E223" s="154">
        <f>(INDEX(Data!202:202,1,$P$1-12))+(INDEX(Data!202:202,1,$P$1-11))</f>
        <v>1500000</v>
      </c>
      <c r="F223" s="154">
        <f>(INDEX(Data!202:202,1,$P$1-10))+(INDEX(Data!202:202,1,$P$1-9))</f>
        <v>1120200</v>
      </c>
      <c r="G223" s="154">
        <f>(INDEX(Data!202:202,1,$P$1-8))+(INDEX(Data!202:202,1,$P$1-7))</f>
        <v>945000</v>
      </c>
      <c r="H223" s="154">
        <f>(INDEX(Data!202:202,1,$P$1-6))+(INDEX(Data!202:202,1,$P$1-5))</f>
        <v>556200</v>
      </c>
      <c r="I223" s="483">
        <f>(INDEX(Data!202:202,1,$P$1-4))+(INDEX(Data!202:202,1,$P$1-3))</f>
        <v>0</v>
      </c>
      <c r="J223" s="394">
        <f>(INDEX(Data!202:202,1,$P$1-2))+(INDEX(Data!202:202,1,$P$1-1))</f>
        <v>0</v>
      </c>
      <c r="K223" s="155">
        <f>(INDEX(Data!202:202,1,$P$1))+(INDEX(Data!202:202,1,$P$1+1))</f>
        <v>0</v>
      </c>
    </row>
    <row r="224" spans="1:13" ht="12.75" hidden="1" customHeight="1" outlineLevel="1">
      <c r="A224" s="372" t="s">
        <v>9</v>
      </c>
      <c r="B224" s="154">
        <f>(INDEX(Data!203:203,1,$P$1-18))+(INDEX(Data!203:203,1,$P$1-17))</f>
        <v>1500000</v>
      </c>
      <c r="C224" s="154">
        <f>(INDEX(Data!203:203,1,$P$1-16))+(INDEX(Data!203:203,1,$P$1-15))</f>
        <v>1500000</v>
      </c>
      <c r="D224" s="154">
        <f>(INDEX(Data!203:203,1,$P$1-14))+(INDEX(Data!203:203,1,$P$1-13))</f>
        <v>1500000</v>
      </c>
      <c r="E224" s="154">
        <f>(INDEX(Data!203:203,1,$P$1-12))+(INDEX(Data!203:203,1,$P$1-11))</f>
        <v>1500000</v>
      </c>
      <c r="F224" s="154">
        <f>(INDEX(Data!203:203,1,$P$1-10))+(INDEX(Data!203:203,1,$P$1-9))</f>
        <v>1500000</v>
      </c>
      <c r="G224" s="154">
        <f>(INDEX(Data!203:203,1,$P$1-8))+(INDEX(Data!203:203,1,$P$1-7))</f>
        <v>1500000</v>
      </c>
      <c r="H224" s="154">
        <f>(INDEX(Data!203:203,1,$P$1-6))+(INDEX(Data!203:203,1,$P$1-5))</f>
        <v>1500000</v>
      </c>
      <c r="I224" s="483">
        <f>(INDEX(Data!203:203,1,$P$1-4))+(INDEX(Data!203:203,1,$P$1-3))</f>
        <v>1332000</v>
      </c>
      <c r="J224" s="394">
        <f>(INDEX(Data!203:203,1,$P$1-2))+(INDEX(Data!203:203,1,$P$1-1))</f>
        <v>1042800</v>
      </c>
      <c r="K224" s="155">
        <f>(INDEX(Data!203:203,1,$P$1))+(INDEX(Data!203:203,1,$P$1+1))</f>
        <v>2135456</v>
      </c>
    </row>
    <row r="225" spans="1:11" ht="12.75" hidden="1" customHeight="1" outlineLevel="1">
      <c r="A225" s="372" t="s">
        <v>10</v>
      </c>
      <c r="B225" s="154">
        <f>(INDEX(Data!204:204,1,$P$1-18))+(INDEX(Data!204:204,1,$P$1-17))</f>
        <v>0</v>
      </c>
      <c r="C225" s="154">
        <f>(INDEX(Data!204:204,1,$P$1-16))+(INDEX(Data!204:204,1,$P$1-15))</f>
        <v>0</v>
      </c>
      <c r="D225" s="154">
        <f>(INDEX(Data!204:204,1,$P$1-14))+(INDEX(Data!204:204,1,$P$1-13))</f>
        <v>0</v>
      </c>
      <c r="E225" s="154">
        <f>(INDEX(Data!204:204,1,$P$1-12))+(INDEX(Data!204:204,1,$P$1-11))</f>
        <v>0</v>
      </c>
      <c r="F225" s="154">
        <f>(INDEX(Data!204:204,1,$P$1-10))+(INDEX(Data!204:204,1,$P$1-9))</f>
        <v>0</v>
      </c>
      <c r="G225" s="154">
        <f>(INDEX(Data!204:204,1,$P$1-8))+(INDEX(Data!204:204,1,$P$1-7))</f>
        <v>0</v>
      </c>
      <c r="H225" s="154">
        <f>(INDEX(Data!204:204,1,$P$1-6))+(INDEX(Data!204:204,1,$P$1-5))</f>
        <v>0</v>
      </c>
      <c r="I225" s="483">
        <f>(INDEX(Data!204:204,1,$P$1-4))+(INDEX(Data!204:204,1,$P$1-3))</f>
        <v>0</v>
      </c>
      <c r="J225" s="394">
        <f>(INDEX(Data!204:204,1,$P$1-2))+(INDEX(Data!204:204,1,$P$1-1))</f>
        <v>0</v>
      </c>
      <c r="K225" s="155">
        <f>(INDEX(Data!204:204,1,$P$1))+(INDEX(Data!204:204,1,$P$1+1))</f>
        <v>0</v>
      </c>
    </row>
    <row r="226" spans="1:11" ht="12.75" hidden="1" customHeight="1" outlineLevel="1">
      <c r="A226" s="372" t="s">
        <v>11</v>
      </c>
      <c r="B226" s="154">
        <f>(INDEX(Data!205:205,1,$P$1-18))+(INDEX(Data!205:205,1,$P$1-17))</f>
        <v>1500000</v>
      </c>
      <c r="C226" s="154">
        <f>(INDEX(Data!205:205,1,$P$1-16))+(INDEX(Data!205:205,1,$P$1-15))</f>
        <v>1500000</v>
      </c>
      <c r="D226" s="154">
        <f>(INDEX(Data!205:205,1,$P$1-14))+(INDEX(Data!205:205,1,$P$1-13))</f>
        <v>0</v>
      </c>
      <c r="E226" s="154">
        <f>(INDEX(Data!205:205,1,$P$1-12))+(INDEX(Data!205:205,1,$P$1-11))</f>
        <v>0</v>
      </c>
      <c r="F226" s="154">
        <f>(INDEX(Data!205:205,1,$P$1-10))+(INDEX(Data!205:205,1,$P$1-9))</f>
        <v>1158900</v>
      </c>
      <c r="G226" s="154">
        <f>(INDEX(Data!205:205,1,$P$1-8))+(INDEX(Data!205:205,1,$P$1-7))</f>
        <v>1065900</v>
      </c>
      <c r="H226" s="154">
        <f>(INDEX(Data!205:205,1,$P$1-6))+(INDEX(Data!205:205,1,$P$1-5))</f>
        <v>942600</v>
      </c>
      <c r="I226" s="483">
        <f>(INDEX(Data!205:205,1,$P$1-4))+(INDEX(Data!205:205,1,$P$1-3))</f>
        <v>589200</v>
      </c>
      <c r="J226" s="394">
        <f>(INDEX(Data!205:205,1,$P$1-2))+(INDEX(Data!205:205,1,$P$1-1))</f>
        <v>175200</v>
      </c>
      <c r="K226" s="155">
        <f>(INDEX(Data!205:205,1,$P$1))+(INDEX(Data!205:205,1,$P$1+1))</f>
        <v>143670</v>
      </c>
    </row>
    <row r="227" spans="1:11" ht="12.75" hidden="1" customHeight="1" outlineLevel="1">
      <c r="A227" s="372" t="s">
        <v>12</v>
      </c>
      <c r="B227" s="154">
        <f>(INDEX(Data!206:206,1,$P$1-18))+(INDEX(Data!206:206,1,$P$1-17))</f>
        <v>0</v>
      </c>
      <c r="C227" s="154">
        <f>(INDEX(Data!206:206,1,$P$1-16))+(INDEX(Data!206:206,1,$P$1-15))</f>
        <v>0</v>
      </c>
      <c r="D227" s="154">
        <f>(INDEX(Data!206:206,1,$P$1-14))+(INDEX(Data!206:206,1,$P$1-13))</f>
        <v>0</v>
      </c>
      <c r="E227" s="154">
        <f>(INDEX(Data!206:206,1,$P$1-12))+(INDEX(Data!206:206,1,$P$1-11))</f>
        <v>0</v>
      </c>
      <c r="F227" s="154">
        <f>(INDEX(Data!206:206,1,$P$1-10))+(INDEX(Data!206:206,1,$P$1-9))</f>
        <v>0</v>
      </c>
      <c r="G227" s="154">
        <f>(INDEX(Data!206:206,1,$P$1-8))+(INDEX(Data!206:206,1,$P$1-7))</f>
        <v>0</v>
      </c>
      <c r="H227" s="154">
        <f>(INDEX(Data!206:206,1,$P$1-6))+(INDEX(Data!206:206,1,$P$1-5))</f>
        <v>0</v>
      </c>
      <c r="I227" s="483">
        <f>(INDEX(Data!206:206,1,$P$1-4))+(INDEX(Data!206:206,1,$P$1-3))</f>
        <v>0</v>
      </c>
      <c r="J227" s="394">
        <f>(INDEX(Data!206:206,1,$P$1-2))+(INDEX(Data!206:206,1,$P$1-1))</f>
        <v>0</v>
      </c>
      <c r="K227" s="155">
        <f>(INDEX(Data!206:206,1,$P$1))+(INDEX(Data!206:206,1,$P$1+1))</f>
        <v>0</v>
      </c>
    </row>
    <row r="228" spans="1:11" ht="12.75" hidden="1" customHeight="1" outlineLevel="1">
      <c r="A228" s="372" t="s">
        <v>13</v>
      </c>
      <c r="B228" s="154">
        <f>(INDEX(Data!207:207,1,$P$1-18))+(INDEX(Data!207:207,1,$P$1-17))</f>
        <v>1500000</v>
      </c>
      <c r="C228" s="154">
        <f>(INDEX(Data!207:207,1,$P$1-16))+(INDEX(Data!207:207,1,$P$1-15))</f>
        <v>1500000</v>
      </c>
      <c r="D228" s="154">
        <f>(INDEX(Data!207:207,1,$P$1-14))+(INDEX(Data!207:207,1,$P$1-13))</f>
        <v>1500000</v>
      </c>
      <c r="E228" s="154">
        <f>(INDEX(Data!207:207,1,$P$1-12))+(INDEX(Data!207:207,1,$P$1-11))</f>
        <v>1500000</v>
      </c>
      <c r="F228" s="154">
        <f>(INDEX(Data!207:207,1,$P$1-10))+(INDEX(Data!207:207,1,$P$1-9))</f>
        <v>1500000</v>
      </c>
      <c r="G228" s="154">
        <f>(INDEX(Data!207:207,1,$P$1-8))+(INDEX(Data!207:207,1,$P$1-7))</f>
        <v>1500000</v>
      </c>
      <c r="H228" s="154">
        <f>(INDEX(Data!207:207,1,$P$1-6))+(INDEX(Data!207:207,1,$P$1-5))</f>
        <v>1500000</v>
      </c>
      <c r="I228" s="483">
        <f>(INDEX(Data!207:207,1,$P$1-4))+(INDEX(Data!207:207,1,$P$1-3))</f>
        <v>1500000</v>
      </c>
      <c r="J228" s="394">
        <f>(INDEX(Data!207:207,1,$P$1-2))+(INDEX(Data!207:207,1,$P$1-1))</f>
        <v>1500000</v>
      </c>
      <c r="K228" s="155">
        <f>(INDEX(Data!207:207,1,$P$1))+(INDEX(Data!207:207,1,$P$1+1))</f>
        <v>2633132</v>
      </c>
    </row>
    <row r="229" spans="1:11" ht="12.75" hidden="1" customHeight="1" outlineLevel="1">
      <c r="A229" s="372" t="s">
        <v>14</v>
      </c>
      <c r="B229" s="154">
        <f>(INDEX(Data!208:208,1,$P$1-18))+(INDEX(Data!208:208,1,$P$1-17))</f>
        <v>0</v>
      </c>
      <c r="C229" s="154">
        <f>(INDEX(Data!208:208,1,$P$1-16))+(INDEX(Data!208:208,1,$P$1-15))</f>
        <v>0</v>
      </c>
      <c r="D229" s="154">
        <f>(INDEX(Data!208:208,1,$P$1-14))+(INDEX(Data!208:208,1,$P$1-13))</f>
        <v>0</v>
      </c>
      <c r="E229" s="154">
        <f>(INDEX(Data!208:208,1,$P$1-12))+(INDEX(Data!208:208,1,$P$1-11))</f>
        <v>0</v>
      </c>
      <c r="F229" s="154">
        <f>(INDEX(Data!208:208,1,$P$1-10))+(INDEX(Data!208:208,1,$P$1-9))</f>
        <v>516300</v>
      </c>
      <c r="G229" s="154">
        <f>(INDEX(Data!208:208,1,$P$1-8))+(INDEX(Data!208:208,1,$P$1-7))</f>
        <v>365700</v>
      </c>
      <c r="H229" s="154">
        <f>(INDEX(Data!208:208,1,$P$1-6))+(INDEX(Data!208:208,1,$P$1-5))</f>
        <v>499200</v>
      </c>
      <c r="I229" s="483">
        <f>(INDEX(Data!208:208,1,$P$1-4))+(INDEX(Data!208:208,1,$P$1-3))</f>
        <v>497100</v>
      </c>
      <c r="J229" s="394">
        <f>(INDEX(Data!208:208,1,$P$1-2))+(INDEX(Data!208:208,1,$P$1-1))</f>
        <v>371400</v>
      </c>
      <c r="K229" s="155">
        <f>(INDEX(Data!208:208,1,$P$1))+(INDEX(Data!208:208,1,$P$1+1))</f>
        <v>206390</v>
      </c>
    </row>
    <row r="230" spans="1:11" ht="12.75" hidden="1" customHeight="1" outlineLevel="1">
      <c r="A230" s="372" t="s">
        <v>15</v>
      </c>
      <c r="B230" s="154">
        <f>(INDEX(Data!209:209,1,$P$1-18))+(INDEX(Data!209:209,1,$P$1-17))</f>
        <v>0</v>
      </c>
      <c r="C230" s="154">
        <f>(INDEX(Data!209:209,1,$P$1-16))+(INDEX(Data!209:209,1,$P$1-15))</f>
        <v>0</v>
      </c>
      <c r="D230" s="154">
        <f>(INDEX(Data!209:209,1,$P$1-14))+(INDEX(Data!209:209,1,$P$1-13))</f>
        <v>0</v>
      </c>
      <c r="E230" s="154">
        <f>(INDEX(Data!209:209,1,$P$1-12))+(INDEX(Data!209:209,1,$P$1-11))</f>
        <v>0</v>
      </c>
      <c r="F230" s="154">
        <f>(INDEX(Data!209:209,1,$P$1-10))+(INDEX(Data!209:209,1,$P$1-9))</f>
        <v>860100</v>
      </c>
      <c r="G230" s="154">
        <f>(INDEX(Data!209:209,1,$P$1-8))+(INDEX(Data!209:209,1,$P$1-7))</f>
        <v>198000</v>
      </c>
      <c r="H230" s="154">
        <f>(INDEX(Data!209:209,1,$P$1-6))+(INDEX(Data!209:209,1,$P$1-5))</f>
        <v>0</v>
      </c>
      <c r="I230" s="483">
        <f>(INDEX(Data!209:209,1,$P$1-4))+(INDEX(Data!209:209,1,$P$1-3))</f>
        <v>0</v>
      </c>
      <c r="J230" s="394">
        <f>(INDEX(Data!209:209,1,$P$1-2))+(INDEX(Data!209:209,1,$P$1-1))</f>
        <v>0</v>
      </c>
      <c r="K230" s="155">
        <f>(INDEX(Data!209:209,1,$P$1))+(INDEX(Data!209:209,1,$P$1+1))</f>
        <v>0</v>
      </c>
    </row>
    <row r="231" spans="1:11" ht="12.75" hidden="1" customHeight="1" outlineLevel="1">
      <c r="A231" s="372" t="s">
        <v>16</v>
      </c>
      <c r="B231" s="154">
        <f>(INDEX(Data!210:210,1,$P$1-18))+(INDEX(Data!210:210,1,$P$1-17))</f>
        <v>0</v>
      </c>
      <c r="C231" s="154">
        <f>(INDEX(Data!210:210,1,$P$1-16))+(INDEX(Data!210:210,1,$P$1-15))</f>
        <v>0</v>
      </c>
      <c r="D231" s="154">
        <f>(INDEX(Data!210:210,1,$P$1-14))+(INDEX(Data!210:210,1,$P$1-13))</f>
        <v>0</v>
      </c>
      <c r="E231" s="154">
        <f>(INDEX(Data!210:210,1,$P$1-12))+(INDEX(Data!210:210,1,$P$1-11))</f>
        <v>0</v>
      </c>
      <c r="F231" s="154">
        <f>(INDEX(Data!210:210,1,$P$1-10))+(INDEX(Data!210:210,1,$P$1-9))</f>
        <v>0</v>
      </c>
      <c r="G231" s="154">
        <f>(INDEX(Data!210:210,1,$P$1-8))+(INDEX(Data!210:210,1,$P$1-7))</f>
        <v>1500000</v>
      </c>
      <c r="H231" s="154">
        <f>(INDEX(Data!210:210,1,$P$1-6))+(INDEX(Data!210:210,1,$P$1-5))</f>
        <v>1500000</v>
      </c>
      <c r="I231" s="483">
        <f>(INDEX(Data!210:210,1,$P$1-4))+(INDEX(Data!210:210,1,$P$1-3))</f>
        <v>1500000</v>
      </c>
      <c r="J231" s="394">
        <f>(INDEX(Data!210:210,1,$P$1-2))+(INDEX(Data!210:210,1,$P$1-1))</f>
        <v>1500000</v>
      </c>
      <c r="K231" s="155">
        <f>(INDEX(Data!210:210,1,$P$1))+(INDEX(Data!210:210,1,$P$1+1))</f>
        <v>2633132</v>
      </c>
    </row>
    <row r="232" spans="1:11" ht="12.75" hidden="1" customHeight="1" outlineLevel="1">
      <c r="A232" s="372" t="s">
        <v>17</v>
      </c>
      <c r="B232" s="154">
        <f>(INDEX(Data!211:211,1,$P$1-18))+(INDEX(Data!211:211,1,$P$1-17))</f>
        <v>0</v>
      </c>
      <c r="C232" s="154">
        <f>(INDEX(Data!211:211,1,$P$1-16))+(INDEX(Data!211:211,1,$P$1-15))</f>
        <v>0</v>
      </c>
      <c r="D232" s="154">
        <f>(INDEX(Data!211:211,1,$P$1-14))+(INDEX(Data!211:211,1,$P$1-13))</f>
        <v>0</v>
      </c>
      <c r="E232" s="154">
        <f>(INDEX(Data!211:211,1,$P$1-12))+(INDEX(Data!211:211,1,$P$1-11))</f>
        <v>0</v>
      </c>
      <c r="F232" s="154">
        <f>(INDEX(Data!211:211,1,$P$1-10))+(INDEX(Data!211:211,1,$P$1-9))</f>
        <v>256200</v>
      </c>
      <c r="G232" s="154">
        <f>(INDEX(Data!211:211,1,$P$1-8))+(INDEX(Data!211:211,1,$P$1-7))</f>
        <v>0</v>
      </c>
      <c r="H232" s="154">
        <f>(INDEX(Data!211:211,1,$P$1-6))+(INDEX(Data!211:211,1,$P$1-5))</f>
        <v>0</v>
      </c>
      <c r="I232" s="483">
        <f>(INDEX(Data!211:211,1,$P$1-4))+(INDEX(Data!211:211,1,$P$1-3))</f>
        <v>0</v>
      </c>
      <c r="J232" s="394">
        <f>(INDEX(Data!211:211,1,$P$1-2))+(INDEX(Data!211:211,1,$P$1-1))</f>
        <v>0</v>
      </c>
      <c r="K232" s="155">
        <f>(INDEX(Data!211:211,1,$P$1))+(INDEX(Data!211:211,1,$P$1+1))</f>
        <v>0</v>
      </c>
    </row>
    <row r="233" spans="1:11" ht="12.75" hidden="1" customHeight="1" outlineLevel="1">
      <c r="A233" s="372" t="s">
        <v>18</v>
      </c>
      <c r="B233" s="154">
        <f>(INDEX(Data!212:212,1,$P$1-18))+(INDEX(Data!212:212,1,$P$1-17))</f>
        <v>0</v>
      </c>
      <c r="C233" s="154">
        <f>(INDEX(Data!212:212,1,$P$1-16))+(INDEX(Data!212:212,1,$P$1-15))</f>
        <v>0</v>
      </c>
      <c r="D233" s="154">
        <f>(INDEX(Data!212:212,1,$P$1-14))+(INDEX(Data!212:212,1,$P$1-13))</f>
        <v>0</v>
      </c>
      <c r="E233" s="154">
        <f>(INDEX(Data!212:212,1,$P$1-12))+(INDEX(Data!212:212,1,$P$1-11))</f>
        <v>0</v>
      </c>
      <c r="F233" s="154">
        <f>(INDEX(Data!212:212,1,$P$1-10))+(INDEX(Data!212:212,1,$P$1-9))</f>
        <v>1603800</v>
      </c>
      <c r="G233" s="154">
        <f>(INDEX(Data!212:212,1,$P$1-8))+(INDEX(Data!212:212,1,$P$1-7))</f>
        <v>1022100</v>
      </c>
      <c r="H233" s="154">
        <f>(INDEX(Data!212:212,1,$P$1-6))+(INDEX(Data!212:212,1,$P$1-5))</f>
        <v>829800</v>
      </c>
      <c r="I233" s="483">
        <f>(INDEX(Data!212:212,1,$P$1-4))+(INDEX(Data!212:212,1,$P$1-3))</f>
        <v>381600</v>
      </c>
      <c r="J233" s="394">
        <f>(INDEX(Data!212:212,1,$P$1-2))+(INDEX(Data!212:212,1,$P$1-1))</f>
        <v>216600</v>
      </c>
      <c r="K233" s="155">
        <f>(INDEX(Data!212:212,1,$P$1))+(INDEX(Data!212:212,1,$P$1+1))</f>
        <v>769028</v>
      </c>
    </row>
    <row r="234" spans="1:11" ht="12.75" hidden="1" customHeight="1" outlineLevel="1">
      <c r="A234" s="372" t="s">
        <v>19</v>
      </c>
      <c r="B234" s="154">
        <f>(INDEX(Data!213:213,1,$P$1-18))+(INDEX(Data!213:213,1,$P$1-17))</f>
        <v>0</v>
      </c>
      <c r="C234" s="154">
        <f>(INDEX(Data!213:213,1,$P$1-16))+(INDEX(Data!213:213,1,$P$1-15))</f>
        <v>0</v>
      </c>
      <c r="D234" s="154">
        <f>(INDEX(Data!213:213,1,$P$1-14))+(INDEX(Data!213:213,1,$P$1-13))</f>
        <v>0</v>
      </c>
      <c r="E234" s="154">
        <f>(INDEX(Data!213:213,1,$P$1-12))+(INDEX(Data!213:213,1,$P$1-11))</f>
        <v>0</v>
      </c>
      <c r="F234" s="154">
        <f>(INDEX(Data!213:213,1,$P$1-10))+(INDEX(Data!213:213,1,$P$1-9))</f>
        <v>0</v>
      </c>
      <c r="G234" s="154">
        <f>(INDEX(Data!213:213,1,$P$1-8))+(INDEX(Data!213:213,1,$P$1-7))</f>
        <v>1500000</v>
      </c>
      <c r="H234" s="154">
        <f>(INDEX(Data!213:213,1,$P$1-6))+(INDEX(Data!213:213,1,$P$1-5))</f>
        <v>1500000</v>
      </c>
      <c r="I234" s="483">
        <f>(INDEX(Data!213:213,1,$P$1-4))+(INDEX(Data!213:213,1,$P$1-3))</f>
        <v>1500000</v>
      </c>
      <c r="J234" s="394">
        <f>(INDEX(Data!213:213,1,$P$1-2))+(INDEX(Data!213:213,1,$P$1-1))</f>
        <v>1357800</v>
      </c>
      <c r="K234" s="155">
        <f>(INDEX(Data!213:213,1,$P$1))+(INDEX(Data!213:213,1,$P$1+1))</f>
        <v>1771452</v>
      </c>
    </row>
    <row r="235" spans="1:11" ht="12.75" hidden="1" customHeight="1" outlineLevel="1">
      <c r="A235" s="372" t="s">
        <v>20</v>
      </c>
      <c r="B235" s="154">
        <f>(INDEX(Data!214:214,1,$P$1-18))+(INDEX(Data!214:214,1,$P$1-17))</f>
        <v>1500000</v>
      </c>
      <c r="C235" s="154">
        <f>(INDEX(Data!214:214,1,$P$1-16))+(INDEX(Data!214:214,1,$P$1-15))</f>
        <v>0</v>
      </c>
      <c r="D235" s="154">
        <f>(INDEX(Data!214:214,1,$P$1-14))+(INDEX(Data!214:214,1,$P$1-13))</f>
        <v>1500000</v>
      </c>
      <c r="E235" s="154">
        <f>(INDEX(Data!214:214,1,$P$1-12))+(INDEX(Data!214:214,1,$P$1-11))</f>
        <v>1500000</v>
      </c>
      <c r="F235" s="154">
        <f>(INDEX(Data!214:214,1,$P$1-10))+(INDEX(Data!214:214,1,$P$1-9))</f>
        <v>1209600</v>
      </c>
      <c r="G235" s="154">
        <f>(INDEX(Data!214:214,1,$P$1-8))+(INDEX(Data!214:214,1,$P$1-7))</f>
        <v>944100</v>
      </c>
      <c r="H235" s="154">
        <f>(INDEX(Data!214:214,1,$P$1-6))+(INDEX(Data!214:214,1,$P$1-5))</f>
        <v>836100</v>
      </c>
      <c r="I235" s="483">
        <f>(INDEX(Data!214:214,1,$P$1-4))+(INDEX(Data!214:214,1,$P$1-3))</f>
        <v>733800</v>
      </c>
      <c r="J235" s="394">
        <f>(INDEX(Data!214:214,1,$P$1-2))+(INDEX(Data!214:214,1,$P$1-1))</f>
        <v>783000</v>
      </c>
      <c r="K235" s="155">
        <f>(INDEX(Data!214:214,1,$P$1))+(INDEX(Data!214:214,1,$P$1+1))</f>
        <v>1097798</v>
      </c>
    </row>
    <row r="236" spans="1:11" ht="12.75" hidden="1" customHeight="1" outlineLevel="1">
      <c r="A236" s="372" t="s">
        <v>21</v>
      </c>
      <c r="B236" s="154">
        <f>(INDEX(Data!215:215,1,$P$1-18))+(INDEX(Data!215:215,1,$P$1-17))</f>
        <v>0</v>
      </c>
      <c r="C236" s="154">
        <f>(INDEX(Data!215:215,1,$P$1-16))+(INDEX(Data!215:215,1,$P$1-15))</f>
        <v>0</v>
      </c>
      <c r="D236" s="154">
        <f>(INDEX(Data!215:215,1,$P$1-14))+(INDEX(Data!215:215,1,$P$1-13))</f>
        <v>0</v>
      </c>
      <c r="E236" s="154">
        <f>(INDEX(Data!215:215,1,$P$1-12))+(INDEX(Data!215:215,1,$P$1-11))</f>
        <v>0</v>
      </c>
      <c r="F236" s="154">
        <f>(INDEX(Data!215:215,1,$P$1-10))+(INDEX(Data!215:215,1,$P$1-9))</f>
        <v>735000</v>
      </c>
      <c r="G236" s="154">
        <f>(INDEX(Data!215:215,1,$P$1-8))+(INDEX(Data!215:215,1,$P$1-7))</f>
        <v>648300</v>
      </c>
      <c r="H236" s="154">
        <f>(INDEX(Data!215:215,1,$P$1-6))+(INDEX(Data!215:215,1,$P$1-5))</f>
        <v>627300</v>
      </c>
      <c r="I236" s="483">
        <f>(INDEX(Data!215:215,1,$P$1-4))+(INDEX(Data!215:215,1,$P$1-3))</f>
        <v>309000</v>
      </c>
      <c r="J236" s="394">
        <f>(INDEX(Data!215:215,1,$P$1-2))+(INDEX(Data!215:215,1,$P$1-1))</f>
        <v>29700</v>
      </c>
      <c r="K236" s="155">
        <f>(INDEX(Data!215:215,1,$P$1))+(INDEX(Data!215:215,1,$P$1+1))</f>
        <v>0</v>
      </c>
    </row>
    <row r="237" spans="1:11" ht="12.75" hidden="1" customHeight="1" outlineLevel="1">
      <c r="A237" s="372" t="s">
        <v>22</v>
      </c>
      <c r="B237" s="154">
        <f>(INDEX(Data!216:216,1,$P$1-18))+(INDEX(Data!216:216,1,$P$1-17))</f>
        <v>0</v>
      </c>
      <c r="C237" s="154">
        <f>(INDEX(Data!216:216,1,$P$1-16))+(INDEX(Data!216:216,1,$P$1-15))</f>
        <v>0</v>
      </c>
      <c r="D237" s="154">
        <f>(INDEX(Data!216:216,1,$P$1-14))+(INDEX(Data!216:216,1,$P$1-13))</f>
        <v>0</v>
      </c>
      <c r="E237" s="154">
        <f>(INDEX(Data!216:216,1,$P$1-12))+(INDEX(Data!216:216,1,$P$1-11))</f>
        <v>0</v>
      </c>
      <c r="F237" s="154">
        <f>(INDEX(Data!216:216,1,$P$1-10))+(INDEX(Data!216:216,1,$P$1-9))</f>
        <v>314100</v>
      </c>
      <c r="G237" s="154">
        <f>(INDEX(Data!216:216,1,$P$1-8))+(INDEX(Data!216:216,1,$P$1-7))</f>
        <v>0</v>
      </c>
      <c r="H237" s="154">
        <f>(INDEX(Data!216:216,1,$P$1-6))+(INDEX(Data!216:216,1,$P$1-5))</f>
        <v>0</v>
      </c>
      <c r="I237" s="483">
        <f>(INDEX(Data!216:216,1,$P$1-4))+(INDEX(Data!216:216,1,$P$1-3))</f>
        <v>0</v>
      </c>
      <c r="J237" s="394">
        <f>(INDEX(Data!216:216,1,$P$1-2))+(INDEX(Data!216:216,1,$P$1-1))</f>
        <v>0</v>
      </c>
      <c r="K237" s="155">
        <f>(INDEX(Data!216:216,1,$P$1))+(INDEX(Data!216:216,1,$P$1+1))</f>
        <v>0</v>
      </c>
    </row>
    <row r="238" spans="1:11" ht="12.75" hidden="1" customHeight="1" outlineLevel="1">
      <c r="A238" s="372" t="s">
        <v>23</v>
      </c>
      <c r="B238" s="154">
        <f>(INDEX(Data!217:217,1,$P$1-18))+(INDEX(Data!217:217,1,$P$1-17))</f>
        <v>1500000</v>
      </c>
      <c r="C238" s="154">
        <f>(INDEX(Data!217:217,1,$P$1-16))+(INDEX(Data!217:217,1,$P$1-15))</f>
        <v>1500000</v>
      </c>
      <c r="D238" s="154">
        <f>(INDEX(Data!217:217,1,$P$1-14))+(INDEX(Data!217:217,1,$P$1-13))</f>
        <v>1500000</v>
      </c>
      <c r="E238" s="154">
        <f>(INDEX(Data!217:217,1,$P$1-12))+(INDEX(Data!217:217,1,$P$1-11))</f>
        <v>1500000</v>
      </c>
      <c r="F238" s="154">
        <f>(INDEX(Data!217:217,1,$P$1-10))+(INDEX(Data!217:217,1,$P$1-9))</f>
        <v>1500000</v>
      </c>
      <c r="G238" s="154">
        <f>(INDEX(Data!217:217,1,$P$1-8))+(INDEX(Data!217:217,1,$P$1-7))</f>
        <v>1500000</v>
      </c>
      <c r="H238" s="154">
        <f>(INDEX(Data!217:217,1,$P$1-6))+(INDEX(Data!217:217,1,$P$1-5))</f>
        <v>1500000</v>
      </c>
      <c r="I238" s="483">
        <f>(INDEX(Data!217:217,1,$P$1-4))+(INDEX(Data!217:217,1,$P$1-3))</f>
        <v>1500000</v>
      </c>
      <c r="J238" s="394">
        <f>(INDEX(Data!217:217,1,$P$1-2))+(INDEX(Data!217:217,1,$P$1-1))</f>
        <v>1500000</v>
      </c>
      <c r="K238" s="155">
        <f>(INDEX(Data!217:217,1,$P$1))+(INDEX(Data!217:217,1,$P$1+1))</f>
        <v>2633132</v>
      </c>
    </row>
    <row r="239" spans="1:11" ht="12.75" hidden="1" customHeight="1" outlineLevel="1">
      <c r="A239" s="372" t="s">
        <v>24</v>
      </c>
      <c r="B239" s="154">
        <f>(INDEX(Data!218:218,1,$P$1-18))+(INDEX(Data!218:218,1,$P$1-17))</f>
        <v>0</v>
      </c>
      <c r="C239" s="154">
        <f>(INDEX(Data!218:218,1,$P$1-16))+(INDEX(Data!218:218,1,$P$1-15))</f>
        <v>0</v>
      </c>
      <c r="D239" s="154">
        <f>(INDEX(Data!218:218,1,$P$1-14))+(INDEX(Data!218:218,1,$P$1-13))</f>
        <v>0</v>
      </c>
      <c r="E239" s="154">
        <f>(INDEX(Data!218:218,1,$P$1-12))+(INDEX(Data!218:218,1,$P$1-11))</f>
        <v>0</v>
      </c>
      <c r="F239" s="154">
        <f>(INDEX(Data!218:218,1,$P$1-10))+(INDEX(Data!218:218,1,$P$1-9))</f>
        <v>0</v>
      </c>
      <c r="G239" s="154">
        <f>(INDEX(Data!218:218,1,$P$1-8))+(INDEX(Data!218:218,1,$P$1-7))</f>
        <v>0</v>
      </c>
      <c r="H239" s="154">
        <f>(INDEX(Data!218:218,1,$P$1-6))+(INDEX(Data!218:218,1,$P$1-5))</f>
        <v>0</v>
      </c>
      <c r="I239" s="483">
        <f>(INDEX(Data!218:218,1,$P$1-4))+(INDEX(Data!218:218,1,$P$1-3))</f>
        <v>0</v>
      </c>
      <c r="J239" s="394">
        <f>(INDEX(Data!218:218,1,$P$1-2))+(INDEX(Data!218:218,1,$P$1-1))</f>
        <v>0</v>
      </c>
      <c r="K239" s="155">
        <f>(INDEX(Data!218:218,1,$P$1))+(INDEX(Data!218:218,1,$P$1+1))</f>
        <v>0</v>
      </c>
    </row>
    <row r="240" spans="1:11" ht="12.75" hidden="1" customHeight="1" outlineLevel="1">
      <c r="A240" s="372" t="s">
        <v>25</v>
      </c>
      <c r="B240" s="154">
        <f>(INDEX(Data!219:219,1,$P$1-18))+(INDEX(Data!219:219,1,$P$1-17))</f>
        <v>0</v>
      </c>
      <c r="C240" s="154">
        <f>(INDEX(Data!219:219,1,$P$1-16))+(INDEX(Data!219:219,1,$P$1-15))</f>
        <v>0</v>
      </c>
      <c r="D240" s="154">
        <f>(INDEX(Data!219:219,1,$P$1-14))+(INDEX(Data!219:219,1,$P$1-13))</f>
        <v>0</v>
      </c>
      <c r="E240" s="154">
        <f>(INDEX(Data!219:219,1,$P$1-12))+(INDEX(Data!219:219,1,$P$1-11))</f>
        <v>0</v>
      </c>
      <c r="F240" s="154">
        <f>(INDEX(Data!219:219,1,$P$1-10))+(INDEX(Data!219:219,1,$P$1-9))</f>
        <v>711300</v>
      </c>
      <c r="G240" s="154">
        <f>(INDEX(Data!219:219,1,$P$1-8))+(INDEX(Data!219:219,1,$P$1-7))</f>
        <v>570300</v>
      </c>
      <c r="H240" s="154">
        <f>(INDEX(Data!219:219,1,$P$1-6))+(INDEX(Data!219:219,1,$P$1-5))</f>
        <v>554100</v>
      </c>
      <c r="I240" s="483">
        <f>(INDEX(Data!219:219,1,$P$1-4))+(INDEX(Data!219:219,1,$P$1-3))</f>
        <v>400500</v>
      </c>
      <c r="J240" s="394">
        <f>(INDEX(Data!219:219,1,$P$1-2))+(INDEX(Data!219:219,1,$P$1-1))</f>
        <v>399300</v>
      </c>
      <c r="K240" s="155">
        <f>(INDEX(Data!219:219,1,$P$1))+(INDEX(Data!219:219,1,$P$1+1))</f>
        <v>545806</v>
      </c>
    </row>
    <row r="241" spans="1:11" ht="12.75" hidden="1" customHeight="1" outlineLevel="1">
      <c r="A241" s="372" t="s">
        <v>26</v>
      </c>
      <c r="B241" s="154">
        <f>(INDEX(Data!220:220,1,$P$1-18))+(INDEX(Data!220:220,1,$P$1-17))</f>
        <v>0</v>
      </c>
      <c r="C241" s="154">
        <f>(INDEX(Data!220:220,1,$P$1-16))+(INDEX(Data!220:220,1,$P$1-15))</f>
        <v>0</v>
      </c>
      <c r="D241" s="154">
        <f>(INDEX(Data!220:220,1,$P$1-14))+(INDEX(Data!220:220,1,$P$1-13))</f>
        <v>0</v>
      </c>
      <c r="E241" s="154">
        <f>(INDEX(Data!220:220,1,$P$1-12))+(INDEX(Data!220:220,1,$P$1-11))</f>
        <v>0</v>
      </c>
      <c r="F241" s="154">
        <f>(INDEX(Data!220:220,1,$P$1-10))+(INDEX(Data!220:220,1,$P$1-9))</f>
        <v>0</v>
      </c>
      <c r="G241" s="154">
        <f>(INDEX(Data!220:220,1,$P$1-8))+(INDEX(Data!220:220,1,$P$1-7))</f>
        <v>0</v>
      </c>
      <c r="H241" s="154">
        <f>(INDEX(Data!220:220,1,$P$1-6))+(INDEX(Data!220:220,1,$P$1-5))</f>
        <v>0</v>
      </c>
      <c r="I241" s="483">
        <f>(INDEX(Data!220:220,1,$P$1-4))+(INDEX(Data!220:220,1,$P$1-3))</f>
        <v>0</v>
      </c>
      <c r="J241" s="394">
        <f>(INDEX(Data!220:220,1,$P$1-2))+(INDEX(Data!220:220,1,$P$1-1))</f>
        <v>0</v>
      </c>
      <c r="K241" s="155">
        <f>(INDEX(Data!220:220,1,$P$1))+(INDEX(Data!220:220,1,$P$1+1))</f>
        <v>0</v>
      </c>
    </row>
    <row r="242" spans="1:11" ht="12.75" hidden="1" customHeight="1" outlineLevel="1">
      <c r="A242" s="372" t="s">
        <v>27</v>
      </c>
      <c r="B242" s="154">
        <f>(INDEX(Data!221:221,1,$P$1-18))+(INDEX(Data!221:221,1,$P$1-17))</f>
        <v>1500000</v>
      </c>
      <c r="C242" s="154">
        <f>(INDEX(Data!221:221,1,$P$1-16))+(INDEX(Data!221:221,1,$P$1-15))</f>
        <v>1500000</v>
      </c>
      <c r="D242" s="154">
        <f>(INDEX(Data!221:221,1,$P$1-14))+(INDEX(Data!221:221,1,$P$1-13))</f>
        <v>1500000</v>
      </c>
      <c r="E242" s="154">
        <f>(INDEX(Data!221:221,1,$P$1-12))+(INDEX(Data!221:221,1,$P$1-11))</f>
        <v>1500000</v>
      </c>
      <c r="F242" s="154">
        <f>(INDEX(Data!221:221,1,$P$1-10))+(INDEX(Data!221:221,1,$P$1-9))</f>
        <v>1500000</v>
      </c>
      <c r="G242" s="154">
        <f>(INDEX(Data!221:221,1,$P$1-8))+(INDEX(Data!221:221,1,$P$1-7))</f>
        <v>1500000</v>
      </c>
      <c r="H242" s="154">
        <f>(INDEX(Data!221:221,1,$P$1-6))+(INDEX(Data!221:221,1,$P$1-5))</f>
        <v>1500000</v>
      </c>
      <c r="I242" s="483">
        <f>(INDEX(Data!221:221,1,$P$1-4))+(INDEX(Data!221:221,1,$P$1-3))</f>
        <v>1500000</v>
      </c>
      <c r="J242" s="394">
        <f>(INDEX(Data!221:221,1,$P$1-2))+(INDEX(Data!221:221,1,$P$1-1))</f>
        <v>1500000</v>
      </c>
      <c r="K242" s="155">
        <f>(INDEX(Data!221:221,1,$P$1))+(INDEX(Data!221:221,1,$P$1+1))</f>
        <v>2633132</v>
      </c>
    </row>
    <row r="243" spans="1:11" ht="12.75" hidden="1" customHeight="1" outlineLevel="1">
      <c r="A243" s="372" t="s">
        <v>28</v>
      </c>
      <c r="B243" s="154">
        <f>(INDEX(Data!222:222,1,$P$1-18))+(INDEX(Data!222:222,1,$P$1-17))</f>
        <v>0</v>
      </c>
      <c r="C243" s="154">
        <f>(INDEX(Data!222:222,1,$P$1-16))+(INDEX(Data!222:222,1,$P$1-15))</f>
        <v>0</v>
      </c>
      <c r="D243" s="154">
        <f>(INDEX(Data!222:222,1,$P$1-14))+(INDEX(Data!222:222,1,$P$1-13))</f>
        <v>0</v>
      </c>
      <c r="E243" s="154">
        <f>(INDEX(Data!222:222,1,$P$1-12))+(INDEX(Data!222:222,1,$P$1-11))</f>
        <v>0</v>
      </c>
      <c r="F243" s="154">
        <f>(INDEX(Data!222:222,1,$P$1-10))+(INDEX(Data!222:222,1,$P$1-9))</f>
        <v>1172100</v>
      </c>
      <c r="G243" s="154">
        <f>(INDEX(Data!222:222,1,$P$1-8))+(INDEX(Data!222:222,1,$P$1-7))</f>
        <v>1160100</v>
      </c>
      <c r="H243" s="154">
        <f>(INDEX(Data!222:222,1,$P$1-6))+(INDEX(Data!222:222,1,$P$1-5))</f>
        <v>1321200</v>
      </c>
      <c r="I243" s="483">
        <f>(INDEX(Data!222:222,1,$P$1-4))+(INDEX(Data!222:222,1,$P$1-3))</f>
        <v>1323300</v>
      </c>
      <c r="J243" s="394">
        <f>(INDEX(Data!222:222,1,$P$1-2))+(INDEX(Data!222:222,1,$P$1-1))</f>
        <v>1295400</v>
      </c>
      <c r="K243" s="155">
        <f>(INDEX(Data!222:222,1,$P$1))+(INDEX(Data!222:222,1,$P$1+1))</f>
        <v>2169790</v>
      </c>
    </row>
    <row r="244" spans="1:11" ht="12.75" hidden="1" customHeight="1" outlineLevel="1">
      <c r="A244" s="372" t="s">
        <v>29</v>
      </c>
      <c r="B244" s="154">
        <f>(INDEX(Data!223:223,1,$P$1-18))+(INDEX(Data!223:223,1,$P$1-17))</f>
        <v>0</v>
      </c>
      <c r="C244" s="154">
        <f>(INDEX(Data!223:223,1,$P$1-16))+(INDEX(Data!223:223,1,$P$1-15))</f>
        <v>0</v>
      </c>
      <c r="D244" s="154">
        <f>(INDEX(Data!223:223,1,$P$1-14))+(INDEX(Data!223:223,1,$P$1-13))</f>
        <v>0</v>
      </c>
      <c r="E244" s="154">
        <f>(INDEX(Data!223:223,1,$P$1-12))+(INDEX(Data!223:223,1,$P$1-11))</f>
        <v>0</v>
      </c>
      <c r="F244" s="154">
        <f>(INDEX(Data!223:223,1,$P$1-10))+(INDEX(Data!223:223,1,$P$1-9))</f>
        <v>750000</v>
      </c>
      <c r="G244" s="154">
        <f>(INDEX(Data!223:223,1,$P$1-8))+(INDEX(Data!223:223,1,$P$1-7))</f>
        <v>0</v>
      </c>
      <c r="H244" s="154">
        <f>(INDEX(Data!223:223,1,$P$1-6))+(INDEX(Data!223:223,1,$P$1-5))</f>
        <v>0</v>
      </c>
      <c r="I244" s="483">
        <f>(INDEX(Data!223:223,1,$P$1-4))+(INDEX(Data!223:223,1,$P$1-3))</f>
        <v>0</v>
      </c>
      <c r="J244" s="394">
        <f>(INDEX(Data!223:223,1,$P$1-2))+(INDEX(Data!223:223,1,$P$1-1))</f>
        <v>0</v>
      </c>
      <c r="K244" s="155">
        <f>(INDEX(Data!223:223,1,$P$1))+(INDEX(Data!223:223,1,$P$1+1))</f>
        <v>0</v>
      </c>
    </row>
    <row r="245" spans="1:11" ht="12.75" hidden="1" customHeight="1" outlineLevel="1">
      <c r="A245" s="372" t="s">
        <v>30</v>
      </c>
      <c r="B245" s="154">
        <f>(INDEX(Data!224:224,1,$P$1-18))+(INDEX(Data!224:224,1,$P$1-17))</f>
        <v>0</v>
      </c>
      <c r="C245" s="154">
        <f>(INDEX(Data!224:224,1,$P$1-16))+(INDEX(Data!224:224,1,$P$1-15))</f>
        <v>0</v>
      </c>
      <c r="D245" s="154">
        <f>(INDEX(Data!224:224,1,$P$1-14))+(INDEX(Data!224:224,1,$P$1-13))</f>
        <v>0</v>
      </c>
      <c r="E245" s="154">
        <f>(INDEX(Data!224:224,1,$P$1-12))+(INDEX(Data!224:224,1,$P$1-11))</f>
        <v>0</v>
      </c>
      <c r="F245" s="154">
        <f>(INDEX(Data!224:224,1,$P$1-10))+(INDEX(Data!224:224,1,$P$1-9))</f>
        <v>0</v>
      </c>
      <c r="G245" s="154">
        <f>(INDEX(Data!224:224,1,$P$1-8))+(INDEX(Data!224:224,1,$P$1-7))</f>
        <v>1500000</v>
      </c>
      <c r="H245" s="154">
        <f>(INDEX(Data!224:224,1,$P$1-6))+(INDEX(Data!224:224,1,$P$1-5))</f>
        <v>1500000</v>
      </c>
      <c r="I245" s="483">
        <f>(INDEX(Data!224:224,1,$P$1-4))+(INDEX(Data!224:224,1,$P$1-3))</f>
        <v>1415872</v>
      </c>
      <c r="J245" s="394">
        <f>(INDEX(Data!224:224,1,$P$1-2))+(INDEX(Data!224:224,1,$P$1-1))</f>
        <v>1500000</v>
      </c>
      <c r="K245" s="155">
        <f>(INDEX(Data!224:224,1,$P$1))+(INDEX(Data!224:224,1,$P$1+1))</f>
        <v>2633132</v>
      </c>
    </row>
    <row r="246" spans="1:11" ht="12.75" hidden="1" customHeight="1" outlineLevel="1">
      <c r="A246" s="372" t="s">
        <v>401</v>
      </c>
      <c r="B246" s="154">
        <f>(INDEX(Data!225:225,1,$P$1-18))+(INDEX(Data!225:225,1,$P$1-17))</f>
        <v>0</v>
      </c>
      <c r="C246" s="154">
        <f>(INDEX(Data!225:225,1,$P$1-16))+(INDEX(Data!225:225,1,$P$1-15))</f>
        <v>0</v>
      </c>
      <c r="D246" s="154">
        <f>(INDEX(Data!225:225,1,$P$1-14))+(INDEX(Data!225:225,1,$P$1-13))</f>
        <v>0</v>
      </c>
      <c r="E246" s="154">
        <f>(INDEX(Data!225:225,1,$P$1-12))+(INDEX(Data!225:225,1,$P$1-11))</f>
        <v>0</v>
      </c>
      <c r="F246" s="154">
        <f>(INDEX(Data!225:225,1,$P$1-10))+(INDEX(Data!225:225,1,$P$1-9))</f>
        <v>0</v>
      </c>
      <c r="G246" s="154">
        <f>(INDEX(Data!225:225,1,$P$1-8))+(INDEX(Data!225:225,1,$P$1-7))</f>
        <v>0</v>
      </c>
      <c r="H246" s="154">
        <f>(INDEX(Data!225:225,1,$P$1-6))+(INDEX(Data!225:225,1,$P$1-5))</f>
        <v>0</v>
      </c>
      <c r="I246" s="483">
        <f>(INDEX(Data!225:225,1,$P$1-4))+(INDEX(Data!225:225,1,$P$1-3))</f>
        <v>84128</v>
      </c>
      <c r="J246" s="394">
        <f>(INDEX(Data!225:225,1,$P$1-2))+(INDEX(Data!225:225,1,$P$1-1))</f>
        <v>0</v>
      </c>
      <c r="K246" s="155">
        <f>(INDEX(Data!225:225,1,$P$1))+(INDEX(Data!225:225,1,$P$1+1))</f>
        <v>0</v>
      </c>
    </row>
    <row r="247" spans="1:11" ht="12.75" hidden="1" customHeight="1" outlineLevel="1">
      <c r="A247" s="372" t="s">
        <v>31</v>
      </c>
      <c r="B247" s="154">
        <f>(INDEX(Data!226:226,1,$P$1-18))+(INDEX(Data!226:226,1,$P$1-17))</f>
        <v>0</v>
      </c>
      <c r="C247" s="154">
        <f>(INDEX(Data!226:226,1,$P$1-16))+(INDEX(Data!226:226,1,$P$1-15))</f>
        <v>0</v>
      </c>
      <c r="D247" s="154">
        <f>(INDEX(Data!226:226,1,$P$1-14))+(INDEX(Data!226:226,1,$P$1-13))</f>
        <v>0</v>
      </c>
      <c r="E247" s="154">
        <f>(INDEX(Data!226:226,1,$P$1-12))+(INDEX(Data!226:226,1,$P$1-11))</f>
        <v>0</v>
      </c>
      <c r="F247" s="154">
        <f>(INDEX(Data!226:226,1,$P$1-10))+(INDEX(Data!226:226,1,$P$1-9))</f>
        <v>269400</v>
      </c>
      <c r="G247" s="154">
        <f>(INDEX(Data!226:226,1,$P$1-8))+(INDEX(Data!226:226,1,$P$1-7))</f>
        <v>0</v>
      </c>
      <c r="H247" s="154">
        <f>(INDEX(Data!226:226,1,$P$1-6))+(INDEX(Data!226:226,1,$P$1-5))</f>
        <v>0</v>
      </c>
      <c r="I247" s="483">
        <f>(INDEX(Data!226:226,1,$P$1-4))+(INDEX(Data!226:226,1,$P$1-3))</f>
        <v>0</v>
      </c>
      <c r="J247" s="394">
        <f>(INDEX(Data!226:226,1,$P$1-2))+(INDEX(Data!226:226,1,$P$1-1))</f>
        <v>0</v>
      </c>
      <c r="K247" s="155">
        <f>(INDEX(Data!226:226,1,$P$1))+(INDEX(Data!226:226,1,$P$1+1))</f>
        <v>0</v>
      </c>
    </row>
    <row r="248" spans="1:11" ht="12.75" hidden="1" customHeight="1" outlineLevel="1">
      <c r="A248" s="372" t="s">
        <v>32</v>
      </c>
      <c r="B248" s="154">
        <f>(INDEX(Data!227:227,1,$P$1-18))+(INDEX(Data!227:227,1,$P$1-17))</f>
        <v>0</v>
      </c>
      <c r="C248" s="154">
        <f>(INDEX(Data!227:227,1,$P$1-16))+(INDEX(Data!227:227,1,$P$1-15))</f>
        <v>0</v>
      </c>
      <c r="D248" s="154">
        <f>(INDEX(Data!227:227,1,$P$1-14))+(INDEX(Data!227:227,1,$P$1-13))</f>
        <v>0</v>
      </c>
      <c r="E248" s="154">
        <f>(INDEX(Data!227:227,1,$P$1-12))+(INDEX(Data!227:227,1,$P$1-11))</f>
        <v>0</v>
      </c>
      <c r="F248" s="154">
        <f>(INDEX(Data!227:227,1,$P$1-10))+(INDEX(Data!227:227,1,$P$1-9))</f>
        <v>0</v>
      </c>
      <c r="G248" s="154">
        <f>(INDEX(Data!227:227,1,$P$1-8))+(INDEX(Data!227:227,1,$P$1-7))</f>
        <v>132900</v>
      </c>
      <c r="H248" s="154">
        <f>(INDEX(Data!227:227,1,$P$1-6))+(INDEX(Data!227:227,1,$P$1-5))</f>
        <v>106200</v>
      </c>
      <c r="I248" s="483">
        <f>(INDEX(Data!227:227,1,$P$1-4))+(INDEX(Data!227:227,1,$P$1-3))</f>
        <v>230100</v>
      </c>
      <c r="J248" s="394">
        <f>(INDEX(Data!227:227,1,$P$1-2))+(INDEX(Data!227:227,1,$P$1-1))</f>
        <v>341400</v>
      </c>
      <c r="K248" s="155">
        <f>(INDEX(Data!227:227,1,$P$1))+(INDEX(Data!227:227,1,$P$1+1))</f>
        <v>141136</v>
      </c>
    </row>
    <row r="249" spans="1:11" ht="12.75" hidden="1" customHeight="1" outlineLevel="1">
      <c r="A249" s="372" t="s">
        <v>33</v>
      </c>
      <c r="B249" s="154">
        <f>(INDEX(Data!228:228,1,$P$1-18))+(INDEX(Data!228:228,1,$P$1-17))</f>
        <v>0</v>
      </c>
      <c r="C249" s="154">
        <f>(INDEX(Data!228:228,1,$P$1-16))+(INDEX(Data!228:228,1,$P$1-15))</f>
        <v>0</v>
      </c>
      <c r="D249" s="154">
        <f>(INDEX(Data!228:228,1,$P$1-14))+(INDEX(Data!228:228,1,$P$1-13))</f>
        <v>0</v>
      </c>
      <c r="E249" s="154">
        <f>(INDEX(Data!228:228,1,$P$1-12))+(INDEX(Data!228:228,1,$P$1-11))</f>
        <v>0</v>
      </c>
      <c r="F249" s="154">
        <f>(INDEX(Data!228:228,1,$P$1-10))+(INDEX(Data!228:228,1,$P$1-9))</f>
        <v>0</v>
      </c>
      <c r="G249" s="154">
        <f>(INDEX(Data!228:228,1,$P$1-8))+(INDEX(Data!228:228,1,$P$1-7))</f>
        <v>0</v>
      </c>
      <c r="H249" s="154">
        <f>(INDEX(Data!228:228,1,$P$1-6))+(INDEX(Data!228:228,1,$P$1-5))</f>
        <v>0</v>
      </c>
      <c r="I249" s="483">
        <f>(INDEX(Data!228:228,1,$P$1-4))+(INDEX(Data!228:228,1,$P$1-3))</f>
        <v>0</v>
      </c>
      <c r="J249" s="394">
        <f>(INDEX(Data!228:228,1,$P$1-2))+(INDEX(Data!228:228,1,$P$1-1))</f>
        <v>0</v>
      </c>
      <c r="K249" s="155">
        <f>(INDEX(Data!228:228,1,$P$1))+(INDEX(Data!228:228,1,$P$1+1))</f>
        <v>0</v>
      </c>
    </row>
    <row r="250" spans="1:11" ht="12.75" hidden="1" customHeight="1" outlineLevel="1">
      <c r="A250" s="372" t="s">
        <v>34</v>
      </c>
      <c r="B250" s="154">
        <f>(INDEX(Data!229:229,1,$P$1-18))+(INDEX(Data!229:229,1,$P$1-17))</f>
        <v>0</v>
      </c>
      <c r="C250" s="154">
        <f>(INDEX(Data!229:229,1,$P$1-16))+(INDEX(Data!229:229,1,$P$1-15))</f>
        <v>0</v>
      </c>
      <c r="D250" s="154">
        <f>(INDEX(Data!229:229,1,$P$1-14))+(INDEX(Data!229:229,1,$P$1-13))</f>
        <v>0</v>
      </c>
      <c r="E250" s="154">
        <f>(INDEX(Data!229:229,1,$P$1-12))+(INDEX(Data!229:229,1,$P$1-11))</f>
        <v>0</v>
      </c>
      <c r="F250" s="154">
        <f>(INDEX(Data!229:229,1,$P$1-10))+(INDEX(Data!229:229,1,$P$1-9))</f>
        <v>1153500</v>
      </c>
      <c r="G250" s="154">
        <f>(INDEX(Data!229:229,1,$P$1-8))+(INDEX(Data!229:229,1,$P$1-7))</f>
        <v>942600</v>
      </c>
      <c r="H250" s="154">
        <f>(INDEX(Data!229:229,1,$P$1-6))+(INDEX(Data!229:229,1,$P$1-5))</f>
        <v>952200</v>
      </c>
      <c r="I250" s="483">
        <f>(INDEX(Data!229:229,1,$P$1-4))+(INDEX(Data!229:229,1,$P$1-3))</f>
        <v>1083300</v>
      </c>
      <c r="J250" s="394">
        <f>(INDEX(Data!229:229,1,$P$1-2))+(INDEX(Data!229:229,1,$P$1-1))</f>
        <v>157500</v>
      </c>
      <c r="K250" s="155">
        <f>(INDEX(Data!229:229,1,$P$1))+(INDEX(Data!229:229,1,$P$1+1))</f>
        <v>0</v>
      </c>
    </row>
    <row r="251" spans="1:11" ht="12.75" hidden="1" customHeight="1" outlineLevel="1">
      <c r="A251" s="372" t="s">
        <v>35</v>
      </c>
      <c r="B251" s="154">
        <f>(INDEX(Data!230:230,1,$P$1-18))+(INDEX(Data!230:230,1,$P$1-17))</f>
        <v>0</v>
      </c>
      <c r="C251" s="154">
        <f>(INDEX(Data!230:230,1,$P$1-16))+(INDEX(Data!230:230,1,$P$1-15))</f>
        <v>0</v>
      </c>
      <c r="D251" s="154">
        <f>(INDEX(Data!230:230,1,$P$1-14))+(INDEX(Data!230:230,1,$P$1-13))</f>
        <v>0</v>
      </c>
      <c r="E251" s="154">
        <f>(INDEX(Data!230:230,1,$P$1-12))+(INDEX(Data!230:230,1,$P$1-11))</f>
        <v>0</v>
      </c>
      <c r="F251" s="154">
        <f>(INDEX(Data!230:230,1,$P$1-10))+(INDEX(Data!230:230,1,$P$1-9))</f>
        <v>0</v>
      </c>
      <c r="G251" s="154">
        <f>(INDEX(Data!230:230,1,$P$1-8))+(INDEX(Data!230:230,1,$P$1-7))</f>
        <v>0</v>
      </c>
      <c r="H251" s="154">
        <f>(INDEX(Data!230:230,1,$P$1-6))+(INDEX(Data!230:230,1,$P$1-5))</f>
        <v>0</v>
      </c>
      <c r="I251" s="483">
        <f>(INDEX(Data!230:230,1,$P$1-4))+(INDEX(Data!230:230,1,$P$1-3))</f>
        <v>0</v>
      </c>
      <c r="J251" s="394">
        <f>(INDEX(Data!230:230,1,$P$1-2))+(INDEX(Data!230:230,1,$P$1-1))</f>
        <v>0</v>
      </c>
      <c r="K251" s="155">
        <f>(INDEX(Data!230:230,1,$P$1))+(INDEX(Data!230:230,1,$P$1+1))</f>
        <v>0</v>
      </c>
    </row>
    <row r="252" spans="1:11" ht="12.75" hidden="1" customHeight="1" outlineLevel="1">
      <c r="A252" s="372" t="s">
        <v>36</v>
      </c>
      <c r="B252" s="154">
        <f>(INDEX(Data!231:231,1,$P$1-18))+(INDEX(Data!231:231,1,$P$1-17))</f>
        <v>0</v>
      </c>
      <c r="C252" s="154">
        <f>(INDEX(Data!231:231,1,$P$1-16))+(INDEX(Data!231:231,1,$P$1-15))</f>
        <v>0</v>
      </c>
      <c r="D252" s="154">
        <f>(INDEX(Data!231:231,1,$P$1-14))+(INDEX(Data!231:231,1,$P$1-13))</f>
        <v>0</v>
      </c>
      <c r="E252" s="154">
        <f>(INDEX(Data!231:231,1,$P$1-12))+(INDEX(Data!231:231,1,$P$1-11))</f>
        <v>0</v>
      </c>
      <c r="F252" s="154">
        <f>(INDEX(Data!231:231,1,$P$1-10))+(INDEX(Data!231:231,1,$P$1-9))</f>
        <v>0</v>
      </c>
      <c r="G252" s="154">
        <f>(INDEX(Data!231:231,1,$P$1-8))+(INDEX(Data!231:231,1,$P$1-7))</f>
        <v>0</v>
      </c>
      <c r="H252" s="154">
        <f>(INDEX(Data!231:231,1,$P$1-6))+(INDEX(Data!231:231,1,$P$1-5))</f>
        <v>0</v>
      </c>
      <c r="I252" s="483">
        <f>(INDEX(Data!231:231,1,$P$1-4))+(INDEX(Data!231:231,1,$P$1-3))</f>
        <v>0</v>
      </c>
      <c r="J252" s="394">
        <f>(INDEX(Data!231:231,1,$P$1-2))+(INDEX(Data!231:231,1,$P$1-1))</f>
        <v>0</v>
      </c>
      <c r="K252" s="155">
        <f>(INDEX(Data!231:231,1,$P$1))+(INDEX(Data!231:231,1,$P$1+1))</f>
        <v>0</v>
      </c>
    </row>
    <row r="253" spans="1:11" ht="12.75" hidden="1" customHeight="1" outlineLevel="1">
      <c r="A253" s="372" t="s">
        <v>40</v>
      </c>
      <c r="B253" s="154">
        <f>(INDEX(Data!232:232,1,$P$1-18))+(INDEX(Data!232:232,1,$P$1-17))</f>
        <v>0</v>
      </c>
      <c r="C253" s="154">
        <f>(INDEX(Data!232:232,1,$P$1-16))+(INDEX(Data!232:232,1,$P$1-15))</f>
        <v>0</v>
      </c>
      <c r="D253" s="154">
        <f>(INDEX(Data!232:232,1,$P$1-14))+(INDEX(Data!232:232,1,$P$1-13))</f>
        <v>0</v>
      </c>
      <c r="E253" s="154">
        <f>(INDEX(Data!232:232,1,$P$1-12))+(INDEX(Data!232:232,1,$P$1-11))</f>
        <v>0</v>
      </c>
      <c r="F253" s="154">
        <f>(INDEX(Data!232:232,1,$P$1-10))+(INDEX(Data!232:232,1,$P$1-9))</f>
        <v>0</v>
      </c>
      <c r="G253" s="154">
        <f>(INDEX(Data!232:232,1,$P$1-8))+(INDEX(Data!232:232,1,$P$1-7))</f>
        <v>0</v>
      </c>
      <c r="H253" s="154">
        <f>(INDEX(Data!232:232,1,$P$1-6))+(INDEX(Data!232:232,1,$P$1-5))</f>
        <v>0</v>
      </c>
      <c r="I253" s="483">
        <f>(INDEX(Data!232:232,1,$P$1-4))+(INDEX(Data!232:232,1,$P$1-3))</f>
        <v>0</v>
      </c>
      <c r="J253" s="394">
        <f>(INDEX(Data!232:232,1,$P$1-2))+(INDEX(Data!232:232,1,$P$1-1))</f>
        <v>0</v>
      </c>
      <c r="K253" s="155">
        <f>(INDEX(Data!232:232,1,$P$1))+(INDEX(Data!232:232,1,$P$1+1))</f>
        <v>0</v>
      </c>
    </row>
    <row r="254" spans="1:11" ht="12.75" hidden="1" customHeight="1" outlineLevel="1">
      <c r="A254" s="372" t="s">
        <v>107</v>
      </c>
      <c r="B254" s="154">
        <f>(INDEX(Data!233:233,1,$P$1-18))+(INDEX(Data!233:233,1,$P$1-17))</f>
        <v>0</v>
      </c>
      <c r="C254" s="154">
        <f>(INDEX(Data!233:233,1,$P$1-16))+(INDEX(Data!233:233,1,$P$1-15))</f>
        <v>0</v>
      </c>
      <c r="D254" s="154">
        <f>(INDEX(Data!233:233,1,$P$1-14))+(INDEX(Data!233:233,1,$P$1-13))</f>
        <v>0</v>
      </c>
      <c r="E254" s="154">
        <f>(INDEX(Data!233:233,1,$P$1-12))+(INDEX(Data!233:233,1,$P$1-11))</f>
        <v>0</v>
      </c>
      <c r="F254" s="154">
        <f>(INDEX(Data!233:233,1,$P$1-10))+(INDEX(Data!233:233,1,$P$1-9))</f>
        <v>0</v>
      </c>
      <c r="G254" s="154">
        <f>(INDEX(Data!233:233,1,$P$1-8))+(INDEX(Data!233:233,1,$P$1-7))</f>
        <v>0</v>
      </c>
      <c r="H254" s="154">
        <f>(INDEX(Data!233:233,1,$P$1-6))+(INDEX(Data!233:233,1,$P$1-5))</f>
        <v>0</v>
      </c>
      <c r="I254" s="483">
        <f>(INDEX(Data!233:233,1,$P$1-4))+(INDEX(Data!233:233,1,$P$1-3))</f>
        <v>0</v>
      </c>
      <c r="J254" s="394">
        <f>(INDEX(Data!233:233,1,$P$1-2))+(INDEX(Data!233:233,1,$P$1-1))</f>
        <v>0</v>
      </c>
      <c r="K254" s="155">
        <f>(INDEX(Data!233:233,1,$P$1))+(INDEX(Data!233:233,1,$P$1+1))</f>
        <v>0</v>
      </c>
    </row>
    <row r="255" spans="1:11" ht="12.75" hidden="1" customHeight="1" outlineLevel="1">
      <c r="A255" s="372" t="s">
        <v>41</v>
      </c>
      <c r="B255" s="154">
        <f>(INDEX(Data!234:234,1,$P$1-18))+(INDEX(Data!234:234,1,$P$1-17))</f>
        <v>1500000</v>
      </c>
      <c r="C255" s="154">
        <f>(INDEX(Data!234:234,1,$P$1-16))+(INDEX(Data!234:234,1,$P$1-15))</f>
        <v>1500000</v>
      </c>
      <c r="D255" s="154">
        <f>(INDEX(Data!234:234,1,$P$1-14))+(INDEX(Data!234:234,1,$P$1-13))</f>
        <v>1500000</v>
      </c>
      <c r="E255" s="154">
        <f>(INDEX(Data!234:234,1,$P$1-12))+(INDEX(Data!234:234,1,$P$1-11))</f>
        <v>1500000</v>
      </c>
      <c r="F255" s="154">
        <f>(INDEX(Data!234:234,1,$P$1-10))+(INDEX(Data!234:234,1,$P$1-9))</f>
        <v>1500000</v>
      </c>
      <c r="G255" s="154">
        <f>(INDEX(Data!234:234,1,$P$1-8))+(INDEX(Data!234:234,1,$P$1-7))</f>
        <v>1500000</v>
      </c>
      <c r="H255" s="154">
        <f>(INDEX(Data!234:234,1,$P$1-6))+(INDEX(Data!234:234,1,$P$1-5))</f>
        <v>1500000</v>
      </c>
      <c r="I255" s="483">
        <f>(INDEX(Data!234:234,1,$P$1-4))+(INDEX(Data!234:234,1,$P$1-3))</f>
        <v>1500000</v>
      </c>
      <c r="J255" s="394">
        <f>(INDEX(Data!234:234,1,$P$1-2))+(INDEX(Data!234:234,1,$P$1-1))</f>
        <v>1500000</v>
      </c>
      <c r="K255" s="155">
        <f>(INDEX(Data!234:234,1,$P$1))+(INDEX(Data!234:234,1,$P$1+1))</f>
        <v>2633132</v>
      </c>
    </row>
    <row r="256" spans="1:11" ht="12.75" hidden="1" customHeight="1" outlineLevel="1">
      <c r="A256" s="372" t="s">
        <v>42</v>
      </c>
      <c r="B256" s="154">
        <f>(INDEX(Data!235:235,1,$P$1-18))+(INDEX(Data!235:235,1,$P$1-17))</f>
        <v>1500000</v>
      </c>
      <c r="C256" s="154">
        <f>(INDEX(Data!235:235,1,$P$1-16))+(INDEX(Data!235:235,1,$P$1-15))</f>
        <v>1500000</v>
      </c>
      <c r="D256" s="154">
        <f>(INDEX(Data!235:235,1,$P$1-14))+(INDEX(Data!235:235,1,$P$1-13))</f>
        <v>1500000</v>
      </c>
      <c r="E256" s="154">
        <f>(INDEX(Data!235:235,1,$P$1-12))+(INDEX(Data!235:235,1,$P$1-11))</f>
        <v>1500000</v>
      </c>
      <c r="F256" s="154">
        <f>(INDEX(Data!235:235,1,$P$1-10))+(INDEX(Data!235:235,1,$P$1-9))</f>
        <v>1500000</v>
      </c>
      <c r="G256" s="154">
        <f>(INDEX(Data!235:235,1,$P$1-8))+(INDEX(Data!235:235,1,$P$1-7))</f>
        <v>1500000</v>
      </c>
      <c r="H256" s="154">
        <f>(INDEX(Data!235:235,1,$P$1-6))+(INDEX(Data!235:235,1,$P$1-5))</f>
        <v>1500000</v>
      </c>
      <c r="I256" s="483">
        <f>(INDEX(Data!235:235,1,$P$1-4))+(INDEX(Data!235:235,1,$P$1-3))</f>
        <v>1500000</v>
      </c>
      <c r="J256" s="394">
        <f>(INDEX(Data!235:235,1,$P$1-2))+(INDEX(Data!235:235,1,$P$1-1))</f>
        <v>1500000</v>
      </c>
      <c r="K256" s="155">
        <f>(INDEX(Data!235:235,1,$P$1))+(INDEX(Data!235:235,1,$P$1+1))</f>
        <v>2633132</v>
      </c>
    </row>
    <row r="257" spans="1:22" collapsed="1">
      <c r="A257" s="370" t="s">
        <v>197</v>
      </c>
      <c r="B257" s="406">
        <f t="shared" ref="B257:F257" si="57">SUM(B217:B256)</f>
        <v>13500000</v>
      </c>
      <c r="C257" s="406">
        <f t="shared" si="57"/>
        <v>12000000</v>
      </c>
      <c r="D257" s="406">
        <f t="shared" si="57"/>
        <v>12000000</v>
      </c>
      <c r="E257" s="406">
        <f t="shared" si="57"/>
        <v>12000000</v>
      </c>
      <c r="F257" s="406">
        <f t="shared" si="57"/>
        <v>20830500</v>
      </c>
      <c r="G257" s="406">
        <f t="shared" ref="G257:K257" si="58">SUM(G217:G256)</f>
        <v>21495000</v>
      </c>
      <c r="H257" s="406">
        <f t="shared" si="58"/>
        <v>20724900</v>
      </c>
      <c r="I257" s="446">
        <f t="shared" si="58"/>
        <v>18879900</v>
      </c>
      <c r="J257" s="406">
        <f t="shared" si="58"/>
        <v>16670100</v>
      </c>
      <c r="K257" s="407">
        <f t="shared" si="58"/>
        <v>27412450</v>
      </c>
    </row>
    <row r="258" spans="1:22">
      <c r="A258" s="398" t="s">
        <v>434</v>
      </c>
      <c r="B258" s="175">
        <f>INDEX(Data!237:237,1,$P$1-18)</f>
        <v>0</v>
      </c>
      <c r="C258" s="175">
        <f>INDEX(Data!237:237,1,$P$1-16)</f>
        <v>0</v>
      </c>
      <c r="D258" s="175">
        <f>INDEX(Data!237:237,1,$P$1-14)</f>
        <v>0</v>
      </c>
      <c r="E258" s="175">
        <f>INDEX(Data!237:237,1,$P$1-12)</f>
        <v>750000</v>
      </c>
      <c r="F258" s="175">
        <f>INDEX(Data!237:237,1,$P$1-10)</f>
        <v>750000</v>
      </c>
      <c r="G258" s="175">
        <f>INDEX(Data!237:237,1,$P$1-8)</f>
        <v>750000</v>
      </c>
      <c r="H258" s="175">
        <f>INDEX(Data!237:237,1,$P$1-6)</f>
        <v>750000</v>
      </c>
      <c r="I258" s="173">
        <f>INDEX(Data!237:237,1,$P$1-4)</f>
        <v>750000</v>
      </c>
      <c r="J258" s="175">
        <f>INDEX(Data!237:237,1,$P$1-2)</f>
        <v>750000</v>
      </c>
      <c r="K258" s="174">
        <f>INDEX(Data!237:237,1,$P$1)</f>
        <v>1316566</v>
      </c>
    </row>
    <row r="259" spans="1:22" s="11" customFormat="1" ht="29.25" customHeight="1" thickBot="1">
      <c r="A259" s="376" t="s">
        <v>198</v>
      </c>
      <c r="B259" s="404">
        <f t="shared" ref="B259:F259" si="59">B257+B213+B171+B127</f>
        <v>3450451791</v>
      </c>
      <c r="C259" s="404">
        <f t="shared" si="59"/>
        <v>3545707862</v>
      </c>
      <c r="D259" s="404">
        <f t="shared" si="59"/>
        <v>3854108628</v>
      </c>
      <c r="E259" s="404">
        <f t="shared" si="59"/>
        <v>3987947104</v>
      </c>
      <c r="F259" s="404">
        <f t="shared" si="59"/>
        <v>3980692928</v>
      </c>
      <c r="G259" s="404">
        <f t="shared" ref="G259:K259" si="60">G257+G213+G171+G127</f>
        <v>4017122500</v>
      </c>
      <c r="H259" s="404">
        <f t="shared" si="60"/>
        <v>4335100506</v>
      </c>
      <c r="I259" s="479">
        <f t="shared" si="60"/>
        <v>4676303462</v>
      </c>
      <c r="J259" s="381">
        <f t="shared" si="60"/>
        <v>4751651413</v>
      </c>
      <c r="K259" s="379">
        <f t="shared" si="60"/>
        <v>4937150762</v>
      </c>
    </row>
    <row r="260" spans="1:22" s="42" customFormat="1" ht="15.75" customHeight="1" thickBot="1">
      <c r="A260" s="181"/>
      <c r="B260" s="182"/>
      <c r="C260" s="182"/>
      <c r="D260" s="182"/>
      <c r="E260" s="182"/>
      <c r="F260" s="182"/>
      <c r="G260" s="182"/>
      <c r="H260" s="182"/>
      <c r="I260" s="183"/>
      <c r="J260" s="183"/>
      <c r="K260" s="213"/>
      <c r="L260" s="12"/>
      <c r="M260" s="12"/>
      <c r="N260" s="12"/>
      <c r="O260" s="12"/>
      <c r="P260" s="12"/>
      <c r="Q260" s="12"/>
      <c r="R260" s="12"/>
      <c r="S260" s="12"/>
      <c r="T260" s="12"/>
    </row>
    <row r="261" spans="1:22" ht="13.5" customHeight="1" thickBot="1">
      <c r="A261" s="543" t="s">
        <v>328</v>
      </c>
      <c r="B261" s="544"/>
      <c r="C261" s="544"/>
      <c r="D261" s="544"/>
      <c r="E261" s="544"/>
      <c r="F261" s="544"/>
      <c r="G261" s="544"/>
      <c r="H261" s="544"/>
      <c r="I261" s="544"/>
      <c r="J261" s="544"/>
      <c r="K261" s="554"/>
      <c r="N261" s="12"/>
      <c r="O261" s="12"/>
      <c r="P261" s="12"/>
      <c r="Q261" s="12"/>
      <c r="R261" s="12"/>
      <c r="S261" s="12"/>
      <c r="T261" s="12"/>
      <c r="U261" s="12"/>
      <c r="V261" s="12"/>
    </row>
    <row r="262" spans="1:22">
      <c r="A262" s="448" t="s">
        <v>346</v>
      </c>
      <c r="B262" s="449" t="str">
        <f>$O$1-18&amp;" - "&amp;$O$1-17</f>
        <v>2002 - 2003</v>
      </c>
      <c r="C262" s="449" t="str">
        <f>$O$1-16&amp;" - "&amp;$O$1-15</f>
        <v>2004 - 2005</v>
      </c>
      <c r="D262" s="449" t="str">
        <f>$O$1-14&amp;" - "&amp;$O$1-13</f>
        <v>2006 - 2007</v>
      </c>
      <c r="E262" s="449" t="str">
        <f>$O$1-12&amp;" - "&amp;$O$1-11</f>
        <v>2008 - 2009</v>
      </c>
      <c r="F262" s="449" t="str">
        <f>$O$1-10&amp;" - "&amp;$O$1-9</f>
        <v>2010 - 2011</v>
      </c>
      <c r="G262" s="449" t="str">
        <f>$O$1-8&amp;" - "&amp;$O$1-7</f>
        <v>2012 - 2013</v>
      </c>
      <c r="H262" s="449" t="str">
        <f>$O$1-6&amp;" - "&amp;$O$1-5</f>
        <v>2014 - 2015</v>
      </c>
      <c r="I262" s="449" t="str">
        <f>$O$1-4&amp;" - "&amp;$O$1-3</f>
        <v>2016 - 2017</v>
      </c>
      <c r="J262" s="449" t="str">
        <f>$O$1-2&amp;" - "&amp;$O$1-1</f>
        <v>2018 - 2019</v>
      </c>
      <c r="K262" s="448" t="str">
        <f>$O$1&amp;" - "&amp;$O$1+1</f>
        <v>2020 - 2021</v>
      </c>
      <c r="N262" s="12"/>
      <c r="O262" s="12"/>
      <c r="P262" s="12"/>
      <c r="Q262" s="12"/>
      <c r="R262" s="12"/>
      <c r="S262" s="12"/>
      <c r="T262" s="12"/>
    </row>
    <row r="263" spans="1:22" s="38" customFormat="1" hidden="1" outlineLevel="1">
      <c r="A263" s="600" t="s">
        <v>198</v>
      </c>
      <c r="B263" s="598"/>
      <c r="C263" s="598"/>
      <c r="D263" s="598"/>
      <c r="E263" s="598"/>
      <c r="F263" s="598"/>
      <c r="G263" s="598"/>
      <c r="H263" s="598"/>
      <c r="I263" s="598"/>
      <c r="J263" s="598"/>
      <c r="K263" s="597"/>
      <c r="L263" s="35"/>
      <c r="M263" s="35"/>
    </row>
    <row r="264" spans="1:22" ht="12.75" hidden="1" customHeight="1" outlineLevel="1">
      <c r="A264" s="19" t="s">
        <v>3</v>
      </c>
      <c r="B264" s="20">
        <f t="shared" ref="B264:F264" si="61">B87+B131+B173+B217</f>
        <v>171893191</v>
      </c>
      <c r="C264" s="20">
        <f t="shared" si="61"/>
        <v>186289252</v>
      </c>
      <c r="D264" s="20">
        <f t="shared" si="61"/>
        <v>203639016</v>
      </c>
      <c r="E264" s="20">
        <f t="shared" si="61"/>
        <v>194224452</v>
      </c>
      <c r="F264" s="20">
        <f t="shared" si="61"/>
        <v>191333692</v>
      </c>
      <c r="G264" s="20">
        <f t="shared" ref="G264:K273" si="62">G87+G131+G173+G217</f>
        <v>221660242</v>
      </c>
      <c r="H264" s="20">
        <f t="shared" si="62"/>
        <v>233506232</v>
      </c>
      <c r="I264" s="47">
        <f t="shared" si="62"/>
        <v>259792150</v>
      </c>
      <c r="J264" s="31">
        <f t="shared" si="62"/>
        <v>272251334</v>
      </c>
      <c r="K264" s="214">
        <f t="shared" si="62"/>
        <v>291127964</v>
      </c>
    </row>
    <row r="265" spans="1:22" ht="12.75" hidden="1" customHeight="1" outlineLevel="1">
      <c r="A265" s="19" t="s">
        <v>4</v>
      </c>
      <c r="B265" s="25">
        <f t="shared" ref="B265:F265" si="63">B88+B132+B174+B218</f>
        <v>547401520</v>
      </c>
      <c r="C265" s="25">
        <f t="shared" si="63"/>
        <v>535978449</v>
      </c>
      <c r="D265" s="25">
        <f t="shared" si="63"/>
        <v>551977164</v>
      </c>
      <c r="E265" s="25">
        <f t="shared" si="63"/>
        <v>557036400</v>
      </c>
      <c r="F265" s="25">
        <f t="shared" si="63"/>
        <v>536507142</v>
      </c>
      <c r="G265" s="25">
        <f t="shared" si="62"/>
        <v>518695766</v>
      </c>
      <c r="H265" s="25">
        <f t="shared" si="62"/>
        <v>552168548</v>
      </c>
      <c r="I265" s="48">
        <f t="shared" si="62"/>
        <v>557902658</v>
      </c>
      <c r="J265" s="28">
        <f t="shared" si="62"/>
        <v>537738038</v>
      </c>
      <c r="K265" s="215">
        <f t="shared" si="62"/>
        <v>545780340</v>
      </c>
    </row>
    <row r="266" spans="1:22" ht="12.75" hidden="1" customHeight="1" outlineLevel="1">
      <c r="A266" s="19" t="s">
        <v>5</v>
      </c>
      <c r="B266" s="25">
        <f t="shared" ref="B266:F266" si="64">B89+B133+B175+B219</f>
        <v>112008934</v>
      </c>
      <c r="C266" s="25">
        <f t="shared" si="64"/>
        <v>125083172</v>
      </c>
      <c r="D266" s="25">
        <f t="shared" si="64"/>
        <v>134431238</v>
      </c>
      <c r="E266" s="25">
        <f t="shared" si="64"/>
        <v>139356136</v>
      </c>
      <c r="F266" s="25">
        <f t="shared" si="64"/>
        <v>150908147</v>
      </c>
      <c r="G266" s="25">
        <f t="shared" si="62"/>
        <v>158792534</v>
      </c>
      <c r="H266" s="25">
        <f t="shared" si="62"/>
        <v>188067576</v>
      </c>
      <c r="I266" s="48">
        <f t="shared" si="62"/>
        <v>214088070</v>
      </c>
      <c r="J266" s="28">
        <f t="shared" si="62"/>
        <v>235042440</v>
      </c>
      <c r="K266" s="215">
        <f t="shared" si="62"/>
        <v>255633782</v>
      </c>
    </row>
    <row r="267" spans="1:22" ht="12.75" hidden="1" customHeight="1" outlineLevel="1">
      <c r="A267" s="19" t="s">
        <v>6</v>
      </c>
      <c r="B267" s="25">
        <f t="shared" ref="B267:F267" si="65">B90+B134+B176+B220</f>
        <v>107345403</v>
      </c>
      <c r="C267" s="25">
        <f t="shared" si="65"/>
        <v>113427889</v>
      </c>
      <c r="D267" s="25">
        <f t="shared" si="65"/>
        <v>124563868</v>
      </c>
      <c r="E267" s="25">
        <f t="shared" si="65"/>
        <v>133505950</v>
      </c>
      <c r="F267" s="25">
        <f t="shared" si="65"/>
        <v>131911479</v>
      </c>
      <c r="G267" s="25">
        <f t="shared" si="62"/>
        <v>136915078</v>
      </c>
      <c r="H267" s="25">
        <f t="shared" si="62"/>
        <v>144690628</v>
      </c>
      <c r="I267" s="48">
        <f t="shared" si="62"/>
        <v>149581850</v>
      </c>
      <c r="J267" s="28">
        <f t="shared" si="62"/>
        <v>150303278</v>
      </c>
      <c r="K267" s="215">
        <f t="shared" si="62"/>
        <v>162553822</v>
      </c>
    </row>
    <row r="268" spans="1:22" ht="12.75" hidden="1" customHeight="1" outlineLevel="1">
      <c r="A268" s="19" t="s">
        <v>399</v>
      </c>
      <c r="B268" s="25">
        <f t="shared" ref="B268:F268" si="66">B91+B135+B177+B221</f>
        <v>0</v>
      </c>
      <c r="C268" s="25">
        <f t="shared" si="66"/>
        <v>0</v>
      </c>
      <c r="D268" s="25">
        <f t="shared" si="66"/>
        <v>0</v>
      </c>
      <c r="E268" s="25">
        <f t="shared" si="66"/>
        <v>0</v>
      </c>
      <c r="F268" s="25">
        <f t="shared" si="66"/>
        <v>0</v>
      </c>
      <c r="G268" s="25">
        <f t="shared" si="62"/>
        <v>0</v>
      </c>
      <c r="H268" s="25">
        <f t="shared" si="62"/>
        <v>0</v>
      </c>
      <c r="I268" s="48">
        <f t="shared" si="62"/>
        <v>175669002</v>
      </c>
      <c r="J268" s="28">
        <f t="shared" si="62"/>
        <v>166960968</v>
      </c>
      <c r="K268" s="215">
        <f t="shared" si="62"/>
        <v>177405920</v>
      </c>
    </row>
    <row r="269" spans="1:22" ht="12.75" hidden="1" customHeight="1" outlineLevel="1">
      <c r="A269" s="19" t="s">
        <v>7</v>
      </c>
      <c r="B269" s="25">
        <f t="shared" ref="B269:F269" si="67">B92+B136+B178+B222</f>
        <v>85430369</v>
      </c>
      <c r="C269" s="25">
        <f t="shared" si="67"/>
        <v>92423085</v>
      </c>
      <c r="D269" s="25">
        <f t="shared" si="67"/>
        <v>107972914</v>
      </c>
      <c r="E269" s="25">
        <f t="shared" si="67"/>
        <v>111923024</v>
      </c>
      <c r="F269" s="25">
        <f t="shared" si="67"/>
        <v>110165296</v>
      </c>
      <c r="G269" s="25">
        <f t="shared" si="62"/>
        <v>114070840</v>
      </c>
      <c r="H269" s="25">
        <f t="shared" si="62"/>
        <v>117256554</v>
      </c>
      <c r="I269" s="48">
        <f t="shared" si="62"/>
        <v>0</v>
      </c>
      <c r="J269" s="28">
        <f t="shared" si="62"/>
        <v>0</v>
      </c>
      <c r="K269" s="215">
        <f t="shared" si="62"/>
        <v>0</v>
      </c>
    </row>
    <row r="270" spans="1:22" ht="12.75" hidden="1" customHeight="1" outlineLevel="1">
      <c r="A270" s="19" t="s">
        <v>8</v>
      </c>
      <c r="B270" s="25">
        <f t="shared" ref="B270:F270" si="68">B93+B137+B179+B223</f>
        <v>19492507</v>
      </c>
      <c r="C270" s="25">
        <f t="shared" si="68"/>
        <v>19785819</v>
      </c>
      <c r="D270" s="25">
        <f t="shared" si="68"/>
        <v>23453732</v>
      </c>
      <c r="E270" s="25">
        <f t="shared" si="68"/>
        <v>27467648</v>
      </c>
      <c r="F270" s="25">
        <f t="shared" si="68"/>
        <v>27946829</v>
      </c>
      <c r="G270" s="25">
        <f t="shared" si="62"/>
        <v>30851156</v>
      </c>
      <c r="H270" s="25">
        <f t="shared" si="62"/>
        <v>31521650</v>
      </c>
      <c r="I270" s="48">
        <f t="shared" si="62"/>
        <v>0</v>
      </c>
      <c r="J270" s="28">
        <f t="shared" si="62"/>
        <v>0</v>
      </c>
      <c r="K270" s="215">
        <f t="shared" si="62"/>
        <v>0</v>
      </c>
    </row>
    <row r="271" spans="1:22" ht="12.75" hidden="1" customHeight="1" outlineLevel="1">
      <c r="A271" s="19" t="s">
        <v>9</v>
      </c>
      <c r="B271" s="25">
        <f t="shared" ref="B271:F271" si="69">B94+B138+B180+B224</f>
        <v>16654247</v>
      </c>
      <c r="C271" s="25">
        <f t="shared" si="69"/>
        <v>17319732</v>
      </c>
      <c r="D271" s="25">
        <f t="shared" si="69"/>
        <v>21083162</v>
      </c>
      <c r="E271" s="25">
        <f t="shared" si="69"/>
        <v>22743466</v>
      </c>
      <c r="F271" s="25">
        <f t="shared" si="69"/>
        <v>15062826</v>
      </c>
      <c r="G271" s="25">
        <f t="shared" si="62"/>
        <v>22828636</v>
      </c>
      <c r="H271" s="25">
        <f t="shared" si="62"/>
        <v>23440358</v>
      </c>
      <c r="I271" s="48">
        <f t="shared" si="62"/>
        <v>30078146</v>
      </c>
      <c r="J271" s="28">
        <f t="shared" si="62"/>
        <v>31278518</v>
      </c>
      <c r="K271" s="215">
        <f t="shared" si="62"/>
        <v>31905990</v>
      </c>
    </row>
    <row r="272" spans="1:22" ht="12.75" hidden="1" customHeight="1" outlineLevel="1">
      <c r="A272" s="19" t="s">
        <v>10</v>
      </c>
      <c r="B272" s="25">
        <f t="shared" ref="B272:F272" si="70">B95+B139+B181+B225</f>
        <v>116517073</v>
      </c>
      <c r="C272" s="25">
        <f t="shared" si="70"/>
        <v>130737787</v>
      </c>
      <c r="D272" s="25">
        <f t="shared" si="70"/>
        <v>161556356</v>
      </c>
      <c r="E272" s="25">
        <f t="shared" si="70"/>
        <v>179841232</v>
      </c>
      <c r="F272" s="25">
        <f t="shared" si="70"/>
        <v>180029002</v>
      </c>
      <c r="G272" s="25">
        <f t="shared" si="62"/>
        <v>179468636</v>
      </c>
      <c r="H272" s="25">
        <f t="shared" si="62"/>
        <v>193583922</v>
      </c>
      <c r="I272" s="48">
        <f t="shared" si="62"/>
        <v>192569258</v>
      </c>
      <c r="J272" s="28">
        <f t="shared" si="62"/>
        <v>192755260</v>
      </c>
      <c r="K272" s="215">
        <f t="shared" si="62"/>
        <v>218882144</v>
      </c>
    </row>
    <row r="273" spans="1:11" ht="12.75" hidden="1" customHeight="1" outlineLevel="1">
      <c r="A273" s="19" t="s">
        <v>11</v>
      </c>
      <c r="B273" s="25">
        <f t="shared" ref="B273:F273" si="71">B96+B140+B182+B226</f>
        <v>30773034</v>
      </c>
      <c r="C273" s="25">
        <f t="shared" si="71"/>
        <v>31117410</v>
      </c>
      <c r="D273" s="25">
        <f t="shared" si="71"/>
        <v>38674194</v>
      </c>
      <c r="E273" s="25">
        <f t="shared" si="71"/>
        <v>40615928</v>
      </c>
      <c r="F273" s="25">
        <f t="shared" si="71"/>
        <v>38352691</v>
      </c>
      <c r="G273" s="25">
        <f t="shared" si="62"/>
        <v>39328788</v>
      </c>
      <c r="H273" s="25">
        <f t="shared" si="62"/>
        <v>46740190</v>
      </c>
      <c r="I273" s="48">
        <f t="shared" si="62"/>
        <v>54229676</v>
      </c>
      <c r="J273" s="28">
        <f t="shared" si="62"/>
        <v>60104682</v>
      </c>
      <c r="K273" s="215">
        <f t="shared" si="62"/>
        <v>60578048</v>
      </c>
    </row>
    <row r="274" spans="1:11" ht="12.75" hidden="1" customHeight="1" outlineLevel="1">
      <c r="A274" s="19" t="s">
        <v>12</v>
      </c>
      <c r="B274" s="25">
        <f t="shared" ref="B274:F274" si="72">B97+B141+B183+B227</f>
        <v>437597681</v>
      </c>
      <c r="C274" s="25">
        <f t="shared" si="72"/>
        <v>459238425</v>
      </c>
      <c r="D274" s="25">
        <f t="shared" si="72"/>
        <v>472501670</v>
      </c>
      <c r="E274" s="25">
        <f t="shared" si="72"/>
        <v>512740874</v>
      </c>
      <c r="F274" s="25">
        <f t="shared" si="72"/>
        <v>526340300</v>
      </c>
      <c r="G274" s="25">
        <f t="shared" ref="G274:K283" si="73">G97+G141+G183+G227</f>
        <v>507533250</v>
      </c>
      <c r="H274" s="25">
        <f t="shared" si="73"/>
        <v>549133428</v>
      </c>
      <c r="I274" s="48">
        <f t="shared" si="73"/>
        <v>610656882</v>
      </c>
      <c r="J274" s="28">
        <f t="shared" si="73"/>
        <v>634941384</v>
      </c>
      <c r="K274" s="215">
        <f t="shared" si="73"/>
        <v>664904896</v>
      </c>
    </row>
    <row r="275" spans="1:11" ht="12.75" hidden="1" customHeight="1" outlineLevel="1">
      <c r="A275" s="19" t="s">
        <v>13</v>
      </c>
      <c r="B275" s="25">
        <f t="shared" ref="B275:F275" si="74">B98+B142+B184+B228</f>
        <v>11903397</v>
      </c>
      <c r="C275" s="25">
        <f t="shared" si="74"/>
        <v>12011495</v>
      </c>
      <c r="D275" s="25">
        <f t="shared" si="74"/>
        <v>13489124</v>
      </c>
      <c r="E275" s="25">
        <f t="shared" si="74"/>
        <v>21419422</v>
      </c>
      <c r="F275" s="25">
        <f t="shared" si="74"/>
        <v>21668926</v>
      </c>
      <c r="G275" s="25">
        <f t="shared" si="73"/>
        <v>23646562</v>
      </c>
      <c r="H275" s="25">
        <f t="shared" si="73"/>
        <v>25011208</v>
      </c>
      <c r="I275" s="48">
        <f t="shared" si="73"/>
        <v>29258520</v>
      </c>
      <c r="J275" s="28">
        <f t="shared" si="73"/>
        <v>28792414</v>
      </c>
      <c r="K275" s="215">
        <f t="shared" si="73"/>
        <v>27477542</v>
      </c>
    </row>
    <row r="276" spans="1:11" ht="12.75" hidden="1" customHeight="1" outlineLevel="1">
      <c r="A276" s="19" t="s">
        <v>14</v>
      </c>
      <c r="B276" s="25">
        <f t="shared" ref="B276:F276" si="75">B99+B143+B185+B229</f>
        <v>53204240</v>
      </c>
      <c r="C276" s="25">
        <f t="shared" si="75"/>
        <v>55247768</v>
      </c>
      <c r="D276" s="25">
        <f t="shared" si="75"/>
        <v>66426886</v>
      </c>
      <c r="E276" s="25">
        <f t="shared" si="75"/>
        <v>63579916</v>
      </c>
      <c r="F276" s="25">
        <f t="shared" si="75"/>
        <v>58239408</v>
      </c>
      <c r="G276" s="25">
        <f t="shared" si="73"/>
        <v>56750346</v>
      </c>
      <c r="H276" s="25">
        <f t="shared" si="73"/>
        <v>57570524</v>
      </c>
      <c r="I276" s="48">
        <f t="shared" si="73"/>
        <v>59993276</v>
      </c>
      <c r="J276" s="28">
        <f t="shared" si="73"/>
        <v>59585206</v>
      </c>
      <c r="K276" s="215">
        <f t="shared" si="73"/>
        <v>62216040</v>
      </c>
    </row>
    <row r="277" spans="1:11" ht="12.75" hidden="1" customHeight="1" outlineLevel="1">
      <c r="A277" s="19" t="s">
        <v>15</v>
      </c>
      <c r="B277" s="25">
        <f t="shared" ref="B277:F277" si="76">B100+B144+B186+B230</f>
        <v>53536817</v>
      </c>
      <c r="C277" s="25">
        <f t="shared" si="76"/>
        <v>53041352</v>
      </c>
      <c r="D277" s="25">
        <f t="shared" si="76"/>
        <v>60693452</v>
      </c>
      <c r="E277" s="25">
        <f t="shared" si="76"/>
        <v>63855552</v>
      </c>
      <c r="F277" s="25">
        <f t="shared" si="76"/>
        <v>64692987</v>
      </c>
      <c r="G277" s="25">
        <f t="shared" si="73"/>
        <v>55170466</v>
      </c>
      <c r="H277" s="25">
        <f t="shared" si="73"/>
        <v>64000974</v>
      </c>
      <c r="I277" s="48">
        <f t="shared" si="73"/>
        <v>73996602</v>
      </c>
      <c r="J277" s="28">
        <f t="shared" si="73"/>
        <v>79725760</v>
      </c>
      <c r="K277" s="215">
        <f t="shared" si="73"/>
        <v>79780802</v>
      </c>
    </row>
    <row r="278" spans="1:11" ht="12.75" hidden="1" customHeight="1" outlineLevel="1">
      <c r="A278" s="19" t="s">
        <v>16</v>
      </c>
      <c r="B278" s="25">
        <f t="shared" ref="B278:F278" si="77">B101+B145+B187+B231</f>
        <v>0</v>
      </c>
      <c r="C278" s="25">
        <f t="shared" si="77"/>
        <v>0</v>
      </c>
      <c r="D278" s="25">
        <f t="shared" si="77"/>
        <v>0</v>
      </c>
      <c r="E278" s="25">
        <f t="shared" si="77"/>
        <v>0</v>
      </c>
      <c r="F278" s="25">
        <f t="shared" si="77"/>
        <v>0</v>
      </c>
      <c r="G278" s="25">
        <f t="shared" si="73"/>
        <v>14446060</v>
      </c>
      <c r="H278" s="25">
        <f t="shared" si="73"/>
        <v>15591322</v>
      </c>
      <c r="I278" s="48">
        <f t="shared" si="73"/>
        <v>15886612</v>
      </c>
      <c r="J278" s="28">
        <f t="shared" si="73"/>
        <v>16830502</v>
      </c>
      <c r="K278" s="215">
        <f t="shared" si="73"/>
        <v>16782528</v>
      </c>
    </row>
    <row r="279" spans="1:11" ht="12.75" hidden="1" customHeight="1" outlineLevel="1">
      <c r="A279" s="19" t="s">
        <v>17</v>
      </c>
      <c r="B279" s="25">
        <f t="shared" ref="B279:F279" si="78">B102+B146+B188+B232</f>
        <v>48915028</v>
      </c>
      <c r="C279" s="25">
        <f t="shared" si="78"/>
        <v>51956142</v>
      </c>
      <c r="D279" s="25">
        <f t="shared" si="78"/>
        <v>60492894</v>
      </c>
      <c r="E279" s="25">
        <f t="shared" si="78"/>
        <v>63247602</v>
      </c>
      <c r="F279" s="25">
        <f t="shared" si="78"/>
        <v>63964535</v>
      </c>
      <c r="G279" s="25">
        <f t="shared" si="73"/>
        <v>66229654</v>
      </c>
      <c r="H279" s="25">
        <f t="shared" si="73"/>
        <v>69665814</v>
      </c>
      <c r="I279" s="48">
        <f t="shared" si="73"/>
        <v>73987242</v>
      </c>
      <c r="J279" s="28">
        <f t="shared" si="73"/>
        <v>74193530</v>
      </c>
      <c r="K279" s="215">
        <f t="shared" si="73"/>
        <v>80175800</v>
      </c>
    </row>
    <row r="280" spans="1:11" ht="12.75" hidden="1" customHeight="1" outlineLevel="1">
      <c r="A280" s="19" t="s">
        <v>18</v>
      </c>
      <c r="B280" s="25">
        <f t="shared" ref="B280:F280" si="79">B103+B147+B189+B233</f>
        <v>47411674</v>
      </c>
      <c r="C280" s="25">
        <f t="shared" si="79"/>
        <v>48662926</v>
      </c>
      <c r="D280" s="25">
        <f t="shared" si="79"/>
        <v>54879112</v>
      </c>
      <c r="E280" s="25">
        <f t="shared" si="79"/>
        <v>54490436</v>
      </c>
      <c r="F280" s="25">
        <f t="shared" si="79"/>
        <v>56707147</v>
      </c>
      <c r="G280" s="25">
        <f t="shared" si="73"/>
        <v>46678748</v>
      </c>
      <c r="H280" s="25">
        <f t="shared" si="73"/>
        <v>54810110</v>
      </c>
      <c r="I280" s="48">
        <f t="shared" si="73"/>
        <v>75906196</v>
      </c>
      <c r="J280" s="28">
        <f t="shared" si="73"/>
        <v>71604252</v>
      </c>
      <c r="K280" s="215">
        <f t="shared" si="73"/>
        <v>59787046</v>
      </c>
    </row>
    <row r="281" spans="1:11" ht="12.75" hidden="1" customHeight="1" outlineLevel="1">
      <c r="A281" s="19" t="s">
        <v>19</v>
      </c>
      <c r="B281" s="25">
        <f t="shared" ref="B281:F281" si="80">B104+B148+B190+B234</f>
        <v>0</v>
      </c>
      <c r="C281" s="25">
        <f t="shared" si="80"/>
        <v>0</v>
      </c>
      <c r="D281" s="25">
        <f t="shared" si="80"/>
        <v>0</v>
      </c>
      <c r="E281" s="25">
        <f t="shared" si="80"/>
        <v>0</v>
      </c>
      <c r="F281" s="25">
        <f t="shared" si="80"/>
        <v>0</v>
      </c>
      <c r="G281" s="25">
        <f t="shared" si="73"/>
        <v>18440462</v>
      </c>
      <c r="H281" s="25">
        <f t="shared" si="73"/>
        <v>24075992</v>
      </c>
      <c r="I281" s="48">
        <f t="shared" si="73"/>
        <v>26675066</v>
      </c>
      <c r="J281" s="28">
        <f t="shared" si="73"/>
        <v>30547162</v>
      </c>
      <c r="K281" s="215">
        <f t="shared" si="73"/>
        <v>36953084</v>
      </c>
    </row>
    <row r="282" spans="1:11" ht="12.75" hidden="1" customHeight="1" outlineLevel="1">
      <c r="A282" s="19" t="s">
        <v>20</v>
      </c>
      <c r="B282" s="25">
        <f t="shared" ref="B282:F282" si="81">B105+B149+B191+B235</f>
        <v>22236325</v>
      </c>
      <c r="C282" s="25">
        <f t="shared" si="81"/>
        <v>23789323</v>
      </c>
      <c r="D282" s="25">
        <f t="shared" si="81"/>
        <v>28123964</v>
      </c>
      <c r="E282" s="25">
        <f t="shared" si="81"/>
        <v>32949054</v>
      </c>
      <c r="F282" s="25">
        <f t="shared" si="81"/>
        <v>34247673</v>
      </c>
      <c r="G282" s="25">
        <f t="shared" si="73"/>
        <v>35583290</v>
      </c>
      <c r="H282" s="25">
        <f t="shared" si="73"/>
        <v>36369192</v>
      </c>
      <c r="I282" s="48">
        <f t="shared" si="73"/>
        <v>42674304</v>
      </c>
      <c r="J282" s="28">
        <f t="shared" si="73"/>
        <v>45655102</v>
      </c>
      <c r="K282" s="215">
        <f t="shared" si="73"/>
        <v>48602592</v>
      </c>
    </row>
    <row r="283" spans="1:11" ht="12.75" hidden="1" customHeight="1" outlineLevel="1">
      <c r="A283" s="19" t="s">
        <v>21</v>
      </c>
      <c r="B283" s="25">
        <f t="shared" ref="B283:F283" si="82">B106+B150+B192+B236</f>
        <v>46895613</v>
      </c>
      <c r="C283" s="25">
        <f t="shared" si="82"/>
        <v>43890595</v>
      </c>
      <c r="D283" s="25">
        <f t="shared" si="82"/>
        <v>49608936</v>
      </c>
      <c r="E283" s="25">
        <f t="shared" si="82"/>
        <v>50750342</v>
      </c>
      <c r="F283" s="25">
        <f t="shared" si="82"/>
        <v>48027504</v>
      </c>
      <c r="G283" s="25">
        <f t="shared" si="73"/>
        <v>47962854</v>
      </c>
      <c r="H283" s="25">
        <f t="shared" si="73"/>
        <v>50099904</v>
      </c>
      <c r="I283" s="48">
        <f t="shared" si="73"/>
        <v>57544606</v>
      </c>
      <c r="J283" s="28">
        <f t="shared" si="73"/>
        <v>59383192</v>
      </c>
      <c r="K283" s="215">
        <f t="shared" si="73"/>
        <v>60846126</v>
      </c>
    </row>
    <row r="284" spans="1:11" ht="12.75" hidden="1" customHeight="1" outlineLevel="1">
      <c r="A284" s="19" t="s">
        <v>22</v>
      </c>
      <c r="B284" s="25">
        <f t="shared" ref="B284:F284" si="83">B107+B151+B193+B237</f>
        <v>58999830</v>
      </c>
      <c r="C284" s="25">
        <f t="shared" si="83"/>
        <v>61776976</v>
      </c>
      <c r="D284" s="25">
        <f t="shared" si="83"/>
        <v>64198746</v>
      </c>
      <c r="E284" s="25">
        <f t="shared" si="83"/>
        <v>65514970</v>
      </c>
      <c r="F284" s="25">
        <f t="shared" si="83"/>
        <v>65659658</v>
      </c>
      <c r="G284" s="25">
        <f t="shared" ref="G284:K293" si="84">G107+G151+G193+G237</f>
        <v>67176760</v>
      </c>
      <c r="H284" s="25">
        <f t="shared" si="84"/>
        <v>79277112</v>
      </c>
      <c r="I284" s="48">
        <f t="shared" si="84"/>
        <v>83618416</v>
      </c>
      <c r="J284" s="28">
        <f t="shared" si="84"/>
        <v>88409474</v>
      </c>
      <c r="K284" s="215">
        <f t="shared" si="84"/>
        <v>84813348</v>
      </c>
    </row>
    <row r="285" spans="1:11" ht="12.75" hidden="1" customHeight="1" outlineLevel="1">
      <c r="A285" s="19" t="s">
        <v>23</v>
      </c>
      <c r="B285" s="25">
        <f t="shared" ref="B285:F285" si="85">B108+B152+B194+B238</f>
        <v>9194665</v>
      </c>
      <c r="C285" s="25">
        <f t="shared" si="85"/>
        <v>10050549</v>
      </c>
      <c r="D285" s="25">
        <f t="shared" si="85"/>
        <v>11334488</v>
      </c>
      <c r="E285" s="25">
        <f t="shared" si="85"/>
        <v>11523690</v>
      </c>
      <c r="F285" s="25">
        <f t="shared" si="85"/>
        <v>11384757</v>
      </c>
      <c r="G285" s="25">
        <f t="shared" si="84"/>
        <v>11584492</v>
      </c>
      <c r="H285" s="25">
        <f t="shared" si="84"/>
        <v>12245104</v>
      </c>
      <c r="I285" s="48">
        <f t="shared" si="84"/>
        <v>12344748</v>
      </c>
      <c r="J285" s="28">
        <f t="shared" si="84"/>
        <v>13205606</v>
      </c>
      <c r="K285" s="215">
        <f t="shared" si="84"/>
        <v>15227356</v>
      </c>
    </row>
    <row r="286" spans="1:11" ht="12.75" hidden="1" customHeight="1" outlineLevel="1">
      <c r="A286" s="19" t="s">
        <v>24</v>
      </c>
      <c r="B286" s="25">
        <f t="shared" ref="B286:F286" si="86">B109+B153+B195+B239</f>
        <v>279169975</v>
      </c>
      <c r="C286" s="25">
        <f t="shared" si="86"/>
        <v>274309886</v>
      </c>
      <c r="D286" s="25">
        <f t="shared" si="86"/>
        <v>287719294</v>
      </c>
      <c r="E286" s="25">
        <f t="shared" si="86"/>
        <v>291173860</v>
      </c>
      <c r="F286" s="25">
        <f t="shared" si="86"/>
        <v>300473512</v>
      </c>
      <c r="G286" s="25">
        <f t="shared" si="84"/>
        <v>297338892</v>
      </c>
      <c r="H286" s="25">
        <f t="shared" si="84"/>
        <v>323355036</v>
      </c>
      <c r="I286" s="48">
        <f t="shared" si="84"/>
        <v>348263910</v>
      </c>
      <c r="J286" s="28">
        <f t="shared" si="84"/>
        <v>360768818</v>
      </c>
      <c r="K286" s="215">
        <f t="shared" si="84"/>
        <v>368584424</v>
      </c>
    </row>
    <row r="287" spans="1:11" ht="12.75" hidden="1" customHeight="1" outlineLevel="1">
      <c r="A287" s="19" t="s">
        <v>25</v>
      </c>
      <c r="B287" s="25">
        <f t="shared" ref="B287:F287" si="87">B110+B154+B196+B240</f>
        <v>59231295</v>
      </c>
      <c r="C287" s="25">
        <f t="shared" si="87"/>
        <v>54921675</v>
      </c>
      <c r="D287" s="25">
        <f t="shared" si="87"/>
        <v>57260890</v>
      </c>
      <c r="E287" s="25">
        <f t="shared" si="87"/>
        <v>57553452</v>
      </c>
      <c r="F287" s="25">
        <f t="shared" si="87"/>
        <v>58198860</v>
      </c>
      <c r="G287" s="25">
        <f t="shared" si="84"/>
        <v>55229142</v>
      </c>
      <c r="H287" s="25">
        <f t="shared" si="84"/>
        <v>58114566</v>
      </c>
      <c r="I287" s="48">
        <f t="shared" si="84"/>
        <v>66634470</v>
      </c>
      <c r="J287" s="28">
        <f t="shared" si="84"/>
        <v>60348874</v>
      </c>
      <c r="K287" s="215">
        <f t="shared" si="84"/>
        <v>59188798</v>
      </c>
    </row>
    <row r="288" spans="1:11" ht="12.75" hidden="1" customHeight="1" outlineLevel="1">
      <c r="A288" s="19" t="s">
        <v>26</v>
      </c>
      <c r="B288" s="25">
        <f t="shared" ref="B288:F288" si="88">B111+B155+B197+B241</f>
        <v>43137986</v>
      </c>
      <c r="C288" s="25">
        <f t="shared" si="88"/>
        <v>47515719</v>
      </c>
      <c r="D288" s="25">
        <f t="shared" si="88"/>
        <v>53733278</v>
      </c>
      <c r="E288" s="25">
        <f t="shared" si="88"/>
        <v>58102928</v>
      </c>
      <c r="F288" s="25">
        <f t="shared" si="88"/>
        <v>60965524</v>
      </c>
      <c r="G288" s="25">
        <f t="shared" si="84"/>
        <v>56397184</v>
      </c>
      <c r="H288" s="25">
        <f t="shared" si="84"/>
        <v>63585324</v>
      </c>
      <c r="I288" s="48">
        <f t="shared" si="84"/>
        <v>67622828</v>
      </c>
      <c r="J288" s="28">
        <f t="shared" si="84"/>
        <v>68842920</v>
      </c>
      <c r="K288" s="215">
        <f t="shared" si="84"/>
        <v>69720676</v>
      </c>
    </row>
    <row r="289" spans="1:11" ht="12.75" hidden="1" customHeight="1" outlineLevel="1">
      <c r="A289" s="19" t="s">
        <v>27</v>
      </c>
      <c r="B289" s="25">
        <f t="shared" ref="B289:F289" si="89">B112+B156+B198+B242</f>
        <v>13740694</v>
      </c>
      <c r="C289" s="25">
        <f t="shared" si="89"/>
        <v>16479440</v>
      </c>
      <c r="D289" s="25">
        <f t="shared" si="89"/>
        <v>17807462</v>
      </c>
      <c r="E289" s="25">
        <f t="shared" si="89"/>
        <v>19626086</v>
      </c>
      <c r="F289" s="25">
        <f t="shared" si="89"/>
        <v>22780304</v>
      </c>
      <c r="G289" s="25">
        <f t="shared" si="84"/>
        <v>25520534</v>
      </c>
      <c r="H289" s="25">
        <f t="shared" si="84"/>
        <v>26728086</v>
      </c>
      <c r="I289" s="48">
        <f t="shared" si="84"/>
        <v>27840346</v>
      </c>
      <c r="J289" s="28">
        <f t="shared" si="84"/>
        <v>24941774</v>
      </c>
      <c r="K289" s="215">
        <f t="shared" si="84"/>
        <v>27443428</v>
      </c>
    </row>
    <row r="290" spans="1:11" ht="12.75" hidden="1" customHeight="1" outlineLevel="1">
      <c r="A290" s="19" t="s">
        <v>28</v>
      </c>
      <c r="B290" s="25">
        <f t="shared" ref="B290:F290" si="90">B113+B157+B199+B243</f>
        <v>36732773</v>
      </c>
      <c r="C290" s="25">
        <f t="shared" si="90"/>
        <v>36520385</v>
      </c>
      <c r="D290" s="25">
        <f t="shared" si="90"/>
        <v>40547402</v>
      </c>
      <c r="E290" s="25">
        <f t="shared" si="90"/>
        <v>38674180</v>
      </c>
      <c r="F290" s="25">
        <f t="shared" si="90"/>
        <v>36829853</v>
      </c>
      <c r="G290" s="25">
        <f t="shared" si="84"/>
        <v>35548924</v>
      </c>
      <c r="H290" s="25">
        <f t="shared" si="84"/>
        <v>33093626</v>
      </c>
      <c r="I290" s="48">
        <f t="shared" si="84"/>
        <v>34791378</v>
      </c>
      <c r="J290" s="28">
        <f t="shared" si="84"/>
        <v>33898166</v>
      </c>
      <c r="K290" s="215">
        <f t="shared" si="84"/>
        <v>35336394</v>
      </c>
    </row>
    <row r="291" spans="1:11" ht="12.75" hidden="1" customHeight="1" outlineLevel="1">
      <c r="A291" s="19" t="s">
        <v>29</v>
      </c>
      <c r="B291" s="25">
        <f t="shared" ref="B291:F291" si="91">B114+B158+B200+B244</f>
        <v>209205645</v>
      </c>
      <c r="C291" s="25">
        <f t="shared" si="91"/>
        <v>218588614</v>
      </c>
      <c r="D291" s="25">
        <f t="shared" si="91"/>
        <v>226089454</v>
      </c>
      <c r="E291" s="25">
        <f t="shared" si="91"/>
        <v>241472480</v>
      </c>
      <c r="F291" s="25">
        <f t="shared" si="91"/>
        <v>240269198</v>
      </c>
      <c r="G291" s="25">
        <f t="shared" si="84"/>
        <v>229349918</v>
      </c>
      <c r="H291" s="25">
        <f t="shared" si="84"/>
        <v>238801328</v>
      </c>
      <c r="I291" s="48">
        <f t="shared" si="84"/>
        <v>249427842</v>
      </c>
      <c r="J291" s="28">
        <f t="shared" si="84"/>
        <v>256974044</v>
      </c>
      <c r="K291" s="215">
        <f t="shared" si="84"/>
        <v>267331220</v>
      </c>
    </row>
    <row r="292" spans="1:11" ht="12.75" hidden="1" customHeight="1" outlineLevel="1">
      <c r="A292" s="19" t="s">
        <v>30</v>
      </c>
      <c r="B292" s="25">
        <f t="shared" ref="B292:F292" si="92">B115+B159+B201+B245</f>
        <v>0</v>
      </c>
      <c r="C292" s="25">
        <f t="shared" si="92"/>
        <v>0</v>
      </c>
      <c r="D292" s="25">
        <f t="shared" si="92"/>
        <v>0</v>
      </c>
      <c r="E292" s="25">
        <f t="shared" si="92"/>
        <v>0</v>
      </c>
      <c r="F292" s="25">
        <f t="shared" si="92"/>
        <v>0</v>
      </c>
      <c r="G292" s="25">
        <f t="shared" si="84"/>
        <v>10590648</v>
      </c>
      <c r="H292" s="25">
        <f t="shared" si="84"/>
        <v>11178984</v>
      </c>
      <c r="I292" s="48">
        <f t="shared" si="84"/>
        <v>12851708</v>
      </c>
      <c r="J292" s="28">
        <f t="shared" si="84"/>
        <v>21301400</v>
      </c>
      <c r="K292" s="215">
        <f t="shared" si="84"/>
        <v>26377266</v>
      </c>
    </row>
    <row r="293" spans="1:11" ht="12.75" hidden="1" customHeight="1" outlineLevel="1">
      <c r="A293" s="19" t="s">
        <v>401</v>
      </c>
      <c r="B293" s="25">
        <f t="shared" ref="B293:F293" si="93">B116+B160+B202+B246</f>
        <v>0</v>
      </c>
      <c r="C293" s="25">
        <f t="shared" si="93"/>
        <v>0</v>
      </c>
      <c r="D293" s="25">
        <f t="shared" si="93"/>
        <v>0</v>
      </c>
      <c r="E293" s="25">
        <f t="shared" si="93"/>
        <v>0</v>
      </c>
      <c r="F293" s="25">
        <f t="shared" si="93"/>
        <v>0</v>
      </c>
      <c r="G293" s="25">
        <f t="shared" si="84"/>
        <v>0</v>
      </c>
      <c r="H293" s="25">
        <f t="shared" si="84"/>
        <v>0</v>
      </c>
      <c r="I293" s="48">
        <f t="shared" si="84"/>
        <v>2547214</v>
      </c>
      <c r="J293" s="28">
        <f t="shared" si="84"/>
        <v>0</v>
      </c>
      <c r="K293" s="215">
        <f t="shared" si="84"/>
        <v>0</v>
      </c>
    </row>
    <row r="294" spans="1:11" ht="12.75" hidden="1" customHeight="1" outlineLevel="1">
      <c r="A294" s="19" t="s">
        <v>31</v>
      </c>
      <c r="B294" s="25">
        <f t="shared" ref="B294:F294" si="94">B117+B161+B203+B247</f>
        <v>81960895</v>
      </c>
      <c r="C294" s="25">
        <f t="shared" si="94"/>
        <v>75693312</v>
      </c>
      <c r="D294" s="25">
        <f t="shared" si="94"/>
        <v>80039888</v>
      </c>
      <c r="E294" s="25">
        <f t="shared" si="94"/>
        <v>81172438</v>
      </c>
      <c r="F294" s="25">
        <f t="shared" si="94"/>
        <v>78275408</v>
      </c>
      <c r="G294" s="25">
        <f t="shared" ref="G294:K303" si="95">G117+G161+G203+G247</f>
        <v>75705916</v>
      </c>
      <c r="H294" s="25">
        <f t="shared" si="95"/>
        <v>77149820</v>
      </c>
      <c r="I294" s="48">
        <f t="shared" si="95"/>
        <v>77073360</v>
      </c>
      <c r="J294" s="28">
        <f t="shared" si="95"/>
        <v>75938018</v>
      </c>
      <c r="K294" s="215">
        <f t="shared" si="95"/>
        <v>75882864</v>
      </c>
    </row>
    <row r="295" spans="1:11" ht="12.75" hidden="1" customHeight="1" outlineLevel="1">
      <c r="A295" s="19" t="s">
        <v>32</v>
      </c>
      <c r="B295" s="25">
        <f t="shared" ref="B295:F295" si="96">B118+B162+B204+B248</f>
        <v>61779415</v>
      </c>
      <c r="C295" s="25">
        <f t="shared" si="96"/>
        <v>71146256</v>
      </c>
      <c r="D295" s="25">
        <f t="shared" si="96"/>
        <v>82660472</v>
      </c>
      <c r="E295" s="25">
        <f t="shared" si="96"/>
        <v>79853204</v>
      </c>
      <c r="F295" s="25">
        <f t="shared" si="96"/>
        <v>60023346</v>
      </c>
      <c r="G295" s="25">
        <f t="shared" si="95"/>
        <v>70246486</v>
      </c>
      <c r="H295" s="25">
        <f t="shared" si="95"/>
        <v>74772336</v>
      </c>
      <c r="I295" s="48">
        <f t="shared" si="95"/>
        <v>71293488</v>
      </c>
      <c r="J295" s="28">
        <f t="shared" si="95"/>
        <v>70362770</v>
      </c>
      <c r="K295" s="215">
        <f t="shared" si="95"/>
        <v>72740240</v>
      </c>
    </row>
    <row r="296" spans="1:11" ht="12.75" hidden="1" customHeight="1" outlineLevel="1">
      <c r="A296" s="19" t="s">
        <v>33</v>
      </c>
      <c r="B296" s="25">
        <f t="shared" ref="B296:F296" si="97">B119+B163+B205+B249</f>
        <v>214826543</v>
      </c>
      <c r="C296" s="25">
        <f t="shared" si="97"/>
        <v>225670388</v>
      </c>
      <c r="D296" s="25">
        <f t="shared" si="97"/>
        <v>246599924</v>
      </c>
      <c r="E296" s="25">
        <f t="shared" si="97"/>
        <v>253097460</v>
      </c>
      <c r="F296" s="25">
        <f t="shared" si="97"/>
        <v>248788316</v>
      </c>
      <c r="G296" s="25">
        <f t="shared" si="95"/>
        <v>256545846</v>
      </c>
      <c r="H296" s="25">
        <f t="shared" si="95"/>
        <v>288950472</v>
      </c>
      <c r="I296" s="48">
        <f t="shared" si="95"/>
        <v>311072924</v>
      </c>
      <c r="J296" s="28">
        <f t="shared" si="95"/>
        <v>313343862</v>
      </c>
      <c r="K296" s="215">
        <f t="shared" si="95"/>
        <v>323753738</v>
      </c>
    </row>
    <row r="297" spans="1:11" ht="12.75" hidden="1" customHeight="1" outlineLevel="1">
      <c r="A297" s="19" t="s">
        <v>34</v>
      </c>
      <c r="B297" s="25">
        <f t="shared" ref="B297:F297" si="98">B120+B164+B206+B250</f>
        <v>41538958</v>
      </c>
      <c r="C297" s="25">
        <f t="shared" si="98"/>
        <v>39781357</v>
      </c>
      <c r="D297" s="25">
        <f t="shared" si="98"/>
        <v>40306414</v>
      </c>
      <c r="E297" s="25">
        <f t="shared" si="98"/>
        <v>40353794</v>
      </c>
      <c r="F297" s="25">
        <f t="shared" si="98"/>
        <v>37742107</v>
      </c>
      <c r="G297" s="25">
        <f t="shared" si="95"/>
        <v>39060732</v>
      </c>
      <c r="H297" s="25">
        <f t="shared" si="95"/>
        <v>43000644</v>
      </c>
      <c r="I297" s="48">
        <f t="shared" si="95"/>
        <v>40617210</v>
      </c>
      <c r="J297" s="28">
        <f t="shared" si="95"/>
        <v>47718838</v>
      </c>
      <c r="K297" s="215">
        <f t="shared" si="95"/>
        <v>50368602</v>
      </c>
    </row>
    <row r="298" spans="1:11" ht="12.75" hidden="1" customHeight="1" outlineLevel="1">
      <c r="A298" s="19" t="s">
        <v>35</v>
      </c>
      <c r="B298" s="25">
        <f t="shared" ref="B298:F298" si="99">B121+B165+B207+B251</f>
        <v>89123076</v>
      </c>
      <c r="C298" s="25">
        <f t="shared" si="99"/>
        <v>83343914</v>
      </c>
      <c r="D298" s="25">
        <f t="shared" si="99"/>
        <v>103543020</v>
      </c>
      <c r="E298" s="25">
        <f t="shared" si="99"/>
        <v>98777836</v>
      </c>
      <c r="F298" s="25">
        <f t="shared" si="99"/>
        <v>95017409</v>
      </c>
      <c r="G298" s="25">
        <f t="shared" si="95"/>
        <v>92538492</v>
      </c>
      <c r="H298" s="25">
        <f t="shared" si="95"/>
        <v>100367990</v>
      </c>
      <c r="I298" s="48">
        <f t="shared" si="95"/>
        <v>101982702</v>
      </c>
      <c r="J298" s="28">
        <f t="shared" si="95"/>
        <v>99823810</v>
      </c>
      <c r="K298" s="215">
        <f t="shared" si="95"/>
        <v>101863236</v>
      </c>
    </row>
    <row r="299" spans="1:11" ht="12.75" hidden="1" customHeight="1" outlineLevel="1">
      <c r="A299" s="19" t="s">
        <v>36</v>
      </c>
      <c r="B299" s="25">
        <f t="shared" ref="B299:F299" si="100">B122+B166+B208+B252</f>
        <v>59724309</v>
      </c>
      <c r="C299" s="25">
        <f t="shared" si="100"/>
        <v>64326466</v>
      </c>
      <c r="D299" s="25">
        <f t="shared" si="100"/>
        <v>72108148</v>
      </c>
      <c r="E299" s="25">
        <f t="shared" si="100"/>
        <v>69440502</v>
      </c>
      <c r="F299" s="25">
        <f t="shared" si="100"/>
        <v>90671434</v>
      </c>
      <c r="G299" s="25">
        <f t="shared" si="95"/>
        <v>84370236</v>
      </c>
      <c r="H299" s="25">
        <f t="shared" si="95"/>
        <v>90620207</v>
      </c>
      <c r="I299" s="48">
        <f t="shared" si="95"/>
        <v>104542076</v>
      </c>
      <c r="J299" s="28">
        <f t="shared" si="95"/>
        <v>96471680</v>
      </c>
      <c r="K299" s="215">
        <f t="shared" si="95"/>
        <v>94157228</v>
      </c>
    </row>
    <row r="300" spans="1:11" ht="12.75" hidden="1" customHeight="1" outlineLevel="1">
      <c r="A300" s="19" t="s">
        <v>40</v>
      </c>
      <c r="B300" s="25">
        <f t="shared" ref="B300:F300" si="101">B123+B167+B209+B253</f>
        <v>84995639</v>
      </c>
      <c r="C300" s="25">
        <f t="shared" si="101"/>
        <v>84879818</v>
      </c>
      <c r="D300" s="25">
        <f t="shared" si="101"/>
        <v>95588688</v>
      </c>
      <c r="E300" s="25">
        <f t="shared" si="101"/>
        <v>107634148</v>
      </c>
      <c r="F300" s="25">
        <f t="shared" si="101"/>
        <v>109804991</v>
      </c>
      <c r="G300" s="25">
        <f t="shared" si="95"/>
        <v>105025172</v>
      </c>
      <c r="H300" s="25">
        <f t="shared" si="95"/>
        <v>109958340</v>
      </c>
      <c r="I300" s="48">
        <f t="shared" si="95"/>
        <v>119452308</v>
      </c>
      <c r="J300" s="28">
        <f t="shared" si="95"/>
        <v>122072328</v>
      </c>
      <c r="K300" s="215">
        <f t="shared" si="95"/>
        <v>130754888</v>
      </c>
    </row>
    <row r="301" spans="1:11" ht="12.75" hidden="1" customHeight="1" outlineLevel="1">
      <c r="A301" s="19" t="s">
        <v>107</v>
      </c>
      <c r="B301" s="25">
        <f t="shared" ref="B301:F301" si="102">B124+B168+B210+B254</f>
        <v>154750624</v>
      </c>
      <c r="C301" s="25">
        <f t="shared" si="102"/>
        <v>158990385</v>
      </c>
      <c r="D301" s="25">
        <f t="shared" si="102"/>
        <v>177163132</v>
      </c>
      <c r="E301" s="25">
        <f t="shared" si="102"/>
        <v>182177924</v>
      </c>
      <c r="F301" s="25">
        <f t="shared" si="102"/>
        <v>187376198</v>
      </c>
      <c r="G301" s="25">
        <f t="shared" si="95"/>
        <v>188352726</v>
      </c>
      <c r="H301" s="25">
        <f t="shared" si="95"/>
        <v>206655686</v>
      </c>
      <c r="I301" s="48">
        <f t="shared" si="95"/>
        <v>223577626</v>
      </c>
      <c r="J301" s="28">
        <f t="shared" si="95"/>
        <v>228461466</v>
      </c>
      <c r="K301" s="215">
        <f t="shared" si="95"/>
        <v>230894100</v>
      </c>
    </row>
    <row r="302" spans="1:11" ht="12.75" hidden="1" customHeight="1" outlineLevel="1">
      <c r="A302" s="19" t="s">
        <v>41</v>
      </c>
      <c r="B302" s="25">
        <f t="shared" ref="B302:F302" si="103">B125+B169+B211+B255</f>
        <v>17472247</v>
      </c>
      <c r="C302" s="25">
        <f t="shared" si="103"/>
        <v>15572089</v>
      </c>
      <c r="D302" s="25">
        <f t="shared" si="103"/>
        <v>17390904</v>
      </c>
      <c r="E302" s="25">
        <f t="shared" si="103"/>
        <v>15578392</v>
      </c>
      <c r="F302" s="25">
        <f t="shared" si="103"/>
        <v>14315970</v>
      </c>
      <c r="G302" s="25">
        <f t="shared" si="95"/>
        <v>14773934</v>
      </c>
      <c r="H302" s="25">
        <f t="shared" si="95"/>
        <v>13989342</v>
      </c>
      <c r="I302" s="48">
        <f t="shared" si="95"/>
        <v>14477574</v>
      </c>
      <c r="J302" s="28">
        <f t="shared" si="95"/>
        <v>14413794</v>
      </c>
      <c r="K302" s="215">
        <f t="shared" si="95"/>
        <v>14501286</v>
      </c>
    </row>
    <row r="303" spans="1:11" ht="12.75" hidden="1" customHeight="1" outlineLevel="1">
      <c r="A303" s="19" t="s">
        <v>42</v>
      </c>
      <c r="B303" s="25">
        <f t="shared" ref="B303:F303" si="104">B126+B170+B212+B256</f>
        <v>5650169</v>
      </c>
      <c r="C303" s="25">
        <f t="shared" si="104"/>
        <v>6140012</v>
      </c>
      <c r="D303" s="25">
        <f t="shared" si="104"/>
        <v>6449342</v>
      </c>
      <c r="E303" s="25">
        <f t="shared" si="104"/>
        <v>6472326</v>
      </c>
      <c r="F303" s="25">
        <f t="shared" si="104"/>
        <v>6010499</v>
      </c>
      <c r="G303" s="25">
        <f t="shared" si="95"/>
        <v>6713098</v>
      </c>
      <c r="H303" s="25">
        <f t="shared" si="95"/>
        <v>5952377</v>
      </c>
      <c r="I303" s="48">
        <f t="shared" si="95"/>
        <v>5781218</v>
      </c>
      <c r="J303" s="28">
        <f t="shared" si="95"/>
        <v>6660749</v>
      </c>
      <c r="K303" s="215">
        <f t="shared" si="95"/>
        <v>6817204</v>
      </c>
    </row>
    <row r="304" spans="1:11" s="11" customFormat="1" ht="26.25" collapsed="1" thickBot="1">
      <c r="A304" s="376" t="s">
        <v>198</v>
      </c>
      <c r="B304" s="406">
        <f t="shared" ref="B304:F304" si="105">SUM(B264:B303)</f>
        <v>3450451791</v>
      </c>
      <c r="C304" s="406">
        <f t="shared" si="105"/>
        <v>3545707862</v>
      </c>
      <c r="D304" s="406">
        <f t="shared" si="105"/>
        <v>3854108628</v>
      </c>
      <c r="E304" s="406">
        <f t="shared" si="105"/>
        <v>3987947104</v>
      </c>
      <c r="F304" s="406">
        <f t="shared" si="105"/>
        <v>3980692928</v>
      </c>
      <c r="G304" s="406">
        <f t="shared" ref="G304:K304" si="106">SUM(G264:G303)</f>
        <v>4017122500</v>
      </c>
      <c r="H304" s="406">
        <f t="shared" si="106"/>
        <v>4335100506</v>
      </c>
      <c r="I304" s="446">
        <f t="shared" si="106"/>
        <v>4676303462</v>
      </c>
      <c r="J304" s="406">
        <f t="shared" si="106"/>
        <v>4751651413</v>
      </c>
      <c r="K304" s="407">
        <f t="shared" si="106"/>
        <v>4937150762</v>
      </c>
    </row>
    <row r="305" spans="1:11" s="180" customFormat="1" ht="11.25" customHeight="1">
      <c r="A305" s="176"/>
      <c r="B305" s="177"/>
      <c r="C305" s="177"/>
      <c r="D305" s="177"/>
      <c r="E305" s="177"/>
      <c r="F305" s="177"/>
      <c r="G305" s="177"/>
      <c r="H305" s="177"/>
      <c r="I305" s="178"/>
      <c r="J305" s="178"/>
      <c r="K305" s="216"/>
    </row>
    <row r="328" spans="1:22" ht="13.5" thickBot="1">
      <c r="N328" s="12"/>
      <c r="O328" s="12"/>
      <c r="P328" s="12"/>
      <c r="Q328" s="12"/>
      <c r="R328" s="12"/>
      <c r="S328" s="12"/>
      <c r="T328" s="12"/>
    </row>
    <row r="329" spans="1:22" ht="13.5" customHeight="1" thickBot="1">
      <c r="A329" s="545" t="s">
        <v>321</v>
      </c>
      <c r="B329" s="546"/>
      <c r="C329" s="546"/>
      <c r="D329" s="546"/>
      <c r="E329" s="546"/>
      <c r="F329" s="546"/>
      <c r="G329" s="546"/>
      <c r="H329" s="546"/>
      <c r="I329" s="546"/>
      <c r="J329" s="546"/>
      <c r="K329" s="556"/>
      <c r="N329" s="12"/>
      <c r="O329" s="12"/>
      <c r="P329" s="12"/>
      <c r="Q329" s="12"/>
      <c r="R329" s="12"/>
      <c r="S329" s="12"/>
      <c r="T329" s="12"/>
      <c r="U329" s="12"/>
      <c r="V329" s="12"/>
    </row>
    <row r="330" spans="1:22" ht="13.5" thickBot="1">
      <c r="A330" s="248" t="s">
        <v>483</v>
      </c>
      <c r="B330" s="675" t="s">
        <v>1</v>
      </c>
      <c r="C330" s="676"/>
      <c r="D330" s="676"/>
      <c r="E330" s="676"/>
      <c r="F330" s="676"/>
      <c r="G330" s="676"/>
      <c r="H330" s="676"/>
      <c r="I330" s="676"/>
      <c r="J330" s="676"/>
      <c r="K330" s="677"/>
      <c r="N330" s="12"/>
      <c r="O330" s="12"/>
      <c r="P330" s="12"/>
      <c r="Q330" s="12"/>
      <c r="R330" s="12"/>
      <c r="S330" s="12"/>
      <c r="T330" s="12"/>
    </row>
    <row r="331" spans="1:22" ht="25.5">
      <c r="A331" s="448" t="s">
        <v>373</v>
      </c>
      <c r="B331" s="449" t="str">
        <f>$O$1-18&amp;" - "&amp;$O$1-17</f>
        <v>2002 - 2003</v>
      </c>
      <c r="C331" s="449" t="str">
        <f>$O$1-16&amp;" - "&amp;$O$1-15</f>
        <v>2004 - 2005</v>
      </c>
      <c r="D331" s="449" t="str">
        <f>$O$1-14&amp;" - "&amp;$O$1-13</f>
        <v>2006 - 2007</v>
      </c>
      <c r="E331" s="449" t="str">
        <f>$O$1-12&amp;" - "&amp;$O$1-11</f>
        <v>2008 - 2009</v>
      </c>
      <c r="F331" s="449" t="str">
        <f>$O$1-10&amp;" - "&amp;$O$1-9</f>
        <v>2010 - 2011</v>
      </c>
      <c r="G331" s="449" t="str">
        <f>$O$1-8&amp;" - "&amp;$O$1-7</f>
        <v>2012 - 2013</v>
      </c>
      <c r="H331" s="449" t="str">
        <f>$O$1-6&amp;" - "&amp;$O$1-5</f>
        <v>2014 - 2015</v>
      </c>
      <c r="I331" s="449" t="str">
        <f>$O$1-4&amp;" - "&amp;$O$1-3</f>
        <v>2016 - 2017</v>
      </c>
      <c r="J331" s="449" t="str">
        <f>$O$1-2&amp;" - "&amp;$O$1-1</f>
        <v>2018 - 2019</v>
      </c>
      <c r="K331" s="448" t="str">
        <f>$O$1&amp;" - "&amp;$O$1+1</f>
        <v>2020 - 2021</v>
      </c>
    </row>
    <row r="332" spans="1:22" s="38" customFormat="1" hidden="1" outlineLevel="1">
      <c r="A332" s="600" t="s">
        <v>185</v>
      </c>
      <c r="B332" s="598"/>
      <c r="C332" s="598"/>
      <c r="D332" s="598"/>
      <c r="E332" s="598"/>
      <c r="F332" s="598"/>
      <c r="G332" s="598"/>
      <c r="H332" s="598"/>
      <c r="I332" s="598"/>
      <c r="J332" s="598"/>
      <c r="K332" s="597"/>
      <c r="L332" s="35"/>
      <c r="M332" s="35"/>
    </row>
    <row r="333" spans="1:22" ht="12.75" hidden="1" customHeight="1" outlineLevel="1">
      <c r="A333" s="63" t="s">
        <v>123</v>
      </c>
      <c r="B333" s="20">
        <f>(INDEX(Data!634:634,1,$P$1-18))+(INDEX(Data!634:634,1,$P$1-17))</f>
        <v>111887578</v>
      </c>
      <c r="C333" s="20">
        <f>(INDEX(Data!634:634,1,$P$1-16))+(INDEX(Data!634:634,1,$P$1-15))</f>
        <v>98433972</v>
      </c>
      <c r="D333" s="20">
        <f>(INDEX(Data!634:634,1,$P$1-14))+(INDEX(Data!634:634,1,$P$1-13))</f>
        <v>122686060</v>
      </c>
      <c r="E333" s="20">
        <f>(INDEX(Data!634:634,1,$P$1-12))+(INDEX(Data!634:634,1,$P$1-11))</f>
        <v>126403602</v>
      </c>
      <c r="F333" s="20">
        <f>(INDEX(Data!634:634,1,$P$1-10))+(INDEX(Data!634:634,1,$P$1-9))</f>
        <v>121042111</v>
      </c>
      <c r="G333" s="20">
        <f>(INDEX(Data!634:634,1,$P$1-8))+(INDEX(Data!634:634,1,$P$1-7))</f>
        <v>103221178</v>
      </c>
      <c r="H333" s="20">
        <f>(INDEX(Data!634:634,1,$P$1-6))+(INDEX(Data!634:634,1,$P$1-5))</f>
        <v>110355582</v>
      </c>
      <c r="I333" s="49">
        <f>(INDEX(Data!634:634,1,$P$1-4))+(INDEX(Data!634:634,1,$P$1-3))</f>
        <v>113183732</v>
      </c>
      <c r="J333" s="20">
        <f>(INDEX(Data!634:634,1,$P$1-2))+(INDEX(Data!634:634,1,$P$1-1))</f>
        <v>107718106</v>
      </c>
      <c r="K333" s="21">
        <f>(INDEX(Data!634:634,1,$P$1))+(INDEX(Data!634:634,1,$P$1+1))</f>
        <v>108331850</v>
      </c>
    </row>
    <row r="334" spans="1:22" ht="12.75" hidden="1" customHeight="1" outlineLevel="1">
      <c r="A334" s="63" t="s">
        <v>124</v>
      </c>
      <c r="B334" s="25">
        <f>(INDEX(Data!635:635,1,$P$1-18))+(INDEX(Data!635:635,1,$P$1-17))</f>
        <v>120609066</v>
      </c>
      <c r="C334" s="25">
        <f>(INDEX(Data!635:635,1,$P$1-16))+(INDEX(Data!635:635,1,$P$1-15))</f>
        <v>102784802</v>
      </c>
      <c r="D334" s="25">
        <f>(INDEX(Data!635:635,1,$P$1-14))+(INDEX(Data!635:635,1,$P$1-13))</f>
        <v>118604364</v>
      </c>
      <c r="E334" s="25">
        <f>(INDEX(Data!635:635,1,$P$1-12))+(INDEX(Data!635:635,1,$P$1-11))</f>
        <v>123699968</v>
      </c>
      <c r="F334" s="25">
        <f>(INDEX(Data!635:635,1,$P$1-10))+(INDEX(Data!635:635,1,$P$1-9))</f>
        <v>124737643</v>
      </c>
      <c r="G334" s="25">
        <f>(INDEX(Data!635:635,1,$P$1-8))+(INDEX(Data!635:635,1,$P$1-7))</f>
        <v>116352782</v>
      </c>
      <c r="H334" s="25">
        <f>(INDEX(Data!635:635,1,$P$1-6))+(INDEX(Data!635:635,1,$P$1-5))</f>
        <v>128700498</v>
      </c>
      <c r="I334" s="29">
        <f>(INDEX(Data!635:635,1,$P$1-4))+(INDEX(Data!635:635,1,$P$1-3))</f>
        <v>142119802</v>
      </c>
      <c r="J334" s="25">
        <f>(INDEX(Data!635:635,1,$P$1-2))+(INDEX(Data!635:635,1,$P$1-1))</f>
        <v>134999212</v>
      </c>
      <c r="K334" s="26">
        <f>(INDEX(Data!635:635,1,$P$1))+(INDEX(Data!635:635,1,$P$1+1))</f>
        <v>145204926</v>
      </c>
    </row>
    <row r="335" spans="1:22" ht="12.75" hidden="1" customHeight="1" outlineLevel="1">
      <c r="A335" s="63" t="s">
        <v>125</v>
      </c>
      <c r="B335" s="25">
        <f>(INDEX(Data!636:636,1,$P$1-18))+(INDEX(Data!636:636,1,$P$1-17))</f>
        <v>184135116</v>
      </c>
      <c r="C335" s="25">
        <f>(INDEX(Data!636:636,1,$P$1-16))+(INDEX(Data!636:636,1,$P$1-15))</f>
        <v>168234680</v>
      </c>
      <c r="D335" s="25">
        <f>(INDEX(Data!636:636,1,$P$1-14))+(INDEX(Data!636:636,1,$P$1-13))</f>
        <v>180001990</v>
      </c>
      <c r="E335" s="25">
        <f>(INDEX(Data!636:636,1,$P$1-12))+(INDEX(Data!636:636,1,$P$1-11))</f>
        <v>190362918</v>
      </c>
      <c r="F335" s="25">
        <f>(INDEX(Data!636:636,1,$P$1-10))+(INDEX(Data!636:636,1,$P$1-9))</f>
        <v>196204131</v>
      </c>
      <c r="G335" s="25">
        <f>(INDEX(Data!636:636,1,$P$1-8))+(INDEX(Data!636:636,1,$P$1-7))</f>
        <v>190762658</v>
      </c>
      <c r="H335" s="25">
        <f>(INDEX(Data!636:636,1,$P$1-6))+(INDEX(Data!636:636,1,$P$1-5))</f>
        <v>207186770</v>
      </c>
      <c r="I335" s="29">
        <f>(INDEX(Data!636:636,1,$P$1-4))+(INDEX(Data!636:636,1,$P$1-3))</f>
        <v>213464526</v>
      </c>
      <c r="J335" s="25">
        <f>(INDEX(Data!636:636,1,$P$1-2))+(INDEX(Data!636:636,1,$P$1-1))</f>
        <v>216402694</v>
      </c>
      <c r="K335" s="26">
        <f>(INDEX(Data!636:636,1,$P$1))+(INDEX(Data!636:636,1,$P$1+1))</f>
        <v>229620122</v>
      </c>
    </row>
    <row r="336" spans="1:22" ht="12.75" hidden="1" customHeight="1" outlineLevel="1">
      <c r="A336" s="63" t="s">
        <v>126</v>
      </c>
      <c r="B336" s="25">
        <f>(INDEX(Data!637:637,1,$P$1-18))+(INDEX(Data!637:637,1,$P$1-17))</f>
        <v>167984882</v>
      </c>
      <c r="C336" s="25">
        <f>(INDEX(Data!637:637,1,$P$1-16))+(INDEX(Data!637:637,1,$P$1-15))</f>
        <v>144384414</v>
      </c>
      <c r="D336" s="25">
        <f>(INDEX(Data!637:637,1,$P$1-14))+(INDEX(Data!637:637,1,$P$1-13))</f>
        <v>164552464</v>
      </c>
      <c r="E336" s="25">
        <f>(INDEX(Data!637:637,1,$P$1-12))+(INDEX(Data!637:637,1,$P$1-11))</f>
        <v>166539604</v>
      </c>
      <c r="F336" s="25">
        <f>(INDEX(Data!637:637,1,$P$1-10))+(INDEX(Data!637:637,1,$P$1-9))</f>
        <v>176119144</v>
      </c>
      <c r="G336" s="25">
        <f>(INDEX(Data!637:637,1,$P$1-8))+(INDEX(Data!637:637,1,$P$1-7))</f>
        <v>157583094</v>
      </c>
      <c r="H336" s="25">
        <f>(INDEX(Data!637:637,1,$P$1-6))+(INDEX(Data!637:637,1,$P$1-5))</f>
        <v>169996940</v>
      </c>
      <c r="I336" s="29">
        <f>(INDEX(Data!637:637,1,$P$1-4))+(INDEX(Data!637:637,1,$P$1-3))</f>
        <v>174361372</v>
      </c>
      <c r="J336" s="25">
        <f>(INDEX(Data!637:637,1,$P$1-2))+(INDEX(Data!637:637,1,$P$1-1))</f>
        <v>169463126</v>
      </c>
      <c r="K336" s="26">
        <f>(INDEX(Data!637:637,1,$P$1))+(INDEX(Data!637:637,1,$P$1+1))</f>
        <v>176130036</v>
      </c>
    </row>
    <row r="337" spans="1:13" ht="12.75" hidden="1" customHeight="1" outlineLevel="1">
      <c r="A337" s="63" t="s">
        <v>127</v>
      </c>
      <c r="B337" s="25">
        <f>(INDEX(Data!638:638,1,$P$1-18))+(INDEX(Data!638:638,1,$P$1-17))</f>
        <v>0</v>
      </c>
      <c r="C337" s="25">
        <f>(INDEX(Data!638:638,1,$P$1-16))+(INDEX(Data!638:638,1,$P$1-15))</f>
        <v>3217740</v>
      </c>
      <c r="D337" s="25">
        <f>(INDEX(Data!638:638,1,$P$1-14))+(INDEX(Data!638:638,1,$P$1-13))</f>
        <v>4433920</v>
      </c>
      <c r="E337" s="25">
        <f>(INDEX(Data!638:638,1,$P$1-12))+(INDEX(Data!638:638,1,$P$1-11))</f>
        <v>4747486</v>
      </c>
      <c r="F337" s="25">
        <f>(INDEX(Data!638:638,1,$P$1-10))+(INDEX(Data!638:638,1,$P$1-9))</f>
        <v>5640411</v>
      </c>
      <c r="G337" s="25">
        <f>(INDEX(Data!638:638,1,$P$1-8))+(INDEX(Data!638:638,1,$P$1-7))</f>
        <v>5584340</v>
      </c>
      <c r="H337" s="25">
        <f>(INDEX(Data!638:638,1,$P$1-6))+(INDEX(Data!638:638,1,$P$1-5))</f>
        <v>7101320</v>
      </c>
      <c r="I337" s="29">
        <f>(INDEX(Data!638:638,1,$P$1-4))+(INDEX(Data!638:638,1,$P$1-3))</f>
        <v>6971538</v>
      </c>
      <c r="J337" s="25">
        <f>(INDEX(Data!638:638,1,$P$1-2))+(INDEX(Data!638:638,1,$P$1-1))</f>
        <v>6807708</v>
      </c>
      <c r="K337" s="26">
        <f>(INDEX(Data!638:638,1,$P$1))+(INDEX(Data!638:638,1,$P$1+1))</f>
        <v>7798550</v>
      </c>
    </row>
    <row r="338" spans="1:13" ht="12.75" hidden="1" customHeight="1" outlineLevel="1">
      <c r="A338" s="63" t="s">
        <v>128</v>
      </c>
      <c r="B338" s="25">
        <f>(INDEX(Data!639:639,1,$P$1-18))+(INDEX(Data!639:639,1,$P$1-17))</f>
        <v>0</v>
      </c>
      <c r="C338" s="25">
        <f>(INDEX(Data!639:639,1,$P$1-16))+(INDEX(Data!639:639,1,$P$1-15))</f>
        <v>0</v>
      </c>
      <c r="D338" s="25">
        <f>(INDEX(Data!639:639,1,$P$1-14))+(INDEX(Data!639:639,1,$P$1-13))</f>
        <v>0</v>
      </c>
      <c r="E338" s="25">
        <f>(INDEX(Data!639:639,1,$P$1-12))+(INDEX(Data!639:639,1,$P$1-11))</f>
        <v>0</v>
      </c>
      <c r="F338" s="25">
        <f>(INDEX(Data!639:639,1,$P$1-10))+(INDEX(Data!639:639,1,$P$1-9))</f>
        <v>0</v>
      </c>
      <c r="G338" s="25">
        <f>(INDEX(Data!639:639,1,$P$1-8))+(INDEX(Data!639:639,1,$P$1-7))</f>
        <v>0</v>
      </c>
      <c r="H338" s="25">
        <f>(INDEX(Data!639:639,1,$P$1-6))+(INDEX(Data!639:639,1,$P$1-5))</f>
        <v>227450</v>
      </c>
      <c r="I338" s="29">
        <f>(INDEX(Data!639:639,1,$P$1-4))+(INDEX(Data!639:639,1,$P$1-3))</f>
        <v>988958</v>
      </c>
      <c r="J338" s="25">
        <f>(INDEX(Data!639:639,1,$P$1-2))+(INDEX(Data!639:639,1,$P$1-1))</f>
        <v>1115926</v>
      </c>
      <c r="K338" s="26">
        <f>(INDEX(Data!639:639,1,$P$1))+(INDEX(Data!639:639,1,$P$1+1))</f>
        <v>2222624</v>
      </c>
    </row>
    <row r="339" spans="1:13" ht="12.75" hidden="1" customHeight="1" outlineLevel="1">
      <c r="A339" s="63" t="s">
        <v>129</v>
      </c>
      <c r="B339" s="25">
        <f>(INDEX(Data!640:640,1,$P$1-18))+(INDEX(Data!640:640,1,$P$1-17))</f>
        <v>91032902</v>
      </c>
      <c r="C339" s="25">
        <f>(INDEX(Data!640:640,1,$P$1-16))+(INDEX(Data!640:640,1,$P$1-15))</f>
        <v>82392448</v>
      </c>
      <c r="D339" s="25">
        <f>(INDEX(Data!640:640,1,$P$1-14))+(INDEX(Data!640:640,1,$P$1-13))</f>
        <v>95095018</v>
      </c>
      <c r="E339" s="25">
        <f>(INDEX(Data!640:640,1,$P$1-12))+(INDEX(Data!640:640,1,$P$1-11))</f>
        <v>104096690</v>
      </c>
      <c r="F339" s="25">
        <f>(INDEX(Data!640:640,1,$P$1-10))+(INDEX(Data!640:640,1,$P$1-9))</f>
        <v>120650282</v>
      </c>
      <c r="G339" s="25">
        <f>(INDEX(Data!640:640,1,$P$1-8))+(INDEX(Data!640:640,1,$P$1-7))</f>
        <v>119718000</v>
      </c>
      <c r="H339" s="25">
        <f>(INDEX(Data!640:640,1,$P$1-6))+(INDEX(Data!640:640,1,$P$1-5))</f>
        <v>159240096</v>
      </c>
      <c r="I339" s="29">
        <f>(INDEX(Data!640:640,1,$P$1-4))+(INDEX(Data!640:640,1,$P$1-3))</f>
        <v>173544988</v>
      </c>
      <c r="J339" s="25">
        <f>(INDEX(Data!640:640,1,$P$1-2))+(INDEX(Data!640:640,1,$P$1-1))</f>
        <v>180055446</v>
      </c>
      <c r="K339" s="26">
        <f>(INDEX(Data!640:640,1,$P$1))+(INDEX(Data!640:640,1,$P$1+1))</f>
        <v>182038950</v>
      </c>
    </row>
    <row r="340" spans="1:13" ht="12.75" hidden="1" customHeight="1" outlineLevel="1">
      <c r="A340" s="63" t="s">
        <v>405</v>
      </c>
      <c r="B340" s="25">
        <f>(INDEX(Data!641:641,1,$P$1-18))+(INDEX(Data!641:641,1,$P$1-17))</f>
        <v>64886606</v>
      </c>
      <c r="C340" s="25">
        <f>(INDEX(Data!641:641,1,$P$1-16))+(INDEX(Data!641:641,1,$P$1-15))</f>
        <v>60273088</v>
      </c>
      <c r="D340" s="25">
        <f>(INDEX(Data!641:641,1,$P$1-14))+(INDEX(Data!641:641,1,$P$1-13))</f>
        <v>69395280</v>
      </c>
      <c r="E340" s="25">
        <f>(INDEX(Data!641:641,1,$P$1-12))+(INDEX(Data!641:641,1,$P$1-11))</f>
        <v>75374758</v>
      </c>
      <c r="F340" s="25">
        <f>(INDEX(Data!641:641,1,$P$1-10))+(INDEX(Data!641:641,1,$P$1-9))</f>
        <v>81063358</v>
      </c>
      <c r="G340" s="25">
        <f>(INDEX(Data!641:641,1,$P$1-8))+(INDEX(Data!641:641,1,$P$1-7))</f>
        <v>84236904</v>
      </c>
      <c r="H340" s="25">
        <f>(INDEX(Data!641:641,1,$P$1-6))+(INDEX(Data!641:641,1,$P$1-5))</f>
        <v>109222356</v>
      </c>
      <c r="I340" s="29">
        <f>(INDEX(Data!641:641,1,$P$1-4))+(INDEX(Data!641:641,1,$P$1-3))</f>
        <v>129583164</v>
      </c>
      <c r="J340" s="25">
        <f>(INDEX(Data!641:641,1,$P$1-2))+(INDEX(Data!641:641,1,$P$1-1))</f>
        <v>131295508</v>
      </c>
      <c r="K340" s="26">
        <f>(INDEX(Data!641:641,1,$P$1))+(INDEX(Data!641:641,1,$P$1+1))</f>
        <v>133222786</v>
      </c>
    </row>
    <row r="341" spans="1:13" ht="12.75" hidden="1" customHeight="1" outlineLevel="1">
      <c r="A341" s="63" t="s">
        <v>406</v>
      </c>
      <c r="B341" s="25">
        <f>(INDEX(Data!642:642,1,$P$1-18))+(INDEX(Data!642:642,1,$P$1-17))</f>
        <v>111881942</v>
      </c>
      <c r="C341" s="25">
        <f>(INDEX(Data!642:642,1,$P$1-16))+(INDEX(Data!642:642,1,$P$1-15))</f>
        <v>103634296</v>
      </c>
      <c r="D341" s="25">
        <f>(INDEX(Data!642:642,1,$P$1-14))+(INDEX(Data!642:642,1,$P$1-13))</f>
        <v>126105636</v>
      </c>
      <c r="E341" s="25">
        <f>(INDEX(Data!642:642,1,$P$1-12))+(INDEX(Data!642:642,1,$P$1-11))</f>
        <v>137709490</v>
      </c>
      <c r="F341" s="25">
        <f>(INDEX(Data!642:642,1,$P$1-10))+(INDEX(Data!642:642,1,$P$1-9))</f>
        <v>147236885</v>
      </c>
      <c r="G341" s="25">
        <f>(INDEX(Data!642:642,1,$P$1-8))+(INDEX(Data!642:642,1,$P$1-7))</f>
        <v>150765672</v>
      </c>
      <c r="H341" s="25">
        <f>(INDEX(Data!642:642,1,$P$1-6))+(INDEX(Data!642:642,1,$P$1-5))</f>
        <v>191952380</v>
      </c>
      <c r="I341" s="29">
        <f>(INDEX(Data!642:642,1,$P$1-4))+(INDEX(Data!642:642,1,$P$1-3))</f>
        <v>179676372</v>
      </c>
      <c r="J341" s="25">
        <f>(INDEX(Data!642:642,1,$P$1-2))+(INDEX(Data!642:642,1,$P$1-1))</f>
        <v>182780776</v>
      </c>
      <c r="K341" s="26">
        <f>(INDEX(Data!642:642,1,$P$1))+(INDEX(Data!642:642,1,$P$1+1))</f>
        <v>201122344</v>
      </c>
    </row>
    <row r="342" spans="1:13" ht="11.25" hidden="1" customHeight="1" outlineLevel="1">
      <c r="A342" s="63" t="s">
        <v>407</v>
      </c>
      <c r="B342" s="25">
        <f>(INDEX(Data!643:643,1,$P$1-18))+(INDEX(Data!643:643,1,$P$1-17))</f>
        <v>0</v>
      </c>
      <c r="C342" s="25">
        <f>(INDEX(Data!643:643,1,$P$1-16))+(INDEX(Data!643:643,1,$P$1-15))</f>
        <v>0</v>
      </c>
      <c r="D342" s="25">
        <f>(INDEX(Data!643:643,1,$P$1-14))+(INDEX(Data!643:643,1,$P$1-13))</f>
        <v>0</v>
      </c>
      <c r="E342" s="25">
        <f>(INDEX(Data!643:643,1,$P$1-12))+(INDEX(Data!643:643,1,$P$1-11))</f>
        <v>0</v>
      </c>
      <c r="F342" s="25">
        <f>(INDEX(Data!643:643,1,$P$1-10))+(INDEX(Data!643:643,1,$P$1-9))</f>
        <v>0</v>
      </c>
      <c r="G342" s="25">
        <f>(INDEX(Data!643:643,1,$P$1-8))+(INDEX(Data!643:643,1,$P$1-7))</f>
        <v>0</v>
      </c>
      <c r="H342" s="25">
        <f>(INDEX(Data!643:643,1,$P$1-6))+(INDEX(Data!643:643,1,$P$1-5))</f>
        <v>0</v>
      </c>
      <c r="I342" s="29">
        <f>(INDEX(Data!643:643,1,$P$1-4))+(INDEX(Data!643:643,1,$P$1-3))</f>
        <v>36804244</v>
      </c>
      <c r="J342" s="25">
        <f>(INDEX(Data!643:643,1,$P$1-2))+(INDEX(Data!643:643,1,$P$1-1))</f>
        <v>41805106</v>
      </c>
      <c r="K342" s="26">
        <f>(INDEX(Data!643:643,1,$P$1))+(INDEX(Data!643:643,1,$P$1+1))</f>
        <v>45895012</v>
      </c>
    </row>
    <row r="343" spans="1:13" ht="12.75" hidden="1" customHeight="1" outlineLevel="1">
      <c r="A343" s="63" t="s">
        <v>420</v>
      </c>
      <c r="B343" s="25">
        <f>(INDEX(Data!644:644,1,$P$1-18))+(INDEX(Data!644:644,1,$P$1-17))</f>
        <v>0</v>
      </c>
      <c r="C343" s="25">
        <f>(INDEX(Data!644:644,1,$P$1-16))+(INDEX(Data!644:644,1,$P$1-15))</f>
        <v>0</v>
      </c>
      <c r="D343" s="25">
        <f>(INDEX(Data!644:644,1,$P$1-14))+(INDEX(Data!644:644,1,$P$1-13))</f>
        <v>0</v>
      </c>
      <c r="E343" s="25">
        <f>(INDEX(Data!644:644,1,$P$1-12))+(INDEX(Data!644:644,1,$P$1-11))</f>
        <v>0</v>
      </c>
      <c r="F343" s="25">
        <f>(INDEX(Data!644:644,1,$P$1-10))+(INDEX(Data!644:644,1,$P$1-9))</f>
        <v>0</v>
      </c>
      <c r="G343" s="25">
        <f>(INDEX(Data!644:644,1,$P$1-8))+(INDEX(Data!644:644,1,$P$1-7))</f>
        <v>0</v>
      </c>
      <c r="H343" s="25">
        <f>(INDEX(Data!644:644,1,$P$1-6))+(INDEX(Data!644:644,1,$P$1-5))</f>
        <v>0</v>
      </c>
      <c r="I343" s="29">
        <f>(INDEX(Data!644:644,1,$P$1-4))+(INDEX(Data!644:644,1,$P$1-3))</f>
        <v>0</v>
      </c>
      <c r="J343" s="25">
        <f>(INDEX(Data!644:644,1,$P$1-2))+(INDEX(Data!644:644,1,$P$1-1))</f>
        <v>4482454</v>
      </c>
      <c r="K343" s="26">
        <f>(INDEX(Data!644:644,1,$P$1))+(INDEX(Data!644:644,1,$P$1+1))</f>
        <v>14176848</v>
      </c>
    </row>
    <row r="344" spans="1:13" ht="12.75" hidden="1" customHeight="1" outlineLevel="1">
      <c r="A344" s="63" t="s">
        <v>421</v>
      </c>
      <c r="B344" s="25">
        <f>(INDEX(Data!645:645,1,$P$1-18))+(INDEX(Data!645:645,1,$P$1-17))</f>
        <v>0</v>
      </c>
      <c r="C344" s="25">
        <f>(INDEX(Data!645:645,1,$P$1-16))+(INDEX(Data!645:645,1,$P$1-15))</f>
        <v>0</v>
      </c>
      <c r="D344" s="25">
        <f>(INDEX(Data!645:645,1,$P$1-14))+(INDEX(Data!645:645,1,$P$1-13))</f>
        <v>0</v>
      </c>
      <c r="E344" s="25">
        <f>(INDEX(Data!645:645,1,$P$1-12))+(INDEX(Data!645:645,1,$P$1-11))</f>
        <v>0</v>
      </c>
      <c r="F344" s="25">
        <f>(INDEX(Data!645:645,1,$P$1-10))+(INDEX(Data!645:645,1,$P$1-9))</f>
        <v>0</v>
      </c>
      <c r="G344" s="25">
        <f>(INDEX(Data!645:645,1,$P$1-8))+(INDEX(Data!645:645,1,$P$1-7))</f>
        <v>0</v>
      </c>
      <c r="H344" s="25">
        <f>(INDEX(Data!645:645,1,$P$1-6))+(INDEX(Data!645:645,1,$P$1-5))</f>
        <v>0</v>
      </c>
      <c r="I344" s="29">
        <f>(INDEX(Data!645:645,1,$P$1-4))+(INDEX(Data!645:645,1,$P$1-3))</f>
        <v>0</v>
      </c>
      <c r="J344" s="25">
        <f>(INDEX(Data!645:645,1,$P$1-2))+(INDEX(Data!645:645,1,$P$1-1))</f>
        <v>4930698</v>
      </c>
      <c r="K344" s="26">
        <f>(INDEX(Data!645:645,1,$P$1))+(INDEX(Data!645:645,1,$P$1+1))</f>
        <v>13536602</v>
      </c>
    </row>
    <row r="345" spans="1:13" collapsed="1">
      <c r="A345" s="370" t="s">
        <v>185</v>
      </c>
      <c r="B345" s="406">
        <f t="shared" ref="B345:F345" si="107">SUM(B333:B344)</f>
        <v>852418092</v>
      </c>
      <c r="C345" s="406">
        <f t="shared" si="107"/>
        <v>763355440</v>
      </c>
      <c r="D345" s="406">
        <f t="shared" si="107"/>
        <v>880874732</v>
      </c>
      <c r="E345" s="406">
        <f t="shared" si="107"/>
        <v>928934516</v>
      </c>
      <c r="F345" s="406">
        <f t="shared" si="107"/>
        <v>972693965</v>
      </c>
      <c r="G345" s="406">
        <f t="shared" ref="G345:K345" si="108">SUM(G333:G344)</f>
        <v>928224628</v>
      </c>
      <c r="H345" s="406">
        <f t="shared" si="108"/>
        <v>1083983392</v>
      </c>
      <c r="I345" s="446">
        <f t="shared" si="108"/>
        <v>1170698696</v>
      </c>
      <c r="J345" s="406">
        <f t="shared" si="108"/>
        <v>1181856760</v>
      </c>
      <c r="K345" s="447">
        <f t="shared" si="108"/>
        <v>1259300650</v>
      </c>
    </row>
    <row r="346" spans="1:13">
      <c r="A346" s="410" t="s">
        <v>218</v>
      </c>
      <c r="B346" s="173">
        <f>(INDEX(Data!649:649,1,$P$1-18))</f>
        <v>11776.479600000001</v>
      </c>
      <c r="C346" s="173">
        <f>(INDEX(Data!649:649,1,$P$1-16))</f>
        <v>9933.8786390000005</v>
      </c>
      <c r="D346" s="173">
        <f>(INDEX(Data!649:649,1,$P$1-14))</f>
        <v>10986.632400779503</v>
      </c>
      <c r="E346" s="173">
        <f>(INDEX(Data!649:649,1,$P$1-12))</f>
        <v>10840.508082551585</v>
      </c>
      <c r="F346" s="173">
        <f>(INDEX(Data!649:649,1,$P$1-10))</f>
        <v>10429.270142638708</v>
      </c>
      <c r="G346" s="173">
        <f>(INDEX(Data!649:649,1,$P$1-8))</f>
        <v>8874.4564673382411</v>
      </c>
      <c r="H346" s="173">
        <f>(INDEX(Data!649:649,1,$P$1-6))</f>
        <v>9526.8573892156001</v>
      </c>
      <c r="I346" s="173">
        <f>(INDEX(Data!649:649,1,$P$1-4))</f>
        <v>9829.034570846281</v>
      </c>
      <c r="J346" s="173">
        <f>(INDEX(Data!649:649,1,$P$1-2))</f>
        <v>9430.7878590258842</v>
      </c>
      <c r="K346" s="371">
        <f>(INDEX(Data!649:649,1,$P$1))</f>
        <v>9621.6635067952921</v>
      </c>
    </row>
    <row r="347" spans="1:13" ht="25.5">
      <c r="A347" s="411" t="s">
        <v>297</v>
      </c>
      <c r="B347" s="153">
        <f>(INDEX(Data!662:662,1,$P$1-18))</f>
        <v>12615.84</v>
      </c>
      <c r="C347" s="153">
        <f>(INDEX(Data!662:662,1,$P$1-16))</f>
        <v>14044.64</v>
      </c>
      <c r="D347" s="153">
        <f>(INDEX(Data!662:662,1,$P$1-14))</f>
        <v>15307.109999999999</v>
      </c>
      <c r="E347" s="153">
        <f>(INDEX(Data!662:662,1,$P$1-12))</f>
        <v>16584.86</v>
      </c>
      <c r="F347" s="153">
        <f>(INDEX(Data!662:662,1,$P$1-10))</f>
        <v>18385.53</v>
      </c>
      <c r="G347" s="153">
        <f>(INDEX(Data!662:662,1,$P$1-8))</f>
        <v>21468.94</v>
      </c>
      <c r="H347" s="153">
        <f>(INDEX(Data!662:662,1,$P$1-6))</f>
        <v>23378.67</v>
      </c>
      <c r="I347" s="153">
        <f>(INDEX(Data!662:662,1,$P$1-4))</f>
        <v>24780.79</v>
      </c>
      <c r="J347" s="153">
        <f>(INDEX(Data!662:662,1,$P$1-2))</f>
        <v>26392.079999999998</v>
      </c>
      <c r="K347" s="155">
        <f>(INDEX(Data!662:662,1,$P$1))</f>
        <v>28365.840000000004</v>
      </c>
    </row>
    <row r="348" spans="1:13" s="38" customFormat="1" hidden="1" outlineLevel="1">
      <c r="A348" s="600" t="s">
        <v>473</v>
      </c>
      <c r="B348" s="598"/>
      <c r="C348" s="598"/>
      <c r="D348" s="598"/>
      <c r="E348" s="598"/>
      <c r="F348" s="598"/>
      <c r="G348" s="598"/>
      <c r="H348" s="598"/>
      <c r="I348" s="598"/>
      <c r="J348" s="598"/>
      <c r="K348" s="597"/>
      <c r="L348" s="35"/>
      <c r="M348" s="35"/>
    </row>
    <row r="349" spans="1:13" ht="12.75" hidden="1" customHeight="1" outlineLevel="1">
      <c r="A349" s="151" t="s">
        <v>123</v>
      </c>
      <c r="B349" s="390">
        <f>(INDEX(Data!668:668,1,$P$1-18))+(INDEX(Data!668:668,1,$P$1-17))</f>
        <v>46665906</v>
      </c>
      <c r="C349" s="390">
        <f>(INDEX(Data!668:668,1,$P$1-16))+(INDEX(Data!668:668,1,$P$1-15))</f>
        <v>42353348</v>
      </c>
      <c r="D349" s="390">
        <f>(INDEX(Data!668:668,1,$P$1-14))+(INDEX(Data!668:668,1,$P$1-13))</f>
        <v>49914072</v>
      </c>
      <c r="E349" s="390">
        <f>(INDEX(Data!668:668,1,$P$1-12))+(INDEX(Data!668:668,1,$P$1-11))</f>
        <v>52933896</v>
      </c>
      <c r="F349" s="390">
        <f>(INDEX(Data!668:668,1,$P$1-10))+(INDEX(Data!668:668,1,$P$1-9))</f>
        <v>50725285</v>
      </c>
      <c r="G349" s="390">
        <f>(INDEX(Data!668:668,1,$P$1-8))+(INDEX(Data!668:668,1,$P$1-7))</f>
        <v>48025688</v>
      </c>
      <c r="H349" s="390">
        <f>(INDEX(Data!668:668,1,$P$1-6))+(INDEX(Data!668:668,1,$P$1-5))</f>
        <v>49495400</v>
      </c>
      <c r="I349" s="484">
        <f>(INDEX(Data!668:668,1,$P$1-4))+(INDEX(Data!668:668,1,$P$1-3))</f>
        <v>52864580</v>
      </c>
      <c r="J349" s="390">
        <f>(INDEX(Data!668:668,1,$P$1-2))+(INDEX(Data!668:668,1,$P$1-1))</f>
        <v>50036248</v>
      </c>
      <c r="K349" s="371">
        <f>(INDEX(Data!668:668,1,$P$1))+(INDEX(Data!668:668,1,$P$1+1))</f>
        <v>54436104</v>
      </c>
    </row>
    <row r="350" spans="1:13" ht="12.75" hidden="1" customHeight="1" outlineLevel="1">
      <c r="A350" s="151" t="s">
        <v>124</v>
      </c>
      <c r="B350" s="154">
        <f>(INDEX(Data!669:669,1,$P$1-18))+(INDEX(Data!669:669,1,$P$1-17))</f>
        <v>33264784</v>
      </c>
      <c r="C350" s="154">
        <f>(INDEX(Data!669:669,1,$P$1-16))+(INDEX(Data!669:669,1,$P$1-15))</f>
        <v>30300534</v>
      </c>
      <c r="D350" s="154">
        <f>(INDEX(Data!669:669,1,$P$1-14))+(INDEX(Data!669:669,1,$P$1-13))</f>
        <v>32548286</v>
      </c>
      <c r="E350" s="154">
        <f>(INDEX(Data!669:669,1,$P$1-12))+(INDEX(Data!669:669,1,$P$1-11))</f>
        <v>32173614</v>
      </c>
      <c r="F350" s="154">
        <f>(INDEX(Data!669:669,1,$P$1-10))+(INDEX(Data!669:669,1,$P$1-9))</f>
        <v>32294715</v>
      </c>
      <c r="G350" s="154">
        <f>(INDEX(Data!669:669,1,$P$1-8))+(INDEX(Data!669:669,1,$P$1-7))</f>
        <v>27054992</v>
      </c>
      <c r="H350" s="154">
        <f>(INDEX(Data!669:669,1,$P$1-6))+(INDEX(Data!669:669,1,$P$1-5))</f>
        <v>27821972</v>
      </c>
      <c r="I350" s="153">
        <f>(INDEX(Data!669:669,1,$P$1-4))+(INDEX(Data!669:669,1,$P$1-3))</f>
        <v>27363898</v>
      </c>
      <c r="J350" s="154">
        <f>(INDEX(Data!669:669,1,$P$1-2))+(INDEX(Data!669:669,1,$P$1-1))</f>
        <v>26310400</v>
      </c>
      <c r="K350" s="155">
        <f>(INDEX(Data!669:669,1,$P$1))+(INDEX(Data!669:669,1,$P$1+1))</f>
        <v>26584828</v>
      </c>
    </row>
    <row r="351" spans="1:13" ht="12.75" hidden="1" customHeight="1" outlineLevel="1">
      <c r="A351" s="151" t="s">
        <v>125</v>
      </c>
      <c r="B351" s="154">
        <f>(INDEX(Data!670:670,1,$P$1-18))+(INDEX(Data!670:670,1,$P$1-17))</f>
        <v>40333092</v>
      </c>
      <c r="C351" s="154">
        <f>(INDEX(Data!670:670,1,$P$1-16))+(INDEX(Data!670:670,1,$P$1-15))</f>
        <v>35069430</v>
      </c>
      <c r="D351" s="154">
        <f>(INDEX(Data!670:670,1,$P$1-14))+(INDEX(Data!670:670,1,$P$1-13))</f>
        <v>35854804</v>
      </c>
      <c r="E351" s="154">
        <f>(INDEX(Data!670:670,1,$P$1-12))+(INDEX(Data!670:670,1,$P$1-11))</f>
        <v>34319938</v>
      </c>
      <c r="F351" s="154">
        <f>(INDEX(Data!670:670,1,$P$1-10))+(INDEX(Data!670:670,1,$P$1-9))</f>
        <v>35229934</v>
      </c>
      <c r="G351" s="154">
        <f>(INDEX(Data!670:670,1,$P$1-8))+(INDEX(Data!670:670,1,$P$1-7))</f>
        <v>35112408</v>
      </c>
      <c r="H351" s="154">
        <f>(INDEX(Data!670:670,1,$P$1-6))+(INDEX(Data!670:670,1,$P$1-5))</f>
        <v>37869442</v>
      </c>
      <c r="I351" s="153">
        <f>(INDEX(Data!670:670,1,$P$1-4))+(INDEX(Data!670:670,1,$P$1-3))</f>
        <v>42889268</v>
      </c>
      <c r="J351" s="154">
        <f>(INDEX(Data!670:670,1,$P$1-2))+(INDEX(Data!670:670,1,$P$1-1))</f>
        <v>42100312</v>
      </c>
      <c r="K351" s="155">
        <f>(INDEX(Data!670:670,1,$P$1))+(INDEX(Data!670:670,1,$P$1+1))</f>
        <v>45498806</v>
      </c>
    </row>
    <row r="352" spans="1:13" ht="12.75" hidden="1" customHeight="1" outlineLevel="1">
      <c r="A352" s="151" t="s">
        <v>126</v>
      </c>
      <c r="B352" s="154">
        <f>(INDEX(Data!671:671,1,$P$1-18))+(INDEX(Data!671:671,1,$P$1-17))</f>
        <v>34239544</v>
      </c>
      <c r="C352" s="154">
        <f>(INDEX(Data!671:671,1,$P$1-16))+(INDEX(Data!671:671,1,$P$1-15))</f>
        <v>30110708</v>
      </c>
      <c r="D352" s="154">
        <f>(INDEX(Data!671:671,1,$P$1-14))+(INDEX(Data!671:671,1,$P$1-13))</f>
        <v>32401720</v>
      </c>
      <c r="E352" s="154">
        <f>(INDEX(Data!671:671,1,$P$1-12))+(INDEX(Data!671:671,1,$P$1-11))</f>
        <v>31127696</v>
      </c>
      <c r="F352" s="154">
        <f>(INDEX(Data!671:671,1,$P$1-10))+(INDEX(Data!671:671,1,$P$1-9))</f>
        <v>33063169</v>
      </c>
      <c r="G352" s="154">
        <f>(INDEX(Data!671:671,1,$P$1-8))+(INDEX(Data!671:671,1,$P$1-7))</f>
        <v>32009630</v>
      </c>
      <c r="H352" s="154">
        <f>(INDEX(Data!671:671,1,$P$1-6))+(INDEX(Data!671:671,1,$P$1-5))</f>
        <v>29690426</v>
      </c>
      <c r="I352" s="153">
        <f>(INDEX(Data!671:671,1,$P$1-4))+(INDEX(Data!671:671,1,$P$1-3))</f>
        <v>29597624</v>
      </c>
      <c r="J352" s="154">
        <f>(INDEX(Data!671:671,1,$P$1-2))+(INDEX(Data!671:671,1,$P$1-1))</f>
        <v>27680058</v>
      </c>
      <c r="K352" s="155">
        <f>(INDEX(Data!671:671,1,$P$1))+(INDEX(Data!671:671,1,$P$1+1))</f>
        <v>29687022</v>
      </c>
    </row>
    <row r="353" spans="1:13" ht="12.75" hidden="1" customHeight="1" outlineLevel="1">
      <c r="A353" s="151" t="s">
        <v>127</v>
      </c>
      <c r="B353" s="154">
        <f>(INDEX(Data!672:672,1,$P$1-18))+(INDEX(Data!672:672,1,$P$1-17))</f>
        <v>36318428.096029043</v>
      </c>
      <c r="C353" s="154">
        <f>(INDEX(Data!672:672,1,$P$1-16))+(INDEX(Data!672:672,1,$P$1-15))</f>
        <v>34068136</v>
      </c>
      <c r="D353" s="154">
        <f>(INDEX(Data!672:672,1,$P$1-14))+(INDEX(Data!672:672,1,$P$1-13))</f>
        <v>39921558</v>
      </c>
      <c r="E353" s="154">
        <f>(INDEX(Data!672:672,1,$P$1-12))+(INDEX(Data!672:672,1,$P$1-11))</f>
        <v>43366864</v>
      </c>
      <c r="F353" s="154">
        <f>(INDEX(Data!672:672,1,$P$1-10))+(INDEX(Data!672:672,1,$P$1-9))</f>
        <v>46862449</v>
      </c>
      <c r="G353" s="154">
        <f>(INDEX(Data!672:672,1,$P$1-8))+(INDEX(Data!672:672,1,$P$1-7))</f>
        <v>48104488</v>
      </c>
      <c r="H353" s="154">
        <f>(INDEX(Data!672:672,1,$P$1-6))+(INDEX(Data!672:672,1,$P$1-5))</f>
        <v>51828606</v>
      </c>
      <c r="I353" s="153">
        <f>(INDEX(Data!672:672,1,$P$1-4))+(INDEX(Data!672:672,1,$P$1-3))</f>
        <v>58991976</v>
      </c>
      <c r="J353" s="154">
        <f>(INDEX(Data!672:672,1,$P$1-2))+(INDEX(Data!672:672,1,$P$1-1))</f>
        <v>64431616</v>
      </c>
      <c r="K353" s="155">
        <f>(INDEX(Data!672:672,1,$P$1))+(INDEX(Data!672:672,1,$P$1+1))</f>
        <v>63293346</v>
      </c>
    </row>
    <row r="354" spans="1:13" ht="12.75" hidden="1" customHeight="1" outlineLevel="1">
      <c r="A354" s="151" t="s">
        <v>128</v>
      </c>
      <c r="B354" s="154">
        <f>(INDEX(Data!673:673,1,$P$1-18))+(INDEX(Data!673:673,1,$P$1-17))</f>
        <v>3252302</v>
      </c>
      <c r="C354" s="154">
        <f>(INDEX(Data!673:673,1,$P$1-16))+(INDEX(Data!673:673,1,$P$1-15))</f>
        <v>3058774</v>
      </c>
      <c r="D354" s="154">
        <f>(INDEX(Data!673:673,1,$P$1-14))+(INDEX(Data!673:673,1,$P$1-13))</f>
        <v>2799700</v>
      </c>
      <c r="E354" s="154">
        <f>(INDEX(Data!673:673,1,$P$1-12))+(INDEX(Data!673:673,1,$P$1-11))</f>
        <v>2846438</v>
      </c>
      <c r="F354" s="154">
        <f>(INDEX(Data!673:673,1,$P$1-10))+(INDEX(Data!673:673,1,$P$1-9))</f>
        <v>2258368</v>
      </c>
      <c r="G354" s="154">
        <f>(INDEX(Data!673:673,1,$P$1-8))+(INDEX(Data!673:673,1,$P$1-7))</f>
        <v>2211506</v>
      </c>
      <c r="H354" s="154">
        <f>(INDEX(Data!673:673,1,$P$1-6))+(INDEX(Data!673:673,1,$P$1-5))</f>
        <v>2037760</v>
      </c>
      <c r="I354" s="153">
        <f>(INDEX(Data!673:673,1,$P$1-4))+(INDEX(Data!673:673,1,$P$1-3))</f>
        <v>2270154</v>
      </c>
      <c r="J354" s="154">
        <f>(INDEX(Data!673:673,1,$P$1-2))+(INDEX(Data!673:673,1,$P$1-1))</f>
        <v>2611236</v>
      </c>
      <c r="K354" s="155">
        <f>(INDEX(Data!673:673,1,$P$1))+(INDEX(Data!673:673,1,$P$1+1))</f>
        <v>3020740</v>
      </c>
    </row>
    <row r="355" spans="1:13" ht="12.75" hidden="1" customHeight="1" outlineLevel="1">
      <c r="A355" s="151" t="s">
        <v>129</v>
      </c>
      <c r="B355" s="154">
        <f>(INDEX(Data!674:674,1,$P$1-18))+(INDEX(Data!674:674,1,$P$1-17))</f>
        <v>11001100</v>
      </c>
      <c r="C355" s="154">
        <f>(INDEX(Data!674:674,1,$P$1-16))+(INDEX(Data!674:674,1,$P$1-15))</f>
        <v>9605946</v>
      </c>
      <c r="D355" s="154">
        <f>(INDEX(Data!674:674,1,$P$1-14))+(INDEX(Data!674:674,1,$P$1-13))</f>
        <v>13917158</v>
      </c>
      <c r="E355" s="154">
        <f>(INDEX(Data!674:674,1,$P$1-12))+(INDEX(Data!674:674,1,$P$1-11))</f>
        <v>16603354</v>
      </c>
      <c r="F355" s="154">
        <f>(INDEX(Data!674:674,1,$P$1-10))+(INDEX(Data!674:674,1,$P$1-9))</f>
        <v>17270049</v>
      </c>
      <c r="G355" s="154">
        <f>(INDEX(Data!674:674,1,$P$1-8))+(INDEX(Data!674:674,1,$P$1-7))</f>
        <v>16035662</v>
      </c>
      <c r="H355" s="154">
        <f>(INDEX(Data!674:674,1,$P$1-6))+(INDEX(Data!674:674,1,$P$1-5))</f>
        <v>16261232</v>
      </c>
      <c r="I355" s="153">
        <f>(INDEX(Data!674:674,1,$P$1-4))+(INDEX(Data!674:674,1,$P$1-3))</f>
        <v>16826104</v>
      </c>
      <c r="J355" s="154">
        <f>(INDEX(Data!674:674,1,$P$1-2))+(INDEX(Data!674:674,1,$P$1-1))</f>
        <v>17164208</v>
      </c>
      <c r="K355" s="155">
        <f>(INDEX(Data!674:674,1,$P$1))+(INDEX(Data!674:674,1,$P$1+1))</f>
        <v>17391264</v>
      </c>
    </row>
    <row r="356" spans="1:13" ht="12.75" hidden="1" customHeight="1" outlineLevel="1">
      <c r="A356" s="151" t="s">
        <v>405</v>
      </c>
      <c r="B356" s="154">
        <f>(INDEX(Data!675:675,1,$P$1-18))+(INDEX(Data!675:675,1,$P$1-17))</f>
        <v>9106626</v>
      </c>
      <c r="C356" s="154">
        <f>(INDEX(Data!675:675,1,$P$1-16))+(INDEX(Data!675:675,1,$P$1-15))</f>
        <v>7848810</v>
      </c>
      <c r="D356" s="154">
        <f>(INDEX(Data!675:675,1,$P$1-14))+(INDEX(Data!675:675,1,$P$1-13))</f>
        <v>7685148</v>
      </c>
      <c r="E356" s="154">
        <f>(INDEX(Data!675:675,1,$P$1-12))+(INDEX(Data!675:675,1,$P$1-11))</f>
        <v>8681050</v>
      </c>
      <c r="F356" s="154">
        <f>(INDEX(Data!675:675,1,$P$1-10))+(INDEX(Data!675:675,1,$P$1-9))</f>
        <v>8978494</v>
      </c>
      <c r="G356" s="154">
        <f>(INDEX(Data!675:675,1,$P$1-8))+(INDEX(Data!675:675,1,$P$1-7))</f>
        <v>9139232</v>
      </c>
      <c r="H356" s="154">
        <f>(INDEX(Data!675:675,1,$P$1-6))+(INDEX(Data!675:675,1,$P$1-5))</f>
        <v>10216634</v>
      </c>
      <c r="I356" s="153">
        <f>(INDEX(Data!675:675,1,$P$1-4))+(INDEX(Data!675:675,1,$P$1-3))</f>
        <v>10832190</v>
      </c>
      <c r="J356" s="154">
        <f>(INDEX(Data!675:675,1,$P$1-2))+(INDEX(Data!675:675,1,$P$1-1))</f>
        <v>9802436</v>
      </c>
      <c r="K356" s="155">
        <f>(INDEX(Data!675:675,1,$P$1))+(INDEX(Data!675:675,1,$P$1+1))</f>
        <v>8838510</v>
      </c>
    </row>
    <row r="357" spans="1:13" ht="12.75" hidden="1" customHeight="1" outlineLevel="1">
      <c r="A357" s="151" t="s">
        <v>406</v>
      </c>
      <c r="B357" s="154">
        <f>(INDEX(Data!676:676,1,$P$1-18))+(INDEX(Data!676:676,1,$P$1-17))</f>
        <v>27007018</v>
      </c>
      <c r="C357" s="154">
        <f>(INDEX(Data!676:676,1,$P$1-16))+(INDEX(Data!676:676,1,$P$1-15))</f>
        <v>22564080</v>
      </c>
      <c r="D357" s="154">
        <f>(INDEX(Data!676:676,1,$P$1-14))+(INDEX(Data!676:676,1,$P$1-13))</f>
        <v>21224784</v>
      </c>
      <c r="E357" s="154">
        <f>(INDEX(Data!676:676,1,$P$1-12))+(INDEX(Data!676:676,1,$P$1-11))</f>
        <v>21152470</v>
      </c>
      <c r="F357" s="154">
        <f>(INDEX(Data!676:676,1,$P$1-10))+(INDEX(Data!676:676,1,$P$1-9))</f>
        <v>21853649</v>
      </c>
      <c r="G357" s="154">
        <f>(INDEX(Data!676:676,1,$P$1-8))+(INDEX(Data!676:676,1,$P$1-7))</f>
        <v>20567566</v>
      </c>
      <c r="H357" s="154">
        <f>(INDEX(Data!676:676,1,$P$1-6))+(INDEX(Data!676:676,1,$P$1-5))</f>
        <v>23137112</v>
      </c>
      <c r="I357" s="153">
        <f>(INDEX(Data!676:676,1,$P$1-4))+(INDEX(Data!676:676,1,$P$1-3))</f>
        <v>17732098</v>
      </c>
      <c r="J357" s="154">
        <f>(INDEX(Data!676:676,1,$P$1-2))+(INDEX(Data!676:676,1,$P$1-1))</f>
        <v>17789252</v>
      </c>
      <c r="K357" s="155">
        <f>(INDEX(Data!676:676,1,$P$1))+(INDEX(Data!676:676,1,$P$1+1))</f>
        <v>18672908</v>
      </c>
    </row>
    <row r="358" spans="1:13" ht="14.25" hidden="1" customHeight="1" outlineLevel="1">
      <c r="A358" s="151" t="s">
        <v>407</v>
      </c>
      <c r="B358" s="154">
        <f>(INDEX(Data!677:677,1,$P$1-18))+(INDEX(Data!677:677,1,$P$1-17))</f>
        <v>0</v>
      </c>
      <c r="C358" s="154">
        <f>(INDEX(Data!677:677,1,$P$1-16))+(INDEX(Data!677:677,1,$P$1-15))</f>
        <v>0</v>
      </c>
      <c r="D358" s="154">
        <f>(INDEX(Data!677:677,1,$P$1-14))+(INDEX(Data!677:677,1,$P$1-13))</f>
        <v>0</v>
      </c>
      <c r="E358" s="154">
        <f>(INDEX(Data!677:677,1,$P$1-12))+(INDEX(Data!677:677,1,$P$1-11))</f>
        <v>0</v>
      </c>
      <c r="F358" s="154">
        <f>(INDEX(Data!677:677,1,$P$1-10))+(INDEX(Data!677:677,1,$P$1-9))</f>
        <v>0</v>
      </c>
      <c r="G358" s="154">
        <f>(INDEX(Data!677:677,1,$P$1-8))+(INDEX(Data!677:677,1,$P$1-7))</f>
        <v>0</v>
      </c>
      <c r="H358" s="154">
        <f>(INDEX(Data!677:677,1,$P$1-6))+(INDEX(Data!677:677,1,$P$1-5))</f>
        <v>0</v>
      </c>
      <c r="I358" s="153">
        <f>(INDEX(Data!677:677,1,$P$1-4))+(INDEX(Data!677:677,1,$P$1-3))</f>
        <v>6046206</v>
      </c>
      <c r="J358" s="154">
        <f>(INDEX(Data!677:677,1,$P$1-2))+(INDEX(Data!677:677,1,$P$1-1))</f>
        <v>5793556</v>
      </c>
      <c r="K358" s="155">
        <f>(INDEX(Data!677:677,1,$P$1))+(INDEX(Data!677:677,1,$P$1+1))</f>
        <v>5756794</v>
      </c>
    </row>
    <row r="359" spans="1:13" ht="12.75" hidden="1" customHeight="1" outlineLevel="1">
      <c r="A359" s="151" t="s">
        <v>420</v>
      </c>
      <c r="B359" s="154">
        <f>(INDEX(Data!678:678,1,$P$1-18))+(INDEX(Data!678:678,1,$P$1-17))</f>
        <v>0</v>
      </c>
      <c r="C359" s="154">
        <f>(INDEX(Data!678:678,1,$P$1-16))+(INDEX(Data!678:678,1,$P$1-15))</f>
        <v>0</v>
      </c>
      <c r="D359" s="154">
        <f>(INDEX(Data!678:678,1,$P$1-14))+(INDEX(Data!678:678,1,$P$1-13))</f>
        <v>0</v>
      </c>
      <c r="E359" s="154">
        <f>(INDEX(Data!678:678,1,$P$1-12))+(INDEX(Data!678:678,1,$P$1-11))</f>
        <v>0</v>
      </c>
      <c r="F359" s="154">
        <f>(INDEX(Data!678:678,1,$P$1-10))+(INDEX(Data!678:678,1,$P$1-9))</f>
        <v>0</v>
      </c>
      <c r="G359" s="154">
        <f>(INDEX(Data!678:678,1,$P$1-8))+(INDEX(Data!678:678,1,$P$1-7))</f>
        <v>0</v>
      </c>
      <c r="H359" s="154">
        <f>(INDEX(Data!678:678,1,$P$1-6))+(INDEX(Data!678:678,1,$P$1-5))</f>
        <v>0</v>
      </c>
      <c r="I359" s="153">
        <f>(INDEX(Data!678:678,1,$P$1-4))+(INDEX(Data!678:678,1,$P$1-3))</f>
        <v>0</v>
      </c>
      <c r="J359" s="154">
        <f>(INDEX(Data!678:678,1,$P$1-2))+(INDEX(Data!678:678,1,$P$1-1))</f>
        <v>1532818</v>
      </c>
      <c r="K359" s="155">
        <f>(INDEX(Data!678:678,1,$P$1))+(INDEX(Data!678:678,1,$P$1+1))</f>
        <v>2799190</v>
      </c>
    </row>
    <row r="360" spans="1:13" ht="12.75" hidden="1" customHeight="1" outlineLevel="1">
      <c r="A360" s="151" t="s">
        <v>421</v>
      </c>
      <c r="B360" s="154">
        <f>(INDEX(Data!679:679,1,$P$1-18))+(INDEX(Data!679:679,1,$P$1-17))</f>
        <v>0</v>
      </c>
      <c r="C360" s="154">
        <f>(INDEX(Data!679:679,1,$P$1-16))+(INDEX(Data!679:679,1,$P$1-15))</f>
        <v>0</v>
      </c>
      <c r="D360" s="154">
        <f>(INDEX(Data!679:679,1,$P$1-14))+(INDEX(Data!679:679,1,$P$1-13))</f>
        <v>0</v>
      </c>
      <c r="E360" s="154">
        <f>(INDEX(Data!679:679,1,$P$1-12))+(INDEX(Data!679:679,1,$P$1-11))</f>
        <v>0</v>
      </c>
      <c r="F360" s="154">
        <f>(INDEX(Data!679:679,1,$P$1-10))+(INDEX(Data!679:679,1,$P$1-9))</f>
        <v>0</v>
      </c>
      <c r="G360" s="154">
        <f>(INDEX(Data!679:679,1,$P$1-8))+(INDEX(Data!679:679,1,$P$1-7))</f>
        <v>0</v>
      </c>
      <c r="H360" s="154">
        <f>(INDEX(Data!679:679,1,$P$1-6))+(INDEX(Data!679:679,1,$P$1-5))</f>
        <v>0</v>
      </c>
      <c r="I360" s="153">
        <f>(INDEX(Data!679:679,1,$P$1-4))+(INDEX(Data!679:679,1,$P$1-3))</f>
        <v>0</v>
      </c>
      <c r="J360" s="154">
        <f>(INDEX(Data!679:679,1,$P$1-2))+(INDEX(Data!679:679,1,$P$1-1))</f>
        <v>2324306</v>
      </c>
      <c r="K360" s="155">
        <f>(INDEX(Data!679:679,1,$P$1))+(INDEX(Data!679:679,1,$P$1+1))</f>
        <v>2683940</v>
      </c>
    </row>
    <row r="361" spans="1:13" collapsed="1">
      <c r="A361" s="370" t="s">
        <v>473</v>
      </c>
      <c r="B361" s="406">
        <f t="shared" ref="B361:F361" si="109">SUM(B349:B360)</f>
        <v>241188800.09602904</v>
      </c>
      <c r="C361" s="406">
        <f t="shared" si="109"/>
        <v>214979766</v>
      </c>
      <c r="D361" s="406">
        <f t="shared" si="109"/>
        <v>236267230</v>
      </c>
      <c r="E361" s="406">
        <f t="shared" si="109"/>
        <v>243205320</v>
      </c>
      <c r="F361" s="406">
        <f t="shared" si="109"/>
        <v>248536112</v>
      </c>
      <c r="G361" s="406">
        <f t="shared" ref="G361:K361" si="110">SUM(G349:G360)</f>
        <v>238261172</v>
      </c>
      <c r="H361" s="406">
        <f t="shared" si="110"/>
        <v>248358584</v>
      </c>
      <c r="I361" s="446">
        <f t="shared" si="110"/>
        <v>265414098</v>
      </c>
      <c r="J361" s="406">
        <f t="shared" si="110"/>
        <v>267576446</v>
      </c>
      <c r="K361" s="447">
        <f t="shared" si="110"/>
        <v>278663452</v>
      </c>
    </row>
    <row r="362" spans="1:13" ht="25.5">
      <c r="A362" s="410" t="s">
        <v>212</v>
      </c>
      <c r="B362" s="396">
        <f>(INDEX(Data!696:696,1,$P$1-18))</f>
        <v>11.54</v>
      </c>
      <c r="C362" s="396">
        <f>(INDEX(Data!696:696,1,$P$1-16))</f>
        <v>9.43</v>
      </c>
      <c r="D362" s="396">
        <f>(INDEX(Data!696:696,1,$P$1-14))</f>
        <v>8.4660935208090002</v>
      </c>
      <c r="E362" s="396">
        <f>(INDEX(Data!696:696,1,$P$1-12))</f>
        <v>7.9846009101607729</v>
      </c>
      <c r="F362" s="396">
        <f>(INDEX(Data!696:696,1,$P$1-10))</f>
        <v>7.4666695181965945</v>
      </c>
      <c r="G362" s="396">
        <f>(INDEX(Data!696:696,1,$P$1-8))</f>
        <v>6.5546870319352699</v>
      </c>
      <c r="H362" s="396">
        <f>(INDEX(Data!696:696,1,$P$1-6))</f>
        <v>6.6292448571926599</v>
      </c>
      <c r="I362" s="485">
        <f>(INDEX(Data!696:696,1,$P$1-4))</f>
        <v>6.6496928388371739</v>
      </c>
      <c r="J362" s="396">
        <f>(INDEX(Data!696:696,1,$P$1-2))</f>
        <v>6.1053824920749884</v>
      </c>
      <c r="K362" s="397">
        <f>(INDEX(Data!696:696,1,$P$1))</f>
        <v>6.1381437936997791</v>
      </c>
    </row>
    <row r="363" spans="1:13">
      <c r="A363" s="410" t="s">
        <v>213</v>
      </c>
      <c r="B363" s="396">
        <f>(INDEX(Data!697:697,1,$P$1-18))</f>
        <v>11.51</v>
      </c>
      <c r="C363" s="396">
        <f>(INDEX(Data!697:697,1,$P$1-16))</f>
        <v>9.31</v>
      </c>
      <c r="D363" s="396">
        <f>(INDEX(Data!697:697,1,$P$1-14))</f>
        <v>8.0609582557360007</v>
      </c>
      <c r="E363" s="396">
        <f>(INDEX(Data!697:697,1,$P$1-12))</f>
        <v>7.2036711344537547</v>
      </c>
      <c r="F363" s="396">
        <f>(INDEX(Data!697:697,1,$P$1-10))</f>
        <v>6.8479850085934384</v>
      </c>
      <c r="G363" s="396">
        <f>(INDEX(Data!697:697,1,$P$1-8))</f>
        <v>6.2565608367492196</v>
      </c>
      <c r="H363" s="396">
        <f>(INDEX(Data!697:697,1,$P$1-6))</f>
        <v>6.0896281591325803</v>
      </c>
      <c r="I363" s="485">
        <f>(INDEX(Data!697:697,1,$P$1-4))</f>
        <v>6.2638061500936777</v>
      </c>
      <c r="J363" s="396">
        <f>(INDEX(Data!697:697,1,$P$1-2))</f>
        <v>6.1053824920749884</v>
      </c>
      <c r="K363" s="397">
        <f>(INDEX(Data!697:697,1,$P$1))</f>
        <v>6.1381437936997791</v>
      </c>
    </row>
    <row r="364" spans="1:13">
      <c r="A364" s="411" t="s">
        <v>296</v>
      </c>
      <c r="B364" s="154">
        <f>(INDEX(Data!695:695,1,$P$1-18))</f>
        <v>10456787</v>
      </c>
      <c r="C364" s="154">
        <f>(INDEX(Data!695:695,1,$P$1-16))</f>
        <v>12577249</v>
      </c>
      <c r="D364" s="154">
        <f>(INDEX(Data!695:695,1,$P$1-14))</f>
        <v>14080541</v>
      </c>
      <c r="E364" s="154">
        <f>(INDEX(Data!695:695,1,$P$1-12))</f>
        <v>15523461</v>
      </c>
      <c r="F364" s="154">
        <f>(INDEX(Data!695:695,1,$P$1-10))</f>
        <v>16944456.25</v>
      </c>
      <c r="G364" s="154">
        <f>(INDEX(Data!695:695,1,$P$1-8))</f>
        <v>18357762</v>
      </c>
      <c r="H364" s="154">
        <f>(INDEX(Data!695:695,1,$P$1-6))</f>
        <v>19092055</v>
      </c>
      <c r="I364" s="153">
        <f>(INDEX(Data!695:695,1,$P$1-4))</f>
        <v>20240649</v>
      </c>
      <c r="J364" s="154">
        <f>(INDEX(Data!695:695,1,$P$1-2))</f>
        <v>21913160</v>
      </c>
      <c r="K364" s="155">
        <f>(INDEX(Data!695:695,1,$P$1))</f>
        <v>22699326</v>
      </c>
    </row>
    <row r="365" spans="1:13" s="38" customFormat="1" hidden="1" outlineLevel="1">
      <c r="A365" s="600" t="s">
        <v>186</v>
      </c>
      <c r="B365" s="598"/>
      <c r="C365" s="598"/>
      <c r="D365" s="598"/>
      <c r="E365" s="598"/>
      <c r="F365" s="598"/>
      <c r="G365" s="598"/>
      <c r="H365" s="598"/>
      <c r="I365" s="598"/>
      <c r="J365" s="598"/>
      <c r="K365" s="597"/>
      <c r="L365" s="35"/>
      <c r="M365" s="35"/>
    </row>
    <row r="366" spans="1:13" s="38" customFormat="1" ht="12.75" hidden="1" customHeight="1" outlineLevel="1">
      <c r="A366" s="151" t="s">
        <v>123</v>
      </c>
      <c r="B366" s="390">
        <f>(INDEX(Data!701:701,1,$P$1-18))+(INDEX(Data!701:701,1,$P$1-17))</f>
        <v>13063810</v>
      </c>
      <c r="C366" s="390">
        <f>(INDEX(Data!701:701,1,$P$1-16))+(INDEX(Data!701:701,1,$P$1-15))</f>
        <v>12403466</v>
      </c>
      <c r="D366" s="390">
        <f>(INDEX(Data!701:701,1,$P$1-14))+(INDEX(Data!701:701,1,$P$1-13))</f>
        <v>13692190</v>
      </c>
      <c r="E366" s="390">
        <f>(INDEX(Data!701:701,1,$P$1-12))+(INDEX(Data!701:701,1,$P$1-11))</f>
        <v>13031412</v>
      </c>
      <c r="F366" s="390">
        <f>(INDEX(Data!701:701,1,$P$1-10))+(INDEX(Data!701:701,1,$P$1-9))</f>
        <v>12960107</v>
      </c>
      <c r="G366" s="390">
        <f>(INDEX(Data!701:701,1,$P$1-8))+(INDEX(Data!701:701,1,$P$1-7))</f>
        <v>11498760</v>
      </c>
      <c r="H366" s="390">
        <f>(INDEX(Data!701:701,1,$P$1-6))+(INDEX(Data!701:701,1,$P$1-5))</f>
        <v>12503722</v>
      </c>
      <c r="I366" s="484">
        <f>(INDEX(Data!701:701,1,$P$1-4))+(INDEX(Data!701:701,1,$P$1-3))</f>
        <v>13085278</v>
      </c>
      <c r="J366" s="390">
        <f>(INDEX(Data!701:701,1,$P$1-2))+(INDEX(Data!701:701,1,$P$1-1))</f>
        <v>12858218</v>
      </c>
      <c r="K366" s="371">
        <f>(INDEX(Data!701:701,1,$P$1))+(INDEX(Data!701:701,1,$P$1+1))</f>
        <v>13898002</v>
      </c>
      <c r="L366" s="35"/>
      <c r="M366" s="35"/>
    </row>
    <row r="367" spans="1:13" s="38" customFormat="1" ht="12.75" hidden="1" customHeight="1" outlineLevel="1">
      <c r="A367" s="151" t="s">
        <v>124</v>
      </c>
      <c r="B367" s="154">
        <f>(INDEX(Data!702:702,1,$P$1-18))+(INDEX(Data!702:702,1,$P$1-17))</f>
        <v>7523610</v>
      </c>
      <c r="C367" s="154">
        <f>(INDEX(Data!702:702,1,$P$1-16))+(INDEX(Data!702:702,1,$P$1-15))</f>
        <v>6748422</v>
      </c>
      <c r="D367" s="154">
        <f>(INDEX(Data!702:702,1,$P$1-14))+(INDEX(Data!702:702,1,$P$1-13))</f>
        <v>7414094</v>
      </c>
      <c r="E367" s="154">
        <f>(INDEX(Data!702:702,1,$P$1-12))+(INDEX(Data!702:702,1,$P$1-11))</f>
        <v>7573190</v>
      </c>
      <c r="F367" s="154">
        <f>(INDEX(Data!702:702,1,$P$1-10))+(INDEX(Data!702:702,1,$P$1-9))</f>
        <v>6912613</v>
      </c>
      <c r="G367" s="154">
        <f>(INDEX(Data!702:702,1,$P$1-8))+(INDEX(Data!702:702,1,$P$1-7))</f>
        <v>6265958</v>
      </c>
      <c r="H367" s="154">
        <f>(INDEX(Data!702:702,1,$P$1-6))+(INDEX(Data!702:702,1,$P$1-5))</f>
        <v>6423458</v>
      </c>
      <c r="I367" s="153">
        <f>(INDEX(Data!702:702,1,$P$1-4))+(INDEX(Data!702:702,1,$P$1-3))</f>
        <v>6300742</v>
      </c>
      <c r="J367" s="154">
        <f>(INDEX(Data!702:702,1,$P$1-2))+(INDEX(Data!702:702,1,$P$1-1))</f>
        <v>6198636</v>
      </c>
      <c r="K367" s="155">
        <f>(INDEX(Data!702:702,1,$P$1))+(INDEX(Data!702:702,1,$P$1+1))</f>
        <v>6345938</v>
      </c>
      <c r="L367" s="35"/>
      <c r="M367" s="35"/>
    </row>
    <row r="368" spans="1:13" s="38" customFormat="1" ht="12.75" hidden="1" customHeight="1" outlineLevel="1">
      <c r="A368" s="151" t="s">
        <v>125</v>
      </c>
      <c r="B368" s="154">
        <f>(INDEX(Data!703:703,1,$P$1-18))+(INDEX(Data!703:703,1,$P$1-17))</f>
        <v>8977414</v>
      </c>
      <c r="C368" s="154">
        <f>(INDEX(Data!703:703,1,$P$1-16))+(INDEX(Data!703:703,1,$P$1-15))</f>
        <v>8345272</v>
      </c>
      <c r="D368" s="154">
        <f>(INDEX(Data!703:703,1,$P$1-14))+(INDEX(Data!703:703,1,$P$1-13))</f>
        <v>8017358</v>
      </c>
      <c r="E368" s="154">
        <f>(INDEX(Data!703:703,1,$P$1-12))+(INDEX(Data!703:703,1,$P$1-11))</f>
        <v>8189318</v>
      </c>
      <c r="F368" s="154">
        <f>(INDEX(Data!703:703,1,$P$1-10))+(INDEX(Data!703:703,1,$P$1-9))</f>
        <v>8129404</v>
      </c>
      <c r="G368" s="154">
        <f>(INDEX(Data!703:703,1,$P$1-8))+(INDEX(Data!703:703,1,$P$1-7))</f>
        <v>8107884</v>
      </c>
      <c r="H368" s="154">
        <f>(INDEX(Data!703:703,1,$P$1-6))+(INDEX(Data!703:703,1,$P$1-5))</f>
        <v>8344236</v>
      </c>
      <c r="I368" s="153">
        <f>(INDEX(Data!703:703,1,$P$1-4))+(INDEX(Data!703:703,1,$P$1-3))</f>
        <v>8281830</v>
      </c>
      <c r="J368" s="154">
        <f>(INDEX(Data!703:703,1,$P$1-2))+(INDEX(Data!703:703,1,$P$1-1))</f>
        <v>8007644</v>
      </c>
      <c r="K368" s="155">
        <f>(INDEX(Data!703:703,1,$P$1))+(INDEX(Data!703:703,1,$P$1+1))</f>
        <v>8485990</v>
      </c>
      <c r="L368" s="35"/>
      <c r="M368" s="35"/>
    </row>
    <row r="369" spans="1:13" s="38" customFormat="1" ht="12.75" hidden="1" customHeight="1" outlineLevel="1">
      <c r="A369" s="151" t="s">
        <v>126</v>
      </c>
      <c r="B369" s="154">
        <f>(INDEX(Data!704:704,1,$P$1-18))+(INDEX(Data!704:704,1,$P$1-17))</f>
        <v>7133418</v>
      </c>
      <c r="C369" s="154">
        <f>(INDEX(Data!704:704,1,$P$1-16))+(INDEX(Data!704:704,1,$P$1-15))</f>
        <v>7030558</v>
      </c>
      <c r="D369" s="154">
        <f>(INDEX(Data!704:704,1,$P$1-14))+(INDEX(Data!704:704,1,$P$1-13))</f>
        <v>7142548</v>
      </c>
      <c r="E369" s="154">
        <f>(INDEX(Data!704:704,1,$P$1-12))+(INDEX(Data!704:704,1,$P$1-11))</f>
        <v>7105910</v>
      </c>
      <c r="F369" s="154">
        <f>(INDEX(Data!704:704,1,$P$1-10))+(INDEX(Data!704:704,1,$P$1-9))</f>
        <v>7889578</v>
      </c>
      <c r="G369" s="154">
        <f>(INDEX(Data!704:704,1,$P$1-8))+(INDEX(Data!704:704,1,$P$1-7))</f>
        <v>6889182</v>
      </c>
      <c r="H369" s="154">
        <f>(INDEX(Data!704:704,1,$P$1-6))+(INDEX(Data!704:704,1,$P$1-5))</f>
        <v>6813214</v>
      </c>
      <c r="I369" s="153">
        <f>(INDEX(Data!704:704,1,$P$1-4))+(INDEX(Data!704:704,1,$P$1-3))</f>
        <v>6577442</v>
      </c>
      <c r="J369" s="154">
        <f>(INDEX(Data!704:704,1,$P$1-2))+(INDEX(Data!704:704,1,$P$1-1))</f>
        <v>6739750</v>
      </c>
      <c r="K369" s="155">
        <f>(INDEX(Data!704:704,1,$P$1))+(INDEX(Data!704:704,1,$P$1+1))</f>
        <v>6917438</v>
      </c>
      <c r="L369" s="35"/>
      <c r="M369" s="35"/>
    </row>
    <row r="370" spans="1:13" s="38" customFormat="1" ht="12.75" hidden="1" customHeight="1" outlineLevel="1">
      <c r="A370" s="151" t="s">
        <v>127</v>
      </c>
      <c r="B370" s="154">
        <f>(INDEX(Data!705:705,1,$P$1-18))+(INDEX(Data!705:705,1,$P$1-17))</f>
        <v>12141672</v>
      </c>
      <c r="C370" s="154">
        <f>(INDEX(Data!705:705,1,$P$1-16))+(INDEX(Data!705:705,1,$P$1-15))</f>
        <v>11880492</v>
      </c>
      <c r="D370" s="154">
        <f>(INDEX(Data!705:705,1,$P$1-14))+(INDEX(Data!705:705,1,$P$1-13))</f>
        <v>13675368</v>
      </c>
      <c r="E370" s="154">
        <f>(INDEX(Data!705:705,1,$P$1-12))+(INDEX(Data!705:705,1,$P$1-11))</f>
        <v>15371984</v>
      </c>
      <c r="F370" s="154">
        <f>(INDEX(Data!705:705,1,$P$1-10))+(INDEX(Data!705:705,1,$P$1-9))</f>
        <v>16226522</v>
      </c>
      <c r="G370" s="154">
        <f>(INDEX(Data!705:705,1,$P$1-8))+(INDEX(Data!705:705,1,$P$1-7))</f>
        <v>14827704</v>
      </c>
      <c r="H370" s="154">
        <f>(INDEX(Data!705:705,1,$P$1-6))+(INDEX(Data!705:705,1,$P$1-5))</f>
        <v>18589454</v>
      </c>
      <c r="I370" s="153">
        <f>(INDEX(Data!705:705,1,$P$1-4))+(INDEX(Data!705:705,1,$P$1-3))</f>
        <v>20972336</v>
      </c>
      <c r="J370" s="154">
        <f>(INDEX(Data!705:705,1,$P$1-2))+(INDEX(Data!705:705,1,$P$1-1))</f>
        <v>21122758</v>
      </c>
      <c r="K370" s="155">
        <f>(INDEX(Data!705:705,1,$P$1))+(INDEX(Data!705:705,1,$P$1+1))</f>
        <v>23059276</v>
      </c>
      <c r="L370" s="35"/>
      <c r="M370" s="35"/>
    </row>
    <row r="371" spans="1:13" s="38" customFormat="1" ht="12.75" hidden="1" customHeight="1" outlineLevel="1">
      <c r="A371" s="151" t="s">
        <v>128</v>
      </c>
      <c r="B371" s="154">
        <f>(INDEX(Data!706:706,1,$P$1-18))+(INDEX(Data!706:706,1,$P$1-17))</f>
        <v>3245578</v>
      </c>
      <c r="C371" s="154">
        <f>(INDEX(Data!706:706,1,$P$1-16))+(INDEX(Data!706:706,1,$P$1-15))</f>
        <v>3222500</v>
      </c>
      <c r="D371" s="154">
        <f>(INDEX(Data!706:706,1,$P$1-14))+(INDEX(Data!706:706,1,$P$1-13))</f>
        <v>3178954</v>
      </c>
      <c r="E371" s="154">
        <f>(INDEX(Data!706:706,1,$P$1-12))+(INDEX(Data!706:706,1,$P$1-11))</f>
        <v>3210858</v>
      </c>
      <c r="F371" s="154">
        <f>(INDEX(Data!706:706,1,$P$1-10))+(INDEX(Data!706:706,1,$P$1-9))</f>
        <v>3029187</v>
      </c>
      <c r="G371" s="154">
        <f>(INDEX(Data!706:706,1,$P$1-8))+(INDEX(Data!706:706,1,$P$1-7))</f>
        <v>3140476</v>
      </c>
      <c r="H371" s="154">
        <f>(INDEX(Data!706:706,1,$P$1-6))+(INDEX(Data!706:706,1,$P$1-5))</f>
        <v>3117926</v>
      </c>
      <c r="I371" s="153">
        <f>(INDEX(Data!706:706,1,$P$1-4))+(INDEX(Data!706:706,1,$P$1-3))</f>
        <v>3096024</v>
      </c>
      <c r="J371" s="154">
        <f>(INDEX(Data!706:706,1,$P$1-2))+(INDEX(Data!706:706,1,$P$1-1))</f>
        <v>3117500</v>
      </c>
      <c r="K371" s="155">
        <f>(INDEX(Data!706:706,1,$P$1))+(INDEX(Data!706:706,1,$P$1+1))</f>
        <v>3278824</v>
      </c>
      <c r="L371" s="35"/>
      <c r="M371" s="35"/>
    </row>
    <row r="372" spans="1:13" s="38" customFormat="1" ht="12.75" hidden="1" customHeight="1" outlineLevel="1">
      <c r="A372" s="151" t="s">
        <v>129</v>
      </c>
      <c r="B372" s="154">
        <f>(INDEX(Data!707:707,1,$P$1-18))+(INDEX(Data!707:707,1,$P$1-17))</f>
        <v>4294996</v>
      </c>
      <c r="C372" s="154">
        <f>(INDEX(Data!707:707,1,$P$1-16))+(INDEX(Data!707:707,1,$P$1-15))</f>
        <v>4432844</v>
      </c>
      <c r="D372" s="154">
        <f>(INDEX(Data!707:707,1,$P$1-14))+(INDEX(Data!707:707,1,$P$1-13))</f>
        <v>4846534</v>
      </c>
      <c r="E372" s="154">
        <f>(INDEX(Data!707:707,1,$P$1-12))+(INDEX(Data!707:707,1,$P$1-11))</f>
        <v>5040096</v>
      </c>
      <c r="F372" s="154">
        <f>(INDEX(Data!707:707,1,$P$1-10))+(INDEX(Data!707:707,1,$P$1-9))</f>
        <v>4774172</v>
      </c>
      <c r="G372" s="154">
        <f>(INDEX(Data!707:707,1,$P$1-8))+(INDEX(Data!707:707,1,$P$1-7))</f>
        <v>4540178</v>
      </c>
      <c r="H372" s="154">
        <f>(INDEX(Data!707:707,1,$P$1-6))+(INDEX(Data!707:707,1,$P$1-5))</f>
        <v>4744578</v>
      </c>
      <c r="I372" s="153">
        <f>(INDEX(Data!707:707,1,$P$1-4))+(INDEX(Data!707:707,1,$P$1-3))</f>
        <v>5304718</v>
      </c>
      <c r="J372" s="154">
        <f>(INDEX(Data!707:707,1,$P$1-2))+(INDEX(Data!707:707,1,$P$1-1))</f>
        <v>5672114</v>
      </c>
      <c r="K372" s="155">
        <f>(INDEX(Data!707:707,1,$P$1))+(INDEX(Data!707:707,1,$P$1+1))</f>
        <v>5279816</v>
      </c>
      <c r="L372" s="35"/>
      <c r="M372" s="35"/>
    </row>
    <row r="373" spans="1:13" s="38" customFormat="1" ht="12.75" hidden="1" customHeight="1" outlineLevel="1">
      <c r="A373" s="151" t="s">
        <v>405</v>
      </c>
      <c r="B373" s="154">
        <f>(INDEX(Data!708:708,1,$P$1-18))+(INDEX(Data!708:708,1,$P$1-17))</f>
        <v>3332552</v>
      </c>
      <c r="C373" s="154">
        <f>(INDEX(Data!708:708,1,$P$1-16))+(INDEX(Data!708:708,1,$P$1-15))</f>
        <v>3299044</v>
      </c>
      <c r="D373" s="154">
        <f>(INDEX(Data!708:708,1,$P$1-14))+(INDEX(Data!708:708,1,$P$1-13))</f>
        <v>3465134</v>
      </c>
      <c r="E373" s="154">
        <f>(INDEX(Data!708:708,1,$P$1-12))+(INDEX(Data!708:708,1,$P$1-11))</f>
        <v>3555976</v>
      </c>
      <c r="F373" s="154">
        <f>(INDEX(Data!708:708,1,$P$1-10))+(INDEX(Data!708:708,1,$P$1-9))</f>
        <v>3534703</v>
      </c>
      <c r="G373" s="154">
        <f>(INDEX(Data!708:708,1,$P$1-8))+(INDEX(Data!708:708,1,$P$1-7))</f>
        <v>3699472</v>
      </c>
      <c r="H373" s="154">
        <f>(INDEX(Data!708:708,1,$P$1-6))+(INDEX(Data!708:708,1,$P$1-5))</f>
        <v>3846388</v>
      </c>
      <c r="I373" s="153">
        <f>(INDEX(Data!708:708,1,$P$1-4))+(INDEX(Data!708:708,1,$P$1-3))</f>
        <v>3790946</v>
      </c>
      <c r="J373" s="154">
        <f>(INDEX(Data!708:708,1,$P$1-2))+(INDEX(Data!708:708,1,$P$1-1))</f>
        <v>3861074</v>
      </c>
      <c r="K373" s="155">
        <f>(INDEX(Data!708:708,1,$P$1))+(INDEX(Data!708:708,1,$P$1+1))</f>
        <v>3896270</v>
      </c>
      <c r="L373" s="35"/>
      <c r="M373" s="35"/>
    </row>
    <row r="374" spans="1:13" s="38" customFormat="1" ht="12.75" hidden="1" customHeight="1" outlineLevel="1">
      <c r="A374" s="151" t="s">
        <v>406</v>
      </c>
      <c r="B374" s="154">
        <f>(INDEX(Data!709:709,1,$P$1-18))+(INDEX(Data!709:709,1,$P$1-17))</f>
        <v>3369696</v>
      </c>
      <c r="C374" s="154">
        <f>(INDEX(Data!709:709,1,$P$1-16))+(INDEX(Data!709:709,1,$P$1-15))</f>
        <v>3442802</v>
      </c>
      <c r="D374" s="154">
        <f>(INDEX(Data!709:709,1,$P$1-14))+(INDEX(Data!709:709,1,$P$1-13))</f>
        <v>3510312</v>
      </c>
      <c r="E374" s="154">
        <f>(INDEX(Data!709:709,1,$P$1-12))+(INDEX(Data!709:709,1,$P$1-11))</f>
        <v>3488522</v>
      </c>
      <c r="F374" s="154">
        <f>(INDEX(Data!709:709,1,$P$1-10))+(INDEX(Data!709:709,1,$P$1-9))</f>
        <v>3326935</v>
      </c>
      <c r="G374" s="154">
        <f>(INDEX(Data!709:709,1,$P$1-8))+(INDEX(Data!709:709,1,$P$1-7))</f>
        <v>3941564</v>
      </c>
      <c r="H374" s="154">
        <f>(INDEX(Data!709:709,1,$P$1-6))+(INDEX(Data!709:709,1,$P$1-5))</f>
        <v>4300366</v>
      </c>
      <c r="I374" s="153">
        <f>(INDEX(Data!709:709,1,$P$1-4))+(INDEX(Data!709:709,1,$P$1-3))</f>
        <v>3757266</v>
      </c>
      <c r="J374" s="154">
        <f>(INDEX(Data!709:709,1,$P$1-2))+(INDEX(Data!709:709,1,$P$1-1))</f>
        <v>3752758</v>
      </c>
      <c r="K374" s="155">
        <f>(INDEX(Data!709:709,1,$P$1))+(INDEX(Data!709:709,1,$P$1+1))</f>
        <v>3715134</v>
      </c>
      <c r="L374" s="35"/>
      <c r="M374" s="35"/>
    </row>
    <row r="375" spans="1:13" s="38" customFormat="1" ht="15" hidden="1" customHeight="1" outlineLevel="1">
      <c r="A375" s="151" t="s">
        <v>407</v>
      </c>
      <c r="B375" s="154">
        <f>(INDEX(Data!710:710,1,$P$1-18))+(INDEX(Data!710:710,1,$P$1-17))</f>
        <v>0</v>
      </c>
      <c r="C375" s="154">
        <f>(INDEX(Data!710:710,1,$P$1-16))+(INDEX(Data!710:710,1,$P$1-15))</f>
        <v>0</v>
      </c>
      <c r="D375" s="154">
        <f>(INDEX(Data!710:710,1,$P$1-14))+(INDEX(Data!710:710,1,$P$1-13))</f>
        <v>0</v>
      </c>
      <c r="E375" s="154">
        <f>(INDEX(Data!710:710,1,$P$1-12))+(INDEX(Data!710:710,1,$P$1-11))</f>
        <v>0</v>
      </c>
      <c r="F375" s="154">
        <f>(INDEX(Data!710:710,1,$P$1-10))+(INDEX(Data!710:710,1,$P$1-9))</f>
        <v>0</v>
      </c>
      <c r="G375" s="154">
        <f>(INDEX(Data!710:710,1,$P$1-8))+(INDEX(Data!710:710,1,$P$1-7))</f>
        <v>0</v>
      </c>
      <c r="H375" s="154">
        <f>(INDEX(Data!710:710,1,$P$1-6))+(INDEX(Data!710:710,1,$P$1-5))</f>
        <v>0</v>
      </c>
      <c r="I375" s="153">
        <f>(INDEX(Data!710:710,1,$P$1-4))+(INDEX(Data!710:710,1,$P$1-3))</f>
        <v>3395712</v>
      </c>
      <c r="J375" s="154">
        <f>(INDEX(Data!710:710,1,$P$1-2))+(INDEX(Data!710:710,1,$P$1-1))</f>
        <v>3228316</v>
      </c>
      <c r="K375" s="155">
        <f>(INDEX(Data!710:710,1,$P$1))+(INDEX(Data!710:710,1,$P$1+1))</f>
        <v>3120514</v>
      </c>
      <c r="L375" s="35"/>
      <c r="M375" s="35"/>
    </row>
    <row r="376" spans="1:13" s="38" customFormat="1" ht="12.75" hidden="1" customHeight="1" outlineLevel="1">
      <c r="A376" s="151" t="s">
        <v>420</v>
      </c>
      <c r="B376" s="154">
        <f>(INDEX(Data!711:711,1,$P$1-18))+(INDEX(Data!711:711,1,$P$1-17))</f>
        <v>0</v>
      </c>
      <c r="C376" s="154">
        <f>(INDEX(Data!711:711,1,$P$1-16))+(INDEX(Data!711:711,1,$P$1-15))</f>
        <v>0</v>
      </c>
      <c r="D376" s="154">
        <f>(INDEX(Data!711:711,1,$P$1-14))+(INDEX(Data!711:711,1,$P$1-13))</f>
        <v>0</v>
      </c>
      <c r="E376" s="154">
        <f>(INDEX(Data!711:711,1,$P$1-12))+(INDEX(Data!711:711,1,$P$1-11))</f>
        <v>0</v>
      </c>
      <c r="F376" s="154">
        <f>(INDEX(Data!711:711,1,$P$1-10))+(INDEX(Data!711:711,1,$P$1-9))</f>
        <v>0</v>
      </c>
      <c r="G376" s="154">
        <f>(INDEX(Data!711:711,1,$P$1-8))+(INDEX(Data!711:711,1,$P$1-7))</f>
        <v>0</v>
      </c>
      <c r="H376" s="154">
        <f>(INDEX(Data!711:711,1,$P$1-6))+(INDEX(Data!711:711,1,$P$1-5))</f>
        <v>0</v>
      </c>
      <c r="I376" s="153">
        <f>(INDEX(Data!711:711,1,$P$1-4))+(INDEX(Data!711:711,1,$P$1-3))</f>
        <v>0</v>
      </c>
      <c r="J376" s="154">
        <f>(INDEX(Data!711:711,1,$P$1-2))+(INDEX(Data!711:711,1,$P$1-1))</f>
        <v>2922484</v>
      </c>
      <c r="K376" s="155">
        <f>(INDEX(Data!711:711,1,$P$1))+(INDEX(Data!711:711,1,$P$1+1))</f>
        <v>3467406</v>
      </c>
      <c r="L376" s="35"/>
      <c r="M376" s="35"/>
    </row>
    <row r="377" spans="1:13" s="38" customFormat="1" ht="12.75" hidden="1" customHeight="1" outlineLevel="1">
      <c r="A377" s="151" t="s">
        <v>421</v>
      </c>
      <c r="B377" s="154">
        <f>(INDEX(Data!712:712,1,$P$1-18))+(INDEX(Data!712:712,1,$P$1-17))</f>
        <v>0</v>
      </c>
      <c r="C377" s="154">
        <f>(INDEX(Data!712:712,1,$P$1-16))+(INDEX(Data!712:712,1,$P$1-15))</f>
        <v>0</v>
      </c>
      <c r="D377" s="154">
        <f>(INDEX(Data!712:712,1,$P$1-14))+(INDEX(Data!712:712,1,$P$1-13))</f>
        <v>0</v>
      </c>
      <c r="E377" s="154">
        <f>(INDEX(Data!712:712,1,$P$1-12))+(INDEX(Data!712:712,1,$P$1-11))</f>
        <v>0</v>
      </c>
      <c r="F377" s="154">
        <f>(INDEX(Data!712:712,1,$P$1-10))+(INDEX(Data!712:712,1,$P$1-9))</f>
        <v>0</v>
      </c>
      <c r="G377" s="154">
        <f>(INDEX(Data!712:712,1,$P$1-8))+(INDEX(Data!712:712,1,$P$1-7))</f>
        <v>0</v>
      </c>
      <c r="H377" s="154">
        <f>(INDEX(Data!712:712,1,$P$1-6))+(INDEX(Data!712:712,1,$P$1-5))</f>
        <v>0</v>
      </c>
      <c r="I377" s="153">
        <f>(INDEX(Data!712:712,1,$P$1-4))+(INDEX(Data!712:712,1,$P$1-3))</f>
        <v>0</v>
      </c>
      <c r="J377" s="154">
        <f>(INDEX(Data!712:712,1,$P$1-2))+(INDEX(Data!712:712,1,$P$1-1))</f>
        <v>3147126</v>
      </c>
      <c r="K377" s="155">
        <f>(INDEX(Data!712:712,1,$P$1))+(INDEX(Data!712:712,1,$P$1+1))</f>
        <v>3080826</v>
      </c>
      <c r="L377" s="35"/>
      <c r="M377" s="35"/>
    </row>
    <row r="378" spans="1:13" collapsed="1">
      <c r="A378" s="370" t="s">
        <v>186</v>
      </c>
      <c r="B378" s="406">
        <f t="shared" ref="B378:F378" si="111">SUM(B366:B377)</f>
        <v>63082746</v>
      </c>
      <c r="C378" s="406">
        <f t="shared" si="111"/>
        <v>60805400</v>
      </c>
      <c r="D378" s="406">
        <f t="shared" si="111"/>
        <v>64942492</v>
      </c>
      <c r="E378" s="406">
        <f t="shared" si="111"/>
        <v>66567266</v>
      </c>
      <c r="F378" s="406">
        <f t="shared" si="111"/>
        <v>66783221</v>
      </c>
      <c r="G378" s="406">
        <f t="shared" ref="G378:K378" si="112">SUM(G366:G377)</f>
        <v>62911178</v>
      </c>
      <c r="H378" s="406">
        <f t="shared" si="112"/>
        <v>68683342</v>
      </c>
      <c r="I378" s="446">
        <f t="shared" si="112"/>
        <v>74562294</v>
      </c>
      <c r="J378" s="406">
        <f t="shared" si="112"/>
        <v>80628378</v>
      </c>
      <c r="K378" s="447">
        <f t="shared" si="112"/>
        <v>84545434</v>
      </c>
    </row>
    <row r="379" spans="1:13">
      <c r="A379" s="410" t="s">
        <v>215</v>
      </c>
      <c r="B379" s="486">
        <f>(INDEX(Data!729:729,1,$P$1-18))</f>
        <v>2.5000000000000001E-2</v>
      </c>
      <c r="C379" s="486">
        <f>(INDEX(Data!729:729,1,$P$1-16))</f>
        <v>2.1499999999999998E-2</v>
      </c>
      <c r="D379" s="486">
        <f>(INDEX(Data!729:729,1,$P$1-14))</f>
        <v>1.7282260000000001E-2</v>
      </c>
      <c r="E379" s="486">
        <f>(INDEX(Data!729:729,1,$P$1-12))</f>
        <v>1.5313163070641428E-2</v>
      </c>
      <c r="F379" s="486">
        <f>(INDEX(Data!729:729,1,$P$1-10))</f>
        <v>1.3379268481531816E-2</v>
      </c>
      <c r="G379" s="486">
        <f>(INDEX(Data!729:729,1,$P$1-8))</f>
        <v>1.0143932209816112E-2</v>
      </c>
      <c r="H379" s="486">
        <f>(INDEX(Data!729:729,1,$P$1-6))</f>
        <v>1.1377621470254871E-2</v>
      </c>
      <c r="I379" s="487">
        <f>(INDEX(Data!729:729,1,$P$1-4))</f>
        <v>1.2325114131593477E-2</v>
      </c>
      <c r="J379" s="486">
        <f>(INDEX(Data!729:729,1,$P$1-2))</f>
        <v>1.1620735950882003E-2</v>
      </c>
      <c r="K379" s="412">
        <f>(INDEX(Data!729:729,1,$P$1))</f>
        <v>1.1792216881117751E-2</v>
      </c>
    </row>
    <row r="380" spans="1:13" ht="25.5">
      <c r="A380" s="411" t="s">
        <v>298</v>
      </c>
      <c r="B380" s="175">
        <f>(INDEX(Data!728:728,1,$P$1-18))</f>
        <v>721284383</v>
      </c>
      <c r="C380" s="175">
        <f>(INDEX(Data!728:728,1,$P$1-16))</f>
        <v>973450503</v>
      </c>
      <c r="D380" s="175">
        <f>(INDEX(Data!728:728,1,$P$1-14))</f>
        <v>1143296406</v>
      </c>
      <c r="E380" s="175">
        <f>(INDEX(Data!728:728,1,$P$1-12))</f>
        <v>1343362695</v>
      </c>
      <c r="F380" s="175">
        <f>(INDEX(Data!728:728,1,$P$1-10))</f>
        <v>1545608201</v>
      </c>
      <c r="G380" s="175">
        <f>(INDEX(Data!728:728,1,$P$1-8))</f>
        <v>1708468606</v>
      </c>
      <c r="H380" s="175">
        <f>(INDEX(Data!728:728,1,$P$1-6))</f>
        <v>1776880251</v>
      </c>
      <c r="I380" s="173">
        <f>(INDEX(Data!728:728,1,$P$1-4))</f>
        <v>1878777545</v>
      </c>
      <c r="J380" s="175">
        <f>(INDEX(Data!728:728,1,$P$1-2))</f>
        <v>2010560183</v>
      </c>
      <c r="K380" s="371">
        <f>(INDEX(Data!728:728,1,$P$1))</f>
        <v>2147409368</v>
      </c>
    </row>
    <row r="381" spans="1:13" s="38" customFormat="1" hidden="1" outlineLevel="1">
      <c r="A381" s="600" t="s">
        <v>187</v>
      </c>
      <c r="B381" s="598"/>
      <c r="C381" s="598"/>
      <c r="D381" s="598"/>
      <c r="E381" s="598"/>
      <c r="F381" s="598"/>
      <c r="G381" s="598"/>
      <c r="H381" s="598"/>
      <c r="I381" s="598"/>
      <c r="J381" s="598"/>
      <c r="K381" s="597"/>
      <c r="L381" s="35"/>
      <c r="M381" s="35"/>
    </row>
    <row r="382" spans="1:13" ht="12.75" hidden="1" customHeight="1" outlineLevel="1">
      <c r="A382" s="626" t="s">
        <v>123</v>
      </c>
      <c r="B382" s="390">
        <f>(INDEX(Data!751:751,1,$P$1-18))+(INDEX(Data!751:751,1,$P$1-17))</f>
        <v>0</v>
      </c>
      <c r="C382" s="390">
        <f>(INDEX(Data!751:751,1,$P$1-16))+(INDEX(Data!751:751,1,$P$1-15))</f>
        <v>0</v>
      </c>
      <c r="D382" s="390">
        <f>(INDEX(Data!751:751,1,$P$1-14))+(INDEX(Data!751:751,1,$P$1-13))</f>
        <v>0</v>
      </c>
      <c r="E382" s="390">
        <f>(INDEX(Data!751:751,1,$P$1-12))+(INDEX(Data!751:751,1,$P$1-11))</f>
        <v>0</v>
      </c>
      <c r="F382" s="390">
        <f>(INDEX(Data!751:751,1,$P$1-10))+(INDEX(Data!751:751,1,$P$1-9))</f>
        <v>0</v>
      </c>
      <c r="G382" s="390">
        <f>(INDEX(Data!751:751,1,$P$1-8))+(INDEX(Data!751:751,1,$P$1-7))</f>
        <v>0</v>
      </c>
      <c r="H382" s="390">
        <f>(INDEX(Data!751:751,1,$P$1-6))+(INDEX(Data!751:751,1,$P$1-5))</f>
        <v>0</v>
      </c>
      <c r="I382" s="484">
        <f>(INDEX(Data!751:751,1,$P$1-4))+(INDEX(Data!751:751,1,$P$1-3))</f>
        <v>0</v>
      </c>
      <c r="J382" s="390">
        <f>(INDEX(Data!751:751,1,$P$1-2))+(INDEX(Data!751:751,1,$P$1-1))</f>
        <v>0</v>
      </c>
      <c r="K382" s="371">
        <f>(INDEX(Data!751:751,1,$P$1))+(INDEX(Data!751:751,1,$P$1+1))</f>
        <v>114849890</v>
      </c>
    </row>
    <row r="383" spans="1:13" ht="12.75" hidden="1" customHeight="1" outlineLevel="1">
      <c r="A383" s="627" t="s">
        <v>124</v>
      </c>
      <c r="B383" s="154">
        <f>(INDEX(Data!752:752,1,$P$1-18))+(INDEX(Data!752:752,1,$P$1-17))</f>
        <v>0</v>
      </c>
      <c r="C383" s="154">
        <f>(INDEX(Data!752:752,1,$P$1-16))+(INDEX(Data!752:752,1,$P$1-15))</f>
        <v>0</v>
      </c>
      <c r="D383" s="154">
        <f>(INDEX(Data!752:752,1,$P$1-14))+(INDEX(Data!752:752,1,$P$1-13))</f>
        <v>0</v>
      </c>
      <c r="E383" s="154">
        <f>(INDEX(Data!752:752,1,$P$1-12))+(INDEX(Data!752:752,1,$P$1-11))</f>
        <v>0</v>
      </c>
      <c r="F383" s="154">
        <f>(INDEX(Data!752:752,1,$P$1-10))+(INDEX(Data!752:752,1,$P$1-9))</f>
        <v>0</v>
      </c>
      <c r="G383" s="154">
        <f>(INDEX(Data!752:752,1,$P$1-8))+(INDEX(Data!752:752,1,$P$1-7))</f>
        <v>0</v>
      </c>
      <c r="H383" s="154">
        <f>(INDEX(Data!752:752,1,$P$1-6))+(INDEX(Data!752:752,1,$P$1-5))</f>
        <v>0</v>
      </c>
      <c r="I383" s="153">
        <f>(INDEX(Data!752:752,1,$P$1-4))+(INDEX(Data!752:752,1,$P$1-3))</f>
        <v>0</v>
      </c>
      <c r="J383" s="154">
        <f>(INDEX(Data!752:752,1,$P$1-2))+(INDEX(Data!752:752,1,$P$1-1))</f>
        <v>0</v>
      </c>
      <c r="K383" s="155">
        <f>(INDEX(Data!752:752,1,$P$1))+(INDEX(Data!752:752,1,$P$1+1))</f>
        <v>306081806</v>
      </c>
    </row>
    <row r="384" spans="1:13" ht="12.75" hidden="1" customHeight="1" outlineLevel="1">
      <c r="A384" s="627" t="s">
        <v>125</v>
      </c>
      <c r="B384" s="154">
        <f>(INDEX(Data!753:753,1,$P$1-18))+(INDEX(Data!753:753,1,$P$1-17))</f>
        <v>0</v>
      </c>
      <c r="C384" s="154">
        <f>(INDEX(Data!753:753,1,$P$1-16))+(INDEX(Data!753:753,1,$P$1-15))</f>
        <v>0</v>
      </c>
      <c r="D384" s="154">
        <f>(INDEX(Data!753:753,1,$P$1-14))+(INDEX(Data!753:753,1,$P$1-13))</f>
        <v>0</v>
      </c>
      <c r="E384" s="154">
        <f>(INDEX(Data!753:753,1,$P$1-12))+(INDEX(Data!753:753,1,$P$1-11))</f>
        <v>0</v>
      </c>
      <c r="F384" s="154">
        <f>(INDEX(Data!753:753,1,$P$1-10))+(INDEX(Data!753:753,1,$P$1-9))</f>
        <v>0</v>
      </c>
      <c r="G384" s="154">
        <f>(INDEX(Data!753:753,1,$P$1-8))+(INDEX(Data!753:753,1,$P$1-7))</f>
        <v>0</v>
      </c>
      <c r="H384" s="154">
        <f>(INDEX(Data!753:753,1,$P$1-6))+(INDEX(Data!753:753,1,$P$1-5))</f>
        <v>0</v>
      </c>
      <c r="I384" s="153">
        <f>(INDEX(Data!753:753,1,$P$1-4))+(INDEX(Data!753:753,1,$P$1-3))</f>
        <v>0</v>
      </c>
      <c r="J384" s="154">
        <f>(INDEX(Data!753:753,1,$P$1-2))+(INDEX(Data!753:753,1,$P$1-1))</f>
        <v>0</v>
      </c>
      <c r="K384" s="155">
        <f>(INDEX(Data!753:753,1,$P$1))+(INDEX(Data!753:753,1,$P$1+1))</f>
        <v>25476160</v>
      </c>
    </row>
    <row r="385" spans="1:13" ht="12.75" hidden="1" customHeight="1" outlineLevel="1">
      <c r="A385" s="627" t="s">
        <v>126</v>
      </c>
      <c r="B385" s="154">
        <f>(INDEX(Data!754:754,1,$P$1-18))+(INDEX(Data!754:754,1,$P$1-17))</f>
        <v>0</v>
      </c>
      <c r="C385" s="154">
        <f>(INDEX(Data!754:754,1,$P$1-16))+(INDEX(Data!754:754,1,$P$1-15))</f>
        <v>0</v>
      </c>
      <c r="D385" s="154">
        <f>(INDEX(Data!754:754,1,$P$1-14))+(INDEX(Data!754:754,1,$P$1-13))</f>
        <v>0</v>
      </c>
      <c r="E385" s="154">
        <f>(INDEX(Data!754:754,1,$P$1-12))+(INDEX(Data!754:754,1,$P$1-11))</f>
        <v>0</v>
      </c>
      <c r="F385" s="154">
        <f>(INDEX(Data!754:754,1,$P$1-10))+(INDEX(Data!754:754,1,$P$1-9))</f>
        <v>0</v>
      </c>
      <c r="G385" s="154">
        <f>(INDEX(Data!754:754,1,$P$1-8))+(INDEX(Data!754:754,1,$P$1-7))</f>
        <v>0</v>
      </c>
      <c r="H385" s="154">
        <f>(INDEX(Data!754:754,1,$P$1-6))+(INDEX(Data!754:754,1,$P$1-5))</f>
        <v>0</v>
      </c>
      <c r="I385" s="153">
        <f>(INDEX(Data!754:754,1,$P$1-4))+(INDEX(Data!754:754,1,$P$1-3))</f>
        <v>0</v>
      </c>
      <c r="J385" s="154">
        <f>(INDEX(Data!754:754,1,$P$1-2))+(INDEX(Data!754:754,1,$P$1-1))</f>
        <v>0</v>
      </c>
      <c r="K385" s="155">
        <f>(INDEX(Data!754:754,1,$P$1))+(INDEX(Data!754:754,1,$P$1+1))</f>
        <v>25448000</v>
      </c>
    </row>
    <row r="386" spans="1:13" ht="12.75" hidden="1" customHeight="1" outlineLevel="1">
      <c r="A386" s="609" t="s">
        <v>127</v>
      </c>
      <c r="B386" s="154">
        <f>(INDEX(Data!755:755,1,$P$1-18))+(INDEX(Data!755:755,1,$P$1-17))</f>
        <v>59836047.539999999</v>
      </c>
      <c r="C386" s="154">
        <f>(INDEX(Data!755:755,1,$P$1-16))+(INDEX(Data!755:755,1,$P$1-15))</f>
        <v>52820341.359999999</v>
      </c>
      <c r="D386" s="154">
        <f>(INDEX(Data!755:755,1,$P$1-14))+(INDEX(Data!755:755,1,$P$1-13))</f>
        <v>51889231</v>
      </c>
      <c r="E386" s="154">
        <f>(INDEX(Data!755:755,1,$P$1-12))+(INDEX(Data!755:755,1,$P$1-11))</f>
        <v>219865028</v>
      </c>
      <c r="F386" s="154">
        <f>(INDEX(Data!755:755,1,$P$1-10))+(INDEX(Data!755:755,1,$P$1-9))</f>
        <v>220687189.46118572</v>
      </c>
      <c r="G386" s="154">
        <f>(INDEX(Data!755:755,1,$P$1-8))+(INDEX(Data!755:755,1,$P$1-7))</f>
        <v>212448233</v>
      </c>
      <c r="H386" s="154">
        <f>(INDEX(Data!755:755,1,$P$1-6))+(INDEX(Data!755:755,1,$P$1-5))</f>
        <v>247535944</v>
      </c>
      <c r="I386" s="153">
        <f>(INDEX(Data!755:755,1,$P$1-4))+(INDEX(Data!755:755,1,$P$1-3))</f>
        <v>264801714</v>
      </c>
      <c r="J386" s="154">
        <f>(INDEX(Data!755:755,1,$P$1-2))+(INDEX(Data!755:755,1,$P$1-1))</f>
        <v>264801714</v>
      </c>
      <c r="K386" s="155">
        <f>(INDEX(Data!755:755,1,$P$1))+(INDEX(Data!755:755,1,$P$1+1))</f>
        <v>280815980</v>
      </c>
    </row>
    <row r="387" spans="1:13" ht="12.75" hidden="1" customHeight="1" outlineLevel="1">
      <c r="A387" s="151" t="s">
        <v>128</v>
      </c>
      <c r="B387" s="154">
        <f>(INDEX(Data!756:756,1,$P$1-18))+(INDEX(Data!756:756,1,$P$1-17))</f>
        <v>3620000</v>
      </c>
      <c r="C387" s="154">
        <f>(INDEX(Data!756:756,1,$P$1-16))+(INDEX(Data!756:756,1,$P$1-15))</f>
        <v>3167500</v>
      </c>
      <c r="D387" s="154">
        <f>(INDEX(Data!756:756,1,$P$1-14))+(INDEX(Data!756:756,1,$P$1-13))</f>
        <v>3167499</v>
      </c>
      <c r="E387" s="154">
        <f>(INDEX(Data!756:756,1,$P$1-12))+(INDEX(Data!756:756,1,$P$1-11))</f>
        <v>3167501</v>
      </c>
      <c r="F387" s="154">
        <f>(INDEX(Data!756:756,1,$P$1-10))+(INDEX(Data!756:756,1,$P$1-9))</f>
        <v>49005892</v>
      </c>
      <c r="G387" s="154">
        <f>(INDEX(Data!756:756,1,$P$1-8))+(INDEX(Data!756:756,1,$P$1-7))</f>
        <v>47176340</v>
      </c>
      <c r="H387" s="154">
        <f>(INDEX(Data!756:756,1,$P$1-6))+(INDEX(Data!756:756,1,$P$1-5))</f>
        <v>54555084</v>
      </c>
      <c r="I387" s="483">
        <f>(INDEX(Data!756:756,1,$P$1-4))+(INDEX(Data!756:756,1,$P$1-3))</f>
        <v>58360332</v>
      </c>
      <c r="J387" s="394">
        <f>(INDEX(Data!756:756,1,$P$1-2))+(INDEX(Data!756:756,1,$P$1-1))</f>
        <v>58360332</v>
      </c>
      <c r="K387" s="155">
        <f>(INDEX(Data!756:756,1,$P$1))+(INDEX(Data!756:756,1,$P$1+1))</f>
        <v>62181804</v>
      </c>
    </row>
    <row r="388" spans="1:13" collapsed="1">
      <c r="A388" s="370" t="s">
        <v>187</v>
      </c>
      <c r="B388" s="406">
        <f t="shared" ref="B388:K388" si="113">SUM(B382:B387)</f>
        <v>63456047.539999999</v>
      </c>
      <c r="C388" s="406">
        <f t="shared" si="113"/>
        <v>55987841.359999999</v>
      </c>
      <c r="D388" s="406">
        <f t="shared" si="113"/>
        <v>55056730</v>
      </c>
      <c r="E388" s="406">
        <f t="shared" si="113"/>
        <v>223032529</v>
      </c>
      <c r="F388" s="406">
        <f t="shared" si="113"/>
        <v>269693081.46118569</v>
      </c>
      <c r="G388" s="406">
        <f t="shared" si="113"/>
        <v>259624573</v>
      </c>
      <c r="H388" s="406">
        <f t="shared" si="113"/>
        <v>302091028</v>
      </c>
      <c r="I388" s="446">
        <f t="shared" si="113"/>
        <v>323162046</v>
      </c>
      <c r="J388" s="406">
        <f t="shared" si="113"/>
        <v>323162046</v>
      </c>
      <c r="K388" s="447">
        <f t="shared" si="113"/>
        <v>814853640</v>
      </c>
    </row>
    <row r="389" spans="1:13" s="38" customFormat="1" hidden="1" outlineLevel="1">
      <c r="A389" s="600" t="s">
        <v>188</v>
      </c>
      <c r="B389" s="598"/>
      <c r="C389" s="598"/>
      <c r="D389" s="598"/>
      <c r="E389" s="598"/>
      <c r="F389" s="598"/>
      <c r="G389" s="598"/>
      <c r="H389" s="598"/>
      <c r="I389" s="598"/>
      <c r="J389" s="598"/>
      <c r="K389" s="597"/>
      <c r="L389" s="35"/>
      <c r="M389" s="35"/>
    </row>
    <row r="390" spans="1:13" ht="12.75" hidden="1" customHeight="1" outlineLevel="1">
      <c r="A390" s="151" t="s">
        <v>123</v>
      </c>
      <c r="B390" s="390">
        <f>(INDEX(Data!760:760,1,$P$1-18))+(INDEX(Data!760:760,1,$P$1-17))</f>
        <v>0</v>
      </c>
      <c r="C390" s="390">
        <f>(INDEX(Data!760:760,1,$P$1-16))+(INDEX(Data!760:760,1,$P$1-15))</f>
        <v>0</v>
      </c>
      <c r="D390" s="390">
        <f>(INDEX(Data!760:760,1,$P$1-14))+(INDEX(Data!760:760,1,$P$1-13))</f>
        <v>5278920</v>
      </c>
      <c r="E390" s="390">
        <f>(INDEX(Data!760:760,1,$P$1-12))+(INDEX(Data!760:760,1,$P$1-11))</f>
        <v>13239962</v>
      </c>
      <c r="F390" s="390">
        <f>(INDEX(Data!760:760,1,$P$1-10))+(INDEX(Data!760:760,1,$P$1-9))</f>
        <v>15930385</v>
      </c>
      <c r="G390" s="390">
        <f>(INDEX(Data!760:760,1,$P$1-8))+(INDEX(Data!760:760,1,$P$1-7))</f>
        <v>13653204</v>
      </c>
      <c r="H390" s="390">
        <f>(INDEX(Data!760:760,1,$P$1-6))+(INDEX(Data!760:760,1,$P$1-5))</f>
        <v>15990508</v>
      </c>
      <c r="I390" s="484">
        <f>(INDEX(Data!760:760,1,$P$1-4))+(INDEX(Data!760:760,1,$P$1-3))</f>
        <v>20751442</v>
      </c>
      <c r="J390" s="390">
        <f>(INDEX(Data!760:760,1,$P$1-2))+(INDEX(Data!760:760,1,$P$1-1))</f>
        <v>15153110</v>
      </c>
      <c r="K390" s="371">
        <f>(INDEX(Data!760:760,1,$P$1))+(INDEX(Data!760:760,1,$P$1+1))</f>
        <v>16405222</v>
      </c>
    </row>
    <row r="391" spans="1:13" ht="12.75" hidden="1" customHeight="1" outlineLevel="1">
      <c r="A391" s="151" t="s">
        <v>124</v>
      </c>
      <c r="B391" s="154">
        <f>(INDEX(Data!761:761,1,$P$1-18))+(INDEX(Data!761:761,1,$P$1-17))</f>
        <v>0</v>
      </c>
      <c r="C391" s="154">
        <f>(INDEX(Data!761:761,1,$P$1-16))+(INDEX(Data!761:761,1,$P$1-15))</f>
        <v>0</v>
      </c>
      <c r="D391" s="154">
        <f>(INDEX(Data!761:761,1,$P$1-14))+(INDEX(Data!761:761,1,$P$1-13))</f>
        <v>2597342</v>
      </c>
      <c r="E391" s="154">
        <f>(INDEX(Data!761:761,1,$P$1-12))+(INDEX(Data!761:761,1,$P$1-11))</f>
        <v>6794636</v>
      </c>
      <c r="F391" s="154">
        <f>(INDEX(Data!761:761,1,$P$1-10))+(INDEX(Data!761:761,1,$P$1-9))</f>
        <v>8457949</v>
      </c>
      <c r="G391" s="154">
        <f>(INDEX(Data!761:761,1,$P$1-8))+(INDEX(Data!761:761,1,$P$1-7))</f>
        <v>4569796</v>
      </c>
      <c r="H391" s="154">
        <f>(INDEX(Data!761:761,1,$P$1-6))+(INDEX(Data!761:761,1,$P$1-5))</f>
        <v>5377974</v>
      </c>
      <c r="I391" s="153">
        <f>(INDEX(Data!761:761,1,$P$1-4))+(INDEX(Data!761:761,1,$P$1-3))</f>
        <v>6867024</v>
      </c>
      <c r="J391" s="154">
        <f>(INDEX(Data!761:761,1,$P$1-2))+(INDEX(Data!761:761,1,$P$1-1))</f>
        <v>6650596</v>
      </c>
      <c r="K391" s="155">
        <f>(INDEX(Data!761:761,1,$P$1))+(INDEX(Data!761:761,1,$P$1+1))</f>
        <v>6901178</v>
      </c>
    </row>
    <row r="392" spans="1:13" ht="12.75" hidden="1" customHeight="1" outlineLevel="1">
      <c r="A392" s="151" t="s">
        <v>125</v>
      </c>
      <c r="B392" s="154">
        <f>(INDEX(Data!762:762,1,$P$1-18))+(INDEX(Data!762:762,1,$P$1-17))</f>
        <v>0</v>
      </c>
      <c r="C392" s="154">
        <f>(INDEX(Data!762:762,1,$P$1-16))+(INDEX(Data!762:762,1,$P$1-15))</f>
        <v>0</v>
      </c>
      <c r="D392" s="154">
        <f>(INDEX(Data!762:762,1,$P$1-14))+(INDEX(Data!762:762,1,$P$1-13))</f>
        <v>3538000</v>
      </c>
      <c r="E392" s="154">
        <f>(INDEX(Data!762:762,1,$P$1-12))+(INDEX(Data!762:762,1,$P$1-11))</f>
        <v>8631328</v>
      </c>
      <c r="F392" s="154">
        <f>(INDEX(Data!762:762,1,$P$1-10))+(INDEX(Data!762:762,1,$P$1-9))</f>
        <v>9855131</v>
      </c>
      <c r="G392" s="154">
        <f>(INDEX(Data!762:762,1,$P$1-8))+(INDEX(Data!762:762,1,$P$1-7))</f>
        <v>7866044</v>
      </c>
      <c r="H392" s="154">
        <f>(INDEX(Data!762:762,1,$P$1-6))+(INDEX(Data!762:762,1,$P$1-5))</f>
        <v>8850608</v>
      </c>
      <c r="I392" s="153">
        <f>(INDEX(Data!762:762,1,$P$1-4))+(INDEX(Data!762:762,1,$P$1-3))</f>
        <v>11465924</v>
      </c>
      <c r="J392" s="154">
        <f>(INDEX(Data!762:762,1,$P$1-2))+(INDEX(Data!762:762,1,$P$1-1))</f>
        <v>11391038</v>
      </c>
      <c r="K392" s="155">
        <f>(INDEX(Data!762:762,1,$P$1))+(INDEX(Data!762:762,1,$P$1+1))</f>
        <v>12560622</v>
      </c>
    </row>
    <row r="393" spans="1:13" ht="12.75" hidden="1" customHeight="1" outlineLevel="1">
      <c r="A393" s="151" t="s">
        <v>126</v>
      </c>
      <c r="B393" s="154">
        <f>(INDEX(Data!763:763,1,$P$1-18))+(INDEX(Data!763:763,1,$P$1-17))</f>
        <v>0</v>
      </c>
      <c r="C393" s="154">
        <f>(INDEX(Data!763:763,1,$P$1-16))+(INDEX(Data!763:763,1,$P$1-15))</f>
        <v>0</v>
      </c>
      <c r="D393" s="154">
        <f>(INDEX(Data!763:763,1,$P$1-14))+(INDEX(Data!763:763,1,$P$1-13))</f>
        <v>2981094</v>
      </c>
      <c r="E393" s="154">
        <f>(INDEX(Data!763:763,1,$P$1-12))+(INDEX(Data!763:763,1,$P$1-11))</f>
        <v>7538326</v>
      </c>
      <c r="F393" s="154">
        <f>(INDEX(Data!763:763,1,$P$1-10))+(INDEX(Data!763:763,1,$P$1-9))</f>
        <v>8707445</v>
      </c>
      <c r="G393" s="154">
        <f>(INDEX(Data!763:763,1,$P$1-8))+(INDEX(Data!763:763,1,$P$1-7))</f>
        <v>6611222</v>
      </c>
      <c r="H393" s="154">
        <f>(INDEX(Data!763:763,1,$P$1-6))+(INDEX(Data!763:763,1,$P$1-5))</f>
        <v>7365262</v>
      </c>
      <c r="I393" s="153">
        <f>(INDEX(Data!763:763,1,$P$1-4))+(INDEX(Data!763:763,1,$P$1-3))</f>
        <v>9486016</v>
      </c>
      <c r="J393" s="154">
        <f>(INDEX(Data!763:763,1,$P$1-2))+(INDEX(Data!763:763,1,$P$1-1))</f>
        <v>8735460</v>
      </c>
      <c r="K393" s="155">
        <f>(INDEX(Data!763:763,1,$P$1))+(INDEX(Data!763:763,1,$P$1+1))</f>
        <v>9301068</v>
      </c>
    </row>
    <row r="394" spans="1:13" ht="12.75" hidden="1" customHeight="1" outlineLevel="1">
      <c r="A394" s="151" t="s">
        <v>127</v>
      </c>
      <c r="B394" s="154">
        <f>(INDEX(Data!764:764,1,$P$1-18))+(INDEX(Data!764:764,1,$P$1-17))</f>
        <v>0</v>
      </c>
      <c r="C394" s="154">
        <f>(INDEX(Data!764:764,1,$P$1-16))+(INDEX(Data!764:764,1,$P$1-15))</f>
        <v>0</v>
      </c>
      <c r="D394" s="154">
        <f>(INDEX(Data!764:764,1,$P$1-14))+(INDEX(Data!764:764,1,$P$1-13))</f>
        <v>467990</v>
      </c>
      <c r="E394" s="154">
        <f>(INDEX(Data!764:764,1,$P$1-12))+(INDEX(Data!764:764,1,$P$1-11))</f>
        <v>1205682</v>
      </c>
      <c r="F394" s="154">
        <f>(INDEX(Data!764:764,1,$P$1-10))+(INDEX(Data!764:764,1,$P$1-9))</f>
        <v>1584306</v>
      </c>
      <c r="G394" s="154">
        <f>(INDEX(Data!764:764,1,$P$1-8))+(INDEX(Data!764:764,1,$P$1-7))</f>
        <v>1151814</v>
      </c>
      <c r="H394" s="154">
        <f>(INDEX(Data!764:764,1,$P$1-6))+(INDEX(Data!764:764,1,$P$1-5))</f>
        <v>1331688</v>
      </c>
      <c r="I394" s="153">
        <f>(INDEX(Data!764:764,1,$P$1-4))+(INDEX(Data!764:764,1,$P$1-3))</f>
        <v>1691694</v>
      </c>
      <c r="J394" s="154">
        <f>(INDEX(Data!764:764,1,$P$1-2))+(INDEX(Data!764:764,1,$P$1-1))</f>
        <v>1572382</v>
      </c>
      <c r="K394" s="155">
        <f>(INDEX(Data!764:764,1,$P$1))+(INDEX(Data!764:764,1,$P$1+1))</f>
        <v>1755144</v>
      </c>
    </row>
    <row r="395" spans="1:13" ht="12.75" hidden="1" customHeight="1" outlineLevel="1">
      <c r="A395" s="151" t="s">
        <v>128</v>
      </c>
      <c r="B395" s="154">
        <f>(INDEX(Data!765:765,1,$P$1-18))+(INDEX(Data!765:765,1,$P$1-17))</f>
        <v>0</v>
      </c>
      <c r="C395" s="154">
        <f>(INDEX(Data!765:765,1,$P$1-16))+(INDEX(Data!765:765,1,$P$1-15))</f>
        <v>0</v>
      </c>
      <c r="D395" s="154">
        <f>(INDEX(Data!765:765,1,$P$1-14))+(INDEX(Data!765:765,1,$P$1-13))</f>
        <v>107638</v>
      </c>
      <c r="E395" s="154">
        <f>(INDEX(Data!765:765,1,$P$1-12))+(INDEX(Data!765:765,1,$P$1-11))</f>
        <v>270434</v>
      </c>
      <c r="F395" s="154">
        <f>(INDEX(Data!765:765,1,$P$1-10))+(INDEX(Data!765:765,1,$P$1-9))</f>
        <v>299396</v>
      </c>
      <c r="G395" s="154">
        <f>(INDEX(Data!765:765,1,$P$1-8))+(INDEX(Data!765:765,1,$P$1-7))</f>
        <v>262202</v>
      </c>
      <c r="H395" s="154">
        <f>(INDEX(Data!765:765,1,$P$1-6))+(INDEX(Data!765:765,1,$P$1-5))</f>
        <v>460970</v>
      </c>
      <c r="I395" s="153">
        <f>(INDEX(Data!765:765,1,$P$1-4))+(INDEX(Data!765:765,1,$P$1-3))</f>
        <v>1040078</v>
      </c>
      <c r="J395" s="154">
        <f>(INDEX(Data!765:765,1,$P$1-2))+(INDEX(Data!765:765,1,$P$1-1))</f>
        <v>850252</v>
      </c>
      <c r="K395" s="155">
        <f>(INDEX(Data!765:765,1,$P$1))+(INDEX(Data!765:765,1,$P$1+1))</f>
        <v>919362</v>
      </c>
    </row>
    <row r="396" spans="1:13" ht="12.75" hidden="1" customHeight="1" outlineLevel="1">
      <c r="A396" s="151" t="s">
        <v>129</v>
      </c>
      <c r="B396" s="154">
        <f>(INDEX(Data!766:766,1,$P$1-18))+(INDEX(Data!766:766,1,$P$1-17))</f>
        <v>0</v>
      </c>
      <c r="C396" s="154">
        <f>(INDEX(Data!766:766,1,$P$1-16))+(INDEX(Data!766:766,1,$P$1-15))</f>
        <v>0</v>
      </c>
      <c r="D396" s="154">
        <f>(INDEX(Data!766:766,1,$P$1-14))+(INDEX(Data!766:766,1,$P$1-13))</f>
        <v>1988956</v>
      </c>
      <c r="E396" s="154">
        <f>(INDEX(Data!766:766,1,$P$1-12))+(INDEX(Data!766:766,1,$P$1-11))</f>
        <v>5352324</v>
      </c>
      <c r="F396" s="154">
        <f>(INDEX(Data!766:766,1,$P$1-10))+(INDEX(Data!766:766,1,$P$1-9))</f>
        <v>6299799</v>
      </c>
      <c r="G396" s="154">
        <f>(INDEX(Data!766:766,1,$P$1-8))+(INDEX(Data!766:766,1,$P$1-7))</f>
        <v>5084834</v>
      </c>
      <c r="H396" s="154">
        <f>(INDEX(Data!766:766,1,$P$1-6))+(INDEX(Data!766:766,1,$P$1-5))</f>
        <v>5941380</v>
      </c>
      <c r="I396" s="153">
        <f>(INDEX(Data!766:766,1,$P$1-4))+(INDEX(Data!766:766,1,$P$1-3))</f>
        <v>7806854</v>
      </c>
      <c r="J396" s="154">
        <f>(INDEX(Data!766:766,1,$P$1-2))+(INDEX(Data!766:766,1,$P$1-1))</f>
        <v>13138130</v>
      </c>
      <c r="K396" s="155">
        <f>(INDEX(Data!766:766,1,$P$1))+(INDEX(Data!766:766,1,$P$1+1))</f>
        <v>14244126</v>
      </c>
    </row>
    <row r="397" spans="1:13" ht="12.75" hidden="1" customHeight="1" outlineLevel="1">
      <c r="A397" s="151" t="s">
        <v>405</v>
      </c>
      <c r="B397" s="154">
        <f>(INDEX(Data!767:767,1,$P$1-18))+(INDEX(Data!767:767,1,$P$1-17))</f>
        <v>0</v>
      </c>
      <c r="C397" s="154">
        <f>(INDEX(Data!767:767,1,$P$1-16))+(INDEX(Data!767:767,1,$P$1-15))</f>
        <v>0</v>
      </c>
      <c r="D397" s="154">
        <f>(INDEX(Data!767:767,1,$P$1-14))+(INDEX(Data!767:767,1,$P$1-13))</f>
        <v>575628</v>
      </c>
      <c r="E397" s="154">
        <f>(INDEX(Data!767:767,1,$P$1-12))+(INDEX(Data!767:767,1,$P$1-11))</f>
        <v>1588796</v>
      </c>
      <c r="F397" s="154">
        <f>(INDEX(Data!767:767,1,$P$1-10))+(INDEX(Data!767:767,1,$P$1-9))</f>
        <v>2008451</v>
      </c>
      <c r="G397" s="154">
        <f>(INDEX(Data!767:767,1,$P$1-8))+(INDEX(Data!767:767,1,$P$1-7))</f>
        <v>1666852</v>
      </c>
      <c r="H397" s="154">
        <f>(INDEX(Data!767:767,1,$P$1-6))+(INDEX(Data!767:767,1,$P$1-5))</f>
        <v>2263870</v>
      </c>
      <c r="I397" s="153">
        <f>(INDEX(Data!767:767,1,$P$1-4))+(INDEX(Data!767:767,1,$P$1-3))</f>
        <v>3057580</v>
      </c>
      <c r="J397" s="154">
        <f>(INDEX(Data!767:767,1,$P$1-2))+(INDEX(Data!767:767,1,$P$1-1))</f>
        <v>4810326</v>
      </c>
      <c r="K397" s="155">
        <f>(INDEX(Data!767:767,1,$P$1))+(INDEX(Data!767:767,1,$P$1+1))</f>
        <v>4835600</v>
      </c>
    </row>
    <row r="398" spans="1:13" ht="12.75" hidden="1" customHeight="1" outlineLevel="1">
      <c r="A398" s="151" t="s">
        <v>406</v>
      </c>
      <c r="B398" s="154">
        <f>(INDEX(Data!768:768,1,$P$1-18))+(INDEX(Data!768:768,1,$P$1-17))</f>
        <v>0</v>
      </c>
      <c r="C398" s="154">
        <f>(INDEX(Data!768:768,1,$P$1-16))+(INDEX(Data!768:768,1,$P$1-15))</f>
        <v>0</v>
      </c>
      <c r="D398" s="154">
        <f>(INDEX(Data!768:768,1,$P$1-14))+(INDEX(Data!768:768,1,$P$1-13))</f>
        <v>2194870</v>
      </c>
      <c r="E398" s="154">
        <f>(INDEX(Data!768:768,1,$P$1-12))+(INDEX(Data!768:768,1,$P$1-11))</f>
        <v>5329788</v>
      </c>
      <c r="F398" s="154">
        <f>(INDEX(Data!768:768,1,$P$1-10))+(INDEX(Data!768:768,1,$P$1-9))</f>
        <v>6686520</v>
      </c>
      <c r="G398" s="154">
        <f>(INDEX(Data!768:768,1,$P$1-8))+(INDEX(Data!768:768,1,$P$1-7))</f>
        <v>5122292</v>
      </c>
      <c r="H398" s="154">
        <f>(INDEX(Data!768:768,1,$P$1-6))+(INDEX(Data!768:768,1,$P$1-5))</f>
        <v>6156500</v>
      </c>
      <c r="I398" s="153">
        <f>(INDEX(Data!768:768,1,$P$1-4))+(INDEX(Data!768:768,1,$P$1-3))</f>
        <v>5162798</v>
      </c>
      <c r="J398" s="154">
        <f>(INDEX(Data!768:768,1,$P$1-2))+(INDEX(Data!768:768,1,$P$1-1))</f>
        <v>5276218</v>
      </c>
      <c r="K398" s="155">
        <f>(INDEX(Data!768:768,1,$P$1))+(INDEX(Data!768:768,1,$P$1+1))</f>
        <v>5707202</v>
      </c>
    </row>
    <row r="399" spans="1:13" ht="15.75" hidden="1" customHeight="1" outlineLevel="1">
      <c r="A399" s="151" t="s">
        <v>407</v>
      </c>
      <c r="B399" s="154">
        <f>(INDEX(Data!769:769,1,$P$1-18))+(INDEX(Data!769:769,1,$P$1-17))</f>
        <v>0</v>
      </c>
      <c r="C399" s="154">
        <f>(INDEX(Data!769:769,1,$P$1-16))+(INDEX(Data!769:769,1,$P$1-15))</f>
        <v>0</v>
      </c>
      <c r="D399" s="154">
        <f>(INDEX(Data!769:769,1,$P$1-14))+(INDEX(Data!769:769,1,$P$1-13))</f>
        <v>0</v>
      </c>
      <c r="E399" s="154">
        <f>(INDEX(Data!769:769,1,$P$1-12))+(INDEX(Data!769:769,1,$P$1-11))</f>
        <v>0</v>
      </c>
      <c r="F399" s="154">
        <f>(INDEX(Data!769:769,1,$P$1-10))+(INDEX(Data!769:769,1,$P$1-9))</f>
        <v>0</v>
      </c>
      <c r="G399" s="154">
        <f>(INDEX(Data!769:769,1,$P$1-8))+(INDEX(Data!769:769,1,$P$1-7))</f>
        <v>0</v>
      </c>
      <c r="H399" s="154">
        <f>(INDEX(Data!769:769,1,$P$1-6))+(INDEX(Data!769:769,1,$P$1-5))</f>
        <v>0</v>
      </c>
      <c r="I399" s="153">
        <f>(INDEX(Data!769:769,1,$P$1-4))+(INDEX(Data!769:769,1,$P$1-3))</f>
        <v>2919738</v>
      </c>
      <c r="J399" s="154">
        <f>(INDEX(Data!769:769,1,$P$1-2))+(INDEX(Data!769:769,1,$P$1-1))</f>
        <v>2876878</v>
      </c>
      <c r="K399" s="155">
        <f>(INDEX(Data!769:769,1,$P$1))+(INDEX(Data!769:769,1,$P$1+1))</f>
        <v>3068516</v>
      </c>
    </row>
    <row r="400" spans="1:13" ht="12.75" hidden="1" customHeight="1" outlineLevel="1">
      <c r="A400" s="151" t="s">
        <v>420</v>
      </c>
      <c r="B400" s="154">
        <f>(INDEX(Data!770:770,1,$P$1-18))+(INDEX(Data!770:770,1,$P$1-17))</f>
        <v>0</v>
      </c>
      <c r="C400" s="154">
        <f>(INDEX(Data!770:770,1,$P$1-16))+(INDEX(Data!770:770,1,$P$1-15))</f>
        <v>0</v>
      </c>
      <c r="D400" s="154">
        <f>(INDEX(Data!770:770,1,$P$1-14))+(INDEX(Data!770:770,1,$P$1-13))</f>
        <v>0</v>
      </c>
      <c r="E400" s="154">
        <f>(INDEX(Data!770:770,1,$P$1-12))+(INDEX(Data!770:770,1,$P$1-11))</f>
        <v>0</v>
      </c>
      <c r="F400" s="154">
        <f>(INDEX(Data!770:770,1,$P$1-10))+(INDEX(Data!770:770,1,$P$1-9))</f>
        <v>0</v>
      </c>
      <c r="G400" s="154">
        <f>(INDEX(Data!770:770,1,$P$1-8))+(INDEX(Data!770:770,1,$P$1-7))</f>
        <v>0</v>
      </c>
      <c r="H400" s="154">
        <f>(INDEX(Data!770:770,1,$P$1-6))+(INDEX(Data!770:770,1,$P$1-5))</f>
        <v>0</v>
      </c>
      <c r="I400" s="153">
        <f>(INDEX(Data!770:770,1,$P$1-4))+(INDEX(Data!770:770,1,$P$1-3))</f>
        <v>0</v>
      </c>
      <c r="J400" s="154">
        <f>(INDEX(Data!770:770,1,$P$1-2))+(INDEX(Data!770:770,1,$P$1-1))</f>
        <v>3109824</v>
      </c>
      <c r="K400" s="155">
        <f>(INDEX(Data!770:770,1,$P$1))+(INDEX(Data!770:770,1,$P$1+1))</f>
        <v>3641626</v>
      </c>
    </row>
    <row r="401" spans="1:22" ht="12.75" hidden="1" customHeight="1" outlineLevel="1">
      <c r="A401" s="151" t="s">
        <v>421</v>
      </c>
      <c r="B401" s="154">
        <f>(INDEX(Data!771:771,1,$P$1-18))+(INDEX(Data!771:771,1,$P$1-17))</f>
        <v>0</v>
      </c>
      <c r="C401" s="154">
        <f>(INDEX(Data!771:771,1,$P$1-16))+(INDEX(Data!771:771,1,$P$1-15))</f>
        <v>0</v>
      </c>
      <c r="D401" s="154">
        <f>(INDEX(Data!771:771,1,$P$1-14))+(INDEX(Data!771:771,1,$P$1-13))</f>
        <v>0</v>
      </c>
      <c r="E401" s="154">
        <f>(INDEX(Data!771:771,1,$P$1-12))+(INDEX(Data!771:771,1,$P$1-11))</f>
        <v>0</v>
      </c>
      <c r="F401" s="154">
        <f>(INDEX(Data!771:771,1,$P$1-10))+(INDEX(Data!771:771,1,$P$1-9))</f>
        <v>0</v>
      </c>
      <c r="G401" s="154">
        <f>(INDEX(Data!771:771,1,$P$1-8))+(INDEX(Data!771:771,1,$P$1-7))</f>
        <v>0</v>
      </c>
      <c r="H401" s="154">
        <f>(INDEX(Data!771:771,1,$P$1-6))+(INDEX(Data!771:771,1,$P$1-5))</f>
        <v>0</v>
      </c>
      <c r="I401" s="153">
        <f>(INDEX(Data!771:771,1,$P$1-4))+(INDEX(Data!771:771,1,$P$1-3))</f>
        <v>0</v>
      </c>
      <c r="J401" s="154">
        <f>(INDEX(Data!771:771,1,$P$1-2))+(INDEX(Data!771:771,1,$P$1-1))</f>
        <v>1153080</v>
      </c>
      <c r="K401" s="155">
        <f>(INDEX(Data!771:771,1,$P$1))+(INDEX(Data!771:771,1,$P$1+1))</f>
        <v>2005878</v>
      </c>
    </row>
    <row r="402" spans="1:22" ht="25.5" collapsed="1">
      <c r="A402" s="370" t="s">
        <v>188</v>
      </c>
      <c r="B402" s="406">
        <f t="shared" ref="B402:F402" si="114">SUM(B390:B401)</f>
        <v>0</v>
      </c>
      <c r="C402" s="406">
        <f t="shared" si="114"/>
        <v>0</v>
      </c>
      <c r="D402" s="406">
        <f t="shared" si="114"/>
        <v>19730438</v>
      </c>
      <c r="E402" s="406">
        <f t="shared" si="114"/>
        <v>49951276</v>
      </c>
      <c r="F402" s="406">
        <f t="shared" si="114"/>
        <v>59829382</v>
      </c>
      <c r="G402" s="406">
        <f t="shared" ref="G402:K402" si="115">SUM(G390:G401)</f>
        <v>45988260</v>
      </c>
      <c r="H402" s="406">
        <f t="shared" si="115"/>
        <v>53738760</v>
      </c>
      <c r="I402" s="446">
        <f t="shared" si="115"/>
        <v>70249148</v>
      </c>
      <c r="J402" s="406">
        <f t="shared" si="115"/>
        <v>74717294</v>
      </c>
      <c r="K402" s="447">
        <f t="shared" si="115"/>
        <v>81345544</v>
      </c>
    </row>
    <row r="403" spans="1:22">
      <c r="A403" s="413" t="s">
        <v>216</v>
      </c>
      <c r="B403" s="429">
        <f>(INDEX(Data!793:793,1,$P$1-18))</f>
        <v>0</v>
      </c>
      <c r="C403" s="429">
        <f>(INDEX(Data!793:793,1,$P$1-16))</f>
        <v>0</v>
      </c>
      <c r="D403" s="429">
        <f>(INDEX(Data!793:793,1,$P$1-14))</f>
        <v>4680</v>
      </c>
      <c r="E403" s="429">
        <f>(INDEX(Data!793:793,1,$P$1-12))</f>
        <v>11268</v>
      </c>
      <c r="F403" s="429">
        <f>(INDEX(Data!793:793,1,$P$1-10))</f>
        <v>12474.850269179004</v>
      </c>
      <c r="G403" s="429">
        <f>(INDEX(Data!793:793,1,$P$1-8))</f>
        <v>9364.3096413293842</v>
      </c>
      <c r="H403" s="429">
        <f>(INDEX(Data!793:793,1,$P$1-6))</f>
        <v>10243.758889582034</v>
      </c>
      <c r="I403" s="415">
        <f>(INDEX(Data!793:793,1,$P$1-4))</f>
        <v>12531.064643221947</v>
      </c>
      <c r="J403" s="415">
        <f>(INDEX(Data!793:793,1,$P$1-2))</f>
        <v>11198.025067838222</v>
      </c>
      <c r="K403" s="371">
        <f>(INDEX(Data!793:793,1,$P$1))</f>
        <v>11939.754152777314</v>
      </c>
    </row>
    <row r="404" spans="1:22">
      <c r="A404" s="413" t="s">
        <v>217</v>
      </c>
      <c r="B404" s="429">
        <f>(INDEX(Data!791:791,1,$P$1-18)-INDEX(Data!790:790,1,$P$1-18))</f>
        <v>0</v>
      </c>
      <c r="C404" s="429">
        <f>(INDEX(Data!791:791,1,$P$1-16)-INDEX(Data!790:790,1,$P$1-16))</f>
        <v>0</v>
      </c>
      <c r="D404" s="429">
        <f>(INDEX(Data!791:791,1,$P$1-14)-INDEX(Data!790:790,1,$P$1-14))</f>
        <v>4216</v>
      </c>
      <c r="E404" s="429">
        <f>(INDEX(Data!791:791,1,$P$1-12)-INDEX(Data!790:790,1,$P$1-12))</f>
        <v>4433</v>
      </c>
      <c r="F404" s="429">
        <f>(INDEX(Data!791:791,1,$P$1-10)-INDEX(Data!790:790,1,$P$1-10))</f>
        <v>4796</v>
      </c>
      <c r="G404" s="429">
        <f>(INDEX(Data!791:791,1,$P$1-8)-INDEX(Data!790:790,1,$P$1-8))</f>
        <v>4911</v>
      </c>
      <c r="H404" s="429">
        <f>(INDEX(Data!791:791,1,$P$1-6)-INDEX(Data!790:790,1,$P$1-6))</f>
        <v>5246</v>
      </c>
      <c r="I404" s="415">
        <f>(INDEX(Data!791:791,1,$P$1-4)-INDEX(Data!790:790,1,$P$1-4))</f>
        <v>5606</v>
      </c>
      <c r="J404" s="415">
        <f>(INDEX(Data!791:791,1,$P$1-2)-INDEX(Data!790:790,1,$P$1-2))</f>
        <v>6415</v>
      </c>
      <c r="K404" s="155">
        <f>(INDEX(Data!791:791,1,$P$1)-INDEX(Data!790:790,1,$P$1))</f>
        <v>6415</v>
      </c>
    </row>
    <row r="405" spans="1:22" s="11" customFormat="1" ht="29.25" customHeight="1" thickBot="1">
      <c r="A405" s="376" t="s">
        <v>256</v>
      </c>
      <c r="B405" s="404">
        <f t="shared" ref="B405:K405" si="116">B402+B388+B378+B361+B345</f>
        <v>1220145685.636029</v>
      </c>
      <c r="C405" s="404">
        <f t="shared" si="116"/>
        <v>1095128447.3600001</v>
      </c>
      <c r="D405" s="404">
        <f t="shared" si="116"/>
        <v>1256871622</v>
      </c>
      <c r="E405" s="404">
        <f t="shared" si="116"/>
        <v>1511690907</v>
      </c>
      <c r="F405" s="404">
        <f t="shared" si="116"/>
        <v>1617535761.4611857</v>
      </c>
      <c r="G405" s="404">
        <f t="shared" si="116"/>
        <v>1535009811</v>
      </c>
      <c r="H405" s="404">
        <f t="shared" si="116"/>
        <v>1756855106</v>
      </c>
      <c r="I405" s="479">
        <f t="shared" si="116"/>
        <v>1904086282</v>
      </c>
      <c r="J405" s="381">
        <f t="shared" si="116"/>
        <v>1927940924</v>
      </c>
      <c r="K405" s="379">
        <f t="shared" si="116"/>
        <v>2518708720</v>
      </c>
    </row>
    <row r="406" spans="1:22" ht="13.5" thickBot="1">
      <c r="N406" s="12"/>
      <c r="O406" s="12"/>
      <c r="P406" s="12"/>
      <c r="Q406" s="12"/>
      <c r="R406" s="12"/>
      <c r="S406" s="12"/>
      <c r="T406" s="12"/>
    </row>
    <row r="407" spans="1:22" ht="13.5" customHeight="1" thickBot="1">
      <c r="A407" s="545" t="s">
        <v>374</v>
      </c>
      <c r="B407" s="546"/>
      <c r="C407" s="546"/>
      <c r="D407" s="546"/>
      <c r="E407" s="546"/>
      <c r="F407" s="546"/>
      <c r="G407" s="546"/>
      <c r="H407" s="546"/>
      <c r="I407" s="546"/>
      <c r="J407" s="546"/>
      <c r="K407" s="556"/>
      <c r="N407" s="12"/>
      <c r="O407" s="12"/>
      <c r="P407" s="12"/>
      <c r="Q407" s="12"/>
      <c r="R407" s="12"/>
      <c r="S407" s="12"/>
      <c r="T407" s="12"/>
      <c r="U407" s="12"/>
      <c r="V407" s="12"/>
    </row>
    <row r="408" spans="1:22">
      <c r="A408" s="448" t="s">
        <v>356</v>
      </c>
      <c r="B408" s="449" t="str">
        <f>$O$1-18&amp;" - "&amp;$O$1-17</f>
        <v>2002 - 2003</v>
      </c>
      <c r="C408" s="449" t="str">
        <f>$O$1-16&amp;" - "&amp;$O$1-15</f>
        <v>2004 - 2005</v>
      </c>
      <c r="D408" s="449" t="str">
        <f>$O$1-14&amp;" - "&amp;$O$1-13</f>
        <v>2006 - 2007</v>
      </c>
      <c r="E408" s="449" t="str">
        <f>$O$1-12&amp;" - "&amp;$O$1-11</f>
        <v>2008 - 2009</v>
      </c>
      <c r="F408" s="449" t="str">
        <f>$O$1-10&amp;" - "&amp;$O$1-9</f>
        <v>2010 - 2011</v>
      </c>
      <c r="G408" s="449" t="str">
        <f>$O$1-8&amp;" - "&amp;$O$1-7</f>
        <v>2012 - 2013</v>
      </c>
      <c r="H408" s="449" t="str">
        <f>$O$1-6&amp;" - "&amp;$O$1-5</f>
        <v>2014 - 2015</v>
      </c>
      <c r="I408" s="449" t="str">
        <f>$O$1-4&amp;" - "&amp;$O$1-3</f>
        <v>2016 - 2017</v>
      </c>
      <c r="J408" s="449" t="str">
        <f>$O$1-2&amp;" - "&amp;$O$1-1</f>
        <v>2018 - 2019</v>
      </c>
      <c r="K408" s="448" t="str">
        <f>$O$1&amp;" - "&amp;$O$1+1</f>
        <v>2020 - 2021</v>
      </c>
      <c r="N408" s="12"/>
      <c r="O408" s="12"/>
      <c r="P408" s="12"/>
      <c r="Q408" s="12"/>
      <c r="R408" s="12"/>
      <c r="S408" s="12"/>
      <c r="T408" s="12"/>
    </row>
    <row r="409" spans="1:22" s="38" customFormat="1" hidden="1" outlineLevel="1">
      <c r="A409" s="600" t="s">
        <v>256</v>
      </c>
      <c r="B409" s="598"/>
      <c r="C409" s="598"/>
      <c r="D409" s="598"/>
      <c r="E409" s="598"/>
      <c r="F409" s="598"/>
      <c r="G409" s="598"/>
      <c r="H409" s="598"/>
      <c r="I409" s="598"/>
      <c r="J409" s="598"/>
      <c r="K409" s="597"/>
      <c r="L409" s="35"/>
      <c r="M409" s="35"/>
    </row>
    <row r="410" spans="1:22" ht="12.75" hidden="1" customHeight="1" outlineLevel="1">
      <c r="A410" s="151" t="s">
        <v>123</v>
      </c>
      <c r="B410" s="20">
        <f t="shared" ref="B410:C413" si="117">B333+B349+B366+B390</f>
        <v>171617294</v>
      </c>
      <c r="C410" s="20">
        <f t="shared" si="117"/>
        <v>153190786</v>
      </c>
      <c r="D410" s="20">
        <f>D333+D349+D366+D390+D382</f>
        <v>191571242</v>
      </c>
      <c r="E410" s="20">
        <f t="shared" ref="B410:E415" si="118">E333+E349+E366+E390+E382</f>
        <v>205608872</v>
      </c>
      <c r="F410" s="20">
        <f t="shared" ref="F410:K410" si="119">F333+F349+F366+F390+F382</f>
        <v>200657888</v>
      </c>
      <c r="G410" s="20">
        <f t="shared" si="119"/>
        <v>176398830</v>
      </c>
      <c r="H410" s="20">
        <f t="shared" si="119"/>
        <v>188345212</v>
      </c>
      <c r="I410" s="49">
        <f t="shared" si="119"/>
        <v>199885032</v>
      </c>
      <c r="J410" s="20">
        <f t="shared" si="119"/>
        <v>185765682</v>
      </c>
      <c r="K410" s="21">
        <f t="shared" si="119"/>
        <v>307921068</v>
      </c>
    </row>
    <row r="411" spans="1:22" ht="12.75" hidden="1" customHeight="1" outlineLevel="1">
      <c r="A411" s="151" t="s">
        <v>124</v>
      </c>
      <c r="B411" s="25">
        <f t="shared" si="117"/>
        <v>161397460</v>
      </c>
      <c r="C411" s="25">
        <f t="shared" si="117"/>
        <v>139833758</v>
      </c>
      <c r="D411" s="25">
        <f t="shared" si="118"/>
        <v>161164086</v>
      </c>
      <c r="E411" s="25">
        <f t="shared" si="118"/>
        <v>170241408</v>
      </c>
      <c r="F411" s="25">
        <f t="shared" ref="F411:K411" si="120">F334+F350+F367+F391+F383</f>
        <v>172402920</v>
      </c>
      <c r="G411" s="25">
        <f t="shared" si="120"/>
        <v>154243528</v>
      </c>
      <c r="H411" s="25">
        <f t="shared" si="120"/>
        <v>168323902</v>
      </c>
      <c r="I411" s="29">
        <f t="shared" si="120"/>
        <v>182651466</v>
      </c>
      <c r="J411" s="25">
        <f t="shared" si="120"/>
        <v>174158844</v>
      </c>
      <c r="K411" s="26">
        <f t="shared" si="120"/>
        <v>491118676</v>
      </c>
    </row>
    <row r="412" spans="1:22" ht="12.75" hidden="1" customHeight="1" outlineLevel="1">
      <c r="A412" s="151" t="s">
        <v>125</v>
      </c>
      <c r="B412" s="25">
        <f t="shared" si="117"/>
        <v>233445622</v>
      </c>
      <c r="C412" s="25">
        <f t="shared" si="117"/>
        <v>211649382</v>
      </c>
      <c r="D412" s="25">
        <f t="shared" si="118"/>
        <v>227412152</v>
      </c>
      <c r="E412" s="25">
        <f t="shared" si="118"/>
        <v>241503502</v>
      </c>
      <c r="F412" s="25">
        <f t="shared" ref="F412:K412" si="121">F335+F351+F368+F392+F384</f>
        <v>249418600</v>
      </c>
      <c r="G412" s="25">
        <f t="shared" si="121"/>
        <v>241848994</v>
      </c>
      <c r="H412" s="25">
        <f t="shared" si="121"/>
        <v>262251056</v>
      </c>
      <c r="I412" s="29">
        <f t="shared" si="121"/>
        <v>276101548</v>
      </c>
      <c r="J412" s="25">
        <f t="shared" si="121"/>
        <v>277901688</v>
      </c>
      <c r="K412" s="26">
        <f t="shared" si="121"/>
        <v>321641700</v>
      </c>
    </row>
    <row r="413" spans="1:22" ht="12.75" hidden="1" customHeight="1" outlineLevel="1">
      <c r="A413" s="151" t="s">
        <v>126</v>
      </c>
      <c r="B413" s="25">
        <f t="shared" si="117"/>
        <v>209357844</v>
      </c>
      <c r="C413" s="25">
        <f t="shared" si="117"/>
        <v>181525680</v>
      </c>
      <c r="D413" s="25">
        <f t="shared" si="118"/>
        <v>207077826</v>
      </c>
      <c r="E413" s="25">
        <f t="shared" si="118"/>
        <v>212311536</v>
      </c>
      <c r="F413" s="25">
        <f t="shared" ref="F413:K413" si="122">F336+F352+F369+F393+F385</f>
        <v>225779336</v>
      </c>
      <c r="G413" s="25">
        <f t="shared" si="122"/>
        <v>203093128</v>
      </c>
      <c r="H413" s="25">
        <f t="shared" si="122"/>
        <v>213865842</v>
      </c>
      <c r="I413" s="25">
        <f t="shared" si="122"/>
        <v>220022454</v>
      </c>
      <c r="J413" s="29">
        <f t="shared" si="122"/>
        <v>212618394</v>
      </c>
      <c r="K413" s="51">
        <f t="shared" si="122"/>
        <v>247483564</v>
      </c>
    </row>
    <row r="414" spans="1:22" ht="12.75" hidden="1" customHeight="1" outlineLevel="1">
      <c r="A414" s="151" t="s">
        <v>127</v>
      </c>
      <c r="B414" s="25">
        <f t="shared" si="118"/>
        <v>108296147.63602903</v>
      </c>
      <c r="C414" s="25">
        <f t="shared" si="118"/>
        <v>101986709.36</v>
      </c>
      <c r="D414" s="25">
        <f t="shared" si="118"/>
        <v>110388067</v>
      </c>
      <c r="E414" s="25">
        <f t="shared" si="118"/>
        <v>284557044</v>
      </c>
      <c r="F414" s="25">
        <f t="shared" ref="F414:K414" si="123">F337+F353+F370+F394+F386</f>
        <v>291000877.46118569</v>
      </c>
      <c r="G414" s="25">
        <f t="shared" si="123"/>
        <v>282116579</v>
      </c>
      <c r="H414" s="25">
        <f t="shared" si="123"/>
        <v>326387012</v>
      </c>
      <c r="I414" s="25">
        <f t="shared" si="123"/>
        <v>353429258</v>
      </c>
      <c r="J414" s="29">
        <f t="shared" si="123"/>
        <v>358736178</v>
      </c>
      <c r="K414" s="51">
        <f t="shared" si="123"/>
        <v>376722296</v>
      </c>
    </row>
    <row r="415" spans="1:22" ht="12.75" hidden="1" customHeight="1" outlineLevel="1">
      <c r="A415" s="151" t="s">
        <v>128</v>
      </c>
      <c r="B415" s="25">
        <f>B338+B354+B371+B395+B387</f>
        <v>10117880</v>
      </c>
      <c r="C415" s="25">
        <f>C338+C354+C371+C395+C387</f>
        <v>9448774</v>
      </c>
      <c r="D415" s="25">
        <f t="shared" si="118"/>
        <v>9253791</v>
      </c>
      <c r="E415" s="25">
        <f t="shared" ref="E415:K415" si="124">E338+E354+E371+E395+E387</f>
        <v>9495231</v>
      </c>
      <c r="F415" s="25">
        <f t="shared" si="124"/>
        <v>54592843</v>
      </c>
      <c r="G415" s="25">
        <f t="shared" si="124"/>
        <v>52790524</v>
      </c>
      <c r="H415" s="25">
        <f t="shared" si="124"/>
        <v>60399190</v>
      </c>
      <c r="I415" s="25">
        <f t="shared" si="124"/>
        <v>65755546</v>
      </c>
      <c r="J415" s="29">
        <f t="shared" si="124"/>
        <v>66055246</v>
      </c>
      <c r="K415" s="51">
        <f t="shared" si="124"/>
        <v>71623354</v>
      </c>
    </row>
    <row r="416" spans="1:22" ht="12.75" hidden="1" customHeight="1" outlineLevel="1">
      <c r="A416" s="151" t="s">
        <v>129</v>
      </c>
      <c r="B416" s="25">
        <f t="shared" ref="B416:K416" si="125">B339+B355+B372+B396</f>
        <v>106328998</v>
      </c>
      <c r="C416" s="25">
        <f t="shared" si="125"/>
        <v>96431238</v>
      </c>
      <c r="D416" s="25">
        <f t="shared" si="125"/>
        <v>115847666</v>
      </c>
      <c r="E416" s="25">
        <f t="shared" si="125"/>
        <v>131092464</v>
      </c>
      <c r="F416" s="25">
        <f t="shared" si="125"/>
        <v>148994302</v>
      </c>
      <c r="G416" s="25">
        <f t="shared" si="125"/>
        <v>145378674</v>
      </c>
      <c r="H416" s="25">
        <f t="shared" si="125"/>
        <v>186187286</v>
      </c>
      <c r="I416" s="29">
        <f t="shared" si="125"/>
        <v>203482664</v>
      </c>
      <c r="J416" s="25">
        <f t="shared" si="125"/>
        <v>216029898</v>
      </c>
      <c r="K416" s="26">
        <f t="shared" si="125"/>
        <v>218954156</v>
      </c>
    </row>
    <row r="417" spans="1:11" ht="12.75" hidden="1" customHeight="1" outlineLevel="1">
      <c r="A417" s="151" t="s">
        <v>405</v>
      </c>
      <c r="B417" s="25">
        <f t="shared" ref="B417:K417" si="126">B340+B356+B373+B397</f>
        <v>77325784</v>
      </c>
      <c r="C417" s="25">
        <f t="shared" si="126"/>
        <v>71420942</v>
      </c>
      <c r="D417" s="25">
        <f t="shared" si="126"/>
        <v>81121190</v>
      </c>
      <c r="E417" s="25">
        <f t="shared" si="126"/>
        <v>89200580</v>
      </c>
      <c r="F417" s="25">
        <f t="shared" si="126"/>
        <v>95585006</v>
      </c>
      <c r="G417" s="25">
        <f t="shared" si="126"/>
        <v>98742460</v>
      </c>
      <c r="H417" s="25">
        <f t="shared" si="126"/>
        <v>125549248</v>
      </c>
      <c r="I417" s="29">
        <f t="shared" si="126"/>
        <v>147263880</v>
      </c>
      <c r="J417" s="25">
        <f t="shared" si="126"/>
        <v>149769344</v>
      </c>
      <c r="K417" s="26">
        <f t="shared" si="126"/>
        <v>150793166</v>
      </c>
    </row>
    <row r="418" spans="1:11" ht="12.75" hidden="1" customHeight="1" outlineLevel="1">
      <c r="A418" s="151" t="s">
        <v>406</v>
      </c>
      <c r="B418" s="25">
        <f t="shared" ref="B418:K418" si="127">B341+B357+B374+B398</f>
        <v>142258656</v>
      </c>
      <c r="C418" s="25">
        <f t="shared" si="127"/>
        <v>129641178</v>
      </c>
      <c r="D418" s="25">
        <f t="shared" si="127"/>
        <v>153035602</v>
      </c>
      <c r="E418" s="25">
        <f t="shared" si="127"/>
        <v>167680270</v>
      </c>
      <c r="F418" s="25">
        <f t="shared" si="127"/>
        <v>179103989</v>
      </c>
      <c r="G418" s="25">
        <f t="shared" si="127"/>
        <v>180397094</v>
      </c>
      <c r="H418" s="25">
        <f t="shared" si="127"/>
        <v>225546358</v>
      </c>
      <c r="I418" s="29">
        <f t="shared" si="127"/>
        <v>206328534</v>
      </c>
      <c r="J418" s="25">
        <f t="shared" si="127"/>
        <v>209599004</v>
      </c>
      <c r="K418" s="26">
        <f t="shared" si="127"/>
        <v>229217588</v>
      </c>
    </row>
    <row r="419" spans="1:11" ht="11.25" hidden="1" customHeight="1" outlineLevel="1">
      <c r="A419" s="151" t="s">
        <v>407</v>
      </c>
      <c r="B419" s="25">
        <f t="shared" ref="B419:K419" si="128">B342+B358+B375+B399</f>
        <v>0</v>
      </c>
      <c r="C419" s="25">
        <f t="shared" si="128"/>
        <v>0</v>
      </c>
      <c r="D419" s="25">
        <f t="shared" si="128"/>
        <v>0</v>
      </c>
      <c r="E419" s="25">
        <f t="shared" si="128"/>
        <v>0</v>
      </c>
      <c r="F419" s="25">
        <f t="shared" si="128"/>
        <v>0</v>
      </c>
      <c r="G419" s="25">
        <f t="shared" si="128"/>
        <v>0</v>
      </c>
      <c r="H419" s="25">
        <f t="shared" si="128"/>
        <v>0</v>
      </c>
      <c r="I419" s="29">
        <f t="shared" si="128"/>
        <v>49165900</v>
      </c>
      <c r="J419" s="25">
        <f t="shared" si="128"/>
        <v>53703856</v>
      </c>
      <c r="K419" s="26">
        <f t="shared" si="128"/>
        <v>57840836</v>
      </c>
    </row>
    <row r="420" spans="1:11" ht="12.75" hidden="1" customHeight="1" outlineLevel="1">
      <c r="A420" s="63" t="s">
        <v>420</v>
      </c>
      <c r="B420" s="25">
        <f t="shared" ref="B420:K420" si="129">B343+B359+B376+B400</f>
        <v>0</v>
      </c>
      <c r="C420" s="25">
        <f t="shared" si="129"/>
        <v>0</v>
      </c>
      <c r="D420" s="25">
        <f t="shared" si="129"/>
        <v>0</v>
      </c>
      <c r="E420" s="25">
        <f t="shared" si="129"/>
        <v>0</v>
      </c>
      <c r="F420" s="25">
        <f t="shared" si="129"/>
        <v>0</v>
      </c>
      <c r="G420" s="25">
        <f t="shared" si="129"/>
        <v>0</v>
      </c>
      <c r="H420" s="25">
        <f t="shared" si="129"/>
        <v>0</v>
      </c>
      <c r="I420" s="29">
        <f t="shared" si="129"/>
        <v>0</v>
      </c>
      <c r="J420" s="25">
        <f t="shared" si="129"/>
        <v>12047580</v>
      </c>
      <c r="K420" s="26">
        <f t="shared" si="129"/>
        <v>24085070</v>
      </c>
    </row>
    <row r="421" spans="1:11" ht="12.75" hidden="1" customHeight="1" outlineLevel="1">
      <c r="A421" s="63" t="s">
        <v>421</v>
      </c>
      <c r="B421" s="25">
        <f t="shared" ref="B421:K421" si="130">B344+B360+B377+B401</f>
        <v>0</v>
      </c>
      <c r="C421" s="25">
        <f t="shared" si="130"/>
        <v>0</v>
      </c>
      <c r="D421" s="25">
        <f t="shared" si="130"/>
        <v>0</v>
      </c>
      <c r="E421" s="25">
        <f t="shared" si="130"/>
        <v>0</v>
      </c>
      <c r="F421" s="25">
        <f t="shared" si="130"/>
        <v>0</v>
      </c>
      <c r="G421" s="25">
        <f t="shared" si="130"/>
        <v>0</v>
      </c>
      <c r="H421" s="25">
        <f t="shared" si="130"/>
        <v>0</v>
      </c>
      <c r="I421" s="29">
        <f t="shared" si="130"/>
        <v>0</v>
      </c>
      <c r="J421" s="25">
        <f t="shared" si="130"/>
        <v>11555210</v>
      </c>
      <c r="K421" s="26">
        <f t="shared" si="130"/>
        <v>21307246</v>
      </c>
    </row>
    <row r="422" spans="1:11" s="11" customFormat="1" ht="26.25" collapsed="1" thickBot="1">
      <c r="A422" s="376" t="s">
        <v>256</v>
      </c>
      <c r="B422" s="406">
        <f t="shared" ref="B422:F422" si="131">SUM(B410:B421)</f>
        <v>1220145685.636029</v>
      </c>
      <c r="C422" s="406">
        <f t="shared" si="131"/>
        <v>1095128447.3600001</v>
      </c>
      <c r="D422" s="406">
        <f t="shared" si="131"/>
        <v>1256871622</v>
      </c>
      <c r="E422" s="406">
        <f t="shared" si="131"/>
        <v>1511690907</v>
      </c>
      <c r="F422" s="406">
        <f t="shared" si="131"/>
        <v>1617535761.4611857</v>
      </c>
      <c r="G422" s="406">
        <f t="shared" ref="G422:K422" si="132">SUM(G410:G421)</f>
        <v>1535009811</v>
      </c>
      <c r="H422" s="406">
        <f t="shared" si="132"/>
        <v>1756855106</v>
      </c>
      <c r="I422" s="446">
        <f t="shared" si="132"/>
        <v>1904086282</v>
      </c>
      <c r="J422" s="406">
        <f t="shared" si="132"/>
        <v>1927940924</v>
      </c>
      <c r="K422" s="407">
        <f t="shared" si="132"/>
        <v>2518708720</v>
      </c>
    </row>
    <row r="423" spans="1:11" ht="12" customHeight="1"/>
    <row r="445" spans="1:22" ht="13.5" thickBot="1">
      <c r="N445" s="12"/>
      <c r="O445" s="12"/>
      <c r="P445" s="12"/>
      <c r="Q445" s="12"/>
      <c r="R445" s="12"/>
      <c r="S445" s="12"/>
      <c r="T445" s="12"/>
    </row>
    <row r="446" spans="1:22" ht="13.5" customHeight="1" thickBot="1">
      <c r="A446" s="547" t="s">
        <v>322</v>
      </c>
      <c r="B446" s="548"/>
      <c r="C446" s="548"/>
      <c r="D446" s="548"/>
      <c r="E446" s="548"/>
      <c r="F446" s="548"/>
      <c r="G446" s="548"/>
      <c r="H446" s="548"/>
      <c r="I446" s="548"/>
      <c r="J446" s="548"/>
      <c r="K446" s="557"/>
      <c r="N446" s="12"/>
      <c r="O446" s="12"/>
      <c r="P446" s="12"/>
      <c r="Q446" s="12"/>
      <c r="R446" s="12"/>
      <c r="S446" s="12"/>
      <c r="T446" s="12"/>
      <c r="U446" s="12"/>
      <c r="V446" s="12"/>
    </row>
    <row r="447" spans="1:22" ht="13.5" thickBot="1">
      <c r="A447" s="248" t="s">
        <v>483</v>
      </c>
      <c r="B447" s="675" t="s">
        <v>1</v>
      </c>
      <c r="C447" s="676"/>
      <c r="D447" s="676"/>
      <c r="E447" s="676"/>
      <c r="F447" s="676"/>
      <c r="G447" s="676"/>
      <c r="H447" s="676"/>
      <c r="I447" s="676"/>
      <c r="J447" s="676"/>
      <c r="K447" s="677"/>
      <c r="N447" s="12"/>
      <c r="O447" s="12"/>
      <c r="P447" s="12"/>
      <c r="Q447" s="12"/>
      <c r="R447" s="12"/>
      <c r="S447" s="12"/>
      <c r="T447" s="12"/>
    </row>
    <row r="448" spans="1:22">
      <c r="A448" s="448" t="s">
        <v>199</v>
      </c>
      <c r="B448" s="449" t="str">
        <f>$O$1-18&amp;" - "&amp;$O$1-17</f>
        <v>2002 - 2003</v>
      </c>
      <c r="C448" s="449" t="str">
        <f>$O$1-16&amp;" - "&amp;$O$1-15</f>
        <v>2004 - 2005</v>
      </c>
      <c r="D448" s="449" t="str">
        <f>$O$1-14&amp;" - "&amp;$O$1-13</f>
        <v>2006 - 2007</v>
      </c>
      <c r="E448" s="449" t="str">
        <f>$O$1-12&amp;" - "&amp;$O$1-11</f>
        <v>2008 - 2009</v>
      </c>
      <c r="F448" s="449" t="str">
        <f>$O$1-10&amp;" - "&amp;$O$1-9</f>
        <v>2010 - 2011</v>
      </c>
      <c r="G448" s="449" t="str">
        <f>$O$1-8&amp;" - "&amp;$O$1-7</f>
        <v>2012 - 2013</v>
      </c>
      <c r="H448" s="449" t="str">
        <f>$O$1-6&amp;" - "&amp;$O$1-5</f>
        <v>2014 - 2015</v>
      </c>
      <c r="I448" s="449" t="str">
        <f>$O$1-4&amp;" - "&amp;$O$1-3</f>
        <v>2016 - 2017</v>
      </c>
      <c r="J448" s="449" t="str">
        <f>$O$1-2&amp;" - "&amp;$O$1-1</f>
        <v>2018 - 2019</v>
      </c>
      <c r="K448" s="448" t="str">
        <f>$O$1&amp;" - "&amp;$O$1+1</f>
        <v>2020 - 2021</v>
      </c>
    </row>
    <row r="449" spans="1:13" s="38" customFormat="1" hidden="1" outlineLevel="1">
      <c r="A449" s="600" t="s">
        <v>231</v>
      </c>
      <c r="B449" s="598"/>
      <c r="C449" s="598"/>
      <c r="D449" s="598"/>
      <c r="E449" s="598"/>
      <c r="F449" s="598"/>
      <c r="G449" s="598"/>
      <c r="H449" s="598"/>
      <c r="I449" s="598"/>
      <c r="J449" s="598"/>
      <c r="K449" s="597"/>
      <c r="L449" s="35"/>
      <c r="M449" s="35"/>
    </row>
    <row r="450" spans="1:13" ht="12.75" hidden="1" customHeight="1" outlineLevel="1">
      <c r="A450" s="5" t="s">
        <v>47</v>
      </c>
      <c r="B450" s="20">
        <f>(INDEX(Data!408:408,1,$P$1-18))+(INDEX(Data!408:408,1,$P$1-17))</f>
        <v>0</v>
      </c>
      <c r="C450" s="20">
        <f>(INDEX(Data!408:408,1,$P$1-16))+(INDEX(Data!408:408,1,$P$1-15))</f>
        <v>0</v>
      </c>
      <c r="D450" s="20">
        <f>(INDEX(Data!408:408,1,$P$1-14))+(INDEX(Data!408:408,1,$P$1-13))</f>
        <v>0</v>
      </c>
      <c r="E450" s="20">
        <f>(INDEX(Data!408:408,1,$P$1-12))+(INDEX(Data!408:408,1,$P$1-11))</f>
        <v>0</v>
      </c>
      <c r="F450" s="20">
        <f>(INDEX(Data!408:408,1,$P$1-10))+(INDEX(Data!408:408,1,$P$1-9))</f>
        <v>0</v>
      </c>
      <c r="G450" s="20">
        <f>(INDEX(Data!408:408,1,$P$1-8))+(INDEX(Data!408:408,1,$P$1-7))</f>
        <v>0</v>
      </c>
      <c r="H450" s="20">
        <f>(INDEX(Data!408:408,1,$P$1-6))+(INDEX(Data!408:408,1,$P$1-5))</f>
        <v>1000000</v>
      </c>
      <c r="I450" s="47">
        <f>(INDEX(Data!408:408,1,$P$1-4))+(INDEX(Data!408:408,1,$P$1-3))</f>
        <v>1000000</v>
      </c>
      <c r="J450" s="31">
        <f>(INDEX(Data!408:408,1,$P$1-2))+(INDEX(Data!408:408,1,$P$1-1))</f>
        <v>1360812</v>
      </c>
      <c r="K450" s="21">
        <f>(INDEX(Data!408:408,1,$P$1))+(INDEX(Data!408:408,1,$P$1+1))</f>
        <v>1360812</v>
      </c>
    </row>
    <row r="451" spans="1:13" ht="12.75" hidden="1" customHeight="1" outlineLevel="1">
      <c r="A451" s="5" t="s">
        <v>48</v>
      </c>
      <c r="B451" s="25">
        <f>(INDEX(Data!409:409,1,$P$1-18))+(INDEX(Data!409:409,1,$P$1-17))</f>
        <v>0</v>
      </c>
      <c r="C451" s="25">
        <f>(INDEX(Data!409:409,1,$P$1-16))+(INDEX(Data!409:409,1,$P$1-15))</f>
        <v>0</v>
      </c>
      <c r="D451" s="25">
        <f>(INDEX(Data!409:409,1,$P$1-14))+(INDEX(Data!409:409,1,$P$1-13))</f>
        <v>0</v>
      </c>
      <c r="E451" s="25">
        <f>(INDEX(Data!409:409,1,$P$1-12))+(INDEX(Data!409:409,1,$P$1-11))</f>
        <v>0</v>
      </c>
      <c r="F451" s="25">
        <f>(INDEX(Data!409:409,1,$P$1-10))+(INDEX(Data!409:409,1,$P$1-9))</f>
        <v>0</v>
      </c>
      <c r="G451" s="25">
        <f>(INDEX(Data!409:409,1,$P$1-8))+(INDEX(Data!409:409,1,$P$1-7))</f>
        <v>0</v>
      </c>
      <c r="H451" s="25">
        <f>(INDEX(Data!409:409,1,$P$1-6))+(INDEX(Data!409:409,1,$P$1-5))</f>
        <v>1000000</v>
      </c>
      <c r="I451" s="48">
        <f>(INDEX(Data!409:409,1,$P$1-4))+(INDEX(Data!409:409,1,$P$1-3))</f>
        <v>1000000</v>
      </c>
      <c r="J451" s="28">
        <f>(INDEX(Data!409:409,1,$P$1-2))+(INDEX(Data!409:409,1,$P$1-1))</f>
        <v>1360812</v>
      </c>
      <c r="K451" s="26">
        <f>(INDEX(Data!409:409,1,$P$1))+(INDEX(Data!409:409,1,$P$1+1))</f>
        <v>1360812</v>
      </c>
    </row>
    <row r="452" spans="1:13" ht="12.75" hidden="1" customHeight="1" outlineLevel="1">
      <c r="A452" s="5" t="s">
        <v>49</v>
      </c>
      <c r="B452" s="25">
        <f>(INDEX(Data!410:410,1,$P$1-18))+(INDEX(Data!410:410,1,$P$1-17))</f>
        <v>0</v>
      </c>
      <c r="C452" s="25">
        <f>(INDEX(Data!410:410,1,$P$1-16))+(INDEX(Data!410:410,1,$P$1-15))</f>
        <v>0</v>
      </c>
      <c r="D452" s="25">
        <f>(INDEX(Data!410:410,1,$P$1-14))+(INDEX(Data!410:410,1,$P$1-13))</f>
        <v>0</v>
      </c>
      <c r="E452" s="25">
        <f>(INDEX(Data!410:410,1,$P$1-12))+(INDEX(Data!410:410,1,$P$1-11))</f>
        <v>0</v>
      </c>
      <c r="F452" s="25">
        <f>(INDEX(Data!410:410,1,$P$1-10))+(INDEX(Data!410:410,1,$P$1-9))</f>
        <v>0</v>
      </c>
      <c r="G452" s="25">
        <f>(INDEX(Data!410:410,1,$P$1-8))+(INDEX(Data!410:410,1,$P$1-7))</f>
        <v>0</v>
      </c>
      <c r="H452" s="25">
        <f>(INDEX(Data!410:410,1,$P$1-6))+(INDEX(Data!410:410,1,$P$1-5))</f>
        <v>1000000</v>
      </c>
      <c r="I452" s="48">
        <f>(INDEX(Data!410:410,1,$P$1-4))+(INDEX(Data!410:410,1,$P$1-3))</f>
        <v>1000000</v>
      </c>
      <c r="J452" s="28">
        <f>(INDEX(Data!410:410,1,$P$1-2))+(INDEX(Data!410:410,1,$P$1-1))</f>
        <v>1360812</v>
      </c>
      <c r="K452" s="26">
        <f>(INDEX(Data!410:410,1,$P$1))+(INDEX(Data!410:410,1,$P$1+1))</f>
        <v>1360812</v>
      </c>
    </row>
    <row r="453" spans="1:13" ht="12.75" hidden="1" customHeight="1" outlineLevel="1">
      <c r="A453" s="5" t="s">
        <v>50</v>
      </c>
      <c r="B453" s="25">
        <f>(INDEX(Data!411:411,1,$P$1-18))+(INDEX(Data!411:411,1,$P$1-17))</f>
        <v>0</v>
      </c>
      <c r="C453" s="25">
        <f>(INDEX(Data!411:411,1,$P$1-16))+(INDEX(Data!411:411,1,$P$1-15))</f>
        <v>0</v>
      </c>
      <c r="D453" s="25">
        <f>(INDEX(Data!411:411,1,$P$1-14))+(INDEX(Data!411:411,1,$P$1-13))</f>
        <v>0</v>
      </c>
      <c r="E453" s="25">
        <f>(INDEX(Data!411:411,1,$P$1-12))+(INDEX(Data!411:411,1,$P$1-11))</f>
        <v>0</v>
      </c>
      <c r="F453" s="25">
        <f>(INDEX(Data!411:411,1,$P$1-10))+(INDEX(Data!411:411,1,$P$1-9))</f>
        <v>0</v>
      </c>
      <c r="G453" s="25">
        <f>(INDEX(Data!411:411,1,$P$1-8))+(INDEX(Data!411:411,1,$P$1-7))</f>
        <v>0</v>
      </c>
      <c r="H453" s="25">
        <f>(INDEX(Data!411:411,1,$P$1-6))+(INDEX(Data!411:411,1,$P$1-5))</f>
        <v>1000000</v>
      </c>
      <c r="I453" s="48">
        <f>(INDEX(Data!411:411,1,$P$1-4))+(INDEX(Data!411:411,1,$P$1-3))</f>
        <v>1000000</v>
      </c>
      <c r="J453" s="28">
        <f>(INDEX(Data!411:411,1,$P$1-2))+(INDEX(Data!411:411,1,$P$1-1))</f>
        <v>1360812</v>
      </c>
      <c r="K453" s="26">
        <f>(INDEX(Data!411:411,1,$P$1))+(INDEX(Data!411:411,1,$P$1+1))</f>
        <v>1360812</v>
      </c>
    </row>
    <row r="454" spans="1:13" ht="12.75" hidden="1" customHeight="1" outlineLevel="1">
      <c r="A454" s="5" t="s">
        <v>51</v>
      </c>
      <c r="B454" s="25">
        <f>(INDEX(Data!412:412,1,$P$1-18))+(INDEX(Data!412:412,1,$P$1-17))</f>
        <v>0</v>
      </c>
      <c r="C454" s="25">
        <f>(INDEX(Data!412:412,1,$P$1-16))+(INDEX(Data!412:412,1,$P$1-15))</f>
        <v>0</v>
      </c>
      <c r="D454" s="25">
        <f>(INDEX(Data!412:412,1,$P$1-14))+(INDEX(Data!412:412,1,$P$1-13))</f>
        <v>0</v>
      </c>
      <c r="E454" s="25">
        <f>(INDEX(Data!412:412,1,$P$1-12))+(INDEX(Data!412:412,1,$P$1-11))</f>
        <v>0</v>
      </c>
      <c r="F454" s="25">
        <f>(INDEX(Data!412:412,1,$P$1-10))+(INDEX(Data!412:412,1,$P$1-9))</f>
        <v>0</v>
      </c>
      <c r="G454" s="25">
        <f>(INDEX(Data!412:412,1,$P$1-8))+(INDEX(Data!412:412,1,$P$1-7))</f>
        <v>0</v>
      </c>
      <c r="H454" s="25">
        <f>(INDEX(Data!412:412,1,$P$1-6))+(INDEX(Data!412:412,1,$P$1-5))</f>
        <v>1000000</v>
      </c>
      <c r="I454" s="48">
        <f>(INDEX(Data!412:412,1,$P$1-4))+(INDEX(Data!412:412,1,$P$1-3))</f>
        <v>1000000</v>
      </c>
      <c r="J454" s="28">
        <f>(INDEX(Data!412:412,1,$P$1-2))+(INDEX(Data!412:412,1,$P$1-1))</f>
        <v>1360812</v>
      </c>
      <c r="K454" s="26">
        <f>(INDEX(Data!412:412,1,$P$1))+(INDEX(Data!412:412,1,$P$1+1))</f>
        <v>1360812</v>
      </c>
    </row>
    <row r="455" spans="1:13" ht="12.75" hidden="1" customHeight="1" outlineLevel="1">
      <c r="A455" s="5" t="s">
        <v>52</v>
      </c>
      <c r="B455" s="25">
        <f>(INDEX(Data!413:413,1,$P$1-18))+(INDEX(Data!413:413,1,$P$1-17))</f>
        <v>0</v>
      </c>
      <c r="C455" s="25">
        <f>(INDEX(Data!413:413,1,$P$1-16))+(INDEX(Data!413:413,1,$P$1-15))</f>
        <v>0</v>
      </c>
      <c r="D455" s="25">
        <f>(INDEX(Data!413:413,1,$P$1-14))+(INDEX(Data!413:413,1,$P$1-13))</f>
        <v>0</v>
      </c>
      <c r="E455" s="25">
        <f>(INDEX(Data!413:413,1,$P$1-12))+(INDEX(Data!413:413,1,$P$1-11))</f>
        <v>0</v>
      </c>
      <c r="F455" s="25">
        <f>(INDEX(Data!413:413,1,$P$1-10))+(INDEX(Data!413:413,1,$P$1-9))</f>
        <v>0</v>
      </c>
      <c r="G455" s="25">
        <f>(INDEX(Data!413:413,1,$P$1-8))+(INDEX(Data!413:413,1,$P$1-7))</f>
        <v>0</v>
      </c>
      <c r="H455" s="25">
        <f>(INDEX(Data!413:413,1,$P$1-6))+(INDEX(Data!413:413,1,$P$1-5))</f>
        <v>1000000</v>
      </c>
      <c r="I455" s="48">
        <f>(INDEX(Data!413:413,1,$P$1-4))+(INDEX(Data!413:413,1,$P$1-3))</f>
        <v>1000000</v>
      </c>
      <c r="J455" s="28">
        <f>(INDEX(Data!413:413,1,$P$1-2))+(INDEX(Data!413:413,1,$P$1-1))</f>
        <v>1360812</v>
      </c>
      <c r="K455" s="26">
        <f>(INDEX(Data!413:413,1,$P$1))+(INDEX(Data!413:413,1,$P$1+1))</f>
        <v>1360812</v>
      </c>
    </row>
    <row r="456" spans="1:13" ht="12.75" hidden="1" customHeight="1" outlineLevel="1">
      <c r="A456" s="5" t="s">
        <v>53</v>
      </c>
      <c r="B456" s="25">
        <f>(INDEX(Data!414:414,1,$P$1-18))+(INDEX(Data!414:414,1,$P$1-17))</f>
        <v>0</v>
      </c>
      <c r="C456" s="25">
        <f>(INDEX(Data!414:414,1,$P$1-16))+(INDEX(Data!414:414,1,$P$1-15))</f>
        <v>0</v>
      </c>
      <c r="D456" s="25">
        <f>(INDEX(Data!414:414,1,$P$1-14))+(INDEX(Data!414:414,1,$P$1-13))</f>
        <v>0</v>
      </c>
      <c r="E456" s="25">
        <f>(INDEX(Data!414:414,1,$P$1-12))+(INDEX(Data!414:414,1,$P$1-11))</f>
        <v>0</v>
      </c>
      <c r="F456" s="25">
        <f>(INDEX(Data!414:414,1,$P$1-10))+(INDEX(Data!414:414,1,$P$1-9))</f>
        <v>0</v>
      </c>
      <c r="G456" s="25">
        <f>(INDEX(Data!414:414,1,$P$1-8))+(INDEX(Data!414:414,1,$P$1-7))</f>
        <v>0</v>
      </c>
      <c r="H456" s="25">
        <f>(INDEX(Data!414:414,1,$P$1-6))+(INDEX(Data!414:414,1,$P$1-5))</f>
        <v>1000000</v>
      </c>
      <c r="I456" s="48">
        <f>(INDEX(Data!414:414,1,$P$1-4))+(INDEX(Data!414:414,1,$P$1-3))</f>
        <v>1000000</v>
      </c>
      <c r="J456" s="28">
        <f>(INDEX(Data!414:414,1,$P$1-2))+(INDEX(Data!414:414,1,$P$1-1))</f>
        <v>1360812</v>
      </c>
      <c r="K456" s="26">
        <f>(INDEX(Data!414:414,1,$P$1))+(INDEX(Data!414:414,1,$P$1+1))</f>
        <v>1360812</v>
      </c>
    </row>
    <row r="457" spans="1:13" ht="12.75" hidden="1" customHeight="1" outlineLevel="1">
      <c r="A457" s="5" t="s">
        <v>54</v>
      </c>
      <c r="B457" s="25">
        <f>(INDEX(Data!415:415,1,$P$1-18))+(INDEX(Data!415:415,1,$P$1-17))</f>
        <v>0</v>
      </c>
      <c r="C457" s="25">
        <f>(INDEX(Data!415:415,1,$P$1-16))+(INDEX(Data!415:415,1,$P$1-15))</f>
        <v>0</v>
      </c>
      <c r="D457" s="25">
        <f>(INDEX(Data!415:415,1,$P$1-14))+(INDEX(Data!415:415,1,$P$1-13))</f>
        <v>0</v>
      </c>
      <c r="E457" s="25">
        <f>(INDEX(Data!415:415,1,$P$1-12))+(INDEX(Data!415:415,1,$P$1-11))</f>
        <v>0</v>
      </c>
      <c r="F457" s="25">
        <f>(INDEX(Data!415:415,1,$P$1-10))+(INDEX(Data!415:415,1,$P$1-9))</f>
        <v>0</v>
      </c>
      <c r="G457" s="25">
        <f>(INDEX(Data!415:415,1,$P$1-8))+(INDEX(Data!415:415,1,$P$1-7))</f>
        <v>0</v>
      </c>
      <c r="H457" s="25">
        <f>(INDEX(Data!415:415,1,$P$1-6))+(INDEX(Data!415:415,1,$P$1-5))</f>
        <v>1000000</v>
      </c>
      <c r="I457" s="48">
        <f>(INDEX(Data!415:415,1,$P$1-4))+(INDEX(Data!415:415,1,$P$1-3))</f>
        <v>1000000</v>
      </c>
      <c r="J457" s="28">
        <f>(INDEX(Data!415:415,1,$P$1-2))+(INDEX(Data!415:415,1,$P$1-1))</f>
        <v>1360812</v>
      </c>
      <c r="K457" s="26">
        <f>(INDEX(Data!415:415,1,$P$1))+(INDEX(Data!415:415,1,$P$1+1))</f>
        <v>1360812</v>
      </c>
    </row>
    <row r="458" spans="1:13" ht="12.75" hidden="1" customHeight="1" outlineLevel="1">
      <c r="A458" s="5" t="s">
        <v>55</v>
      </c>
      <c r="B458" s="25">
        <f>(INDEX(Data!416:416,1,$P$1-18))+(INDEX(Data!416:416,1,$P$1-17))</f>
        <v>0</v>
      </c>
      <c r="C458" s="25">
        <f>(INDEX(Data!416:416,1,$P$1-16))+(INDEX(Data!416:416,1,$P$1-15))</f>
        <v>0</v>
      </c>
      <c r="D458" s="25">
        <f>(INDEX(Data!416:416,1,$P$1-14))+(INDEX(Data!416:416,1,$P$1-13))</f>
        <v>0</v>
      </c>
      <c r="E458" s="25">
        <f>(INDEX(Data!416:416,1,$P$1-12))+(INDEX(Data!416:416,1,$P$1-11))</f>
        <v>0</v>
      </c>
      <c r="F458" s="25">
        <f>(INDEX(Data!416:416,1,$P$1-10))+(INDEX(Data!416:416,1,$P$1-9))</f>
        <v>0</v>
      </c>
      <c r="G458" s="25">
        <f>(INDEX(Data!416:416,1,$P$1-8))+(INDEX(Data!416:416,1,$P$1-7))</f>
        <v>0</v>
      </c>
      <c r="H458" s="25">
        <f>(INDEX(Data!416:416,1,$P$1-6))+(INDEX(Data!416:416,1,$P$1-5))</f>
        <v>1000000</v>
      </c>
      <c r="I458" s="48">
        <f>(INDEX(Data!416:416,1,$P$1-4))+(INDEX(Data!416:416,1,$P$1-3))</f>
        <v>1000000</v>
      </c>
      <c r="J458" s="28">
        <f>(INDEX(Data!416:416,1,$P$1-2))+(INDEX(Data!416:416,1,$P$1-1))</f>
        <v>1360812</v>
      </c>
      <c r="K458" s="26">
        <f>(INDEX(Data!416:416,1,$P$1))+(INDEX(Data!416:416,1,$P$1+1))</f>
        <v>1360812</v>
      </c>
    </row>
    <row r="459" spans="1:13" ht="12.75" hidden="1" customHeight="1" outlineLevel="1">
      <c r="A459" s="5" t="s">
        <v>56</v>
      </c>
      <c r="B459" s="25">
        <f>(INDEX(Data!417:417,1,$P$1-18))+(INDEX(Data!417:417,1,$P$1-17))</f>
        <v>0</v>
      </c>
      <c r="C459" s="25">
        <f>(INDEX(Data!417:417,1,$P$1-16))+(INDEX(Data!417:417,1,$P$1-15))</f>
        <v>0</v>
      </c>
      <c r="D459" s="25">
        <f>(INDEX(Data!417:417,1,$P$1-14))+(INDEX(Data!417:417,1,$P$1-13))</f>
        <v>0</v>
      </c>
      <c r="E459" s="25">
        <f>(INDEX(Data!417:417,1,$P$1-12))+(INDEX(Data!417:417,1,$P$1-11))</f>
        <v>196620</v>
      </c>
      <c r="F459" s="25">
        <f>(INDEX(Data!417:417,1,$P$1-10))+(INDEX(Data!417:417,1,$P$1-9))</f>
        <v>842564</v>
      </c>
      <c r="G459" s="25">
        <f>(INDEX(Data!417:417,1,$P$1-8))+(INDEX(Data!417:417,1,$P$1-7))</f>
        <v>500000</v>
      </c>
      <c r="H459" s="25">
        <f>(INDEX(Data!417:417,1,$P$1-6))+(INDEX(Data!417:417,1,$P$1-5))</f>
        <v>1000000</v>
      </c>
      <c r="I459" s="48">
        <f>(INDEX(Data!417:417,1,$P$1-4))+(INDEX(Data!417:417,1,$P$1-3))</f>
        <v>1000000</v>
      </c>
      <c r="J459" s="28">
        <f>(INDEX(Data!417:417,1,$P$1-2))+(INDEX(Data!417:417,1,$P$1-1))</f>
        <v>1360812</v>
      </c>
      <c r="K459" s="26">
        <f>(INDEX(Data!417:417,1,$P$1))+(INDEX(Data!417:417,1,$P$1+1))</f>
        <v>1360812</v>
      </c>
    </row>
    <row r="460" spans="1:13" ht="12.75" hidden="1" customHeight="1" outlineLevel="1">
      <c r="A460" s="5" t="s">
        <v>57</v>
      </c>
      <c r="B460" s="25">
        <f>(INDEX(Data!418:418,1,$P$1-18))+(INDEX(Data!418:418,1,$P$1-17))</f>
        <v>0</v>
      </c>
      <c r="C460" s="25">
        <f>(INDEX(Data!418:418,1,$P$1-16))+(INDEX(Data!418:418,1,$P$1-15))</f>
        <v>0</v>
      </c>
      <c r="D460" s="25">
        <f>(INDEX(Data!418:418,1,$P$1-14))+(INDEX(Data!418:418,1,$P$1-13))</f>
        <v>0</v>
      </c>
      <c r="E460" s="25">
        <f>(INDEX(Data!418:418,1,$P$1-12))+(INDEX(Data!418:418,1,$P$1-11))</f>
        <v>0</v>
      </c>
      <c r="F460" s="25">
        <f>(INDEX(Data!418:418,1,$P$1-10))+(INDEX(Data!418:418,1,$P$1-9))</f>
        <v>137714</v>
      </c>
      <c r="G460" s="25">
        <f>(INDEX(Data!418:418,1,$P$1-8))+(INDEX(Data!418:418,1,$P$1-7))</f>
        <v>500000</v>
      </c>
      <c r="H460" s="25">
        <f>(INDEX(Data!418:418,1,$P$1-6))+(INDEX(Data!418:418,1,$P$1-5))</f>
        <v>1000000</v>
      </c>
      <c r="I460" s="48">
        <f>(INDEX(Data!418:418,1,$P$1-4))+(INDEX(Data!418:418,1,$P$1-3))</f>
        <v>1000000</v>
      </c>
      <c r="J460" s="28">
        <f>(INDEX(Data!418:418,1,$P$1-2))+(INDEX(Data!418:418,1,$P$1-1))</f>
        <v>1360812</v>
      </c>
      <c r="K460" s="26">
        <f>(INDEX(Data!418:418,1,$P$1))+(INDEX(Data!418:418,1,$P$1+1))</f>
        <v>1360812</v>
      </c>
    </row>
    <row r="461" spans="1:13" ht="12.75" hidden="1" customHeight="1" outlineLevel="1">
      <c r="A461" s="5" t="s">
        <v>58</v>
      </c>
      <c r="B461" s="25">
        <f>(INDEX(Data!419:419,1,$P$1-18))+(INDEX(Data!419:419,1,$P$1-17))</f>
        <v>0</v>
      </c>
      <c r="C461" s="25">
        <f>(INDEX(Data!419:419,1,$P$1-16))+(INDEX(Data!419:419,1,$P$1-15))</f>
        <v>0</v>
      </c>
      <c r="D461" s="25">
        <f>(INDEX(Data!419:419,1,$P$1-14))+(INDEX(Data!419:419,1,$P$1-13))</f>
        <v>0</v>
      </c>
      <c r="E461" s="25">
        <f>(INDEX(Data!419:419,1,$P$1-12))+(INDEX(Data!419:419,1,$P$1-11))</f>
        <v>0</v>
      </c>
      <c r="F461" s="25">
        <f>(INDEX(Data!419:419,1,$P$1-10))+(INDEX(Data!419:419,1,$P$1-9))</f>
        <v>0</v>
      </c>
      <c r="G461" s="25">
        <f>(INDEX(Data!419:419,1,$P$1-8))+(INDEX(Data!419:419,1,$P$1-7))</f>
        <v>0</v>
      </c>
      <c r="H461" s="25">
        <f>(INDEX(Data!419:419,1,$P$1-6))+(INDEX(Data!419:419,1,$P$1-5))</f>
        <v>1000000</v>
      </c>
      <c r="I461" s="48">
        <f>(INDEX(Data!419:419,1,$P$1-4))+(INDEX(Data!419:419,1,$P$1-3))</f>
        <v>1000000</v>
      </c>
      <c r="J461" s="28">
        <f>(INDEX(Data!419:419,1,$P$1-2))+(INDEX(Data!419:419,1,$P$1-1))</f>
        <v>1360812</v>
      </c>
      <c r="K461" s="26">
        <f>(INDEX(Data!419:419,1,$P$1))+(INDEX(Data!419:419,1,$P$1+1))</f>
        <v>1360812</v>
      </c>
    </row>
    <row r="462" spans="1:13" ht="12.75" hidden="1" customHeight="1" outlineLevel="1">
      <c r="A462" s="5" t="s">
        <v>59</v>
      </c>
      <c r="B462" s="25">
        <f>(INDEX(Data!420:420,1,$P$1-18))+(INDEX(Data!420:420,1,$P$1-17))</f>
        <v>0</v>
      </c>
      <c r="C462" s="25">
        <f>(INDEX(Data!420:420,1,$P$1-16))+(INDEX(Data!420:420,1,$P$1-15))</f>
        <v>0</v>
      </c>
      <c r="D462" s="25">
        <f>(INDEX(Data!420:420,1,$P$1-14))+(INDEX(Data!420:420,1,$P$1-13))</f>
        <v>0</v>
      </c>
      <c r="E462" s="25">
        <f>(INDEX(Data!420:420,1,$P$1-12))+(INDEX(Data!420:420,1,$P$1-11))</f>
        <v>0</v>
      </c>
      <c r="F462" s="25">
        <f>(INDEX(Data!420:420,1,$P$1-10))+(INDEX(Data!420:420,1,$P$1-9))</f>
        <v>0</v>
      </c>
      <c r="G462" s="25">
        <f>(INDEX(Data!420:420,1,$P$1-8))+(INDEX(Data!420:420,1,$P$1-7))</f>
        <v>0</v>
      </c>
      <c r="H462" s="25">
        <f>(INDEX(Data!420:420,1,$P$1-6))+(INDEX(Data!420:420,1,$P$1-5))</f>
        <v>1000000</v>
      </c>
      <c r="I462" s="48">
        <f>(INDEX(Data!420:420,1,$P$1-4))+(INDEX(Data!420:420,1,$P$1-3))</f>
        <v>1000000</v>
      </c>
      <c r="J462" s="28">
        <f>(INDEX(Data!420:420,1,$P$1-2))+(INDEX(Data!420:420,1,$P$1-1))</f>
        <v>1360812</v>
      </c>
      <c r="K462" s="26">
        <f>(INDEX(Data!420:420,1,$P$1))+(INDEX(Data!420:420,1,$P$1+1))</f>
        <v>1360812</v>
      </c>
    </row>
    <row r="463" spans="1:13" ht="12.75" hidden="1" customHeight="1" outlineLevel="1">
      <c r="A463" s="40" t="s">
        <v>184</v>
      </c>
      <c r="B463" s="25">
        <f>(INDEX(Data!421:421,1,$P$1-18))+(INDEX(Data!421:421,1,$P$1-17))</f>
        <v>0</v>
      </c>
      <c r="C463" s="25">
        <f>(INDEX(Data!421:421,1,$P$1-16))+(INDEX(Data!421:421,1,$P$1-15))</f>
        <v>0</v>
      </c>
      <c r="D463" s="25">
        <f>(INDEX(Data!421:421,1,$P$1-14))+(INDEX(Data!421:421,1,$P$1-13))</f>
        <v>0</v>
      </c>
      <c r="E463" s="25">
        <f>(INDEX(Data!421:421,1,$P$1-12))+(INDEX(Data!421:421,1,$P$1-11))</f>
        <v>0</v>
      </c>
      <c r="F463" s="25">
        <f>(INDEX(Data!421:421,1,$P$1-10))+(INDEX(Data!421:421,1,$P$1-9))</f>
        <v>0</v>
      </c>
      <c r="G463" s="25">
        <f>(INDEX(Data!421:421,1,$P$1-8))+(INDEX(Data!421:421,1,$P$1-7))</f>
        <v>0</v>
      </c>
      <c r="H463" s="25">
        <f>(INDEX(Data!421:421,1,$P$1-6))+(INDEX(Data!421:421,1,$P$1-5))</f>
        <v>1000000</v>
      </c>
      <c r="I463" s="48">
        <f>(INDEX(Data!421:421,1,$P$1-4))+(INDEX(Data!421:421,1,$P$1-3))</f>
        <v>1000000</v>
      </c>
      <c r="J463" s="28">
        <f>(INDEX(Data!421:421,1,$P$1-2))+(INDEX(Data!421:421,1,$P$1-1))</f>
        <v>1360812</v>
      </c>
      <c r="K463" s="26">
        <f>(INDEX(Data!421:421,1,$P$1))+(INDEX(Data!421:421,1,$P$1+1))</f>
        <v>1360812</v>
      </c>
    </row>
    <row r="464" spans="1:13" ht="12.75" hidden="1" customHeight="1" outlineLevel="1">
      <c r="A464" s="5" t="s">
        <v>60</v>
      </c>
      <c r="B464" s="25">
        <f>(INDEX(Data!422:422,1,$P$1-18))+(INDEX(Data!422:422,1,$P$1-17))</f>
        <v>0</v>
      </c>
      <c r="C464" s="25">
        <f>(INDEX(Data!422:422,1,$P$1-16))+(INDEX(Data!422:422,1,$P$1-15))</f>
        <v>0</v>
      </c>
      <c r="D464" s="25">
        <f>(INDEX(Data!422:422,1,$P$1-14))+(INDEX(Data!422:422,1,$P$1-13))</f>
        <v>0</v>
      </c>
      <c r="E464" s="25">
        <f>(INDEX(Data!422:422,1,$P$1-12))+(INDEX(Data!422:422,1,$P$1-11))</f>
        <v>0</v>
      </c>
      <c r="F464" s="25">
        <f>(INDEX(Data!422:422,1,$P$1-10))+(INDEX(Data!422:422,1,$P$1-9))</f>
        <v>0</v>
      </c>
      <c r="G464" s="25">
        <f>(INDEX(Data!422:422,1,$P$1-8))+(INDEX(Data!422:422,1,$P$1-7))</f>
        <v>0</v>
      </c>
      <c r="H464" s="25">
        <f>(INDEX(Data!422:422,1,$P$1-6))+(INDEX(Data!422:422,1,$P$1-5))</f>
        <v>1000000</v>
      </c>
      <c r="I464" s="48">
        <f>(INDEX(Data!422:422,1,$P$1-4))+(INDEX(Data!422:422,1,$P$1-3))</f>
        <v>1000000</v>
      </c>
      <c r="J464" s="28">
        <f>(INDEX(Data!422:422,1,$P$1-2))+(INDEX(Data!422:422,1,$P$1-1))</f>
        <v>1360812</v>
      </c>
      <c r="K464" s="26">
        <f>(INDEX(Data!422:422,1,$P$1))+(INDEX(Data!422:422,1,$P$1+1))</f>
        <v>1360812</v>
      </c>
    </row>
    <row r="465" spans="1:11" ht="12.75" hidden="1" customHeight="1" outlineLevel="1">
      <c r="A465" s="5" t="s">
        <v>61</v>
      </c>
      <c r="B465" s="25">
        <f>(INDEX(Data!423:423,1,$P$1-18))+(INDEX(Data!423:423,1,$P$1-17))</f>
        <v>0</v>
      </c>
      <c r="C465" s="25">
        <f>(INDEX(Data!423:423,1,$P$1-16))+(INDEX(Data!423:423,1,$P$1-15))</f>
        <v>0</v>
      </c>
      <c r="D465" s="25">
        <f>(INDEX(Data!423:423,1,$P$1-14))+(INDEX(Data!423:423,1,$P$1-13))</f>
        <v>0</v>
      </c>
      <c r="E465" s="25">
        <f>(INDEX(Data!423:423,1,$P$1-12))+(INDEX(Data!423:423,1,$P$1-11))</f>
        <v>0</v>
      </c>
      <c r="F465" s="25">
        <f>(INDEX(Data!423:423,1,$P$1-10))+(INDEX(Data!423:423,1,$P$1-9))</f>
        <v>0</v>
      </c>
      <c r="G465" s="25">
        <f>(INDEX(Data!423:423,1,$P$1-8))+(INDEX(Data!423:423,1,$P$1-7))</f>
        <v>0</v>
      </c>
      <c r="H465" s="25">
        <f>(INDEX(Data!423:423,1,$P$1-6))+(INDEX(Data!423:423,1,$P$1-5))</f>
        <v>1000000</v>
      </c>
      <c r="I465" s="48">
        <f>(INDEX(Data!423:423,1,$P$1-4))+(INDEX(Data!423:423,1,$P$1-3))</f>
        <v>1000000</v>
      </c>
      <c r="J465" s="28">
        <f>(INDEX(Data!423:423,1,$P$1-2))+(INDEX(Data!423:423,1,$P$1-1))</f>
        <v>1360812</v>
      </c>
      <c r="K465" s="26">
        <f>(INDEX(Data!423:423,1,$P$1))+(INDEX(Data!423:423,1,$P$1+1))</f>
        <v>1360812</v>
      </c>
    </row>
    <row r="466" spans="1:11" ht="12.75" hidden="1" customHeight="1" outlineLevel="1">
      <c r="A466" s="5" t="s">
        <v>62</v>
      </c>
      <c r="B466" s="25">
        <f>(INDEX(Data!424:424,1,$P$1-18))+(INDEX(Data!424:424,1,$P$1-17))</f>
        <v>0</v>
      </c>
      <c r="C466" s="25">
        <f>(INDEX(Data!424:424,1,$P$1-16))+(INDEX(Data!424:424,1,$P$1-15))</f>
        <v>0</v>
      </c>
      <c r="D466" s="25">
        <f>(INDEX(Data!424:424,1,$P$1-14))+(INDEX(Data!424:424,1,$P$1-13))</f>
        <v>0</v>
      </c>
      <c r="E466" s="25">
        <f>(INDEX(Data!424:424,1,$P$1-12))+(INDEX(Data!424:424,1,$P$1-11))</f>
        <v>0</v>
      </c>
      <c r="F466" s="25">
        <f>(INDEX(Data!424:424,1,$P$1-10))+(INDEX(Data!424:424,1,$P$1-9))</f>
        <v>699505</v>
      </c>
      <c r="G466" s="25">
        <f>(INDEX(Data!424:424,1,$P$1-8))+(INDEX(Data!424:424,1,$P$1-7))</f>
        <v>500000</v>
      </c>
      <c r="H466" s="25">
        <f>(INDEX(Data!424:424,1,$P$1-6))+(INDEX(Data!424:424,1,$P$1-5))</f>
        <v>1000000</v>
      </c>
      <c r="I466" s="48">
        <f>(INDEX(Data!424:424,1,$P$1-4))+(INDEX(Data!424:424,1,$P$1-3))</f>
        <v>1000000</v>
      </c>
      <c r="J466" s="28">
        <f>(INDEX(Data!424:424,1,$P$1-2))+(INDEX(Data!424:424,1,$P$1-1))</f>
        <v>1360812</v>
      </c>
      <c r="K466" s="26">
        <f>(INDEX(Data!424:424,1,$P$1))+(INDEX(Data!424:424,1,$P$1+1))</f>
        <v>1360812</v>
      </c>
    </row>
    <row r="467" spans="1:11" ht="12.75" hidden="1" customHeight="1" outlineLevel="1">
      <c r="A467" s="5" t="s">
        <v>63</v>
      </c>
      <c r="B467" s="25">
        <f>(INDEX(Data!425:425,1,$P$1-18))+(INDEX(Data!425:425,1,$P$1-17))</f>
        <v>0</v>
      </c>
      <c r="C467" s="25">
        <f>(INDEX(Data!425:425,1,$P$1-16))+(INDEX(Data!425:425,1,$P$1-15))</f>
        <v>0</v>
      </c>
      <c r="D467" s="25">
        <f>(INDEX(Data!425:425,1,$P$1-14))+(INDEX(Data!425:425,1,$P$1-13))</f>
        <v>0</v>
      </c>
      <c r="E467" s="25">
        <f>(INDEX(Data!425:425,1,$P$1-12))+(INDEX(Data!425:425,1,$P$1-11))</f>
        <v>0</v>
      </c>
      <c r="F467" s="25">
        <f>(INDEX(Data!425:425,1,$P$1-10))+(INDEX(Data!425:425,1,$P$1-9))</f>
        <v>179345</v>
      </c>
      <c r="G467" s="25">
        <f>(INDEX(Data!425:425,1,$P$1-8))+(INDEX(Data!425:425,1,$P$1-7))</f>
        <v>0</v>
      </c>
      <c r="H467" s="25">
        <f>(INDEX(Data!425:425,1,$P$1-6))+(INDEX(Data!425:425,1,$P$1-5))</f>
        <v>1000000</v>
      </c>
      <c r="I467" s="48">
        <f>(INDEX(Data!425:425,1,$P$1-4))+(INDEX(Data!425:425,1,$P$1-3))</f>
        <v>1000000</v>
      </c>
      <c r="J467" s="28">
        <f>(INDEX(Data!425:425,1,$P$1-2))+(INDEX(Data!425:425,1,$P$1-1))</f>
        <v>1360812</v>
      </c>
      <c r="K467" s="26">
        <f>(INDEX(Data!425:425,1,$P$1))+(INDEX(Data!425:425,1,$P$1+1))</f>
        <v>1360812</v>
      </c>
    </row>
    <row r="468" spans="1:11" ht="12.75" hidden="1" customHeight="1" outlineLevel="1">
      <c r="A468" s="5" t="s">
        <v>64</v>
      </c>
      <c r="B468" s="25">
        <f>(INDEX(Data!426:426,1,$P$1-18))+(INDEX(Data!426:426,1,$P$1-17))</f>
        <v>0</v>
      </c>
      <c r="C468" s="25">
        <f>(INDEX(Data!426:426,1,$P$1-16))+(INDEX(Data!426:426,1,$P$1-15))</f>
        <v>0</v>
      </c>
      <c r="D468" s="25">
        <f>(INDEX(Data!426:426,1,$P$1-14))+(INDEX(Data!426:426,1,$P$1-13))</f>
        <v>0</v>
      </c>
      <c r="E468" s="25">
        <f>(INDEX(Data!426:426,1,$P$1-12))+(INDEX(Data!426:426,1,$P$1-11))</f>
        <v>0</v>
      </c>
      <c r="F468" s="25">
        <f>(INDEX(Data!426:426,1,$P$1-10))+(INDEX(Data!426:426,1,$P$1-9))</f>
        <v>0</v>
      </c>
      <c r="G468" s="25">
        <f>(INDEX(Data!426:426,1,$P$1-8))+(INDEX(Data!426:426,1,$P$1-7))</f>
        <v>0</v>
      </c>
      <c r="H468" s="25">
        <f>(INDEX(Data!426:426,1,$P$1-6))+(INDEX(Data!426:426,1,$P$1-5))</f>
        <v>1000000</v>
      </c>
      <c r="I468" s="48">
        <f>(INDEX(Data!426:426,1,$P$1-4))+(INDEX(Data!426:426,1,$P$1-3))</f>
        <v>1000000</v>
      </c>
      <c r="J468" s="28">
        <f>(INDEX(Data!426:426,1,$P$1-2))+(INDEX(Data!426:426,1,$P$1-1))</f>
        <v>1360812</v>
      </c>
      <c r="K468" s="26">
        <f>(INDEX(Data!426:426,1,$P$1))+(INDEX(Data!426:426,1,$P$1+1))</f>
        <v>1360812</v>
      </c>
    </row>
    <row r="469" spans="1:11" ht="12.75" hidden="1" customHeight="1" outlineLevel="1">
      <c r="A469" s="5" t="s">
        <v>65</v>
      </c>
      <c r="B469" s="25">
        <f>(INDEX(Data!427:427,1,$P$1-18))+(INDEX(Data!427:427,1,$P$1-17))</f>
        <v>0</v>
      </c>
      <c r="C469" s="25">
        <f>(INDEX(Data!427:427,1,$P$1-16))+(INDEX(Data!427:427,1,$P$1-15))</f>
        <v>0</v>
      </c>
      <c r="D469" s="25">
        <f>(INDEX(Data!427:427,1,$P$1-14))+(INDEX(Data!427:427,1,$P$1-13))</f>
        <v>0</v>
      </c>
      <c r="E469" s="25">
        <f>(INDEX(Data!427:427,1,$P$1-12))+(INDEX(Data!427:427,1,$P$1-11))</f>
        <v>0</v>
      </c>
      <c r="F469" s="25">
        <f>(INDEX(Data!427:427,1,$P$1-10))+(INDEX(Data!427:427,1,$P$1-9))</f>
        <v>0</v>
      </c>
      <c r="G469" s="25">
        <f>(INDEX(Data!427:427,1,$P$1-8))+(INDEX(Data!427:427,1,$P$1-7))</f>
        <v>0</v>
      </c>
      <c r="H469" s="25">
        <f>(INDEX(Data!427:427,1,$P$1-6))+(INDEX(Data!427:427,1,$P$1-5))</f>
        <v>1000000</v>
      </c>
      <c r="I469" s="48">
        <f>(INDEX(Data!427:427,1,$P$1-4))+(INDEX(Data!427:427,1,$P$1-3))</f>
        <v>1000000</v>
      </c>
      <c r="J469" s="28">
        <f>(INDEX(Data!427:427,1,$P$1-2))+(INDEX(Data!427:427,1,$P$1-1))</f>
        <v>1360812</v>
      </c>
      <c r="K469" s="26">
        <f>(INDEX(Data!427:427,1,$P$1))+(INDEX(Data!427:427,1,$P$1+1))</f>
        <v>1360812</v>
      </c>
    </row>
    <row r="470" spans="1:11" ht="12.75" hidden="1" customHeight="1" outlineLevel="1">
      <c r="A470" s="5" t="s">
        <v>66</v>
      </c>
      <c r="B470" s="25">
        <f>(INDEX(Data!428:428,1,$P$1-18))+(INDEX(Data!428:428,1,$P$1-17))</f>
        <v>0</v>
      </c>
      <c r="C470" s="25">
        <f>(INDEX(Data!428:428,1,$P$1-16))+(INDEX(Data!428:428,1,$P$1-15))</f>
        <v>0</v>
      </c>
      <c r="D470" s="25">
        <f>(INDEX(Data!428:428,1,$P$1-14))+(INDEX(Data!428:428,1,$P$1-13))</f>
        <v>0</v>
      </c>
      <c r="E470" s="25">
        <f>(INDEX(Data!428:428,1,$P$1-12))+(INDEX(Data!428:428,1,$P$1-11))</f>
        <v>0</v>
      </c>
      <c r="F470" s="25">
        <f>(INDEX(Data!428:428,1,$P$1-10))+(INDEX(Data!428:428,1,$P$1-9))</f>
        <v>0</v>
      </c>
      <c r="G470" s="25">
        <f>(INDEX(Data!428:428,1,$P$1-8))+(INDEX(Data!428:428,1,$P$1-7))</f>
        <v>0</v>
      </c>
      <c r="H470" s="25">
        <f>(INDEX(Data!428:428,1,$P$1-6))+(INDEX(Data!428:428,1,$P$1-5))</f>
        <v>1000000</v>
      </c>
      <c r="I470" s="48">
        <f>(INDEX(Data!428:428,1,$P$1-4))+(INDEX(Data!428:428,1,$P$1-3))</f>
        <v>1000000</v>
      </c>
      <c r="J470" s="28">
        <f>(INDEX(Data!428:428,1,$P$1-2))+(INDEX(Data!428:428,1,$P$1-1))</f>
        <v>1360812</v>
      </c>
      <c r="K470" s="26">
        <f>(INDEX(Data!428:428,1,$P$1))+(INDEX(Data!428:428,1,$P$1+1))</f>
        <v>1360812</v>
      </c>
    </row>
    <row r="471" spans="1:11" ht="12.75" hidden="1" customHeight="1" outlineLevel="1">
      <c r="A471" s="5" t="s">
        <v>67</v>
      </c>
      <c r="B471" s="25">
        <f>(INDEX(Data!429:429,1,$P$1-18))+(INDEX(Data!429:429,1,$P$1-17))</f>
        <v>0</v>
      </c>
      <c r="C471" s="25">
        <f>(INDEX(Data!429:429,1,$P$1-16))+(INDEX(Data!429:429,1,$P$1-15))</f>
        <v>0</v>
      </c>
      <c r="D471" s="25">
        <f>(INDEX(Data!429:429,1,$P$1-14))+(INDEX(Data!429:429,1,$P$1-13))</f>
        <v>0</v>
      </c>
      <c r="E471" s="25">
        <f>(INDEX(Data!429:429,1,$P$1-12))+(INDEX(Data!429:429,1,$P$1-11))</f>
        <v>0</v>
      </c>
      <c r="F471" s="25">
        <f>(INDEX(Data!429:429,1,$P$1-10))+(INDEX(Data!429:429,1,$P$1-9))</f>
        <v>1006991</v>
      </c>
      <c r="G471" s="25">
        <f>(INDEX(Data!429:429,1,$P$1-8))+(INDEX(Data!429:429,1,$P$1-7))</f>
        <v>500000</v>
      </c>
      <c r="H471" s="25">
        <f>(INDEX(Data!429:429,1,$P$1-6))+(INDEX(Data!429:429,1,$P$1-5))</f>
        <v>1000000</v>
      </c>
      <c r="I471" s="48">
        <f>(INDEX(Data!429:429,1,$P$1-4))+(INDEX(Data!429:429,1,$P$1-3))</f>
        <v>1000000</v>
      </c>
      <c r="J471" s="28">
        <f>(INDEX(Data!429:429,1,$P$1-2))+(INDEX(Data!429:429,1,$P$1-1))</f>
        <v>1360812</v>
      </c>
      <c r="K471" s="26">
        <f>(INDEX(Data!429:429,1,$P$1))+(INDEX(Data!429:429,1,$P$1+1))</f>
        <v>1360812</v>
      </c>
    </row>
    <row r="472" spans="1:11" ht="12.75" hidden="1" customHeight="1" outlineLevel="1">
      <c r="A472" s="5" t="s">
        <v>68</v>
      </c>
      <c r="B472" s="25">
        <f>(INDEX(Data!430:430,1,$P$1-18))+(INDEX(Data!430:430,1,$P$1-17))</f>
        <v>0</v>
      </c>
      <c r="C472" s="25">
        <f>(INDEX(Data!430:430,1,$P$1-16))+(INDEX(Data!430:430,1,$P$1-15))</f>
        <v>0</v>
      </c>
      <c r="D472" s="25">
        <f>(INDEX(Data!430:430,1,$P$1-14))+(INDEX(Data!430:430,1,$P$1-13))</f>
        <v>0</v>
      </c>
      <c r="E472" s="25">
        <f>(INDEX(Data!430:430,1,$P$1-12))+(INDEX(Data!430:430,1,$P$1-11))</f>
        <v>0</v>
      </c>
      <c r="F472" s="25">
        <f>(INDEX(Data!430:430,1,$P$1-10))+(INDEX(Data!430:430,1,$P$1-9))</f>
        <v>0</v>
      </c>
      <c r="G472" s="25">
        <f>(INDEX(Data!430:430,1,$P$1-8))+(INDEX(Data!430:430,1,$P$1-7))</f>
        <v>0</v>
      </c>
      <c r="H472" s="25">
        <f>(INDEX(Data!430:430,1,$P$1-6))+(INDEX(Data!430:430,1,$P$1-5))</f>
        <v>1000000</v>
      </c>
      <c r="I472" s="48">
        <f>(INDEX(Data!430:430,1,$P$1-4))+(INDEX(Data!430:430,1,$P$1-3))</f>
        <v>1000000</v>
      </c>
      <c r="J472" s="28">
        <f>(INDEX(Data!430:430,1,$P$1-2))+(INDEX(Data!430:430,1,$P$1-1))</f>
        <v>1360812</v>
      </c>
      <c r="K472" s="26">
        <f>(INDEX(Data!430:430,1,$P$1))+(INDEX(Data!430:430,1,$P$1+1))</f>
        <v>1360812</v>
      </c>
    </row>
    <row r="473" spans="1:11" ht="12.75" hidden="1" customHeight="1" outlineLevel="1">
      <c r="A473" s="5" t="s">
        <v>69</v>
      </c>
      <c r="B473" s="25">
        <f>(INDEX(Data!431:431,1,$P$1-18))+(INDEX(Data!431:431,1,$P$1-17))</f>
        <v>0</v>
      </c>
      <c r="C473" s="25">
        <f>(INDEX(Data!431:431,1,$P$1-16))+(INDEX(Data!431:431,1,$P$1-15))</f>
        <v>0</v>
      </c>
      <c r="D473" s="25">
        <f>(INDEX(Data!431:431,1,$P$1-14))+(INDEX(Data!431:431,1,$P$1-13))</f>
        <v>0</v>
      </c>
      <c r="E473" s="25">
        <f>(INDEX(Data!431:431,1,$P$1-12))+(INDEX(Data!431:431,1,$P$1-11))</f>
        <v>0</v>
      </c>
      <c r="F473" s="25">
        <f>(INDEX(Data!431:431,1,$P$1-10))+(INDEX(Data!431:431,1,$P$1-9))</f>
        <v>0</v>
      </c>
      <c r="G473" s="25">
        <f>(INDEX(Data!431:431,1,$P$1-8))+(INDEX(Data!431:431,1,$P$1-7))</f>
        <v>0</v>
      </c>
      <c r="H473" s="25">
        <f>(INDEX(Data!431:431,1,$P$1-6))+(INDEX(Data!431:431,1,$P$1-5))</f>
        <v>1000000</v>
      </c>
      <c r="I473" s="48">
        <f>(INDEX(Data!431:431,1,$P$1-4))+(INDEX(Data!431:431,1,$P$1-3))</f>
        <v>1000000</v>
      </c>
      <c r="J473" s="28">
        <f>(INDEX(Data!431:431,1,$P$1-2))+(INDEX(Data!431:431,1,$P$1-1))</f>
        <v>1360812</v>
      </c>
      <c r="K473" s="26">
        <f>(INDEX(Data!431:431,1,$P$1))+(INDEX(Data!431:431,1,$P$1+1))</f>
        <v>1360812</v>
      </c>
    </row>
    <row r="474" spans="1:11" ht="12.75" hidden="1" customHeight="1" outlineLevel="1">
      <c r="A474" s="5" t="s">
        <v>70</v>
      </c>
      <c r="B474" s="25">
        <f>(INDEX(Data!432:432,1,$P$1-18))+(INDEX(Data!432:432,1,$P$1-17))</f>
        <v>0</v>
      </c>
      <c r="C474" s="25">
        <f>(INDEX(Data!432:432,1,$P$1-16))+(INDEX(Data!432:432,1,$P$1-15))</f>
        <v>0</v>
      </c>
      <c r="D474" s="25">
        <f>(INDEX(Data!432:432,1,$P$1-14))+(INDEX(Data!432:432,1,$P$1-13))</f>
        <v>0</v>
      </c>
      <c r="E474" s="25">
        <f>(INDEX(Data!432:432,1,$P$1-12))+(INDEX(Data!432:432,1,$P$1-11))</f>
        <v>0</v>
      </c>
      <c r="F474" s="25">
        <f>(INDEX(Data!432:432,1,$P$1-10))+(INDEX(Data!432:432,1,$P$1-9))</f>
        <v>0</v>
      </c>
      <c r="G474" s="25">
        <f>(INDEX(Data!432:432,1,$P$1-8))+(INDEX(Data!432:432,1,$P$1-7))</f>
        <v>0</v>
      </c>
      <c r="H474" s="25">
        <f>(INDEX(Data!432:432,1,$P$1-6))+(INDEX(Data!432:432,1,$P$1-5))</f>
        <v>1000000</v>
      </c>
      <c r="I474" s="48">
        <f>(INDEX(Data!432:432,1,$P$1-4))+(INDEX(Data!432:432,1,$P$1-3))</f>
        <v>1000000</v>
      </c>
      <c r="J474" s="28">
        <f>(INDEX(Data!432:432,1,$P$1-2))+(INDEX(Data!432:432,1,$P$1-1))</f>
        <v>1360812</v>
      </c>
      <c r="K474" s="26">
        <f>(INDEX(Data!432:432,1,$P$1))+(INDEX(Data!432:432,1,$P$1+1))</f>
        <v>1360812</v>
      </c>
    </row>
    <row r="475" spans="1:11" ht="12.75" hidden="1" customHeight="1" outlineLevel="1">
      <c r="A475" s="5" t="s">
        <v>71</v>
      </c>
      <c r="B475" s="25">
        <f>(INDEX(Data!433:433,1,$P$1-18))+(INDEX(Data!433:433,1,$P$1-17))</f>
        <v>0</v>
      </c>
      <c r="C475" s="25">
        <f>(INDEX(Data!433:433,1,$P$1-16))+(INDEX(Data!433:433,1,$P$1-15))</f>
        <v>0</v>
      </c>
      <c r="D475" s="25">
        <f>(INDEX(Data!433:433,1,$P$1-14))+(INDEX(Data!433:433,1,$P$1-13))</f>
        <v>0</v>
      </c>
      <c r="E475" s="25">
        <f>(INDEX(Data!433:433,1,$P$1-12))+(INDEX(Data!433:433,1,$P$1-11))</f>
        <v>0</v>
      </c>
      <c r="F475" s="25">
        <f>(INDEX(Data!433:433,1,$P$1-10))+(INDEX(Data!433:433,1,$P$1-9))</f>
        <v>0</v>
      </c>
      <c r="G475" s="25">
        <f>(INDEX(Data!433:433,1,$P$1-8))+(INDEX(Data!433:433,1,$P$1-7))</f>
        <v>0</v>
      </c>
      <c r="H475" s="25">
        <f>(INDEX(Data!433:433,1,$P$1-6))+(INDEX(Data!433:433,1,$P$1-5))</f>
        <v>1000000</v>
      </c>
      <c r="I475" s="48">
        <f>(INDEX(Data!433:433,1,$P$1-4))+(INDEX(Data!433:433,1,$P$1-3))</f>
        <v>1000000</v>
      </c>
      <c r="J475" s="28">
        <f>(INDEX(Data!433:433,1,$P$1-2))+(INDEX(Data!433:433,1,$P$1-1))</f>
        <v>1360812</v>
      </c>
      <c r="K475" s="26">
        <f>(INDEX(Data!433:433,1,$P$1))+(INDEX(Data!433:433,1,$P$1+1))</f>
        <v>1360812</v>
      </c>
    </row>
    <row r="476" spans="1:11" ht="12.75" hidden="1" customHeight="1" outlineLevel="1">
      <c r="A476" s="5" t="s">
        <v>72</v>
      </c>
      <c r="B476" s="25">
        <f>(INDEX(Data!434:434,1,$P$1-18))+(INDEX(Data!434:434,1,$P$1-17))</f>
        <v>0</v>
      </c>
      <c r="C476" s="25">
        <f>(INDEX(Data!434:434,1,$P$1-16))+(INDEX(Data!434:434,1,$P$1-15))</f>
        <v>0</v>
      </c>
      <c r="D476" s="25">
        <f>(INDEX(Data!434:434,1,$P$1-14))+(INDEX(Data!434:434,1,$P$1-13))</f>
        <v>0</v>
      </c>
      <c r="E476" s="25">
        <f>(INDEX(Data!434:434,1,$P$1-12))+(INDEX(Data!434:434,1,$P$1-11))</f>
        <v>0</v>
      </c>
      <c r="F476" s="25">
        <f>(INDEX(Data!434:434,1,$P$1-10))+(INDEX(Data!434:434,1,$P$1-9))</f>
        <v>0</v>
      </c>
      <c r="G476" s="25">
        <f>(INDEX(Data!434:434,1,$P$1-8))+(INDEX(Data!434:434,1,$P$1-7))</f>
        <v>0</v>
      </c>
      <c r="H476" s="25">
        <f>(INDEX(Data!434:434,1,$P$1-6))+(INDEX(Data!434:434,1,$P$1-5))</f>
        <v>1000000</v>
      </c>
      <c r="I476" s="48">
        <f>(INDEX(Data!434:434,1,$P$1-4))+(INDEX(Data!434:434,1,$P$1-3))</f>
        <v>1000000</v>
      </c>
      <c r="J476" s="28">
        <f>(INDEX(Data!434:434,1,$P$1-2))+(INDEX(Data!434:434,1,$P$1-1))</f>
        <v>1360812</v>
      </c>
      <c r="K476" s="26">
        <f>(INDEX(Data!434:434,1,$P$1))+(INDEX(Data!434:434,1,$P$1+1))</f>
        <v>1360812</v>
      </c>
    </row>
    <row r="477" spans="1:11" ht="12.75" hidden="1" customHeight="1" outlineLevel="1">
      <c r="A477" s="5" t="s">
        <v>73</v>
      </c>
      <c r="B477" s="25">
        <f>(INDEX(Data!435:435,1,$P$1-18))+(INDEX(Data!435:435,1,$P$1-17))</f>
        <v>0</v>
      </c>
      <c r="C477" s="25">
        <f>(INDEX(Data!435:435,1,$P$1-16))+(INDEX(Data!435:435,1,$P$1-15))</f>
        <v>0</v>
      </c>
      <c r="D477" s="25">
        <f>(INDEX(Data!435:435,1,$P$1-14))+(INDEX(Data!435:435,1,$P$1-13))</f>
        <v>0</v>
      </c>
      <c r="E477" s="25">
        <f>(INDEX(Data!435:435,1,$P$1-12))+(INDEX(Data!435:435,1,$P$1-11))</f>
        <v>0</v>
      </c>
      <c r="F477" s="25">
        <f>(INDEX(Data!435:435,1,$P$1-10))+(INDEX(Data!435:435,1,$P$1-9))</f>
        <v>0</v>
      </c>
      <c r="G477" s="25">
        <f>(INDEX(Data!435:435,1,$P$1-8))+(INDEX(Data!435:435,1,$P$1-7))</f>
        <v>0</v>
      </c>
      <c r="H477" s="25">
        <f>(INDEX(Data!435:435,1,$P$1-6))+(INDEX(Data!435:435,1,$P$1-5))</f>
        <v>1000000</v>
      </c>
      <c r="I477" s="48">
        <f>(INDEX(Data!435:435,1,$P$1-4))+(INDEX(Data!435:435,1,$P$1-3))</f>
        <v>1000000</v>
      </c>
      <c r="J477" s="28">
        <f>(INDEX(Data!435:435,1,$P$1-2))+(INDEX(Data!435:435,1,$P$1-1))</f>
        <v>1360812</v>
      </c>
      <c r="K477" s="26">
        <f>(INDEX(Data!435:435,1,$P$1))+(INDEX(Data!435:435,1,$P$1+1))</f>
        <v>1360812</v>
      </c>
    </row>
    <row r="478" spans="1:11" ht="12.75" hidden="1" customHeight="1" outlineLevel="1">
      <c r="A478" s="5" t="s">
        <v>74</v>
      </c>
      <c r="B478" s="25">
        <f>(INDEX(Data!436:436,1,$P$1-18))+(INDEX(Data!436:436,1,$P$1-17))</f>
        <v>0</v>
      </c>
      <c r="C478" s="25">
        <f>(INDEX(Data!436:436,1,$P$1-16))+(INDEX(Data!436:436,1,$P$1-15))</f>
        <v>0</v>
      </c>
      <c r="D478" s="25">
        <f>(INDEX(Data!436:436,1,$P$1-14))+(INDEX(Data!436:436,1,$P$1-13))</f>
        <v>0</v>
      </c>
      <c r="E478" s="25">
        <f>(INDEX(Data!436:436,1,$P$1-12))+(INDEX(Data!436:436,1,$P$1-11))</f>
        <v>0</v>
      </c>
      <c r="F478" s="25">
        <f>(INDEX(Data!436:436,1,$P$1-10))+(INDEX(Data!436:436,1,$P$1-9))</f>
        <v>0</v>
      </c>
      <c r="G478" s="25">
        <f>(INDEX(Data!436:436,1,$P$1-8))+(INDEX(Data!436:436,1,$P$1-7))</f>
        <v>0</v>
      </c>
      <c r="H478" s="25">
        <f>(INDEX(Data!436:436,1,$P$1-6))+(INDEX(Data!436:436,1,$P$1-5))</f>
        <v>1000000</v>
      </c>
      <c r="I478" s="48">
        <f>(INDEX(Data!436:436,1,$P$1-4))+(INDEX(Data!436:436,1,$P$1-3))</f>
        <v>1000000</v>
      </c>
      <c r="J478" s="28">
        <f>(INDEX(Data!436:436,1,$P$1-2))+(INDEX(Data!436:436,1,$P$1-1))</f>
        <v>1360812</v>
      </c>
      <c r="K478" s="26">
        <f>(INDEX(Data!436:436,1,$P$1))+(INDEX(Data!436:436,1,$P$1+1))</f>
        <v>1360812</v>
      </c>
    </row>
    <row r="479" spans="1:11" ht="12.75" hidden="1" customHeight="1" outlineLevel="1">
      <c r="A479" s="5" t="s">
        <v>75</v>
      </c>
      <c r="B479" s="25">
        <f>(INDEX(Data!437:437,1,$P$1-18))+(INDEX(Data!437:437,1,$P$1-17))</f>
        <v>0</v>
      </c>
      <c r="C479" s="25">
        <f>(INDEX(Data!437:437,1,$P$1-16))+(INDEX(Data!437:437,1,$P$1-15))</f>
        <v>0</v>
      </c>
      <c r="D479" s="25">
        <f>(INDEX(Data!437:437,1,$P$1-14))+(INDEX(Data!437:437,1,$P$1-13))</f>
        <v>0</v>
      </c>
      <c r="E479" s="25">
        <f>(INDEX(Data!437:437,1,$P$1-12))+(INDEX(Data!437:437,1,$P$1-11))</f>
        <v>0</v>
      </c>
      <c r="F479" s="25">
        <f>(INDEX(Data!437:437,1,$P$1-10))+(INDEX(Data!437:437,1,$P$1-9))</f>
        <v>0</v>
      </c>
      <c r="G479" s="25">
        <f>(INDEX(Data!437:437,1,$P$1-8))+(INDEX(Data!437:437,1,$P$1-7))</f>
        <v>0</v>
      </c>
      <c r="H479" s="25">
        <f>(INDEX(Data!437:437,1,$P$1-6))+(INDEX(Data!437:437,1,$P$1-5))</f>
        <v>1000000</v>
      </c>
      <c r="I479" s="48">
        <f>(INDEX(Data!437:437,1,$P$1-4))+(INDEX(Data!437:437,1,$P$1-3))</f>
        <v>1000000</v>
      </c>
      <c r="J479" s="28">
        <f>(INDEX(Data!437:437,1,$P$1-2))+(INDEX(Data!437:437,1,$P$1-1))</f>
        <v>1360812</v>
      </c>
      <c r="K479" s="26">
        <f>(INDEX(Data!437:437,1,$P$1))+(INDEX(Data!437:437,1,$P$1+1))</f>
        <v>1360812</v>
      </c>
    </row>
    <row r="480" spans="1:11" ht="12.75" hidden="1" customHeight="1" outlineLevel="1">
      <c r="A480" s="5" t="s">
        <v>76</v>
      </c>
      <c r="B480" s="25">
        <f>(INDEX(Data!438:438,1,$P$1-18))+(INDEX(Data!438:438,1,$P$1-17))</f>
        <v>0</v>
      </c>
      <c r="C480" s="25">
        <f>(INDEX(Data!438:438,1,$P$1-16))+(INDEX(Data!438:438,1,$P$1-15))</f>
        <v>0</v>
      </c>
      <c r="D480" s="25">
        <f>(INDEX(Data!438:438,1,$P$1-14))+(INDEX(Data!438:438,1,$P$1-13))</f>
        <v>0</v>
      </c>
      <c r="E480" s="25">
        <f>(INDEX(Data!438:438,1,$P$1-12))+(INDEX(Data!438:438,1,$P$1-11))</f>
        <v>0</v>
      </c>
      <c r="F480" s="25">
        <f>(INDEX(Data!438:438,1,$P$1-10))+(INDEX(Data!438:438,1,$P$1-9))</f>
        <v>0</v>
      </c>
      <c r="G480" s="25">
        <f>(INDEX(Data!438:438,1,$P$1-8))+(INDEX(Data!438:438,1,$P$1-7))</f>
        <v>0</v>
      </c>
      <c r="H480" s="25">
        <f>(INDEX(Data!438:438,1,$P$1-6))+(INDEX(Data!438:438,1,$P$1-5))</f>
        <v>1000000</v>
      </c>
      <c r="I480" s="48">
        <f>(INDEX(Data!438:438,1,$P$1-4))+(INDEX(Data!438:438,1,$P$1-3))</f>
        <v>1000000</v>
      </c>
      <c r="J480" s="28">
        <f>(INDEX(Data!438:438,1,$P$1-2))+(INDEX(Data!438:438,1,$P$1-1))</f>
        <v>1360812</v>
      </c>
      <c r="K480" s="26">
        <f>(INDEX(Data!438:438,1,$P$1))+(INDEX(Data!438:438,1,$P$1+1))</f>
        <v>1360812</v>
      </c>
    </row>
    <row r="481" spans="1:11" ht="12.75" hidden="1" customHeight="1" outlineLevel="1">
      <c r="A481" s="5" t="s">
        <v>77</v>
      </c>
      <c r="B481" s="25">
        <f>(INDEX(Data!439:439,1,$P$1-18))+(INDEX(Data!439:439,1,$P$1-17))</f>
        <v>0</v>
      </c>
      <c r="C481" s="25">
        <f>(INDEX(Data!439:439,1,$P$1-16))+(INDEX(Data!439:439,1,$P$1-15))</f>
        <v>0</v>
      </c>
      <c r="D481" s="25">
        <f>(INDEX(Data!439:439,1,$P$1-14))+(INDEX(Data!439:439,1,$P$1-13))</f>
        <v>0</v>
      </c>
      <c r="E481" s="25">
        <f>(INDEX(Data!439:439,1,$P$1-12))+(INDEX(Data!439:439,1,$P$1-11))</f>
        <v>0</v>
      </c>
      <c r="F481" s="25">
        <f>(INDEX(Data!439:439,1,$P$1-10))+(INDEX(Data!439:439,1,$P$1-9))</f>
        <v>0</v>
      </c>
      <c r="G481" s="25">
        <f>(INDEX(Data!439:439,1,$P$1-8))+(INDEX(Data!439:439,1,$P$1-7))</f>
        <v>0</v>
      </c>
      <c r="H481" s="25">
        <f>(INDEX(Data!439:439,1,$P$1-6))+(INDEX(Data!439:439,1,$P$1-5))</f>
        <v>1000000</v>
      </c>
      <c r="I481" s="48">
        <f>(INDEX(Data!439:439,1,$P$1-4))+(INDEX(Data!439:439,1,$P$1-3))</f>
        <v>1000000</v>
      </c>
      <c r="J481" s="28">
        <f>(INDEX(Data!439:439,1,$P$1-2))+(INDEX(Data!439:439,1,$P$1-1))</f>
        <v>1360812</v>
      </c>
      <c r="K481" s="26">
        <f>(INDEX(Data!439:439,1,$P$1))+(INDEX(Data!439:439,1,$P$1+1))</f>
        <v>1360812</v>
      </c>
    </row>
    <row r="482" spans="1:11" ht="12.75" hidden="1" customHeight="1" outlineLevel="1">
      <c r="A482" s="5" t="s">
        <v>78</v>
      </c>
      <c r="B482" s="25">
        <f>(INDEX(Data!440:440,1,$P$1-18))+(INDEX(Data!440:440,1,$P$1-17))</f>
        <v>0</v>
      </c>
      <c r="C482" s="25">
        <f>(INDEX(Data!440:440,1,$P$1-16))+(INDEX(Data!440:440,1,$P$1-15))</f>
        <v>0</v>
      </c>
      <c r="D482" s="25">
        <f>(INDEX(Data!440:440,1,$P$1-14))+(INDEX(Data!440:440,1,$P$1-13))</f>
        <v>0</v>
      </c>
      <c r="E482" s="25">
        <f>(INDEX(Data!440:440,1,$P$1-12))+(INDEX(Data!440:440,1,$P$1-11))</f>
        <v>0</v>
      </c>
      <c r="F482" s="25">
        <f>(INDEX(Data!440:440,1,$P$1-10))+(INDEX(Data!440:440,1,$P$1-9))</f>
        <v>125343</v>
      </c>
      <c r="G482" s="25">
        <f>(INDEX(Data!440:440,1,$P$1-8))+(INDEX(Data!440:440,1,$P$1-7))</f>
        <v>0</v>
      </c>
      <c r="H482" s="25">
        <f>(INDEX(Data!440:440,1,$P$1-6))+(INDEX(Data!440:440,1,$P$1-5))</f>
        <v>1000000</v>
      </c>
      <c r="I482" s="48">
        <f>(INDEX(Data!440:440,1,$P$1-4))+(INDEX(Data!440:440,1,$P$1-3))</f>
        <v>1000000</v>
      </c>
      <c r="J482" s="28">
        <f>(INDEX(Data!440:440,1,$P$1-2))+(INDEX(Data!440:440,1,$P$1-1))</f>
        <v>1360812</v>
      </c>
      <c r="K482" s="26">
        <f>(INDEX(Data!440:440,1,$P$1))+(INDEX(Data!440:440,1,$P$1+1))</f>
        <v>1360812</v>
      </c>
    </row>
    <row r="483" spans="1:11" ht="12.75" hidden="1" customHeight="1" outlineLevel="1">
      <c r="A483" s="5" t="s">
        <v>79</v>
      </c>
      <c r="B483" s="25">
        <f>(INDEX(Data!441:441,1,$P$1-18))+(INDEX(Data!441:441,1,$P$1-17))</f>
        <v>0</v>
      </c>
      <c r="C483" s="25">
        <f>(INDEX(Data!441:441,1,$P$1-16))+(INDEX(Data!441:441,1,$P$1-15))</f>
        <v>0</v>
      </c>
      <c r="D483" s="25">
        <f>(INDEX(Data!441:441,1,$P$1-14))+(INDEX(Data!441:441,1,$P$1-13))</f>
        <v>0</v>
      </c>
      <c r="E483" s="25">
        <f>(INDEX(Data!441:441,1,$P$1-12))+(INDEX(Data!441:441,1,$P$1-11))</f>
        <v>0</v>
      </c>
      <c r="F483" s="25">
        <f>(INDEX(Data!441:441,1,$P$1-10))+(INDEX(Data!441:441,1,$P$1-9))</f>
        <v>1013918</v>
      </c>
      <c r="G483" s="25">
        <f>(INDEX(Data!441:441,1,$P$1-8))+(INDEX(Data!441:441,1,$P$1-7))</f>
        <v>0</v>
      </c>
      <c r="H483" s="25">
        <f>(INDEX(Data!441:441,1,$P$1-6))+(INDEX(Data!441:441,1,$P$1-5))</f>
        <v>1000000</v>
      </c>
      <c r="I483" s="48">
        <f>(INDEX(Data!441:441,1,$P$1-4))+(INDEX(Data!441:441,1,$P$1-3))</f>
        <v>1000000</v>
      </c>
      <c r="J483" s="28">
        <f>(INDEX(Data!441:441,1,$P$1-2))+(INDEX(Data!441:441,1,$P$1-1))</f>
        <v>1360812</v>
      </c>
      <c r="K483" s="26">
        <f>(INDEX(Data!441:441,1,$P$1))+(INDEX(Data!441:441,1,$P$1+1))</f>
        <v>1360812</v>
      </c>
    </row>
    <row r="484" spans="1:11" ht="12.75" hidden="1" customHeight="1" outlineLevel="1">
      <c r="A484" s="5" t="s">
        <v>80</v>
      </c>
      <c r="B484" s="25">
        <f>(INDEX(Data!442:442,1,$P$1-18))+(INDEX(Data!442:442,1,$P$1-17))</f>
        <v>0</v>
      </c>
      <c r="C484" s="25">
        <f>(INDEX(Data!442:442,1,$P$1-16))+(INDEX(Data!442:442,1,$P$1-15))</f>
        <v>0</v>
      </c>
      <c r="D484" s="25">
        <f>(INDEX(Data!442:442,1,$P$1-14))+(INDEX(Data!442:442,1,$P$1-13))</f>
        <v>0</v>
      </c>
      <c r="E484" s="25">
        <f>(INDEX(Data!442:442,1,$P$1-12))+(INDEX(Data!442:442,1,$P$1-11))</f>
        <v>1004940</v>
      </c>
      <c r="F484" s="25">
        <f>(INDEX(Data!442:442,1,$P$1-10))+(INDEX(Data!442:442,1,$P$1-9))</f>
        <v>978260</v>
      </c>
      <c r="G484" s="25">
        <f>(INDEX(Data!442:442,1,$P$1-8))+(INDEX(Data!442:442,1,$P$1-7))</f>
        <v>500000</v>
      </c>
      <c r="H484" s="25">
        <f>(INDEX(Data!442:442,1,$P$1-6))+(INDEX(Data!442:442,1,$P$1-5))</f>
        <v>1000000</v>
      </c>
      <c r="I484" s="48">
        <f>(INDEX(Data!442:442,1,$P$1-4))+(INDEX(Data!442:442,1,$P$1-3))</f>
        <v>1000000</v>
      </c>
      <c r="J484" s="28">
        <f>(INDEX(Data!442:442,1,$P$1-2))+(INDEX(Data!442:442,1,$P$1-1))</f>
        <v>1360812</v>
      </c>
      <c r="K484" s="26">
        <f>(INDEX(Data!442:442,1,$P$1))+(INDEX(Data!442:442,1,$P$1+1))</f>
        <v>1360812</v>
      </c>
    </row>
    <row r="485" spans="1:11" ht="12.75" hidden="1" customHeight="1" outlineLevel="1">
      <c r="A485" s="5" t="s">
        <v>81</v>
      </c>
      <c r="B485" s="25">
        <f>(INDEX(Data!443:443,1,$P$1-18))+(INDEX(Data!443:443,1,$P$1-17))</f>
        <v>0</v>
      </c>
      <c r="C485" s="25">
        <f>(INDEX(Data!443:443,1,$P$1-16))+(INDEX(Data!443:443,1,$P$1-15))</f>
        <v>0</v>
      </c>
      <c r="D485" s="25">
        <f>(INDEX(Data!443:443,1,$P$1-14))+(INDEX(Data!443:443,1,$P$1-13))</f>
        <v>0</v>
      </c>
      <c r="E485" s="25">
        <f>(INDEX(Data!443:443,1,$P$1-12))+(INDEX(Data!443:443,1,$P$1-11))</f>
        <v>0</v>
      </c>
      <c r="F485" s="25">
        <f>(INDEX(Data!443:443,1,$P$1-10))+(INDEX(Data!443:443,1,$P$1-9))</f>
        <v>0</v>
      </c>
      <c r="G485" s="25">
        <f>(INDEX(Data!443:443,1,$P$1-8))+(INDEX(Data!443:443,1,$P$1-7))</f>
        <v>0</v>
      </c>
      <c r="H485" s="25">
        <f>(INDEX(Data!443:443,1,$P$1-6))+(INDEX(Data!443:443,1,$P$1-5))</f>
        <v>1000000</v>
      </c>
      <c r="I485" s="48">
        <f>(INDEX(Data!443:443,1,$P$1-4))+(INDEX(Data!443:443,1,$P$1-3))</f>
        <v>1000000</v>
      </c>
      <c r="J485" s="28">
        <f>(INDEX(Data!443:443,1,$P$1-2))+(INDEX(Data!443:443,1,$P$1-1))</f>
        <v>1360812</v>
      </c>
      <c r="K485" s="26">
        <f>(INDEX(Data!443:443,1,$P$1))+(INDEX(Data!443:443,1,$P$1+1))</f>
        <v>1360812</v>
      </c>
    </row>
    <row r="486" spans="1:11" ht="12.75" hidden="1" customHeight="1" outlineLevel="1">
      <c r="A486" s="5" t="s">
        <v>82</v>
      </c>
      <c r="B486" s="25">
        <f>(INDEX(Data!444:444,1,$P$1-18))+(INDEX(Data!444:444,1,$P$1-17))</f>
        <v>0</v>
      </c>
      <c r="C486" s="25">
        <f>(INDEX(Data!444:444,1,$P$1-16))+(INDEX(Data!444:444,1,$P$1-15))</f>
        <v>0</v>
      </c>
      <c r="D486" s="25">
        <f>(INDEX(Data!444:444,1,$P$1-14))+(INDEX(Data!444:444,1,$P$1-13))</f>
        <v>0</v>
      </c>
      <c r="E486" s="25">
        <f>(INDEX(Data!444:444,1,$P$1-12))+(INDEX(Data!444:444,1,$P$1-11))</f>
        <v>0</v>
      </c>
      <c r="F486" s="25">
        <f>(INDEX(Data!444:444,1,$P$1-10))+(INDEX(Data!444:444,1,$P$1-9))</f>
        <v>0</v>
      </c>
      <c r="G486" s="25">
        <f>(INDEX(Data!444:444,1,$P$1-8))+(INDEX(Data!444:444,1,$P$1-7))</f>
        <v>0</v>
      </c>
      <c r="H486" s="25">
        <f>(INDEX(Data!444:444,1,$P$1-6))+(INDEX(Data!444:444,1,$P$1-5))</f>
        <v>1000000</v>
      </c>
      <c r="I486" s="48">
        <f>(INDEX(Data!444:444,1,$P$1-4))+(INDEX(Data!444:444,1,$P$1-3))</f>
        <v>1000000</v>
      </c>
      <c r="J486" s="28">
        <f>(INDEX(Data!444:444,1,$P$1-2))+(INDEX(Data!444:444,1,$P$1-1))</f>
        <v>1360812</v>
      </c>
      <c r="K486" s="26">
        <f>(INDEX(Data!444:444,1,$P$1))+(INDEX(Data!444:444,1,$P$1+1))</f>
        <v>1360812</v>
      </c>
    </row>
    <row r="487" spans="1:11" ht="12.75" hidden="1" customHeight="1" outlineLevel="1">
      <c r="A487" s="5" t="s">
        <v>83</v>
      </c>
      <c r="B487" s="25">
        <f>(INDEX(Data!445:445,1,$P$1-18))+(INDEX(Data!445:445,1,$P$1-17))</f>
        <v>0</v>
      </c>
      <c r="C487" s="25">
        <f>(INDEX(Data!445:445,1,$P$1-16))+(INDEX(Data!445:445,1,$P$1-15))</f>
        <v>0</v>
      </c>
      <c r="D487" s="25">
        <f>(INDEX(Data!445:445,1,$P$1-14))+(INDEX(Data!445:445,1,$P$1-13))</f>
        <v>0</v>
      </c>
      <c r="E487" s="25">
        <f>(INDEX(Data!445:445,1,$P$1-12))+(INDEX(Data!445:445,1,$P$1-11))</f>
        <v>0</v>
      </c>
      <c r="F487" s="25">
        <f>(INDEX(Data!445:445,1,$P$1-10))+(INDEX(Data!445:445,1,$P$1-9))</f>
        <v>0</v>
      </c>
      <c r="G487" s="25">
        <f>(INDEX(Data!445:445,1,$P$1-8))+(INDEX(Data!445:445,1,$P$1-7))</f>
        <v>0</v>
      </c>
      <c r="H487" s="25">
        <f>(INDEX(Data!445:445,1,$P$1-6))+(INDEX(Data!445:445,1,$P$1-5))</f>
        <v>1000000</v>
      </c>
      <c r="I487" s="48">
        <f>(INDEX(Data!445:445,1,$P$1-4))+(INDEX(Data!445:445,1,$P$1-3))</f>
        <v>1000000</v>
      </c>
      <c r="J487" s="28">
        <f>(INDEX(Data!445:445,1,$P$1-2))+(INDEX(Data!445:445,1,$P$1-1))</f>
        <v>1360812</v>
      </c>
      <c r="K487" s="26">
        <f>(INDEX(Data!445:445,1,$P$1))+(INDEX(Data!445:445,1,$P$1+1))</f>
        <v>1360812</v>
      </c>
    </row>
    <row r="488" spans="1:11" ht="12.75" hidden="1" customHeight="1" outlineLevel="1">
      <c r="A488" s="5" t="s">
        <v>84</v>
      </c>
      <c r="B488" s="25">
        <f>(INDEX(Data!446:446,1,$P$1-18))+(INDEX(Data!446:446,1,$P$1-17))</f>
        <v>0</v>
      </c>
      <c r="C488" s="25">
        <f>(INDEX(Data!446:446,1,$P$1-16))+(INDEX(Data!446:446,1,$P$1-15))</f>
        <v>0</v>
      </c>
      <c r="D488" s="25">
        <f>(INDEX(Data!446:446,1,$P$1-14))+(INDEX(Data!446:446,1,$P$1-13))</f>
        <v>0</v>
      </c>
      <c r="E488" s="25">
        <f>(INDEX(Data!446:446,1,$P$1-12))+(INDEX(Data!446:446,1,$P$1-11))</f>
        <v>0</v>
      </c>
      <c r="F488" s="25">
        <f>(INDEX(Data!446:446,1,$P$1-10))+(INDEX(Data!446:446,1,$P$1-9))</f>
        <v>0</v>
      </c>
      <c r="G488" s="25">
        <f>(INDEX(Data!446:446,1,$P$1-8))+(INDEX(Data!446:446,1,$P$1-7))</f>
        <v>0</v>
      </c>
      <c r="H488" s="25">
        <f>(INDEX(Data!446:446,1,$P$1-6))+(INDEX(Data!446:446,1,$P$1-5))</f>
        <v>1000000</v>
      </c>
      <c r="I488" s="48">
        <f>(INDEX(Data!446:446,1,$P$1-4))+(INDEX(Data!446:446,1,$P$1-3))</f>
        <v>1000000</v>
      </c>
      <c r="J488" s="28">
        <f>(INDEX(Data!446:446,1,$P$1-2))+(INDEX(Data!446:446,1,$P$1-1))</f>
        <v>1360812</v>
      </c>
      <c r="K488" s="26">
        <f>(INDEX(Data!446:446,1,$P$1))+(INDEX(Data!446:446,1,$P$1+1))</f>
        <v>1360812</v>
      </c>
    </row>
    <row r="489" spans="1:11" ht="12.75" hidden="1" customHeight="1" outlineLevel="1">
      <c r="A489" s="5" t="s">
        <v>85</v>
      </c>
      <c r="B489" s="25">
        <f>(INDEX(Data!447:447,1,$P$1-18))+(INDEX(Data!447:447,1,$P$1-17))</f>
        <v>0</v>
      </c>
      <c r="C489" s="25">
        <f>(INDEX(Data!447:447,1,$P$1-16))+(INDEX(Data!447:447,1,$P$1-15))</f>
        <v>0</v>
      </c>
      <c r="D489" s="25">
        <f>(INDEX(Data!447:447,1,$P$1-14))+(INDEX(Data!447:447,1,$P$1-13))</f>
        <v>0</v>
      </c>
      <c r="E489" s="25">
        <f>(INDEX(Data!447:447,1,$P$1-12))+(INDEX(Data!447:447,1,$P$1-11))</f>
        <v>0</v>
      </c>
      <c r="F489" s="25">
        <f>(INDEX(Data!447:447,1,$P$1-10))+(INDEX(Data!447:447,1,$P$1-9))</f>
        <v>0</v>
      </c>
      <c r="G489" s="25">
        <f>(INDEX(Data!447:447,1,$P$1-8))+(INDEX(Data!447:447,1,$P$1-7))</f>
        <v>0</v>
      </c>
      <c r="H489" s="25">
        <f>(INDEX(Data!447:447,1,$P$1-6))+(INDEX(Data!447:447,1,$P$1-5))</f>
        <v>1000000</v>
      </c>
      <c r="I489" s="48">
        <f>(INDEX(Data!447:447,1,$P$1-4))+(INDEX(Data!447:447,1,$P$1-3))</f>
        <v>1000000</v>
      </c>
      <c r="J489" s="28">
        <f>(INDEX(Data!447:447,1,$P$1-2))+(INDEX(Data!447:447,1,$P$1-1))</f>
        <v>1360812</v>
      </c>
      <c r="K489" s="26">
        <f>(INDEX(Data!447:447,1,$P$1))+(INDEX(Data!447:447,1,$P$1+1))</f>
        <v>1360812</v>
      </c>
    </row>
    <row r="490" spans="1:11" ht="12.75" hidden="1" customHeight="1" outlineLevel="1">
      <c r="A490" s="5" t="s">
        <v>86</v>
      </c>
      <c r="B490" s="25">
        <f>(INDEX(Data!448:448,1,$P$1-18))+(INDEX(Data!448:448,1,$P$1-17))</f>
        <v>0</v>
      </c>
      <c r="C490" s="25">
        <f>(INDEX(Data!448:448,1,$P$1-16))+(INDEX(Data!448:448,1,$P$1-15))</f>
        <v>0</v>
      </c>
      <c r="D490" s="25">
        <f>(INDEX(Data!448:448,1,$P$1-14))+(INDEX(Data!448:448,1,$P$1-13))</f>
        <v>0</v>
      </c>
      <c r="E490" s="25">
        <f>(INDEX(Data!448:448,1,$P$1-12))+(INDEX(Data!448:448,1,$P$1-11))</f>
        <v>0</v>
      </c>
      <c r="F490" s="25">
        <f>(INDEX(Data!448:448,1,$P$1-10))+(INDEX(Data!448:448,1,$P$1-9))</f>
        <v>0</v>
      </c>
      <c r="G490" s="25">
        <f>(INDEX(Data!448:448,1,$P$1-8))+(INDEX(Data!448:448,1,$P$1-7))</f>
        <v>500000</v>
      </c>
      <c r="H490" s="25">
        <f>(INDEX(Data!448:448,1,$P$1-6))+(INDEX(Data!448:448,1,$P$1-5))</f>
        <v>1000000</v>
      </c>
      <c r="I490" s="48">
        <f>(INDEX(Data!448:448,1,$P$1-4))+(INDEX(Data!448:448,1,$P$1-3))</f>
        <v>1000000</v>
      </c>
      <c r="J490" s="28">
        <f>(INDEX(Data!448:448,1,$P$1-2))+(INDEX(Data!448:448,1,$P$1-1))</f>
        <v>1360812</v>
      </c>
      <c r="K490" s="26">
        <f>(INDEX(Data!448:448,1,$P$1))+(INDEX(Data!448:448,1,$P$1+1))</f>
        <v>1360812</v>
      </c>
    </row>
    <row r="491" spans="1:11" ht="12.75" hidden="1" customHeight="1" outlineLevel="1">
      <c r="A491" s="5" t="s">
        <v>87</v>
      </c>
      <c r="B491" s="25">
        <f>(INDEX(Data!449:449,1,$P$1-18))+(INDEX(Data!449:449,1,$P$1-17))</f>
        <v>0</v>
      </c>
      <c r="C491" s="25">
        <f>(INDEX(Data!449:449,1,$P$1-16))+(INDEX(Data!449:449,1,$P$1-15))</f>
        <v>0</v>
      </c>
      <c r="D491" s="25">
        <f>(INDEX(Data!449:449,1,$P$1-14))+(INDEX(Data!449:449,1,$P$1-13))</f>
        <v>0</v>
      </c>
      <c r="E491" s="25">
        <f>(INDEX(Data!449:449,1,$P$1-12))+(INDEX(Data!449:449,1,$P$1-11))</f>
        <v>0</v>
      </c>
      <c r="F491" s="25">
        <f>(INDEX(Data!449:449,1,$P$1-10))+(INDEX(Data!449:449,1,$P$1-9))</f>
        <v>0</v>
      </c>
      <c r="G491" s="25">
        <f>(INDEX(Data!449:449,1,$P$1-8))+(INDEX(Data!449:449,1,$P$1-7))</f>
        <v>0</v>
      </c>
      <c r="H491" s="25">
        <f>(INDEX(Data!449:449,1,$P$1-6))+(INDEX(Data!449:449,1,$P$1-5))</f>
        <v>1000000</v>
      </c>
      <c r="I491" s="48">
        <f>(INDEX(Data!449:449,1,$P$1-4))+(INDEX(Data!449:449,1,$P$1-3))</f>
        <v>1000000</v>
      </c>
      <c r="J491" s="28">
        <f>(INDEX(Data!449:449,1,$P$1-2))+(INDEX(Data!449:449,1,$P$1-1))</f>
        <v>1360812</v>
      </c>
      <c r="K491" s="26">
        <f>(INDEX(Data!449:449,1,$P$1))+(INDEX(Data!449:449,1,$P$1+1))</f>
        <v>1360812</v>
      </c>
    </row>
    <row r="492" spans="1:11" ht="12.75" hidden="1" customHeight="1" outlineLevel="1">
      <c r="A492" s="5" t="s">
        <v>88</v>
      </c>
      <c r="B492" s="25">
        <f>(INDEX(Data!450:450,1,$P$1-18))+(INDEX(Data!450:450,1,$P$1-17))</f>
        <v>0</v>
      </c>
      <c r="C492" s="25">
        <f>(INDEX(Data!450:450,1,$P$1-16))+(INDEX(Data!450:450,1,$P$1-15))</f>
        <v>0</v>
      </c>
      <c r="D492" s="25">
        <f>(INDEX(Data!450:450,1,$P$1-14))+(INDEX(Data!450:450,1,$P$1-13))</f>
        <v>0</v>
      </c>
      <c r="E492" s="25">
        <f>(INDEX(Data!450:450,1,$P$1-12))+(INDEX(Data!450:450,1,$P$1-11))</f>
        <v>0</v>
      </c>
      <c r="F492" s="25">
        <f>(INDEX(Data!450:450,1,$P$1-10))+(INDEX(Data!450:450,1,$P$1-9))</f>
        <v>0</v>
      </c>
      <c r="G492" s="25">
        <f>(INDEX(Data!450:450,1,$P$1-8))+(INDEX(Data!450:450,1,$P$1-7))</f>
        <v>0</v>
      </c>
      <c r="H492" s="25">
        <f>(INDEX(Data!450:450,1,$P$1-6))+(INDEX(Data!450:450,1,$P$1-5))</f>
        <v>1000000</v>
      </c>
      <c r="I492" s="48">
        <f>(INDEX(Data!450:450,1,$P$1-4))+(INDEX(Data!450:450,1,$P$1-3))</f>
        <v>1000000</v>
      </c>
      <c r="J492" s="28">
        <f>(INDEX(Data!450:450,1,$P$1-2))+(INDEX(Data!450:450,1,$P$1-1))</f>
        <v>1360812</v>
      </c>
      <c r="K492" s="26">
        <f>(INDEX(Data!450:450,1,$P$1))+(INDEX(Data!450:450,1,$P$1+1))</f>
        <v>1360812</v>
      </c>
    </row>
    <row r="493" spans="1:11" ht="12.75" hidden="1" customHeight="1" outlineLevel="1">
      <c r="A493" s="5" t="s">
        <v>89</v>
      </c>
      <c r="B493" s="25">
        <f>(INDEX(Data!451:451,1,$P$1-18))+(INDEX(Data!451:451,1,$P$1-17))</f>
        <v>0</v>
      </c>
      <c r="C493" s="25">
        <f>(INDEX(Data!451:451,1,$P$1-16))+(INDEX(Data!451:451,1,$P$1-15))</f>
        <v>0</v>
      </c>
      <c r="D493" s="25">
        <f>(INDEX(Data!451:451,1,$P$1-14))+(INDEX(Data!451:451,1,$P$1-13))</f>
        <v>0</v>
      </c>
      <c r="E493" s="25">
        <f>(INDEX(Data!451:451,1,$P$1-12))+(INDEX(Data!451:451,1,$P$1-11))</f>
        <v>0</v>
      </c>
      <c r="F493" s="25">
        <f>(INDEX(Data!451:451,1,$P$1-10))+(INDEX(Data!451:451,1,$P$1-9))</f>
        <v>0</v>
      </c>
      <c r="G493" s="25">
        <f>(INDEX(Data!451:451,1,$P$1-8))+(INDEX(Data!451:451,1,$P$1-7))</f>
        <v>0</v>
      </c>
      <c r="H493" s="25">
        <f>(INDEX(Data!451:451,1,$P$1-6))+(INDEX(Data!451:451,1,$P$1-5))</f>
        <v>1000000</v>
      </c>
      <c r="I493" s="48">
        <f>(INDEX(Data!451:451,1,$P$1-4))+(INDEX(Data!451:451,1,$P$1-3))</f>
        <v>1000000</v>
      </c>
      <c r="J493" s="28">
        <f>(INDEX(Data!451:451,1,$P$1-2))+(INDEX(Data!451:451,1,$P$1-1))</f>
        <v>1360812</v>
      </c>
      <c r="K493" s="26">
        <f>(INDEX(Data!451:451,1,$P$1))+(INDEX(Data!451:451,1,$P$1+1))</f>
        <v>1360812</v>
      </c>
    </row>
    <row r="494" spans="1:11" ht="12.75" hidden="1" customHeight="1" outlineLevel="1">
      <c r="A494" s="5" t="s">
        <v>90</v>
      </c>
      <c r="B494" s="25">
        <f>(INDEX(Data!452:452,1,$P$1-18))+(INDEX(Data!452:452,1,$P$1-17))</f>
        <v>0</v>
      </c>
      <c r="C494" s="25">
        <f>(INDEX(Data!452:452,1,$P$1-16))+(INDEX(Data!452:452,1,$P$1-15))</f>
        <v>0</v>
      </c>
      <c r="D494" s="25">
        <f>(INDEX(Data!452:452,1,$P$1-14))+(INDEX(Data!452:452,1,$P$1-13))</f>
        <v>0</v>
      </c>
      <c r="E494" s="25">
        <f>(INDEX(Data!452:452,1,$P$1-12))+(INDEX(Data!452:452,1,$P$1-11))</f>
        <v>0</v>
      </c>
      <c r="F494" s="25">
        <f>(INDEX(Data!452:452,1,$P$1-10))+(INDEX(Data!452:452,1,$P$1-9))</f>
        <v>0</v>
      </c>
      <c r="G494" s="25">
        <f>(INDEX(Data!452:452,1,$P$1-8))+(INDEX(Data!452:452,1,$P$1-7))</f>
        <v>0</v>
      </c>
      <c r="H494" s="25">
        <f>(INDEX(Data!452:452,1,$P$1-6))+(INDEX(Data!452:452,1,$P$1-5))</f>
        <v>1000000</v>
      </c>
      <c r="I494" s="48">
        <f>(INDEX(Data!452:452,1,$P$1-4))+(INDEX(Data!452:452,1,$P$1-3))</f>
        <v>1000000</v>
      </c>
      <c r="J494" s="28">
        <f>(INDEX(Data!452:452,1,$P$1-2))+(INDEX(Data!452:452,1,$P$1-1))</f>
        <v>1360812</v>
      </c>
      <c r="K494" s="26">
        <f>(INDEX(Data!452:452,1,$P$1))+(INDEX(Data!452:452,1,$P$1+1))</f>
        <v>1360812</v>
      </c>
    </row>
    <row r="495" spans="1:11" ht="12.75" hidden="1" customHeight="1" outlineLevel="1">
      <c r="A495" s="5" t="s">
        <v>91</v>
      </c>
      <c r="B495" s="25">
        <f>(INDEX(Data!453:453,1,$P$1-18))+(INDEX(Data!453:453,1,$P$1-17))</f>
        <v>0</v>
      </c>
      <c r="C495" s="25">
        <f>(INDEX(Data!453:453,1,$P$1-16))+(INDEX(Data!453:453,1,$P$1-15))</f>
        <v>0</v>
      </c>
      <c r="D495" s="25">
        <f>(INDEX(Data!453:453,1,$P$1-14))+(INDEX(Data!453:453,1,$P$1-13))</f>
        <v>0</v>
      </c>
      <c r="E495" s="25">
        <f>(INDEX(Data!453:453,1,$P$1-12))+(INDEX(Data!453:453,1,$P$1-11))</f>
        <v>0</v>
      </c>
      <c r="F495" s="25">
        <f>(INDEX(Data!453:453,1,$P$1-10))+(INDEX(Data!453:453,1,$P$1-9))</f>
        <v>709258</v>
      </c>
      <c r="G495" s="25">
        <f>(INDEX(Data!453:453,1,$P$1-8))+(INDEX(Data!453:453,1,$P$1-7))</f>
        <v>500000</v>
      </c>
      <c r="H495" s="25">
        <f>(INDEX(Data!453:453,1,$P$1-6))+(INDEX(Data!453:453,1,$P$1-5))</f>
        <v>1000000</v>
      </c>
      <c r="I495" s="48">
        <f>(INDEX(Data!453:453,1,$P$1-4))+(INDEX(Data!453:453,1,$P$1-3))</f>
        <v>1000000</v>
      </c>
      <c r="J495" s="28">
        <f>(INDEX(Data!453:453,1,$P$1-2))+(INDEX(Data!453:453,1,$P$1-1))</f>
        <v>1360812</v>
      </c>
      <c r="K495" s="26">
        <f>(INDEX(Data!453:453,1,$P$1))+(INDEX(Data!453:453,1,$P$1+1))</f>
        <v>1360812</v>
      </c>
    </row>
    <row r="496" spans="1:11" ht="12.75" hidden="1" customHeight="1" outlineLevel="1">
      <c r="A496" s="5" t="s">
        <v>92</v>
      </c>
      <c r="B496" s="25">
        <f>(INDEX(Data!454:454,1,$P$1-18))+(INDEX(Data!454:454,1,$P$1-17))</f>
        <v>0</v>
      </c>
      <c r="C496" s="25">
        <f>(INDEX(Data!454:454,1,$P$1-16))+(INDEX(Data!454:454,1,$P$1-15))</f>
        <v>0</v>
      </c>
      <c r="D496" s="25">
        <f>(INDEX(Data!454:454,1,$P$1-14))+(INDEX(Data!454:454,1,$P$1-13))</f>
        <v>0</v>
      </c>
      <c r="E496" s="25">
        <f>(INDEX(Data!454:454,1,$P$1-12))+(INDEX(Data!454:454,1,$P$1-11))</f>
        <v>0</v>
      </c>
      <c r="F496" s="25">
        <f>(INDEX(Data!454:454,1,$P$1-10))+(INDEX(Data!454:454,1,$P$1-9))</f>
        <v>0</v>
      </c>
      <c r="G496" s="25">
        <f>(INDEX(Data!454:454,1,$P$1-8))+(INDEX(Data!454:454,1,$P$1-7))</f>
        <v>0</v>
      </c>
      <c r="H496" s="25">
        <f>(INDEX(Data!454:454,1,$P$1-6))+(INDEX(Data!454:454,1,$P$1-5))</f>
        <v>1000000</v>
      </c>
      <c r="I496" s="48">
        <f>(INDEX(Data!454:454,1,$P$1-4))+(INDEX(Data!454:454,1,$P$1-3))</f>
        <v>1000000</v>
      </c>
      <c r="J496" s="28">
        <f>(INDEX(Data!454:454,1,$P$1-2))+(INDEX(Data!454:454,1,$P$1-1))</f>
        <v>1360812</v>
      </c>
      <c r="K496" s="26">
        <f>(INDEX(Data!454:454,1,$P$1))+(INDEX(Data!454:454,1,$P$1+1))</f>
        <v>1360812</v>
      </c>
    </row>
    <row r="497" spans="1:13" ht="12.75" hidden="1" customHeight="1" outlineLevel="1">
      <c r="A497" s="5" t="s">
        <v>93</v>
      </c>
      <c r="B497" s="25">
        <f>(INDEX(Data!455:455,1,$P$1-18))+(INDEX(Data!455:455,1,$P$1-17))</f>
        <v>0</v>
      </c>
      <c r="C497" s="25">
        <f>(INDEX(Data!455:455,1,$P$1-16))+(INDEX(Data!455:455,1,$P$1-15))</f>
        <v>0</v>
      </c>
      <c r="D497" s="25">
        <f>(INDEX(Data!455:455,1,$P$1-14))+(INDEX(Data!455:455,1,$P$1-13))</f>
        <v>0</v>
      </c>
      <c r="E497" s="25">
        <f>(INDEX(Data!455:455,1,$P$1-12))+(INDEX(Data!455:455,1,$P$1-11))</f>
        <v>0</v>
      </c>
      <c r="F497" s="25">
        <f>(INDEX(Data!455:455,1,$P$1-10))+(INDEX(Data!455:455,1,$P$1-9))</f>
        <v>0</v>
      </c>
      <c r="G497" s="25">
        <f>(INDEX(Data!455:455,1,$P$1-8))+(INDEX(Data!455:455,1,$P$1-7))</f>
        <v>0</v>
      </c>
      <c r="H497" s="25">
        <f>(INDEX(Data!455:455,1,$P$1-6))+(INDEX(Data!455:455,1,$P$1-5))</f>
        <v>1000000</v>
      </c>
      <c r="I497" s="48">
        <f>(INDEX(Data!455:455,1,$P$1-4))+(INDEX(Data!455:455,1,$P$1-3))</f>
        <v>1000000</v>
      </c>
      <c r="J497" s="28">
        <f>(INDEX(Data!455:455,1,$P$1-2))+(INDEX(Data!455:455,1,$P$1-1))</f>
        <v>1360812</v>
      </c>
      <c r="K497" s="26">
        <f>(INDEX(Data!455:455,1,$P$1))+(INDEX(Data!455:455,1,$P$1+1))</f>
        <v>1360812</v>
      </c>
    </row>
    <row r="498" spans="1:13" ht="12.75" hidden="1" customHeight="1" outlineLevel="1">
      <c r="A498" s="5" t="s">
        <v>94</v>
      </c>
      <c r="B498" s="25">
        <f>(INDEX(Data!456:456,1,$P$1-18))+(INDEX(Data!456:456,1,$P$1-17))</f>
        <v>0</v>
      </c>
      <c r="C498" s="25">
        <f>(INDEX(Data!456:456,1,$P$1-16))+(INDEX(Data!456:456,1,$P$1-15))</f>
        <v>0</v>
      </c>
      <c r="D498" s="25">
        <f>(INDEX(Data!456:456,1,$P$1-14))+(INDEX(Data!456:456,1,$P$1-13))</f>
        <v>0</v>
      </c>
      <c r="E498" s="25">
        <f>(INDEX(Data!456:456,1,$P$1-12))+(INDEX(Data!456:456,1,$P$1-11))</f>
        <v>0</v>
      </c>
      <c r="F498" s="25">
        <f>(INDEX(Data!456:456,1,$P$1-10))+(INDEX(Data!456:456,1,$P$1-9))</f>
        <v>69304</v>
      </c>
      <c r="G498" s="25">
        <f>(INDEX(Data!456:456,1,$P$1-8))+(INDEX(Data!456:456,1,$P$1-7))</f>
        <v>500000</v>
      </c>
      <c r="H498" s="25">
        <f>(INDEX(Data!456:456,1,$P$1-6))+(INDEX(Data!456:456,1,$P$1-5))</f>
        <v>1000000</v>
      </c>
      <c r="I498" s="48">
        <f>(INDEX(Data!456:456,1,$P$1-4))+(INDEX(Data!456:456,1,$P$1-3))</f>
        <v>1000000</v>
      </c>
      <c r="J498" s="28">
        <f>(INDEX(Data!456:456,1,$P$1-2))+(INDEX(Data!456:456,1,$P$1-1))</f>
        <v>1360812</v>
      </c>
      <c r="K498" s="26">
        <f>(INDEX(Data!456:456,1,$P$1))+(INDEX(Data!456:456,1,$P$1+1))</f>
        <v>1360812</v>
      </c>
    </row>
    <row r="499" spans="1:13" ht="12.75" hidden="1" customHeight="1" outlineLevel="1">
      <c r="A499" s="5" t="s">
        <v>95</v>
      </c>
      <c r="B499" s="25">
        <f>(INDEX(Data!457:457,1,$P$1-18))+(INDEX(Data!457:457,1,$P$1-17))</f>
        <v>0</v>
      </c>
      <c r="C499" s="25">
        <f>(INDEX(Data!457:457,1,$P$1-16))+(INDEX(Data!457:457,1,$P$1-15))</f>
        <v>0</v>
      </c>
      <c r="D499" s="25">
        <f>(INDEX(Data!457:457,1,$P$1-14))+(INDEX(Data!457:457,1,$P$1-13))</f>
        <v>0</v>
      </c>
      <c r="E499" s="25">
        <f>(INDEX(Data!457:457,1,$P$1-12))+(INDEX(Data!457:457,1,$P$1-11))</f>
        <v>0</v>
      </c>
      <c r="F499" s="25">
        <f>(INDEX(Data!457:457,1,$P$1-10))+(INDEX(Data!457:457,1,$P$1-9))</f>
        <v>0</v>
      </c>
      <c r="G499" s="25">
        <f>(INDEX(Data!457:457,1,$P$1-8))+(INDEX(Data!457:457,1,$P$1-7))</f>
        <v>500000</v>
      </c>
      <c r="H499" s="25">
        <f>(INDEX(Data!457:457,1,$P$1-6))+(INDEX(Data!457:457,1,$P$1-5))</f>
        <v>1000000</v>
      </c>
      <c r="I499" s="48">
        <f>(INDEX(Data!457:457,1,$P$1-4))+(INDEX(Data!457:457,1,$P$1-3))</f>
        <v>1000000</v>
      </c>
      <c r="J499" s="28">
        <f>(INDEX(Data!457:457,1,$P$1-2))+(INDEX(Data!457:457,1,$P$1-1))</f>
        <v>1360812</v>
      </c>
      <c r="K499" s="26">
        <f>(INDEX(Data!457:457,1,$P$1))+(INDEX(Data!457:457,1,$P$1+1))</f>
        <v>1360812</v>
      </c>
    </row>
    <row r="500" spans="1:13" collapsed="1">
      <c r="A500" s="370" t="s">
        <v>231</v>
      </c>
      <c r="B500" s="406">
        <f t="shared" ref="B500:F500" si="133">SUM(B450:B499)</f>
        <v>0</v>
      </c>
      <c r="C500" s="406">
        <f t="shared" si="133"/>
        <v>0</v>
      </c>
      <c r="D500" s="406">
        <f t="shared" si="133"/>
        <v>0</v>
      </c>
      <c r="E500" s="406">
        <f t="shared" si="133"/>
        <v>1201560</v>
      </c>
      <c r="F500" s="406">
        <f t="shared" si="133"/>
        <v>5762202</v>
      </c>
      <c r="G500" s="406">
        <f t="shared" ref="G500:K500" si="134">SUM(G450:G499)</f>
        <v>4500000</v>
      </c>
      <c r="H500" s="406">
        <f t="shared" si="134"/>
        <v>50000000</v>
      </c>
      <c r="I500" s="446">
        <f t="shared" si="134"/>
        <v>50000000</v>
      </c>
      <c r="J500" s="406">
        <f t="shared" si="134"/>
        <v>68040600</v>
      </c>
      <c r="K500" s="407">
        <f t="shared" si="134"/>
        <v>68040600</v>
      </c>
    </row>
    <row r="501" spans="1:13" s="38" customFormat="1" hidden="1" outlineLevel="1">
      <c r="A501" s="600" t="s">
        <v>229</v>
      </c>
      <c r="B501" s="598"/>
      <c r="C501" s="598"/>
      <c r="D501" s="598"/>
      <c r="E501" s="598"/>
      <c r="F501" s="598"/>
      <c r="G501" s="598"/>
      <c r="H501" s="598"/>
      <c r="I501" s="598"/>
      <c r="J501" s="598"/>
      <c r="K501" s="597"/>
      <c r="L501" s="35"/>
      <c r="M501" s="35"/>
    </row>
    <row r="502" spans="1:13" ht="12.75" hidden="1" customHeight="1" outlineLevel="1">
      <c r="A502" s="424" t="s">
        <v>47</v>
      </c>
      <c r="B502" s="390">
        <f>(INDEX(Data!462:462,1,$P$1-18))+(INDEX(Data!462:462,1,$P$1-17))</f>
        <v>0</v>
      </c>
      <c r="C502" s="390">
        <f>(INDEX(Data!462:462,1,$P$1-16))+(INDEX(Data!462:462,1,$P$1-15))</f>
        <v>0</v>
      </c>
      <c r="D502" s="390">
        <f>(INDEX(Data!462:462,1,$P$1-14))+(INDEX(Data!462:462,1,$P$1-13))</f>
        <v>0</v>
      </c>
      <c r="E502" s="390">
        <f>(INDEX(Data!462:462,1,$P$1-12))+(INDEX(Data!462:462,1,$P$1-11))</f>
        <v>0</v>
      </c>
      <c r="F502" s="390">
        <f>(INDEX(Data!462:462,1,$P$1-10))+(INDEX(Data!462:462,1,$P$1-9))</f>
        <v>0</v>
      </c>
      <c r="G502" s="390">
        <f>(INDEX(Data!462:462,1,$P$1-8))+(INDEX(Data!462:462,1,$P$1-7))</f>
        <v>0</v>
      </c>
      <c r="H502" s="390">
        <f>(INDEX(Data!462:462,1,$P$1-6))+(INDEX(Data!462:462,1,$P$1-5))</f>
        <v>13628982</v>
      </c>
      <c r="I502" s="482">
        <f>(INDEX(Data!462:462,1,$P$1-4))+(INDEX(Data!462:462,1,$P$1-3))</f>
        <v>13306406</v>
      </c>
      <c r="J502" s="392">
        <f>(INDEX(Data!462:462,1,$P$1-2))+(INDEX(Data!462:462,1,$P$1-1))</f>
        <v>14388722</v>
      </c>
      <c r="K502" s="371">
        <f>(INDEX(Data!462:462,1,$P$1))+(INDEX(Data!462:462,1,$P$1+1))</f>
        <v>18320218</v>
      </c>
    </row>
    <row r="503" spans="1:13" ht="12.75" hidden="1" customHeight="1" outlineLevel="1">
      <c r="A503" s="424" t="s">
        <v>48</v>
      </c>
      <c r="B503" s="154">
        <f>(INDEX(Data!463:463,1,$P$1-18))+(INDEX(Data!463:463,1,$P$1-17))</f>
        <v>0</v>
      </c>
      <c r="C503" s="154">
        <f>(INDEX(Data!463:463,1,$P$1-16))+(INDEX(Data!463:463,1,$P$1-15))</f>
        <v>0</v>
      </c>
      <c r="D503" s="154">
        <f>(INDEX(Data!463:463,1,$P$1-14))+(INDEX(Data!463:463,1,$P$1-13))</f>
        <v>0</v>
      </c>
      <c r="E503" s="154">
        <f>(INDEX(Data!463:463,1,$P$1-12))+(INDEX(Data!463:463,1,$P$1-11))</f>
        <v>0</v>
      </c>
      <c r="F503" s="154">
        <f>(INDEX(Data!463:463,1,$P$1-10))+(INDEX(Data!463:463,1,$P$1-9))</f>
        <v>0</v>
      </c>
      <c r="G503" s="154">
        <f>(INDEX(Data!463:463,1,$P$1-8))+(INDEX(Data!463:463,1,$P$1-7))</f>
        <v>0</v>
      </c>
      <c r="H503" s="154">
        <f>(INDEX(Data!463:463,1,$P$1-6))+(INDEX(Data!463:463,1,$P$1-5))</f>
        <v>1301918</v>
      </c>
      <c r="I503" s="483">
        <f>(INDEX(Data!463:463,1,$P$1-4))+(INDEX(Data!463:463,1,$P$1-3))</f>
        <v>1315758</v>
      </c>
      <c r="J503" s="394">
        <f>(INDEX(Data!463:463,1,$P$1-2))+(INDEX(Data!463:463,1,$P$1-1))</f>
        <v>1442489</v>
      </c>
      <c r="K503" s="155">
        <f>(INDEX(Data!463:463,1,$P$1))+(INDEX(Data!463:463,1,$P$1+1))</f>
        <v>1928166</v>
      </c>
    </row>
    <row r="504" spans="1:13" ht="12.75" hidden="1" customHeight="1" outlineLevel="1">
      <c r="A504" s="424" t="s">
        <v>49</v>
      </c>
      <c r="B504" s="154">
        <f>(INDEX(Data!464:464,1,$P$1-18))+(INDEX(Data!464:464,1,$P$1-17))</f>
        <v>0</v>
      </c>
      <c r="C504" s="154">
        <f>(INDEX(Data!464:464,1,$P$1-16))+(INDEX(Data!464:464,1,$P$1-15))</f>
        <v>0</v>
      </c>
      <c r="D504" s="154">
        <f>(INDEX(Data!464:464,1,$P$1-14))+(INDEX(Data!464:464,1,$P$1-13))</f>
        <v>0</v>
      </c>
      <c r="E504" s="154">
        <f>(INDEX(Data!464:464,1,$P$1-12))+(INDEX(Data!464:464,1,$P$1-11))</f>
        <v>0</v>
      </c>
      <c r="F504" s="154">
        <f>(INDEX(Data!464:464,1,$P$1-10))+(INDEX(Data!464:464,1,$P$1-9))</f>
        <v>0</v>
      </c>
      <c r="G504" s="154">
        <f>(INDEX(Data!464:464,1,$P$1-8))+(INDEX(Data!464:464,1,$P$1-7))</f>
        <v>0</v>
      </c>
      <c r="H504" s="154">
        <f>(INDEX(Data!464:464,1,$P$1-6))+(INDEX(Data!464:464,1,$P$1-5))</f>
        <v>2376196</v>
      </c>
      <c r="I504" s="483">
        <f>(INDEX(Data!464:464,1,$P$1-4))+(INDEX(Data!464:464,1,$P$1-3))</f>
        <v>2507111</v>
      </c>
      <c r="J504" s="394">
        <f>(INDEX(Data!464:464,1,$P$1-2))+(INDEX(Data!464:464,1,$P$1-1))</f>
        <v>2741856</v>
      </c>
      <c r="K504" s="155">
        <f>(INDEX(Data!464:464,1,$P$1))+(INDEX(Data!464:464,1,$P$1+1))</f>
        <v>3432075</v>
      </c>
    </row>
    <row r="505" spans="1:13" ht="12.75" hidden="1" customHeight="1" outlineLevel="1">
      <c r="A505" s="424" t="s">
        <v>50</v>
      </c>
      <c r="B505" s="154">
        <f>(INDEX(Data!465:465,1,$P$1-18))+(INDEX(Data!465:465,1,$P$1-17))</f>
        <v>0</v>
      </c>
      <c r="C505" s="154">
        <f>(INDEX(Data!465:465,1,$P$1-16))+(INDEX(Data!465:465,1,$P$1-15))</f>
        <v>0</v>
      </c>
      <c r="D505" s="154">
        <f>(INDEX(Data!465:465,1,$P$1-14))+(INDEX(Data!465:465,1,$P$1-13))</f>
        <v>0</v>
      </c>
      <c r="E505" s="154">
        <f>(INDEX(Data!465:465,1,$P$1-12))+(INDEX(Data!465:465,1,$P$1-11))</f>
        <v>0</v>
      </c>
      <c r="F505" s="154">
        <f>(INDEX(Data!465:465,1,$P$1-10))+(INDEX(Data!465:465,1,$P$1-9))</f>
        <v>0</v>
      </c>
      <c r="G505" s="154">
        <f>(INDEX(Data!465:465,1,$P$1-8))+(INDEX(Data!465:465,1,$P$1-7))</f>
        <v>0</v>
      </c>
      <c r="H505" s="154">
        <f>(INDEX(Data!465:465,1,$P$1-6))+(INDEX(Data!465:465,1,$P$1-5))</f>
        <v>1256084</v>
      </c>
      <c r="I505" s="483">
        <f>(INDEX(Data!465:465,1,$P$1-4))+(INDEX(Data!465:465,1,$P$1-3))</f>
        <v>1178711</v>
      </c>
      <c r="J505" s="394">
        <f>(INDEX(Data!465:465,1,$P$1-2))+(INDEX(Data!465:465,1,$P$1-1))</f>
        <v>1279480</v>
      </c>
      <c r="K505" s="155">
        <f>(INDEX(Data!465:465,1,$P$1))+(INDEX(Data!465:465,1,$P$1+1))</f>
        <v>1661058</v>
      </c>
    </row>
    <row r="506" spans="1:13" ht="12.75" hidden="1" customHeight="1" outlineLevel="1">
      <c r="A506" s="424" t="s">
        <v>51</v>
      </c>
      <c r="B506" s="154">
        <f>(INDEX(Data!466:466,1,$P$1-18))+(INDEX(Data!466:466,1,$P$1-17))</f>
        <v>0</v>
      </c>
      <c r="C506" s="154">
        <f>(INDEX(Data!466:466,1,$P$1-16))+(INDEX(Data!466:466,1,$P$1-15))</f>
        <v>0</v>
      </c>
      <c r="D506" s="154">
        <f>(INDEX(Data!466:466,1,$P$1-14))+(INDEX(Data!466:466,1,$P$1-13))</f>
        <v>0</v>
      </c>
      <c r="E506" s="154">
        <f>(INDEX(Data!466:466,1,$P$1-12))+(INDEX(Data!466:466,1,$P$1-11))</f>
        <v>0</v>
      </c>
      <c r="F506" s="154">
        <f>(INDEX(Data!466:466,1,$P$1-10))+(INDEX(Data!466:466,1,$P$1-9))</f>
        <v>0</v>
      </c>
      <c r="G506" s="154">
        <f>(INDEX(Data!466:466,1,$P$1-8))+(INDEX(Data!466:466,1,$P$1-7))</f>
        <v>0</v>
      </c>
      <c r="H506" s="154">
        <f>(INDEX(Data!466:466,1,$P$1-6))+(INDEX(Data!466:466,1,$P$1-5))</f>
        <v>11079404</v>
      </c>
      <c r="I506" s="483">
        <f>(INDEX(Data!466:466,1,$P$1-4))+(INDEX(Data!466:466,1,$P$1-3))</f>
        <v>9831755</v>
      </c>
      <c r="J506" s="394">
        <f>(INDEX(Data!466:466,1,$P$1-2))+(INDEX(Data!466:466,1,$P$1-1))</f>
        <v>10296317</v>
      </c>
      <c r="K506" s="155">
        <f>(INDEX(Data!466:466,1,$P$1))+(INDEX(Data!466:466,1,$P$1+1))</f>
        <v>13198932</v>
      </c>
    </row>
    <row r="507" spans="1:13" ht="12.75" hidden="1" customHeight="1" outlineLevel="1">
      <c r="A507" s="424" t="s">
        <v>52</v>
      </c>
      <c r="B507" s="154">
        <f>(INDEX(Data!467:467,1,$P$1-18))+(INDEX(Data!467:467,1,$P$1-17))</f>
        <v>0</v>
      </c>
      <c r="C507" s="154">
        <f>(INDEX(Data!467:467,1,$P$1-16))+(INDEX(Data!467:467,1,$P$1-15))</f>
        <v>0</v>
      </c>
      <c r="D507" s="154">
        <f>(INDEX(Data!467:467,1,$P$1-14))+(INDEX(Data!467:467,1,$P$1-13))</f>
        <v>0</v>
      </c>
      <c r="E507" s="154">
        <f>(INDEX(Data!467:467,1,$P$1-12))+(INDEX(Data!467:467,1,$P$1-11))</f>
        <v>0</v>
      </c>
      <c r="F507" s="154">
        <f>(INDEX(Data!467:467,1,$P$1-10))+(INDEX(Data!467:467,1,$P$1-9))</f>
        <v>0</v>
      </c>
      <c r="G507" s="154">
        <f>(INDEX(Data!467:467,1,$P$1-8))+(INDEX(Data!467:467,1,$P$1-7))</f>
        <v>0</v>
      </c>
      <c r="H507" s="154">
        <f>(INDEX(Data!467:467,1,$P$1-6))+(INDEX(Data!467:467,1,$P$1-5))</f>
        <v>4289702</v>
      </c>
      <c r="I507" s="483">
        <f>(INDEX(Data!467:467,1,$P$1-4))+(INDEX(Data!467:467,1,$P$1-3))</f>
        <v>4970357</v>
      </c>
      <c r="J507" s="394">
        <f>(INDEX(Data!467:467,1,$P$1-2))+(INDEX(Data!467:467,1,$P$1-1))</f>
        <v>5465141</v>
      </c>
      <c r="K507" s="155">
        <f>(INDEX(Data!467:467,1,$P$1))+(INDEX(Data!467:467,1,$P$1+1))</f>
        <v>7725001</v>
      </c>
    </row>
    <row r="508" spans="1:13" ht="12.75" hidden="1" customHeight="1" outlineLevel="1">
      <c r="A508" s="424" t="s">
        <v>53</v>
      </c>
      <c r="B508" s="154">
        <f>(INDEX(Data!468:468,1,$P$1-18))+(INDEX(Data!468:468,1,$P$1-17))</f>
        <v>0</v>
      </c>
      <c r="C508" s="154">
        <f>(INDEX(Data!468:468,1,$P$1-16))+(INDEX(Data!468:468,1,$P$1-15))</f>
        <v>0</v>
      </c>
      <c r="D508" s="154">
        <f>(INDEX(Data!468:468,1,$P$1-14))+(INDEX(Data!468:468,1,$P$1-13))</f>
        <v>0</v>
      </c>
      <c r="E508" s="154">
        <f>(INDEX(Data!468:468,1,$P$1-12))+(INDEX(Data!468:468,1,$P$1-11))</f>
        <v>0</v>
      </c>
      <c r="F508" s="154">
        <f>(INDEX(Data!468:468,1,$P$1-10))+(INDEX(Data!468:468,1,$P$1-9))</f>
        <v>0</v>
      </c>
      <c r="G508" s="154">
        <f>(INDEX(Data!468:468,1,$P$1-8))+(INDEX(Data!468:468,1,$P$1-7))</f>
        <v>0</v>
      </c>
      <c r="H508" s="154">
        <f>(INDEX(Data!468:468,1,$P$1-6))+(INDEX(Data!468:468,1,$P$1-5))</f>
        <v>959840</v>
      </c>
      <c r="I508" s="483">
        <f>(INDEX(Data!468:468,1,$P$1-4))+(INDEX(Data!468:468,1,$P$1-3))</f>
        <v>946441</v>
      </c>
      <c r="J508" s="394">
        <f>(INDEX(Data!468:468,1,$P$1-2))+(INDEX(Data!468:468,1,$P$1-1))</f>
        <v>1010534</v>
      </c>
      <c r="K508" s="155">
        <f>(INDEX(Data!468:468,1,$P$1))+(INDEX(Data!468:468,1,$P$1+1))</f>
        <v>1292043</v>
      </c>
    </row>
    <row r="509" spans="1:13" ht="12.75" hidden="1" customHeight="1" outlineLevel="1">
      <c r="A509" s="424" t="s">
        <v>54</v>
      </c>
      <c r="B509" s="154">
        <f>(INDEX(Data!469:469,1,$P$1-18))+(INDEX(Data!469:469,1,$P$1-17))</f>
        <v>0</v>
      </c>
      <c r="C509" s="154">
        <f>(INDEX(Data!469:469,1,$P$1-16))+(INDEX(Data!469:469,1,$P$1-15))</f>
        <v>0</v>
      </c>
      <c r="D509" s="154">
        <f>(INDEX(Data!469:469,1,$P$1-14))+(INDEX(Data!469:469,1,$P$1-13))</f>
        <v>0</v>
      </c>
      <c r="E509" s="154">
        <f>(INDEX(Data!469:469,1,$P$1-12))+(INDEX(Data!469:469,1,$P$1-11))</f>
        <v>0</v>
      </c>
      <c r="F509" s="154">
        <f>(INDEX(Data!469:469,1,$P$1-10))+(INDEX(Data!469:469,1,$P$1-9))</f>
        <v>0</v>
      </c>
      <c r="G509" s="154">
        <f>(INDEX(Data!469:469,1,$P$1-8))+(INDEX(Data!469:469,1,$P$1-7))</f>
        <v>0</v>
      </c>
      <c r="H509" s="154">
        <f>(INDEX(Data!469:469,1,$P$1-6))+(INDEX(Data!469:469,1,$P$1-5))</f>
        <v>3862606</v>
      </c>
      <c r="I509" s="483">
        <f>(INDEX(Data!469:469,1,$P$1-4))+(INDEX(Data!469:469,1,$P$1-3))</f>
        <v>3566336</v>
      </c>
      <c r="J509" s="394">
        <f>(INDEX(Data!469:469,1,$P$1-2))+(INDEX(Data!469:469,1,$P$1-1))</f>
        <v>3641349</v>
      </c>
      <c r="K509" s="155">
        <f>(INDEX(Data!469:469,1,$P$1))+(INDEX(Data!469:469,1,$P$1+1))</f>
        <v>4071692</v>
      </c>
    </row>
    <row r="510" spans="1:13" ht="12.75" hidden="1" customHeight="1" outlineLevel="1">
      <c r="A510" s="424" t="s">
        <v>55</v>
      </c>
      <c r="B510" s="154">
        <f>(INDEX(Data!470:470,1,$P$1-18))+(INDEX(Data!470:470,1,$P$1-17))</f>
        <v>0</v>
      </c>
      <c r="C510" s="154">
        <f>(INDEX(Data!470:470,1,$P$1-16))+(INDEX(Data!470:470,1,$P$1-15))</f>
        <v>0</v>
      </c>
      <c r="D510" s="154">
        <f>(INDEX(Data!470:470,1,$P$1-14))+(INDEX(Data!470:470,1,$P$1-13))</f>
        <v>0</v>
      </c>
      <c r="E510" s="154">
        <f>(INDEX(Data!470:470,1,$P$1-12))+(INDEX(Data!470:470,1,$P$1-11))</f>
        <v>0</v>
      </c>
      <c r="F510" s="154">
        <f>(INDEX(Data!470:470,1,$P$1-10))+(INDEX(Data!470:470,1,$P$1-9))</f>
        <v>0</v>
      </c>
      <c r="G510" s="154">
        <f>(INDEX(Data!470:470,1,$P$1-8))+(INDEX(Data!470:470,1,$P$1-7))</f>
        <v>0</v>
      </c>
      <c r="H510" s="154">
        <f>(INDEX(Data!470:470,1,$P$1-6))+(INDEX(Data!470:470,1,$P$1-5))</f>
        <v>1090090</v>
      </c>
      <c r="I510" s="483">
        <f>(INDEX(Data!470:470,1,$P$1-4))+(INDEX(Data!470:470,1,$P$1-3))</f>
        <v>1038127</v>
      </c>
      <c r="J510" s="394">
        <f>(INDEX(Data!470:470,1,$P$1-2))+(INDEX(Data!470:470,1,$P$1-1))</f>
        <v>1036468</v>
      </c>
      <c r="K510" s="155">
        <f>(INDEX(Data!470:470,1,$P$1))+(INDEX(Data!470:470,1,$P$1+1))</f>
        <v>1209375</v>
      </c>
    </row>
    <row r="511" spans="1:13" ht="12.75" hidden="1" customHeight="1" outlineLevel="1">
      <c r="A511" s="424" t="s">
        <v>56</v>
      </c>
      <c r="B511" s="154">
        <f>(INDEX(Data!471:471,1,$P$1-18))+(INDEX(Data!471:471,1,$P$1-17))</f>
        <v>0</v>
      </c>
      <c r="C511" s="154">
        <f>(INDEX(Data!471:471,1,$P$1-16))+(INDEX(Data!471:471,1,$P$1-15))</f>
        <v>0</v>
      </c>
      <c r="D511" s="154">
        <f>(INDEX(Data!471:471,1,$P$1-14))+(INDEX(Data!471:471,1,$P$1-13))</f>
        <v>0</v>
      </c>
      <c r="E511" s="154">
        <f>(INDEX(Data!471:471,1,$P$1-12))+(INDEX(Data!471:471,1,$P$1-11))</f>
        <v>0</v>
      </c>
      <c r="F511" s="154">
        <f>(INDEX(Data!471:471,1,$P$1-10))+(INDEX(Data!471:471,1,$P$1-9))</f>
        <v>0</v>
      </c>
      <c r="G511" s="154">
        <f>(INDEX(Data!471:471,1,$P$1-8))+(INDEX(Data!471:471,1,$P$1-7))</f>
        <v>0</v>
      </c>
      <c r="H511" s="154">
        <f>(INDEX(Data!471:471,1,$P$1-6))+(INDEX(Data!471:471,1,$P$1-5))</f>
        <v>463490</v>
      </c>
      <c r="I511" s="483">
        <f>(INDEX(Data!471:471,1,$P$1-4))+(INDEX(Data!471:471,1,$P$1-3))</f>
        <v>439818</v>
      </c>
      <c r="J511" s="394">
        <f>(INDEX(Data!471:471,1,$P$1-2))+(INDEX(Data!471:471,1,$P$1-1))</f>
        <v>437202</v>
      </c>
      <c r="K511" s="155">
        <f>(INDEX(Data!471:471,1,$P$1))+(INDEX(Data!471:471,1,$P$1+1))</f>
        <v>573033</v>
      </c>
    </row>
    <row r="512" spans="1:13" ht="12.75" hidden="1" customHeight="1" outlineLevel="1">
      <c r="A512" s="424" t="s">
        <v>57</v>
      </c>
      <c r="B512" s="154">
        <f>(INDEX(Data!472:472,1,$P$1-18))+(INDEX(Data!472:472,1,$P$1-17))</f>
        <v>0</v>
      </c>
      <c r="C512" s="154">
        <f>(INDEX(Data!472:472,1,$P$1-16))+(INDEX(Data!472:472,1,$P$1-15))</f>
        <v>0</v>
      </c>
      <c r="D512" s="154">
        <f>(INDEX(Data!472:472,1,$P$1-14))+(INDEX(Data!472:472,1,$P$1-13))</f>
        <v>0</v>
      </c>
      <c r="E512" s="154">
        <f>(INDEX(Data!472:472,1,$P$1-12))+(INDEX(Data!472:472,1,$P$1-11))</f>
        <v>0</v>
      </c>
      <c r="F512" s="154">
        <f>(INDEX(Data!472:472,1,$P$1-10))+(INDEX(Data!472:472,1,$P$1-9))</f>
        <v>0</v>
      </c>
      <c r="G512" s="154">
        <f>(INDEX(Data!472:472,1,$P$1-8))+(INDEX(Data!472:472,1,$P$1-7))</f>
        <v>0</v>
      </c>
      <c r="H512" s="154">
        <f>(INDEX(Data!472:472,1,$P$1-6))+(INDEX(Data!472:472,1,$P$1-5))</f>
        <v>1117164</v>
      </c>
      <c r="I512" s="483">
        <f>(INDEX(Data!472:472,1,$P$1-4))+(INDEX(Data!472:472,1,$P$1-3))</f>
        <v>1100084</v>
      </c>
      <c r="J512" s="394">
        <f>(INDEX(Data!472:472,1,$P$1-2))+(INDEX(Data!472:472,1,$P$1-1))</f>
        <v>1115213</v>
      </c>
      <c r="K512" s="155">
        <f>(INDEX(Data!472:472,1,$P$1))+(INDEX(Data!472:472,1,$P$1+1))</f>
        <v>1461310</v>
      </c>
    </row>
    <row r="513" spans="1:11" ht="12.75" hidden="1" customHeight="1" outlineLevel="1">
      <c r="A513" s="424" t="s">
        <v>58</v>
      </c>
      <c r="B513" s="154">
        <f>(INDEX(Data!473:473,1,$P$1-18))+(INDEX(Data!473:473,1,$P$1-17))</f>
        <v>0</v>
      </c>
      <c r="C513" s="154">
        <f>(INDEX(Data!473:473,1,$P$1-16))+(INDEX(Data!473:473,1,$P$1-15))</f>
        <v>0</v>
      </c>
      <c r="D513" s="154">
        <f>(INDEX(Data!473:473,1,$P$1-14))+(INDEX(Data!473:473,1,$P$1-13))</f>
        <v>0</v>
      </c>
      <c r="E513" s="154">
        <f>(INDEX(Data!473:473,1,$P$1-12))+(INDEX(Data!473:473,1,$P$1-11))</f>
        <v>0</v>
      </c>
      <c r="F513" s="154">
        <f>(INDEX(Data!473:473,1,$P$1-10))+(INDEX(Data!473:473,1,$P$1-9))</f>
        <v>0</v>
      </c>
      <c r="G513" s="154">
        <f>(INDEX(Data!473:473,1,$P$1-8))+(INDEX(Data!473:473,1,$P$1-7))</f>
        <v>0</v>
      </c>
      <c r="H513" s="154">
        <f>(INDEX(Data!473:473,1,$P$1-6))+(INDEX(Data!473:473,1,$P$1-5))</f>
        <v>996448</v>
      </c>
      <c r="I513" s="483">
        <f>(INDEX(Data!473:473,1,$P$1-4))+(INDEX(Data!473:473,1,$P$1-3))</f>
        <v>1007421</v>
      </c>
      <c r="J513" s="394">
        <f>(INDEX(Data!473:473,1,$P$1-2))+(INDEX(Data!473:473,1,$P$1-1))</f>
        <v>1067906</v>
      </c>
      <c r="K513" s="155">
        <f>(INDEX(Data!473:473,1,$P$1))+(INDEX(Data!473:473,1,$P$1+1))</f>
        <v>1452584</v>
      </c>
    </row>
    <row r="514" spans="1:11" ht="12.75" hidden="1" customHeight="1" outlineLevel="1">
      <c r="A514" s="424" t="s">
        <v>59</v>
      </c>
      <c r="B514" s="154">
        <f>(INDEX(Data!474:474,1,$P$1-18))+(INDEX(Data!474:474,1,$P$1-17))</f>
        <v>0</v>
      </c>
      <c r="C514" s="154">
        <f>(INDEX(Data!474:474,1,$P$1-16))+(INDEX(Data!474:474,1,$P$1-15))</f>
        <v>0</v>
      </c>
      <c r="D514" s="154">
        <f>(INDEX(Data!474:474,1,$P$1-14))+(INDEX(Data!474:474,1,$P$1-13))</f>
        <v>0</v>
      </c>
      <c r="E514" s="154">
        <f>(INDEX(Data!474:474,1,$P$1-12))+(INDEX(Data!474:474,1,$P$1-11))</f>
        <v>0</v>
      </c>
      <c r="F514" s="154">
        <f>(INDEX(Data!474:474,1,$P$1-10))+(INDEX(Data!474:474,1,$P$1-9))</f>
        <v>0</v>
      </c>
      <c r="G514" s="154">
        <f>(INDEX(Data!474:474,1,$P$1-8))+(INDEX(Data!474:474,1,$P$1-7))</f>
        <v>0</v>
      </c>
      <c r="H514" s="154">
        <f>(INDEX(Data!474:474,1,$P$1-6))+(INDEX(Data!474:474,1,$P$1-5))</f>
        <v>6767562</v>
      </c>
      <c r="I514" s="483">
        <f>(INDEX(Data!474:474,1,$P$1-4))+(INDEX(Data!474:474,1,$P$1-3))</f>
        <v>6641985</v>
      </c>
      <c r="J514" s="394">
        <f>(INDEX(Data!474:474,1,$P$1-2))+(INDEX(Data!474:474,1,$P$1-1))</f>
        <v>7470255</v>
      </c>
      <c r="K514" s="155">
        <f>(INDEX(Data!474:474,1,$P$1))+(INDEX(Data!474:474,1,$P$1+1))</f>
        <v>9892494</v>
      </c>
    </row>
    <row r="515" spans="1:11" ht="12.75" hidden="1" customHeight="1" outlineLevel="1">
      <c r="A515" s="425" t="s">
        <v>184</v>
      </c>
      <c r="B515" s="154">
        <f>(INDEX(Data!475:475,1,$P$1-18))+(INDEX(Data!475:475,1,$P$1-17))</f>
        <v>0</v>
      </c>
      <c r="C515" s="154">
        <f>(INDEX(Data!475:475,1,$P$1-16))+(INDEX(Data!475:475,1,$P$1-15))</f>
        <v>0</v>
      </c>
      <c r="D515" s="154">
        <f>(INDEX(Data!475:475,1,$P$1-14))+(INDEX(Data!475:475,1,$P$1-13))</f>
        <v>0</v>
      </c>
      <c r="E515" s="154">
        <f>(INDEX(Data!475:475,1,$P$1-12))+(INDEX(Data!475:475,1,$P$1-11))</f>
        <v>0</v>
      </c>
      <c r="F515" s="154">
        <f>(INDEX(Data!475:475,1,$P$1-10))+(INDEX(Data!475:475,1,$P$1-9))</f>
        <v>0</v>
      </c>
      <c r="G515" s="154">
        <f>(INDEX(Data!475:475,1,$P$1-8))+(INDEX(Data!475:475,1,$P$1-7))</f>
        <v>0</v>
      </c>
      <c r="H515" s="154">
        <f>(INDEX(Data!475:475,1,$P$1-6))+(INDEX(Data!475:475,1,$P$1-5))</f>
        <v>15785652</v>
      </c>
      <c r="I515" s="483">
        <f>(INDEX(Data!475:475,1,$P$1-4))+(INDEX(Data!475:475,1,$P$1-3))</f>
        <v>14838972</v>
      </c>
      <c r="J515" s="394">
        <f>(INDEX(Data!475:475,1,$P$1-2))+(INDEX(Data!475:475,1,$P$1-1))</f>
        <v>16126290</v>
      </c>
      <c r="K515" s="155">
        <f>(INDEX(Data!475:475,1,$P$1))+(INDEX(Data!475:475,1,$P$1+1))</f>
        <v>20950853</v>
      </c>
    </row>
    <row r="516" spans="1:11" ht="12.75" hidden="1" customHeight="1" outlineLevel="1">
      <c r="A516" s="424" t="s">
        <v>60</v>
      </c>
      <c r="B516" s="154">
        <f>(INDEX(Data!476:476,1,$P$1-18))+(INDEX(Data!476:476,1,$P$1-17))</f>
        <v>0</v>
      </c>
      <c r="C516" s="154">
        <f>(INDEX(Data!476:476,1,$P$1-16))+(INDEX(Data!476:476,1,$P$1-15))</f>
        <v>0</v>
      </c>
      <c r="D516" s="154">
        <f>(INDEX(Data!476:476,1,$P$1-14))+(INDEX(Data!476:476,1,$P$1-13))</f>
        <v>0</v>
      </c>
      <c r="E516" s="154">
        <f>(INDEX(Data!476:476,1,$P$1-12))+(INDEX(Data!476:476,1,$P$1-11))</f>
        <v>0</v>
      </c>
      <c r="F516" s="154">
        <f>(INDEX(Data!476:476,1,$P$1-10))+(INDEX(Data!476:476,1,$P$1-9))</f>
        <v>0</v>
      </c>
      <c r="G516" s="154">
        <f>(INDEX(Data!476:476,1,$P$1-8))+(INDEX(Data!476:476,1,$P$1-7))</f>
        <v>0</v>
      </c>
      <c r="H516" s="154">
        <f>(INDEX(Data!476:476,1,$P$1-6))+(INDEX(Data!476:476,1,$P$1-5))</f>
        <v>2669464</v>
      </c>
      <c r="I516" s="483">
        <f>(INDEX(Data!476:476,1,$P$1-4))+(INDEX(Data!476:476,1,$P$1-3))</f>
        <v>2383742</v>
      </c>
      <c r="J516" s="394">
        <f>(INDEX(Data!476:476,1,$P$1-2))+(INDEX(Data!476:476,1,$P$1-1))</f>
        <v>2425975</v>
      </c>
      <c r="K516" s="155">
        <f>(INDEX(Data!476:476,1,$P$1))+(INDEX(Data!476:476,1,$P$1+1))</f>
        <v>3248985</v>
      </c>
    </row>
    <row r="517" spans="1:11" ht="12.75" hidden="1" customHeight="1" outlineLevel="1">
      <c r="A517" s="424" t="s">
        <v>61</v>
      </c>
      <c r="B517" s="154">
        <f>(INDEX(Data!477:477,1,$P$1-18))+(INDEX(Data!477:477,1,$P$1-17))</f>
        <v>0</v>
      </c>
      <c r="C517" s="154">
        <f>(INDEX(Data!477:477,1,$P$1-16))+(INDEX(Data!477:477,1,$P$1-15))</f>
        <v>0</v>
      </c>
      <c r="D517" s="154">
        <f>(INDEX(Data!477:477,1,$P$1-14))+(INDEX(Data!477:477,1,$P$1-13))</f>
        <v>0</v>
      </c>
      <c r="E517" s="154">
        <f>(INDEX(Data!477:477,1,$P$1-12))+(INDEX(Data!477:477,1,$P$1-11))</f>
        <v>0</v>
      </c>
      <c r="F517" s="154">
        <f>(INDEX(Data!477:477,1,$P$1-10))+(INDEX(Data!477:477,1,$P$1-9))</f>
        <v>0</v>
      </c>
      <c r="G517" s="154">
        <f>(INDEX(Data!477:477,1,$P$1-8))+(INDEX(Data!477:477,1,$P$1-7))</f>
        <v>0</v>
      </c>
      <c r="H517" s="154">
        <f>(INDEX(Data!477:477,1,$P$1-6))+(INDEX(Data!477:477,1,$P$1-5))</f>
        <v>8018108</v>
      </c>
      <c r="I517" s="483">
        <f>(INDEX(Data!477:477,1,$P$1-4))+(INDEX(Data!477:477,1,$P$1-3))</f>
        <v>8244795</v>
      </c>
      <c r="J517" s="394">
        <f>(INDEX(Data!477:477,1,$P$1-2))+(INDEX(Data!477:477,1,$P$1-1))</f>
        <v>8078685</v>
      </c>
      <c r="K517" s="155">
        <f>(INDEX(Data!477:477,1,$P$1))+(INDEX(Data!477:477,1,$P$1+1))</f>
        <v>9552103</v>
      </c>
    </row>
    <row r="518" spans="1:11" ht="12.75" hidden="1" customHeight="1" outlineLevel="1">
      <c r="A518" s="424" t="s">
        <v>62</v>
      </c>
      <c r="B518" s="154">
        <f>(INDEX(Data!478:478,1,$P$1-18))+(INDEX(Data!478:478,1,$P$1-17))</f>
        <v>0</v>
      </c>
      <c r="C518" s="154">
        <f>(INDEX(Data!478:478,1,$P$1-16))+(INDEX(Data!478:478,1,$P$1-15))</f>
        <v>0</v>
      </c>
      <c r="D518" s="154">
        <f>(INDEX(Data!478:478,1,$P$1-14))+(INDEX(Data!478:478,1,$P$1-13))</f>
        <v>0</v>
      </c>
      <c r="E518" s="154">
        <f>(INDEX(Data!478:478,1,$P$1-12))+(INDEX(Data!478:478,1,$P$1-11))</f>
        <v>0</v>
      </c>
      <c r="F518" s="154">
        <f>(INDEX(Data!478:478,1,$P$1-10))+(INDEX(Data!478:478,1,$P$1-9))</f>
        <v>0</v>
      </c>
      <c r="G518" s="154">
        <f>(INDEX(Data!478:478,1,$P$1-8))+(INDEX(Data!478:478,1,$P$1-7))</f>
        <v>0</v>
      </c>
      <c r="H518" s="154">
        <f>(INDEX(Data!478:478,1,$P$1-6))+(INDEX(Data!478:478,1,$P$1-5))</f>
        <v>332700</v>
      </c>
      <c r="I518" s="483">
        <f>(INDEX(Data!478:478,1,$P$1-4))+(INDEX(Data!478:478,1,$P$1-3))</f>
        <v>342883</v>
      </c>
      <c r="J518" s="394">
        <f>(INDEX(Data!478:478,1,$P$1-2))+(INDEX(Data!478:478,1,$P$1-1))</f>
        <v>404991</v>
      </c>
      <c r="K518" s="155">
        <f>(INDEX(Data!478:478,1,$P$1))+(INDEX(Data!478:478,1,$P$1+1))</f>
        <v>538670</v>
      </c>
    </row>
    <row r="519" spans="1:11" ht="12.75" hidden="1" customHeight="1" outlineLevel="1">
      <c r="A519" s="424" t="s">
        <v>63</v>
      </c>
      <c r="B519" s="154">
        <f>(INDEX(Data!479:479,1,$P$1-18))+(INDEX(Data!479:479,1,$P$1-17))</f>
        <v>0</v>
      </c>
      <c r="C519" s="154">
        <f>(INDEX(Data!479:479,1,$P$1-16))+(INDEX(Data!479:479,1,$P$1-15))</f>
        <v>0</v>
      </c>
      <c r="D519" s="154">
        <f>(INDEX(Data!479:479,1,$P$1-14))+(INDEX(Data!479:479,1,$P$1-13))</f>
        <v>0</v>
      </c>
      <c r="E519" s="154">
        <f>(INDEX(Data!479:479,1,$P$1-12))+(INDEX(Data!479:479,1,$P$1-11))</f>
        <v>0</v>
      </c>
      <c r="F519" s="154">
        <f>(INDEX(Data!479:479,1,$P$1-10))+(INDEX(Data!479:479,1,$P$1-9))</f>
        <v>0</v>
      </c>
      <c r="G519" s="154">
        <f>(INDEX(Data!479:479,1,$P$1-8))+(INDEX(Data!479:479,1,$P$1-7))</f>
        <v>0</v>
      </c>
      <c r="H519" s="154">
        <f>(INDEX(Data!479:479,1,$P$1-6))+(INDEX(Data!479:479,1,$P$1-5))</f>
        <v>573176</v>
      </c>
      <c r="I519" s="483">
        <f>(INDEX(Data!479:479,1,$P$1-4))+(INDEX(Data!479:479,1,$P$1-3))</f>
        <v>607312</v>
      </c>
      <c r="J519" s="394">
        <f>(INDEX(Data!479:479,1,$P$1-2))+(INDEX(Data!479:479,1,$P$1-1))</f>
        <v>608116</v>
      </c>
      <c r="K519" s="155">
        <f>(INDEX(Data!479:479,1,$P$1))+(INDEX(Data!479:479,1,$P$1+1))</f>
        <v>779330</v>
      </c>
    </row>
    <row r="520" spans="1:11" ht="12.75" hidden="1" customHeight="1" outlineLevel="1">
      <c r="A520" s="424" t="s">
        <v>64</v>
      </c>
      <c r="B520" s="154">
        <f>(INDEX(Data!480:480,1,$P$1-18))+(INDEX(Data!480:480,1,$P$1-17))</f>
        <v>0</v>
      </c>
      <c r="C520" s="154">
        <f>(INDEX(Data!480:480,1,$P$1-16))+(INDEX(Data!480:480,1,$P$1-15))</f>
        <v>0</v>
      </c>
      <c r="D520" s="154">
        <f>(INDEX(Data!480:480,1,$P$1-14))+(INDEX(Data!480:480,1,$P$1-13))</f>
        <v>0</v>
      </c>
      <c r="E520" s="154">
        <f>(INDEX(Data!480:480,1,$P$1-12))+(INDEX(Data!480:480,1,$P$1-11))</f>
        <v>0</v>
      </c>
      <c r="F520" s="154">
        <f>(INDEX(Data!480:480,1,$P$1-10))+(INDEX(Data!480:480,1,$P$1-9))</f>
        <v>0</v>
      </c>
      <c r="G520" s="154">
        <f>(INDEX(Data!480:480,1,$P$1-8))+(INDEX(Data!480:480,1,$P$1-7))</f>
        <v>0</v>
      </c>
      <c r="H520" s="154">
        <f>(INDEX(Data!480:480,1,$P$1-6))+(INDEX(Data!480:480,1,$P$1-5))</f>
        <v>1197122</v>
      </c>
      <c r="I520" s="483">
        <f>(INDEX(Data!480:480,1,$P$1-4))+(INDEX(Data!480:480,1,$P$1-3))</f>
        <v>1282708</v>
      </c>
      <c r="J520" s="394">
        <f>(INDEX(Data!480:480,1,$P$1-2))+(INDEX(Data!480:480,1,$P$1-1))</f>
        <v>1287401</v>
      </c>
      <c r="K520" s="155">
        <f>(INDEX(Data!480:480,1,$P$1))+(INDEX(Data!480:480,1,$P$1+1))</f>
        <v>1368634</v>
      </c>
    </row>
    <row r="521" spans="1:11" ht="12.75" hidden="1" customHeight="1" outlineLevel="1">
      <c r="A521" s="424" t="s">
        <v>65</v>
      </c>
      <c r="B521" s="154">
        <f>(INDEX(Data!481:481,1,$P$1-18))+(INDEX(Data!481:481,1,$P$1-17))</f>
        <v>0</v>
      </c>
      <c r="C521" s="154">
        <f>(INDEX(Data!481:481,1,$P$1-16))+(INDEX(Data!481:481,1,$P$1-15))</f>
        <v>0</v>
      </c>
      <c r="D521" s="154">
        <f>(INDEX(Data!481:481,1,$P$1-14))+(INDEX(Data!481:481,1,$P$1-13))</f>
        <v>0</v>
      </c>
      <c r="E521" s="154">
        <f>(INDEX(Data!481:481,1,$P$1-12))+(INDEX(Data!481:481,1,$P$1-11))</f>
        <v>0</v>
      </c>
      <c r="F521" s="154">
        <f>(INDEX(Data!481:481,1,$P$1-10))+(INDEX(Data!481:481,1,$P$1-9))</f>
        <v>0</v>
      </c>
      <c r="G521" s="154">
        <f>(INDEX(Data!481:481,1,$P$1-8))+(INDEX(Data!481:481,1,$P$1-7))</f>
        <v>0</v>
      </c>
      <c r="H521" s="154">
        <f>(INDEX(Data!481:481,1,$P$1-6))+(INDEX(Data!481:481,1,$P$1-5))</f>
        <v>1271604</v>
      </c>
      <c r="I521" s="483">
        <f>(INDEX(Data!481:481,1,$P$1-4))+(INDEX(Data!481:481,1,$P$1-3))</f>
        <v>1222893</v>
      </c>
      <c r="J521" s="394">
        <f>(INDEX(Data!481:481,1,$P$1-2))+(INDEX(Data!481:481,1,$P$1-1))</f>
        <v>1226741</v>
      </c>
      <c r="K521" s="155">
        <f>(INDEX(Data!481:481,1,$P$1))+(INDEX(Data!481:481,1,$P$1+1))</f>
        <v>1500264</v>
      </c>
    </row>
    <row r="522" spans="1:11" ht="12.75" hidden="1" customHeight="1" outlineLevel="1">
      <c r="A522" s="424" t="s">
        <v>66</v>
      </c>
      <c r="B522" s="154">
        <f>(INDEX(Data!482:482,1,$P$1-18))+(INDEX(Data!482:482,1,$P$1-17))</f>
        <v>0</v>
      </c>
      <c r="C522" s="154">
        <f>(INDEX(Data!482:482,1,$P$1-16))+(INDEX(Data!482:482,1,$P$1-15))</f>
        <v>0</v>
      </c>
      <c r="D522" s="154">
        <f>(INDEX(Data!482:482,1,$P$1-14))+(INDEX(Data!482:482,1,$P$1-13))</f>
        <v>0</v>
      </c>
      <c r="E522" s="154">
        <f>(INDEX(Data!482:482,1,$P$1-12))+(INDEX(Data!482:482,1,$P$1-11))</f>
        <v>0</v>
      </c>
      <c r="F522" s="154">
        <f>(INDEX(Data!482:482,1,$P$1-10))+(INDEX(Data!482:482,1,$P$1-9))</f>
        <v>0</v>
      </c>
      <c r="G522" s="154">
        <f>(INDEX(Data!482:482,1,$P$1-8))+(INDEX(Data!482:482,1,$P$1-7))</f>
        <v>0</v>
      </c>
      <c r="H522" s="154">
        <f>(INDEX(Data!482:482,1,$P$1-6))+(INDEX(Data!482:482,1,$P$1-5))</f>
        <v>12917010</v>
      </c>
      <c r="I522" s="483">
        <f>(INDEX(Data!482:482,1,$P$1-4))+(INDEX(Data!482:482,1,$P$1-3))</f>
        <v>12968945</v>
      </c>
      <c r="J522" s="394">
        <f>(INDEX(Data!482:482,1,$P$1-2))+(INDEX(Data!482:482,1,$P$1-1))</f>
        <v>13483924</v>
      </c>
      <c r="K522" s="155">
        <f>(INDEX(Data!482:482,1,$P$1))+(INDEX(Data!482:482,1,$P$1+1))</f>
        <v>16340963</v>
      </c>
    </row>
    <row r="523" spans="1:11" ht="12.75" hidden="1" customHeight="1" outlineLevel="1">
      <c r="A523" s="424" t="s">
        <v>67</v>
      </c>
      <c r="B523" s="154">
        <f>(INDEX(Data!483:483,1,$P$1-18))+(INDEX(Data!483:483,1,$P$1-17))</f>
        <v>0</v>
      </c>
      <c r="C523" s="154">
        <f>(INDEX(Data!483:483,1,$P$1-16))+(INDEX(Data!483:483,1,$P$1-15))</f>
        <v>0</v>
      </c>
      <c r="D523" s="154">
        <f>(INDEX(Data!483:483,1,$P$1-14))+(INDEX(Data!483:483,1,$P$1-13))</f>
        <v>0</v>
      </c>
      <c r="E523" s="154">
        <f>(INDEX(Data!483:483,1,$P$1-12))+(INDEX(Data!483:483,1,$P$1-11))</f>
        <v>0</v>
      </c>
      <c r="F523" s="154">
        <f>(INDEX(Data!483:483,1,$P$1-10))+(INDEX(Data!483:483,1,$P$1-9))</f>
        <v>0</v>
      </c>
      <c r="G523" s="154">
        <f>(INDEX(Data!483:483,1,$P$1-8))+(INDEX(Data!483:483,1,$P$1-7))</f>
        <v>0</v>
      </c>
      <c r="H523" s="154">
        <f>(INDEX(Data!483:483,1,$P$1-6))+(INDEX(Data!483:483,1,$P$1-5))</f>
        <v>1189810</v>
      </c>
      <c r="I523" s="483">
        <f>(INDEX(Data!483:483,1,$P$1-4))+(INDEX(Data!483:483,1,$P$1-3))</f>
        <v>1078612</v>
      </c>
      <c r="J523" s="394">
        <f>(INDEX(Data!483:483,1,$P$1-2))+(INDEX(Data!483:483,1,$P$1-1))</f>
        <v>989376</v>
      </c>
      <c r="K523" s="155">
        <f>(INDEX(Data!483:483,1,$P$1))+(INDEX(Data!483:483,1,$P$1+1))</f>
        <v>1241798</v>
      </c>
    </row>
    <row r="524" spans="1:11" ht="12.75" hidden="1" customHeight="1" outlineLevel="1">
      <c r="A524" s="424" t="s">
        <v>68</v>
      </c>
      <c r="B524" s="154">
        <f>(INDEX(Data!484:484,1,$P$1-18))+(INDEX(Data!484:484,1,$P$1-17))</f>
        <v>0</v>
      </c>
      <c r="C524" s="154">
        <f>(INDEX(Data!484:484,1,$P$1-16))+(INDEX(Data!484:484,1,$P$1-15))</f>
        <v>0</v>
      </c>
      <c r="D524" s="154">
        <f>(INDEX(Data!484:484,1,$P$1-14))+(INDEX(Data!484:484,1,$P$1-13))</f>
        <v>0</v>
      </c>
      <c r="E524" s="154">
        <f>(INDEX(Data!484:484,1,$P$1-12))+(INDEX(Data!484:484,1,$P$1-11))</f>
        <v>0</v>
      </c>
      <c r="F524" s="154">
        <f>(INDEX(Data!484:484,1,$P$1-10))+(INDEX(Data!484:484,1,$P$1-9))</f>
        <v>0</v>
      </c>
      <c r="G524" s="154">
        <f>(INDEX(Data!484:484,1,$P$1-8))+(INDEX(Data!484:484,1,$P$1-7))</f>
        <v>0</v>
      </c>
      <c r="H524" s="154">
        <f>(INDEX(Data!484:484,1,$P$1-6))+(INDEX(Data!484:484,1,$P$1-5))</f>
        <v>1839474</v>
      </c>
      <c r="I524" s="483">
        <f>(INDEX(Data!484:484,1,$P$1-4))+(INDEX(Data!484:484,1,$P$1-3))</f>
        <v>1697415</v>
      </c>
      <c r="J524" s="394">
        <f>(INDEX(Data!484:484,1,$P$1-2))+(INDEX(Data!484:484,1,$P$1-1))</f>
        <v>1637694</v>
      </c>
      <c r="K524" s="155">
        <f>(INDEX(Data!484:484,1,$P$1))+(INDEX(Data!484:484,1,$P$1+1))</f>
        <v>1920908</v>
      </c>
    </row>
    <row r="525" spans="1:11" ht="12.75" hidden="1" customHeight="1" outlineLevel="1">
      <c r="A525" s="424" t="s">
        <v>69</v>
      </c>
      <c r="B525" s="154">
        <f>(INDEX(Data!485:485,1,$P$1-18))+(INDEX(Data!485:485,1,$P$1-17))</f>
        <v>0</v>
      </c>
      <c r="C525" s="154">
        <f>(INDEX(Data!485:485,1,$P$1-16))+(INDEX(Data!485:485,1,$P$1-15))</f>
        <v>0</v>
      </c>
      <c r="D525" s="154">
        <f>(INDEX(Data!485:485,1,$P$1-14))+(INDEX(Data!485:485,1,$P$1-13))</f>
        <v>0</v>
      </c>
      <c r="E525" s="154">
        <f>(INDEX(Data!485:485,1,$P$1-12))+(INDEX(Data!485:485,1,$P$1-11))</f>
        <v>0</v>
      </c>
      <c r="F525" s="154">
        <f>(INDEX(Data!485:485,1,$P$1-10))+(INDEX(Data!485:485,1,$P$1-9))</f>
        <v>0</v>
      </c>
      <c r="G525" s="154">
        <f>(INDEX(Data!485:485,1,$P$1-8))+(INDEX(Data!485:485,1,$P$1-7))</f>
        <v>0</v>
      </c>
      <c r="H525" s="154">
        <f>(INDEX(Data!485:485,1,$P$1-6))+(INDEX(Data!485:485,1,$P$1-5))</f>
        <v>2327832</v>
      </c>
      <c r="I525" s="483">
        <f>(INDEX(Data!485:485,1,$P$1-4))+(INDEX(Data!485:485,1,$P$1-3))</f>
        <v>2187139</v>
      </c>
      <c r="J525" s="394">
        <f>(INDEX(Data!485:485,1,$P$1-2))+(INDEX(Data!485:485,1,$P$1-1))</f>
        <v>2153154</v>
      </c>
      <c r="K525" s="155">
        <f>(INDEX(Data!485:485,1,$P$1))+(INDEX(Data!485:485,1,$P$1+1))</f>
        <v>2869489</v>
      </c>
    </row>
    <row r="526" spans="1:11" ht="12.75" hidden="1" customHeight="1" outlineLevel="1">
      <c r="A526" s="424" t="s">
        <v>70</v>
      </c>
      <c r="B526" s="154">
        <f>(INDEX(Data!486:486,1,$P$1-18))+(INDEX(Data!486:486,1,$P$1-17))</f>
        <v>0</v>
      </c>
      <c r="C526" s="154">
        <f>(INDEX(Data!486:486,1,$P$1-16))+(INDEX(Data!486:486,1,$P$1-15))</f>
        <v>0</v>
      </c>
      <c r="D526" s="154">
        <f>(INDEX(Data!486:486,1,$P$1-14))+(INDEX(Data!486:486,1,$P$1-13))</f>
        <v>0</v>
      </c>
      <c r="E526" s="154">
        <f>(INDEX(Data!486:486,1,$P$1-12))+(INDEX(Data!486:486,1,$P$1-11))</f>
        <v>0</v>
      </c>
      <c r="F526" s="154">
        <f>(INDEX(Data!486:486,1,$P$1-10))+(INDEX(Data!486:486,1,$P$1-9))</f>
        <v>0</v>
      </c>
      <c r="G526" s="154">
        <f>(INDEX(Data!486:486,1,$P$1-8))+(INDEX(Data!486:486,1,$P$1-7))</f>
        <v>0</v>
      </c>
      <c r="H526" s="154">
        <f>(INDEX(Data!486:486,1,$P$1-6))+(INDEX(Data!486:486,1,$P$1-5))</f>
        <v>1575362</v>
      </c>
      <c r="I526" s="483">
        <f>(INDEX(Data!486:486,1,$P$1-4))+(INDEX(Data!486:486,1,$P$1-3))</f>
        <v>1529274</v>
      </c>
      <c r="J526" s="394">
        <f>(INDEX(Data!486:486,1,$P$1-2))+(INDEX(Data!486:486,1,$P$1-1))</f>
        <v>1659782</v>
      </c>
      <c r="K526" s="155">
        <f>(INDEX(Data!486:486,1,$P$1))+(INDEX(Data!486:486,1,$P$1+1))</f>
        <v>2300691</v>
      </c>
    </row>
    <row r="527" spans="1:11" ht="12.75" hidden="1" customHeight="1" outlineLevel="1">
      <c r="A527" s="424" t="s">
        <v>71</v>
      </c>
      <c r="B527" s="154">
        <f>(INDEX(Data!487:487,1,$P$1-18))+(INDEX(Data!487:487,1,$P$1-17))</f>
        <v>0</v>
      </c>
      <c r="C527" s="154">
        <f>(INDEX(Data!487:487,1,$P$1-16))+(INDEX(Data!487:487,1,$P$1-15))</f>
        <v>0</v>
      </c>
      <c r="D527" s="154">
        <f>(INDEX(Data!487:487,1,$P$1-14))+(INDEX(Data!487:487,1,$P$1-13))</f>
        <v>0</v>
      </c>
      <c r="E527" s="154">
        <f>(INDEX(Data!487:487,1,$P$1-12))+(INDEX(Data!487:487,1,$P$1-11))</f>
        <v>0</v>
      </c>
      <c r="F527" s="154">
        <f>(INDEX(Data!487:487,1,$P$1-10))+(INDEX(Data!487:487,1,$P$1-9))</f>
        <v>0</v>
      </c>
      <c r="G527" s="154">
        <f>(INDEX(Data!487:487,1,$P$1-8))+(INDEX(Data!487:487,1,$P$1-7))</f>
        <v>0</v>
      </c>
      <c r="H527" s="154">
        <f>(INDEX(Data!487:487,1,$P$1-6))+(INDEX(Data!487:487,1,$P$1-5))</f>
        <v>14595748</v>
      </c>
      <c r="I527" s="483">
        <f>(INDEX(Data!487:487,1,$P$1-4))+(INDEX(Data!487:487,1,$P$1-3))</f>
        <v>13847747</v>
      </c>
      <c r="J527" s="394">
        <f>(INDEX(Data!487:487,1,$P$1-2))+(INDEX(Data!487:487,1,$P$1-1))</f>
        <v>15365201</v>
      </c>
      <c r="K527" s="155">
        <f>(INDEX(Data!487:487,1,$P$1))+(INDEX(Data!487:487,1,$P$1+1))</f>
        <v>20361465</v>
      </c>
    </row>
    <row r="528" spans="1:11" ht="12.75" hidden="1" customHeight="1" outlineLevel="1">
      <c r="A528" s="424" t="s">
        <v>72</v>
      </c>
      <c r="B528" s="154">
        <f>(INDEX(Data!488:488,1,$P$1-18))+(INDEX(Data!488:488,1,$P$1-17))</f>
        <v>0</v>
      </c>
      <c r="C528" s="154">
        <f>(INDEX(Data!488:488,1,$P$1-16))+(INDEX(Data!488:488,1,$P$1-15))</f>
        <v>0</v>
      </c>
      <c r="D528" s="154">
        <f>(INDEX(Data!488:488,1,$P$1-14))+(INDEX(Data!488:488,1,$P$1-13))</f>
        <v>0</v>
      </c>
      <c r="E528" s="154">
        <f>(INDEX(Data!488:488,1,$P$1-12))+(INDEX(Data!488:488,1,$P$1-11))</f>
        <v>0</v>
      </c>
      <c r="F528" s="154">
        <f>(INDEX(Data!488:488,1,$P$1-10))+(INDEX(Data!488:488,1,$P$1-9))</f>
        <v>0</v>
      </c>
      <c r="G528" s="154">
        <f>(INDEX(Data!488:488,1,$P$1-8))+(INDEX(Data!488:488,1,$P$1-7))</f>
        <v>0</v>
      </c>
      <c r="H528" s="154">
        <f>(INDEX(Data!488:488,1,$P$1-6))+(INDEX(Data!488:488,1,$P$1-5))</f>
        <v>2288060</v>
      </c>
      <c r="I528" s="483">
        <f>(INDEX(Data!488:488,1,$P$1-4))+(INDEX(Data!488:488,1,$P$1-3))</f>
        <v>2232557</v>
      </c>
      <c r="J528" s="394">
        <f>(INDEX(Data!488:488,1,$P$1-2))+(INDEX(Data!488:488,1,$P$1-1))</f>
        <v>2236703</v>
      </c>
      <c r="K528" s="155">
        <f>(INDEX(Data!488:488,1,$P$1))+(INDEX(Data!488:488,1,$P$1+1))</f>
        <v>2833556</v>
      </c>
    </row>
    <row r="529" spans="1:11" ht="12.75" hidden="1" customHeight="1" outlineLevel="1">
      <c r="A529" s="424" t="s">
        <v>73</v>
      </c>
      <c r="B529" s="154">
        <f>(INDEX(Data!489:489,1,$P$1-18))+(INDEX(Data!489:489,1,$P$1-17))</f>
        <v>0</v>
      </c>
      <c r="C529" s="154">
        <f>(INDEX(Data!489:489,1,$P$1-16))+(INDEX(Data!489:489,1,$P$1-15))</f>
        <v>0</v>
      </c>
      <c r="D529" s="154">
        <f>(INDEX(Data!489:489,1,$P$1-14))+(INDEX(Data!489:489,1,$P$1-13))</f>
        <v>0</v>
      </c>
      <c r="E529" s="154">
        <f>(INDEX(Data!489:489,1,$P$1-12))+(INDEX(Data!489:489,1,$P$1-11))</f>
        <v>0</v>
      </c>
      <c r="F529" s="154">
        <f>(INDEX(Data!489:489,1,$P$1-10))+(INDEX(Data!489:489,1,$P$1-9))</f>
        <v>0</v>
      </c>
      <c r="G529" s="154">
        <f>(INDEX(Data!489:489,1,$P$1-8))+(INDEX(Data!489:489,1,$P$1-7))</f>
        <v>0</v>
      </c>
      <c r="H529" s="154">
        <f>(INDEX(Data!489:489,1,$P$1-6))+(INDEX(Data!489:489,1,$P$1-5))</f>
        <v>1361050</v>
      </c>
      <c r="I529" s="483">
        <f>(INDEX(Data!489:489,1,$P$1-4))+(INDEX(Data!489:489,1,$P$1-3))</f>
        <v>1243028</v>
      </c>
      <c r="J529" s="394">
        <f>(INDEX(Data!489:489,1,$P$1-2))+(INDEX(Data!489:489,1,$P$1-1))</f>
        <v>1320240</v>
      </c>
      <c r="K529" s="155">
        <f>(INDEX(Data!489:489,1,$P$1))+(INDEX(Data!489:489,1,$P$1+1))</f>
        <v>1677227</v>
      </c>
    </row>
    <row r="530" spans="1:11" ht="12.75" hidden="1" customHeight="1" outlineLevel="1">
      <c r="A530" s="424" t="s">
        <v>74</v>
      </c>
      <c r="B530" s="154">
        <f>(INDEX(Data!490:490,1,$P$1-18))+(INDEX(Data!490:490,1,$P$1-17))</f>
        <v>0</v>
      </c>
      <c r="C530" s="154">
        <f>(INDEX(Data!490:490,1,$P$1-16))+(INDEX(Data!490:490,1,$P$1-15))</f>
        <v>0</v>
      </c>
      <c r="D530" s="154">
        <f>(INDEX(Data!490:490,1,$P$1-14))+(INDEX(Data!490:490,1,$P$1-13))</f>
        <v>0</v>
      </c>
      <c r="E530" s="154">
        <f>(INDEX(Data!490:490,1,$P$1-12))+(INDEX(Data!490:490,1,$P$1-11))</f>
        <v>0</v>
      </c>
      <c r="F530" s="154">
        <f>(INDEX(Data!490:490,1,$P$1-10))+(INDEX(Data!490:490,1,$P$1-9))</f>
        <v>0</v>
      </c>
      <c r="G530" s="154">
        <f>(INDEX(Data!490:490,1,$P$1-8))+(INDEX(Data!490:490,1,$P$1-7))</f>
        <v>0</v>
      </c>
      <c r="H530" s="154">
        <f>(INDEX(Data!490:490,1,$P$1-6))+(INDEX(Data!490:490,1,$P$1-5))</f>
        <v>2671300</v>
      </c>
      <c r="I530" s="483">
        <f>(INDEX(Data!490:490,1,$P$1-4))+(INDEX(Data!490:490,1,$P$1-3))</f>
        <v>2851806</v>
      </c>
      <c r="J530" s="394">
        <f>(INDEX(Data!490:490,1,$P$1-2))+(INDEX(Data!490:490,1,$P$1-1))</f>
        <v>2770749</v>
      </c>
      <c r="K530" s="155">
        <f>(INDEX(Data!490:490,1,$P$1))+(INDEX(Data!490:490,1,$P$1+1))</f>
        <v>3058503</v>
      </c>
    </row>
    <row r="531" spans="1:11" ht="12.75" hidden="1" customHeight="1" outlineLevel="1">
      <c r="A531" s="424" t="s">
        <v>75</v>
      </c>
      <c r="B531" s="154">
        <f>(INDEX(Data!491:491,1,$P$1-18))+(INDEX(Data!491:491,1,$P$1-17))</f>
        <v>0</v>
      </c>
      <c r="C531" s="154">
        <f>(INDEX(Data!491:491,1,$P$1-16))+(INDEX(Data!491:491,1,$P$1-15))</f>
        <v>0</v>
      </c>
      <c r="D531" s="154">
        <f>(INDEX(Data!491:491,1,$P$1-14))+(INDEX(Data!491:491,1,$P$1-13))</f>
        <v>0</v>
      </c>
      <c r="E531" s="154">
        <f>(INDEX(Data!491:491,1,$P$1-12))+(INDEX(Data!491:491,1,$P$1-11))</f>
        <v>0</v>
      </c>
      <c r="F531" s="154">
        <f>(INDEX(Data!491:491,1,$P$1-10))+(INDEX(Data!491:491,1,$P$1-9))</f>
        <v>0</v>
      </c>
      <c r="G531" s="154">
        <f>(INDEX(Data!491:491,1,$P$1-8))+(INDEX(Data!491:491,1,$P$1-7))</f>
        <v>0</v>
      </c>
      <c r="H531" s="154">
        <f>(INDEX(Data!491:491,1,$P$1-6))+(INDEX(Data!491:491,1,$P$1-5))</f>
        <v>2279004</v>
      </c>
      <c r="I531" s="483">
        <f>(INDEX(Data!491:491,1,$P$1-4))+(INDEX(Data!491:491,1,$P$1-3))</f>
        <v>2519480</v>
      </c>
      <c r="J531" s="394">
        <f>(INDEX(Data!491:491,1,$P$1-2))+(INDEX(Data!491:491,1,$P$1-1))</f>
        <v>2617576</v>
      </c>
      <c r="K531" s="155">
        <f>(INDEX(Data!491:491,1,$P$1))+(INDEX(Data!491:491,1,$P$1+1))</f>
        <v>2994756</v>
      </c>
    </row>
    <row r="532" spans="1:11" ht="12.75" hidden="1" customHeight="1" outlineLevel="1">
      <c r="A532" s="424" t="s">
        <v>76</v>
      </c>
      <c r="B532" s="154">
        <f>(INDEX(Data!492:492,1,$P$1-18))+(INDEX(Data!492:492,1,$P$1-17))</f>
        <v>0</v>
      </c>
      <c r="C532" s="154">
        <f>(INDEX(Data!492:492,1,$P$1-16))+(INDEX(Data!492:492,1,$P$1-15))</f>
        <v>0</v>
      </c>
      <c r="D532" s="154">
        <f>(INDEX(Data!492:492,1,$P$1-14))+(INDEX(Data!492:492,1,$P$1-13))</f>
        <v>0</v>
      </c>
      <c r="E532" s="154">
        <f>(INDEX(Data!492:492,1,$P$1-12))+(INDEX(Data!492:492,1,$P$1-11))</f>
        <v>0</v>
      </c>
      <c r="F532" s="154">
        <f>(INDEX(Data!492:492,1,$P$1-10))+(INDEX(Data!492:492,1,$P$1-9))</f>
        <v>0</v>
      </c>
      <c r="G532" s="154">
        <f>(INDEX(Data!492:492,1,$P$1-8))+(INDEX(Data!492:492,1,$P$1-7))</f>
        <v>0</v>
      </c>
      <c r="H532" s="154">
        <f>(INDEX(Data!492:492,1,$P$1-6))+(INDEX(Data!492:492,1,$P$1-5))</f>
        <v>925822</v>
      </c>
      <c r="I532" s="483">
        <f>(INDEX(Data!492:492,1,$P$1-4))+(INDEX(Data!492:492,1,$P$1-3))</f>
        <v>869597</v>
      </c>
      <c r="J532" s="394">
        <f>(INDEX(Data!492:492,1,$P$1-2))+(INDEX(Data!492:492,1,$P$1-1))</f>
        <v>806023</v>
      </c>
      <c r="K532" s="155">
        <f>(INDEX(Data!492:492,1,$P$1))+(INDEX(Data!492:492,1,$P$1+1))</f>
        <v>1027349</v>
      </c>
    </row>
    <row r="533" spans="1:11" ht="12.75" hidden="1" customHeight="1" outlineLevel="1">
      <c r="A533" s="424" t="s">
        <v>77</v>
      </c>
      <c r="B533" s="154">
        <f>(INDEX(Data!493:493,1,$P$1-18))+(INDEX(Data!493:493,1,$P$1-17))</f>
        <v>0</v>
      </c>
      <c r="C533" s="154">
        <f>(INDEX(Data!493:493,1,$P$1-16))+(INDEX(Data!493:493,1,$P$1-15))</f>
        <v>0</v>
      </c>
      <c r="D533" s="154">
        <f>(INDEX(Data!493:493,1,$P$1-14))+(INDEX(Data!493:493,1,$P$1-13))</f>
        <v>0</v>
      </c>
      <c r="E533" s="154">
        <f>(INDEX(Data!493:493,1,$P$1-12))+(INDEX(Data!493:493,1,$P$1-11))</f>
        <v>0</v>
      </c>
      <c r="F533" s="154">
        <f>(INDEX(Data!493:493,1,$P$1-10))+(INDEX(Data!493:493,1,$P$1-9))</f>
        <v>0</v>
      </c>
      <c r="G533" s="154">
        <f>(INDEX(Data!493:493,1,$P$1-8))+(INDEX(Data!493:493,1,$P$1-7))</f>
        <v>0</v>
      </c>
      <c r="H533" s="154">
        <f>(INDEX(Data!493:493,1,$P$1-6))+(INDEX(Data!493:493,1,$P$1-5))</f>
        <v>1214662</v>
      </c>
      <c r="I533" s="483">
        <f>(INDEX(Data!493:493,1,$P$1-4))+(INDEX(Data!493:493,1,$P$1-3))</f>
        <v>1142914</v>
      </c>
      <c r="J533" s="394">
        <f>(INDEX(Data!493:493,1,$P$1-2))+(INDEX(Data!493:493,1,$P$1-1))</f>
        <v>1272375</v>
      </c>
      <c r="K533" s="155">
        <f>(INDEX(Data!493:493,1,$P$1))+(INDEX(Data!493:493,1,$P$1+1))</f>
        <v>1841684</v>
      </c>
    </row>
    <row r="534" spans="1:11" ht="12.75" hidden="1" customHeight="1" outlineLevel="1">
      <c r="A534" s="424" t="s">
        <v>78</v>
      </c>
      <c r="B534" s="154">
        <f>(INDEX(Data!494:494,1,$P$1-18))+(INDEX(Data!494:494,1,$P$1-17))</f>
        <v>0</v>
      </c>
      <c r="C534" s="154">
        <f>(INDEX(Data!494:494,1,$P$1-16))+(INDEX(Data!494:494,1,$P$1-15))</f>
        <v>0</v>
      </c>
      <c r="D534" s="154">
        <f>(INDEX(Data!494:494,1,$P$1-14))+(INDEX(Data!494:494,1,$P$1-13))</f>
        <v>0</v>
      </c>
      <c r="E534" s="154">
        <f>(INDEX(Data!494:494,1,$P$1-12))+(INDEX(Data!494:494,1,$P$1-11))</f>
        <v>0</v>
      </c>
      <c r="F534" s="154">
        <f>(INDEX(Data!494:494,1,$P$1-10))+(INDEX(Data!494:494,1,$P$1-9))</f>
        <v>0</v>
      </c>
      <c r="G534" s="154">
        <f>(INDEX(Data!494:494,1,$P$1-8))+(INDEX(Data!494:494,1,$P$1-7))</f>
        <v>0</v>
      </c>
      <c r="H534" s="154">
        <f>(INDEX(Data!494:494,1,$P$1-6))+(INDEX(Data!494:494,1,$P$1-5))</f>
        <v>613810</v>
      </c>
      <c r="I534" s="483">
        <f>(INDEX(Data!494:494,1,$P$1-4))+(INDEX(Data!494:494,1,$P$1-3))</f>
        <v>627979</v>
      </c>
      <c r="J534" s="394">
        <f>(INDEX(Data!494:494,1,$P$1-2))+(INDEX(Data!494:494,1,$P$1-1))</f>
        <v>682501</v>
      </c>
      <c r="K534" s="155">
        <f>(INDEX(Data!494:494,1,$P$1))+(INDEX(Data!494:494,1,$P$1+1))</f>
        <v>896934</v>
      </c>
    </row>
    <row r="535" spans="1:11" ht="12.75" hidden="1" customHeight="1" outlineLevel="1">
      <c r="A535" s="424" t="s">
        <v>79</v>
      </c>
      <c r="B535" s="154">
        <f>(INDEX(Data!495:495,1,$P$1-18))+(INDEX(Data!495:495,1,$P$1-17))</f>
        <v>0</v>
      </c>
      <c r="C535" s="154">
        <f>(INDEX(Data!495:495,1,$P$1-16))+(INDEX(Data!495:495,1,$P$1-15))</f>
        <v>0</v>
      </c>
      <c r="D535" s="154">
        <f>(INDEX(Data!495:495,1,$P$1-14))+(INDEX(Data!495:495,1,$P$1-13))</f>
        <v>0</v>
      </c>
      <c r="E535" s="154">
        <f>(INDEX(Data!495:495,1,$P$1-12))+(INDEX(Data!495:495,1,$P$1-11))</f>
        <v>0</v>
      </c>
      <c r="F535" s="154">
        <f>(INDEX(Data!495:495,1,$P$1-10))+(INDEX(Data!495:495,1,$P$1-9))</f>
        <v>0</v>
      </c>
      <c r="G535" s="154">
        <f>(INDEX(Data!495:495,1,$P$1-8))+(INDEX(Data!495:495,1,$P$1-7))</f>
        <v>0</v>
      </c>
      <c r="H535" s="154">
        <f>(INDEX(Data!495:495,1,$P$1-6))+(INDEX(Data!495:495,1,$P$1-5))</f>
        <v>1533988</v>
      </c>
      <c r="I535" s="483">
        <f>(INDEX(Data!495:495,1,$P$1-4))+(INDEX(Data!495:495,1,$P$1-3))</f>
        <v>1649695</v>
      </c>
      <c r="J535" s="394">
        <f>(INDEX(Data!495:495,1,$P$1-2))+(INDEX(Data!495:495,1,$P$1-1))</f>
        <v>1672820</v>
      </c>
      <c r="K535" s="155">
        <f>(INDEX(Data!495:495,1,$P$1))+(INDEX(Data!495:495,1,$P$1+1))</f>
        <v>1861853</v>
      </c>
    </row>
    <row r="536" spans="1:11" ht="12.75" hidden="1" customHeight="1" outlineLevel="1">
      <c r="A536" s="424" t="s">
        <v>80</v>
      </c>
      <c r="B536" s="154">
        <f>(INDEX(Data!496:496,1,$P$1-18))+(INDEX(Data!496:496,1,$P$1-17))</f>
        <v>0</v>
      </c>
      <c r="C536" s="154">
        <f>(INDEX(Data!496:496,1,$P$1-16))+(INDEX(Data!496:496,1,$P$1-15))</f>
        <v>0</v>
      </c>
      <c r="D536" s="154">
        <f>(INDEX(Data!496:496,1,$P$1-14))+(INDEX(Data!496:496,1,$P$1-13))</f>
        <v>0</v>
      </c>
      <c r="E536" s="154">
        <f>(INDEX(Data!496:496,1,$P$1-12))+(INDEX(Data!496:496,1,$P$1-11))</f>
        <v>0</v>
      </c>
      <c r="F536" s="154">
        <f>(INDEX(Data!496:496,1,$P$1-10))+(INDEX(Data!496:496,1,$P$1-9))</f>
        <v>0</v>
      </c>
      <c r="G536" s="154">
        <f>(INDEX(Data!496:496,1,$P$1-8))+(INDEX(Data!496:496,1,$P$1-7))</f>
        <v>0</v>
      </c>
      <c r="H536" s="154">
        <f>(INDEX(Data!496:496,1,$P$1-6))+(INDEX(Data!496:496,1,$P$1-5))</f>
        <v>406626</v>
      </c>
      <c r="I536" s="483">
        <f>(INDEX(Data!496:496,1,$P$1-4))+(INDEX(Data!496:496,1,$P$1-3))</f>
        <v>530209</v>
      </c>
      <c r="J536" s="394">
        <f>(INDEX(Data!496:496,1,$P$1-2))+(INDEX(Data!496:496,1,$P$1-1))</f>
        <v>610189</v>
      </c>
      <c r="K536" s="155">
        <f>(INDEX(Data!496:496,1,$P$1))+(INDEX(Data!496:496,1,$P$1+1))</f>
        <v>823938</v>
      </c>
    </row>
    <row r="537" spans="1:11" ht="12.75" hidden="1" customHeight="1" outlineLevel="1">
      <c r="A537" s="424" t="s">
        <v>81</v>
      </c>
      <c r="B537" s="154">
        <f>(INDEX(Data!497:497,1,$P$1-18))+(INDEX(Data!497:497,1,$P$1-17))</f>
        <v>0</v>
      </c>
      <c r="C537" s="154">
        <f>(INDEX(Data!497:497,1,$P$1-16))+(INDEX(Data!497:497,1,$P$1-15))</f>
        <v>0</v>
      </c>
      <c r="D537" s="154">
        <f>(INDEX(Data!497:497,1,$P$1-14))+(INDEX(Data!497:497,1,$P$1-13))</f>
        <v>0</v>
      </c>
      <c r="E537" s="154">
        <f>(INDEX(Data!497:497,1,$P$1-12))+(INDEX(Data!497:497,1,$P$1-11))</f>
        <v>0</v>
      </c>
      <c r="F537" s="154">
        <f>(INDEX(Data!497:497,1,$P$1-10))+(INDEX(Data!497:497,1,$P$1-9))</f>
        <v>0</v>
      </c>
      <c r="G537" s="154">
        <f>(INDEX(Data!497:497,1,$P$1-8))+(INDEX(Data!497:497,1,$P$1-7))</f>
        <v>0</v>
      </c>
      <c r="H537" s="154">
        <f>(INDEX(Data!497:497,1,$P$1-6))+(INDEX(Data!497:497,1,$P$1-5))</f>
        <v>7225112</v>
      </c>
      <c r="I537" s="483">
        <f>(INDEX(Data!497:497,1,$P$1-4))+(INDEX(Data!497:497,1,$P$1-3))</f>
        <v>6955859</v>
      </c>
      <c r="J537" s="394">
        <f>(INDEX(Data!497:497,1,$P$1-2))+(INDEX(Data!497:497,1,$P$1-1))</f>
        <v>7730551</v>
      </c>
      <c r="K537" s="155">
        <f>(INDEX(Data!497:497,1,$P$1))+(INDEX(Data!497:497,1,$P$1+1))</f>
        <v>10371350</v>
      </c>
    </row>
    <row r="538" spans="1:11" ht="12.75" hidden="1" customHeight="1" outlineLevel="1">
      <c r="A538" s="424" t="s">
        <v>82</v>
      </c>
      <c r="B538" s="154">
        <f>(INDEX(Data!498:498,1,$P$1-18))+(INDEX(Data!498:498,1,$P$1-17))</f>
        <v>0</v>
      </c>
      <c r="C538" s="154">
        <f>(INDEX(Data!498:498,1,$P$1-16))+(INDEX(Data!498:498,1,$P$1-15))</f>
        <v>0</v>
      </c>
      <c r="D538" s="154">
        <f>(INDEX(Data!498:498,1,$P$1-14))+(INDEX(Data!498:498,1,$P$1-13))</f>
        <v>0</v>
      </c>
      <c r="E538" s="154">
        <f>(INDEX(Data!498:498,1,$P$1-12))+(INDEX(Data!498:498,1,$P$1-11))</f>
        <v>0</v>
      </c>
      <c r="F538" s="154">
        <f>(INDEX(Data!498:498,1,$P$1-10))+(INDEX(Data!498:498,1,$P$1-9))</f>
        <v>0</v>
      </c>
      <c r="G538" s="154">
        <f>(INDEX(Data!498:498,1,$P$1-8))+(INDEX(Data!498:498,1,$P$1-7))</f>
        <v>0</v>
      </c>
      <c r="H538" s="154">
        <f>(INDEX(Data!498:498,1,$P$1-6))+(INDEX(Data!498:498,1,$P$1-5))</f>
        <v>2295758</v>
      </c>
      <c r="I538" s="483">
        <f>(INDEX(Data!498:498,1,$P$1-4))+(INDEX(Data!498:498,1,$P$1-3))</f>
        <v>2407789</v>
      </c>
      <c r="J538" s="394">
        <f>(INDEX(Data!498:498,1,$P$1-2))+(INDEX(Data!498:498,1,$P$1-1))</f>
        <v>2610371</v>
      </c>
      <c r="K538" s="155">
        <f>(INDEX(Data!498:498,1,$P$1))+(INDEX(Data!498:498,1,$P$1+1))</f>
        <v>3107161</v>
      </c>
    </row>
    <row r="539" spans="1:11" ht="12.75" hidden="1" customHeight="1" outlineLevel="1">
      <c r="A539" s="424" t="s">
        <v>83</v>
      </c>
      <c r="B539" s="154">
        <f>(INDEX(Data!499:499,1,$P$1-18))+(INDEX(Data!499:499,1,$P$1-17))</f>
        <v>0</v>
      </c>
      <c r="C539" s="154">
        <f>(INDEX(Data!499:499,1,$P$1-16))+(INDEX(Data!499:499,1,$P$1-15))</f>
        <v>0</v>
      </c>
      <c r="D539" s="154">
        <f>(INDEX(Data!499:499,1,$P$1-14))+(INDEX(Data!499:499,1,$P$1-13))</f>
        <v>0</v>
      </c>
      <c r="E539" s="154">
        <f>(INDEX(Data!499:499,1,$P$1-12))+(INDEX(Data!499:499,1,$P$1-11))</f>
        <v>0</v>
      </c>
      <c r="F539" s="154">
        <f>(INDEX(Data!499:499,1,$P$1-10))+(INDEX(Data!499:499,1,$P$1-9))</f>
        <v>0</v>
      </c>
      <c r="G539" s="154">
        <f>(INDEX(Data!499:499,1,$P$1-8))+(INDEX(Data!499:499,1,$P$1-7))</f>
        <v>0</v>
      </c>
      <c r="H539" s="154">
        <f>(INDEX(Data!499:499,1,$P$1-6))+(INDEX(Data!499:499,1,$P$1-5))</f>
        <v>6789900</v>
      </c>
      <c r="I539" s="483">
        <f>(INDEX(Data!499:499,1,$P$1-4))+(INDEX(Data!499:499,1,$P$1-3))</f>
        <v>7341471</v>
      </c>
      <c r="J539" s="394">
        <f>(INDEX(Data!499:499,1,$P$1-2))+(INDEX(Data!499:499,1,$P$1-1))</f>
        <v>8179933</v>
      </c>
      <c r="K539" s="155">
        <f>(INDEX(Data!499:499,1,$P$1))+(INDEX(Data!499:499,1,$P$1+1))</f>
        <v>10692787</v>
      </c>
    </row>
    <row r="540" spans="1:11" ht="12.75" hidden="1" customHeight="1" outlineLevel="1">
      <c r="A540" s="424" t="s">
        <v>84</v>
      </c>
      <c r="B540" s="154">
        <f>(INDEX(Data!500:500,1,$P$1-18))+(INDEX(Data!500:500,1,$P$1-17))</f>
        <v>0</v>
      </c>
      <c r="C540" s="154">
        <f>(INDEX(Data!500:500,1,$P$1-16))+(INDEX(Data!500:500,1,$P$1-15))</f>
        <v>0</v>
      </c>
      <c r="D540" s="154">
        <f>(INDEX(Data!500:500,1,$P$1-14))+(INDEX(Data!500:500,1,$P$1-13))</f>
        <v>0</v>
      </c>
      <c r="E540" s="154">
        <f>(INDEX(Data!500:500,1,$P$1-12))+(INDEX(Data!500:500,1,$P$1-11))</f>
        <v>0</v>
      </c>
      <c r="F540" s="154">
        <f>(INDEX(Data!500:500,1,$P$1-10))+(INDEX(Data!500:500,1,$P$1-9))</f>
        <v>0</v>
      </c>
      <c r="G540" s="154">
        <f>(INDEX(Data!500:500,1,$P$1-8))+(INDEX(Data!500:500,1,$P$1-7))</f>
        <v>0</v>
      </c>
      <c r="H540" s="154">
        <f>(INDEX(Data!500:500,1,$P$1-6))+(INDEX(Data!500:500,1,$P$1-5))</f>
        <v>1480626</v>
      </c>
      <c r="I540" s="483">
        <f>(INDEX(Data!500:500,1,$P$1-4))+(INDEX(Data!500:500,1,$P$1-3))</f>
        <v>1453596</v>
      </c>
      <c r="J540" s="394">
        <f>(INDEX(Data!500:500,1,$P$1-2))+(INDEX(Data!500:500,1,$P$1-1))</f>
        <v>1494471</v>
      </c>
      <c r="K540" s="155">
        <f>(INDEX(Data!500:500,1,$P$1))+(INDEX(Data!500:500,1,$P$1+1))</f>
        <v>2073331</v>
      </c>
    </row>
    <row r="541" spans="1:11" ht="12.75" hidden="1" customHeight="1" outlineLevel="1">
      <c r="A541" s="424" t="s">
        <v>85</v>
      </c>
      <c r="B541" s="154">
        <f>(INDEX(Data!501:501,1,$P$1-18))+(INDEX(Data!501:501,1,$P$1-17))</f>
        <v>0</v>
      </c>
      <c r="C541" s="154">
        <f>(INDEX(Data!501:501,1,$P$1-16))+(INDEX(Data!501:501,1,$P$1-15))</f>
        <v>0</v>
      </c>
      <c r="D541" s="154">
        <f>(INDEX(Data!501:501,1,$P$1-14))+(INDEX(Data!501:501,1,$P$1-13))</f>
        <v>0</v>
      </c>
      <c r="E541" s="154">
        <f>(INDEX(Data!501:501,1,$P$1-12))+(INDEX(Data!501:501,1,$P$1-11))</f>
        <v>0</v>
      </c>
      <c r="F541" s="154">
        <f>(INDEX(Data!501:501,1,$P$1-10))+(INDEX(Data!501:501,1,$P$1-9))</f>
        <v>0</v>
      </c>
      <c r="G541" s="154">
        <f>(INDEX(Data!501:501,1,$P$1-8))+(INDEX(Data!501:501,1,$P$1-7))</f>
        <v>0</v>
      </c>
      <c r="H541" s="154">
        <f>(INDEX(Data!501:501,1,$P$1-6))+(INDEX(Data!501:501,1,$P$1-5))</f>
        <v>11369076</v>
      </c>
      <c r="I541" s="483">
        <f>(INDEX(Data!501:501,1,$P$1-4))+(INDEX(Data!501:501,1,$P$1-3))</f>
        <v>11700058</v>
      </c>
      <c r="J541" s="394">
        <f>(INDEX(Data!501:501,1,$P$1-2))+(INDEX(Data!501:501,1,$P$1-1))</f>
        <v>13457089</v>
      </c>
      <c r="K541" s="155">
        <f>(INDEX(Data!501:501,1,$P$1))+(INDEX(Data!501:501,1,$P$1+1))</f>
        <v>16501538</v>
      </c>
    </row>
    <row r="542" spans="1:11" ht="12.75" hidden="1" customHeight="1" outlineLevel="1">
      <c r="A542" s="424" t="s">
        <v>86</v>
      </c>
      <c r="B542" s="154">
        <f>(INDEX(Data!502:502,1,$P$1-18))+(INDEX(Data!502:502,1,$P$1-17))</f>
        <v>0</v>
      </c>
      <c r="C542" s="154">
        <f>(INDEX(Data!502:502,1,$P$1-16))+(INDEX(Data!502:502,1,$P$1-15))</f>
        <v>0</v>
      </c>
      <c r="D542" s="154">
        <f>(INDEX(Data!502:502,1,$P$1-14))+(INDEX(Data!502:502,1,$P$1-13))</f>
        <v>0</v>
      </c>
      <c r="E542" s="154">
        <f>(INDEX(Data!502:502,1,$P$1-12))+(INDEX(Data!502:502,1,$P$1-11))</f>
        <v>0</v>
      </c>
      <c r="F542" s="154">
        <f>(INDEX(Data!502:502,1,$P$1-10))+(INDEX(Data!502:502,1,$P$1-9))</f>
        <v>0</v>
      </c>
      <c r="G542" s="154">
        <f>(INDEX(Data!502:502,1,$P$1-8))+(INDEX(Data!502:502,1,$P$1-7))</f>
        <v>0</v>
      </c>
      <c r="H542" s="154">
        <f>(INDEX(Data!502:502,1,$P$1-6))+(INDEX(Data!502:502,1,$P$1-5))</f>
        <v>1392306</v>
      </c>
      <c r="I542" s="483">
        <f>(INDEX(Data!502:502,1,$P$1-4))+(INDEX(Data!502:502,1,$P$1-3))</f>
        <v>1376321</v>
      </c>
      <c r="J542" s="394">
        <f>(INDEX(Data!502:502,1,$P$1-2))+(INDEX(Data!502:502,1,$P$1-1))</f>
        <v>1456271</v>
      </c>
      <c r="K542" s="155">
        <f>(INDEX(Data!502:502,1,$P$1))+(INDEX(Data!502:502,1,$P$1+1))</f>
        <v>1742021</v>
      </c>
    </row>
    <row r="543" spans="1:11" ht="12.75" hidden="1" customHeight="1" outlineLevel="1">
      <c r="A543" s="424" t="s">
        <v>87</v>
      </c>
      <c r="B543" s="154">
        <f>(INDEX(Data!503:503,1,$P$1-18))+(INDEX(Data!503:503,1,$P$1-17))</f>
        <v>0</v>
      </c>
      <c r="C543" s="154">
        <f>(INDEX(Data!503:503,1,$P$1-16))+(INDEX(Data!503:503,1,$P$1-15))</f>
        <v>0</v>
      </c>
      <c r="D543" s="154">
        <f>(INDEX(Data!503:503,1,$P$1-14))+(INDEX(Data!503:503,1,$P$1-13))</f>
        <v>0</v>
      </c>
      <c r="E543" s="154">
        <f>(INDEX(Data!503:503,1,$P$1-12))+(INDEX(Data!503:503,1,$P$1-11))</f>
        <v>0</v>
      </c>
      <c r="F543" s="154">
        <f>(INDEX(Data!503:503,1,$P$1-10))+(INDEX(Data!503:503,1,$P$1-9))</f>
        <v>0</v>
      </c>
      <c r="G543" s="154">
        <f>(INDEX(Data!503:503,1,$P$1-8))+(INDEX(Data!503:503,1,$P$1-7))</f>
        <v>0</v>
      </c>
      <c r="H543" s="154">
        <f>(INDEX(Data!503:503,1,$P$1-6))+(INDEX(Data!503:503,1,$P$1-5))</f>
        <v>1041572</v>
      </c>
      <c r="I543" s="483">
        <f>(INDEX(Data!503:503,1,$P$1-4))+(INDEX(Data!503:503,1,$P$1-3))</f>
        <v>1055241</v>
      </c>
      <c r="J543" s="394">
        <f>(INDEX(Data!503:503,1,$P$1-2))+(INDEX(Data!503:503,1,$P$1-1))</f>
        <v>1169740</v>
      </c>
      <c r="K543" s="155">
        <f>(INDEX(Data!503:503,1,$P$1))+(INDEX(Data!503:503,1,$P$1+1))</f>
        <v>1593665</v>
      </c>
    </row>
    <row r="544" spans="1:11" ht="12.75" hidden="1" customHeight="1" outlineLevel="1">
      <c r="A544" s="424" t="s">
        <v>88</v>
      </c>
      <c r="B544" s="154">
        <f>(INDEX(Data!504:504,1,$P$1-18))+(INDEX(Data!504:504,1,$P$1-17))</f>
        <v>0</v>
      </c>
      <c r="C544" s="154">
        <f>(INDEX(Data!504:504,1,$P$1-16))+(INDEX(Data!504:504,1,$P$1-15))</f>
        <v>0</v>
      </c>
      <c r="D544" s="154">
        <f>(INDEX(Data!504:504,1,$P$1-14))+(INDEX(Data!504:504,1,$P$1-13))</f>
        <v>0</v>
      </c>
      <c r="E544" s="154">
        <f>(INDEX(Data!504:504,1,$P$1-12))+(INDEX(Data!504:504,1,$P$1-11))</f>
        <v>0</v>
      </c>
      <c r="F544" s="154">
        <f>(INDEX(Data!504:504,1,$P$1-10))+(INDEX(Data!504:504,1,$P$1-9))</f>
        <v>0</v>
      </c>
      <c r="G544" s="154">
        <f>(INDEX(Data!504:504,1,$P$1-8))+(INDEX(Data!504:504,1,$P$1-7))</f>
        <v>0</v>
      </c>
      <c r="H544" s="154">
        <f>(INDEX(Data!504:504,1,$P$1-6))+(INDEX(Data!504:504,1,$P$1-5))</f>
        <v>2566720</v>
      </c>
      <c r="I544" s="483">
        <f>(INDEX(Data!504:504,1,$P$1-4))+(INDEX(Data!504:504,1,$P$1-3))</f>
        <v>1507442</v>
      </c>
      <c r="J544" s="394">
        <f>(INDEX(Data!504:504,1,$P$1-2))+(INDEX(Data!504:504,1,$P$1-1))</f>
        <v>1064532</v>
      </c>
      <c r="K544" s="155">
        <f>(INDEX(Data!504:504,1,$P$1))+(INDEX(Data!504:504,1,$P$1+1))</f>
        <v>1524601</v>
      </c>
    </row>
    <row r="545" spans="1:13" ht="12.75" hidden="1" customHeight="1" outlineLevel="1">
      <c r="A545" s="424" t="s">
        <v>89</v>
      </c>
      <c r="B545" s="154">
        <f>(INDEX(Data!505:505,1,$P$1-18))+(INDEX(Data!505:505,1,$P$1-17))</f>
        <v>0</v>
      </c>
      <c r="C545" s="154">
        <f>(INDEX(Data!505:505,1,$P$1-16))+(INDEX(Data!505:505,1,$P$1-15))</f>
        <v>0</v>
      </c>
      <c r="D545" s="154">
        <f>(INDEX(Data!505:505,1,$P$1-14))+(INDEX(Data!505:505,1,$P$1-13))</f>
        <v>0</v>
      </c>
      <c r="E545" s="154">
        <f>(INDEX(Data!505:505,1,$P$1-12))+(INDEX(Data!505:505,1,$P$1-11))</f>
        <v>0</v>
      </c>
      <c r="F545" s="154">
        <f>(INDEX(Data!505:505,1,$P$1-10))+(INDEX(Data!505:505,1,$P$1-9))</f>
        <v>0</v>
      </c>
      <c r="G545" s="154">
        <f>(INDEX(Data!505:505,1,$P$1-8))+(INDEX(Data!505:505,1,$P$1-7))</f>
        <v>0</v>
      </c>
      <c r="H545" s="154">
        <f>(INDEX(Data!505:505,1,$P$1-6))+(INDEX(Data!505:505,1,$P$1-5))</f>
        <v>1855964</v>
      </c>
      <c r="I545" s="483">
        <f>(INDEX(Data!505:505,1,$P$1-4))+(INDEX(Data!505:505,1,$P$1-3))</f>
        <v>2156735</v>
      </c>
      <c r="J545" s="394">
        <f>(INDEX(Data!505:505,1,$P$1-2))+(INDEX(Data!505:505,1,$P$1-1))</f>
        <v>2236546</v>
      </c>
      <c r="K545" s="155">
        <f>(INDEX(Data!505:505,1,$P$1))+(INDEX(Data!505:505,1,$P$1+1))</f>
        <v>2747463</v>
      </c>
    </row>
    <row r="546" spans="1:13" ht="12.75" hidden="1" customHeight="1" outlineLevel="1">
      <c r="A546" s="424" t="s">
        <v>90</v>
      </c>
      <c r="B546" s="154">
        <f>(INDEX(Data!506:506,1,$P$1-18))+(INDEX(Data!506:506,1,$P$1-17))</f>
        <v>0</v>
      </c>
      <c r="C546" s="154">
        <f>(INDEX(Data!506:506,1,$P$1-16))+(INDEX(Data!506:506,1,$P$1-15))</f>
        <v>0</v>
      </c>
      <c r="D546" s="154">
        <f>(INDEX(Data!506:506,1,$P$1-14))+(INDEX(Data!506:506,1,$P$1-13))</f>
        <v>0</v>
      </c>
      <c r="E546" s="154">
        <f>(INDEX(Data!506:506,1,$P$1-12))+(INDEX(Data!506:506,1,$P$1-11))</f>
        <v>0</v>
      </c>
      <c r="F546" s="154">
        <f>(INDEX(Data!506:506,1,$P$1-10))+(INDEX(Data!506:506,1,$P$1-9))</f>
        <v>0</v>
      </c>
      <c r="G546" s="154">
        <f>(INDEX(Data!506:506,1,$P$1-8))+(INDEX(Data!506:506,1,$P$1-7))</f>
        <v>0</v>
      </c>
      <c r="H546" s="154">
        <f>(INDEX(Data!506:506,1,$P$1-6))+(INDEX(Data!506:506,1,$P$1-5))</f>
        <v>3121398</v>
      </c>
      <c r="I546" s="483">
        <f>(INDEX(Data!506:506,1,$P$1-4))+(INDEX(Data!506:506,1,$P$1-3))</f>
        <v>3194531</v>
      </c>
      <c r="J546" s="394">
        <f>(INDEX(Data!506:506,1,$P$1-2))+(INDEX(Data!506:506,1,$P$1-1))</f>
        <v>3235958</v>
      </c>
      <c r="K546" s="155">
        <f>(INDEX(Data!506:506,1,$P$1))+(INDEX(Data!506:506,1,$P$1+1))</f>
        <v>3979843</v>
      </c>
    </row>
    <row r="547" spans="1:13" ht="12.75" hidden="1" customHeight="1" outlineLevel="1">
      <c r="A547" s="424" t="s">
        <v>91</v>
      </c>
      <c r="B547" s="154">
        <f>(INDEX(Data!507:507,1,$P$1-18))+(INDEX(Data!507:507,1,$P$1-17))</f>
        <v>0</v>
      </c>
      <c r="C547" s="154">
        <f>(INDEX(Data!507:507,1,$P$1-16))+(INDEX(Data!507:507,1,$P$1-15))</f>
        <v>0</v>
      </c>
      <c r="D547" s="154">
        <f>(INDEX(Data!507:507,1,$P$1-14))+(INDEX(Data!507:507,1,$P$1-13))</f>
        <v>0</v>
      </c>
      <c r="E547" s="154">
        <f>(INDEX(Data!507:507,1,$P$1-12))+(INDEX(Data!507:507,1,$P$1-11))</f>
        <v>0</v>
      </c>
      <c r="F547" s="154">
        <f>(INDEX(Data!507:507,1,$P$1-10))+(INDEX(Data!507:507,1,$P$1-9))</f>
        <v>0</v>
      </c>
      <c r="G547" s="154">
        <f>(INDEX(Data!507:507,1,$P$1-8))+(INDEX(Data!507:507,1,$P$1-7))</f>
        <v>0</v>
      </c>
      <c r="H547" s="154">
        <f>(INDEX(Data!507:507,1,$P$1-6))+(INDEX(Data!507:507,1,$P$1-5))</f>
        <v>787118</v>
      </c>
      <c r="I547" s="483">
        <f>(INDEX(Data!507:507,1,$P$1-4))+(INDEX(Data!507:507,1,$P$1-3))</f>
        <v>877019</v>
      </c>
      <c r="J547" s="394">
        <f>(INDEX(Data!507:507,1,$P$1-2))+(INDEX(Data!507:507,1,$P$1-1))</f>
        <v>927543</v>
      </c>
      <c r="K547" s="155">
        <f>(INDEX(Data!507:507,1,$P$1))+(INDEX(Data!507:507,1,$P$1+1))</f>
        <v>1087450</v>
      </c>
    </row>
    <row r="548" spans="1:13" ht="12.75" hidden="1" customHeight="1" outlineLevel="1">
      <c r="A548" s="424" t="s">
        <v>92</v>
      </c>
      <c r="B548" s="154">
        <f>(INDEX(Data!508:508,1,$P$1-18))+(INDEX(Data!508:508,1,$P$1-17))</f>
        <v>0</v>
      </c>
      <c r="C548" s="154">
        <f>(INDEX(Data!508:508,1,$P$1-16))+(INDEX(Data!508:508,1,$P$1-15))</f>
        <v>0</v>
      </c>
      <c r="D548" s="154">
        <f>(INDEX(Data!508:508,1,$P$1-14))+(INDEX(Data!508:508,1,$P$1-13))</f>
        <v>0</v>
      </c>
      <c r="E548" s="154">
        <f>(INDEX(Data!508:508,1,$P$1-12))+(INDEX(Data!508:508,1,$P$1-11))</f>
        <v>0</v>
      </c>
      <c r="F548" s="154">
        <f>(INDEX(Data!508:508,1,$P$1-10))+(INDEX(Data!508:508,1,$P$1-9))</f>
        <v>0</v>
      </c>
      <c r="G548" s="154">
        <f>(INDEX(Data!508:508,1,$P$1-8))+(INDEX(Data!508:508,1,$P$1-7))</f>
        <v>0</v>
      </c>
      <c r="H548" s="154">
        <f>(INDEX(Data!508:508,1,$P$1-6))+(INDEX(Data!508:508,1,$P$1-5))</f>
        <v>1071902</v>
      </c>
      <c r="I548" s="483">
        <f>(INDEX(Data!508:508,1,$P$1-4))+(INDEX(Data!508:508,1,$P$1-3))</f>
        <v>1035451</v>
      </c>
      <c r="J548" s="394">
        <f>(INDEX(Data!508:508,1,$P$1-2))+(INDEX(Data!508:508,1,$P$1-1))</f>
        <v>1043030</v>
      </c>
      <c r="K548" s="155">
        <f>(INDEX(Data!508:508,1,$P$1))+(INDEX(Data!508:508,1,$P$1+1))</f>
        <v>1299351</v>
      </c>
    </row>
    <row r="549" spans="1:13" ht="12.75" hidden="1" customHeight="1" outlineLevel="1">
      <c r="A549" s="424" t="s">
        <v>93</v>
      </c>
      <c r="B549" s="154">
        <f>(INDEX(Data!509:509,1,$P$1-18))+(INDEX(Data!509:509,1,$P$1-17))</f>
        <v>0</v>
      </c>
      <c r="C549" s="154">
        <f>(INDEX(Data!509:509,1,$P$1-16))+(INDEX(Data!509:509,1,$P$1-15))</f>
        <v>0</v>
      </c>
      <c r="D549" s="154">
        <f>(INDEX(Data!509:509,1,$P$1-14))+(INDEX(Data!509:509,1,$P$1-13))</f>
        <v>0</v>
      </c>
      <c r="E549" s="154">
        <f>(INDEX(Data!509:509,1,$P$1-12))+(INDEX(Data!509:509,1,$P$1-11))</f>
        <v>0</v>
      </c>
      <c r="F549" s="154">
        <f>(INDEX(Data!509:509,1,$P$1-10))+(INDEX(Data!509:509,1,$P$1-9))</f>
        <v>0</v>
      </c>
      <c r="G549" s="154">
        <f>(INDEX(Data!509:509,1,$P$1-8))+(INDEX(Data!509:509,1,$P$1-7))</f>
        <v>0</v>
      </c>
      <c r="H549" s="154">
        <f>(INDEX(Data!509:509,1,$P$1-6))+(INDEX(Data!509:509,1,$P$1-5))</f>
        <v>1453536</v>
      </c>
      <c r="I549" s="483">
        <f>(INDEX(Data!509:509,1,$P$1-4))+(INDEX(Data!509:509,1,$P$1-3))</f>
        <v>1516129</v>
      </c>
      <c r="J549" s="394">
        <f>(INDEX(Data!509:509,1,$P$1-2))+(INDEX(Data!509:509,1,$P$1-1))</f>
        <v>1548269</v>
      </c>
      <c r="K549" s="155">
        <f>(INDEX(Data!509:509,1,$P$1))+(INDEX(Data!509:509,1,$P$1+1))</f>
        <v>1934596</v>
      </c>
    </row>
    <row r="550" spans="1:13" ht="12.75" hidden="1" customHeight="1" outlineLevel="1">
      <c r="A550" s="424" t="s">
        <v>94</v>
      </c>
      <c r="B550" s="154">
        <f>(INDEX(Data!510:510,1,$P$1-18))+(INDEX(Data!510:510,1,$P$1-17))</f>
        <v>0</v>
      </c>
      <c r="C550" s="154">
        <f>(INDEX(Data!510:510,1,$P$1-16))+(INDEX(Data!510:510,1,$P$1-15))</f>
        <v>0</v>
      </c>
      <c r="D550" s="154">
        <f>(INDEX(Data!510:510,1,$P$1-14))+(INDEX(Data!510:510,1,$P$1-13))</f>
        <v>0</v>
      </c>
      <c r="E550" s="154">
        <f>(INDEX(Data!510:510,1,$P$1-12))+(INDEX(Data!510:510,1,$P$1-11))</f>
        <v>0</v>
      </c>
      <c r="F550" s="154">
        <f>(INDEX(Data!510:510,1,$P$1-10))+(INDEX(Data!510:510,1,$P$1-9))</f>
        <v>0</v>
      </c>
      <c r="G550" s="154">
        <f>(INDEX(Data!510:510,1,$P$1-8))+(INDEX(Data!510:510,1,$P$1-7))</f>
        <v>0</v>
      </c>
      <c r="H550" s="154">
        <f>(INDEX(Data!510:510,1,$P$1-6))+(INDEX(Data!510:510,1,$P$1-5))</f>
        <v>723220</v>
      </c>
      <c r="I550" s="483">
        <f>(INDEX(Data!510:510,1,$P$1-4))+(INDEX(Data!510:510,1,$P$1-3))</f>
        <v>727848</v>
      </c>
      <c r="J550" s="394">
        <f>(INDEX(Data!510:510,1,$P$1-2))+(INDEX(Data!510:510,1,$P$1-1))</f>
        <v>748022</v>
      </c>
      <c r="K550" s="155">
        <f>(INDEX(Data!510:510,1,$P$1))+(INDEX(Data!510:510,1,$P$1+1))</f>
        <v>802942</v>
      </c>
    </row>
    <row r="551" spans="1:13" ht="12.75" hidden="1" customHeight="1" outlineLevel="1">
      <c r="A551" s="424" t="s">
        <v>95</v>
      </c>
      <c r="B551" s="154">
        <f>(INDEX(Data!511:511,1,$P$1-18))+(INDEX(Data!511:511,1,$P$1-17))</f>
        <v>0</v>
      </c>
      <c r="C551" s="154">
        <f>(INDEX(Data!511:511,1,$P$1-16))+(INDEX(Data!511:511,1,$P$1-15))</f>
        <v>0</v>
      </c>
      <c r="D551" s="154">
        <f>(INDEX(Data!511:511,1,$P$1-14))+(INDEX(Data!511:511,1,$P$1-13))</f>
        <v>0</v>
      </c>
      <c r="E551" s="154">
        <f>(INDEX(Data!511:511,1,$P$1-12))+(INDEX(Data!511:511,1,$P$1-11))</f>
        <v>0</v>
      </c>
      <c r="F551" s="154">
        <f>(INDEX(Data!511:511,1,$P$1-10))+(INDEX(Data!511:511,1,$P$1-9))</f>
        <v>0</v>
      </c>
      <c r="G551" s="154">
        <f>(INDEX(Data!511:511,1,$P$1-8))+(INDEX(Data!511:511,1,$P$1-7))</f>
        <v>0</v>
      </c>
      <c r="H551" s="154">
        <f>(INDEX(Data!511:511,1,$P$1-6))+(INDEX(Data!511:511,1,$P$1-5))</f>
        <v>2064214</v>
      </c>
      <c r="I551" s="483">
        <f>(INDEX(Data!511:511,1,$P$1-4))+(INDEX(Data!511:511,1,$P$1-3))</f>
        <v>2112899</v>
      </c>
      <c r="J551" s="394">
        <f>(INDEX(Data!511:511,1,$P$1-2))+(INDEX(Data!511:511,1,$P$1-1))</f>
        <v>2223922</v>
      </c>
      <c r="K551" s="155">
        <f>(INDEX(Data!511:511,1,$P$1))+(INDEX(Data!511:511,1,$P$1+1))</f>
        <v>2630078</v>
      </c>
    </row>
    <row r="552" spans="1:13" collapsed="1">
      <c r="A552" s="370" t="s">
        <v>229</v>
      </c>
      <c r="B552" s="406">
        <f t="shared" ref="B552:F552" si="135">SUM(B502:B551)</f>
        <v>0</v>
      </c>
      <c r="C552" s="406">
        <f t="shared" si="135"/>
        <v>0</v>
      </c>
      <c r="D552" s="406">
        <f t="shared" si="135"/>
        <v>0</v>
      </c>
      <c r="E552" s="406">
        <f t="shared" si="135"/>
        <v>0</v>
      </c>
      <c r="F552" s="406">
        <f t="shared" si="135"/>
        <v>0</v>
      </c>
      <c r="G552" s="406">
        <f t="shared" ref="G552:K552" si="136">SUM(G502:G551)</f>
        <v>0</v>
      </c>
      <c r="H552" s="406">
        <f t="shared" si="136"/>
        <v>172015292</v>
      </c>
      <c r="I552" s="446">
        <f t="shared" si="136"/>
        <v>169168401</v>
      </c>
      <c r="J552" s="406">
        <f t="shared" si="136"/>
        <v>179955686</v>
      </c>
      <c r="K552" s="407">
        <f t="shared" si="136"/>
        <v>228296111</v>
      </c>
    </row>
    <row r="553" spans="1:13" ht="25.5">
      <c r="A553" s="426" t="s">
        <v>387</v>
      </c>
      <c r="B553" s="638" t="str">
        <f>INDEX(Data!514:514,1,$P$1-18)</f>
        <v>N/A</v>
      </c>
      <c r="C553" s="638" t="str">
        <f>INDEX(Data!514:514,1,$P$1-16)</f>
        <v>N/A</v>
      </c>
      <c r="D553" s="638" t="str">
        <f>INDEX(Data!514:514,1,$P$1-14)</f>
        <v>N/A</v>
      </c>
      <c r="E553" s="638" t="str">
        <f>INDEX(Data!514:514,1,$P$1-12)</f>
        <v>N/A</v>
      </c>
      <c r="F553" s="638" t="str">
        <f>INDEX(Data!514:514,1,$P$1-10)</f>
        <v>N/A</v>
      </c>
      <c r="G553" s="638" t="str">
        <f>INDEX(Data!514:514,1,$P$1-8)</f>
        <v>N/A</v>
      </c>
      <c r="H553" s="154">
        <f>INDEX(Data!514:514,1,$P$1-6)</f>
        <v>929187.5</v>
      </c>
      <c r="I553" s="153">
        <f>INDEX(Data!514:514,1,$P$1-4)</f>
        <v>980204.33333333326</v>
      </c>
      <c r="J553" s="154">
        <f>INDEX(Data!514:514,1,$P$1-2)</f>
        <v>1048948.8999999999</v>
      </c>
      <c r="K553" s="155">
        <f>INDEX(Data!514:514,1,$P$1)</f>
        <v>1127203.9166666667</v>
      </c>
    </row>
    <row r="554" spans="1:13">
      <c r="A554" s="426" t="s">
        <v>389</v>
      </c>
      <c r="B554" s="639" t="str">
        <f>INDEX(Data!515:515,1,$P$1-18)</f>
        <v>N/A</v>
      </c>
      <c r="C554" s="639" t="str">
        <f>INDEX(Data!515:515,1,$P$1-16)</f>
        <v>N/A</v>
      </c>
      <c r="D554" s="639" t="str">
        <f>INDEX(Data!515:515,1,$P$1-14)</f>
        <v>N/A</v>
      </c>
      <c r="E554" s="639" t="str">
        <f>INDEX(Data!515:515,1,$P$1-12)</f>
        <v>N/A</v>
      </c>
      <c r="F554" s="639" t="str">
        <f>INDEX(Data!515:515,1,$P$1-10)</f>
        <v>N/A</v>
      </c>
      <c r="G554" s="639" t="str">
        <f>INDEX(Data!515:515,1,$P$1-8)</f>
        <v>N/A</v>
      </c>
      <c r="H554" s="396">
        <f>INDEX(Data!515:515,1,$P$1-6)</f>
        <v>185.12441460953789</v>
      </c>
      <c r="I554" s="485">
        <f>INDEX(Data!515:515,1,$P$1-4)</f>
        <v>172.58483282227209</v>
      </c>
      <c r="J554" s="396">
        <f>INDEX(Data!515:515,1,$P$1-2)</f>
        <v>171.55810545203872</v>
      </c>
      <c r="K554" s="397">
        <f>INDEX(Data!515:515,1,$P$1)</f>
        <v>202.53310658741353</v>
      </c>
    </row>
    <row r="555" spans="1:13" s="38" customFormat="1" hidden="1" outlineLevel="1">
      <c r="A555" s="600" t="s">
        <v>200</v>
      </c>
      <c r="B555" s="598"/>
      <c r="C555" s="598"/>
      <c r="D555" s="598"/>
      <c r="E555" s="598"/>
      <c r="F555" s="598"/>
      <c r="G555" s="598"/>
      <c r="H555" s="598"/>
      <c r="I555" s="598"/>
      <c r="J555" s="598"/>
      <c r="K555" s="597"/>
      <c r="L555" s="35"/>
      <c r="M555" s="35"/>
    </row>
    <row r="556" spans="1:13" s="38" customFormat="1" ht="12.75" hidden="1" customHeight="1" outlineLevel="1">
      <c r="A556" s="424" t="s">
        <v>47</v>
      </c>
      <c r="B556" s="175">
        <f>(INDEX(Data!518:518,1,$P$1-18))+(INDEX(Data!518:518,1,$P$1-17))</f>
        <v>120311432</v>
      </c>
      <c r="C556" s="175">
        <f>(INDEX(Data!518:518,1,$P$1-16))+(INDEX(Data!518:518,1,$P$1-15))</f>
        <v>115564930</v>
      </c>
      <c r="D556" s="175">
        <f>(INDEX(Data!518:518,1,$P$1-14))+(INDEX(Data!518:518,1,$P$1-13))</f>
        <v>130737272</v>
      </c>
      <c r="E556" s="175">
        <f>(INDEX(Data!518:518,1,$P$1-12))+(INDEX(Data!518:518,1,$P$1-11))</f>
        <v>135693392</v>
      </c>
      <c r="F556" s="175">
        <f>(INDEX(Data!518:518,1,$P$1-10))+(INDEX(Data!518:518,1,$P$1-9))</f>
        <v>135310960</v>
      </c>
      <c r="G556" s="175">
        <f>(INDEX(Data!518:518,1,$P$1-8))+(INDEX(Data!518:518,1,$P$1-7))</f>
        <v>132030890</v>
      </c>
      <c r="H556" s="175">
        <f>(INDEX(Data!518:518,1,$P$1-6))+(INDEX(Data!518:518,1,$P$1-5))</f>
        <v>112251936</v>
      </c>
      <c r="I556" s="173">
        <f>(INDEX(Data!518:518,1,$P$1-4))+(INDEX(Data!518:518,1,$P$1-3))</f>
        <v>105595463</v>
      </c>
      <c r="J556" s="175">
        <f>(INDEX(Data!518:518,1,$P$1-2))+(INDEX(Data!518:518,1,$P$1-1))</f>
        <v>104023310</v>
      </c>
      <c r="K556" s="174">
        <f>(INDEX(Data!518:518,1,$P$1))+(INDEX(Data!518:518,1,$P$1+1))</f>
        <v>105867918</v>
      </c>
      <c r="L556" s="35"/>
      <c r="M556" s="35"/>
    </row>
    <row r="557" spans="1:13" s="38" customFormat="1" ht="12.75" hidden="1" customHeight="1" outlineLevel="1">
      <c r="A557" s="424" t="s">
        <v>48</v>
      </c>
      <c r="B557" s="154">
        <f>(INDEX(Data!519:519,1,$P$1-18))+(INDEX(Data!519:519,1,$P$1-17))</f>
        <v>16433388</v>
      </c>
      <c r="C557" s="154">
        <f>(INDEX(Data!519:519,1,$P$1-16))+(INDEX(Data!519:519,1,$P$1-15))</f>
        <v>16127910</v>
      </c>
      <c r="D557" s="154">
        <f>(INDEX(Data!519:519,1,$P$1-14))+(INDEX(Data!519:519,1,$P$1-13))</f>
        <v>16128596</v>
      </c>
      <c r="E557" s="154">
        <f>(INDEX(Data!519:519,1,$P$1-12))+(INDEX(Data!519:519,1,$P$1-11))</f>
        <v>16913417</v>
      </c>
      <c r="F557" s="154">
        <f>(INDEX(Data!519:519,1,$P$1-10))+(INDEX(Data!519:519,1,$P$1-9))</f>
        <v>14970090</v>
      </c>
      <c r="G557" s="154">
        <f>(INDEX(Data!519:519,1,$P$1-8))+(INDEX(Data!519:519,1,$P$1-7))</f>
        <v>14729178</v>
      </c>
      <c r="H557" s="154">
        <f>(INDEX(Data!519:519,1,$P$1-6))+(INDEX(Data!519:519,1,$P$1-5))</f>
        <v>12459906</v>
      </c>
      <c r="I557" s="153">
        <f>(INDEX(Data!519:519,1,$P$1-4))+(INDEX(Data!519:519,1,$P$1-3))</f>
        <v>12094563</v>
      </c>
      <c r="J557" s="154">
        <f>(INDEX(Data!519:519,1,$P$1-2))+(INDEX(Data!519:519,1,$P$1-1))</f>
        <v>13058569</v>
      </c>
      <c r="K557" s="155">
        <f>(INDEX(Data!519:519,1,$P$1))+(INDEX(Data!519:519,1,$P$1+1))</f>
        <v>12256294</v>
      </c>
      <c r="L557" s="35"/>
      <c r="M557" s="35"/>
    </row>
    <row r="558" spans="1:13" s="38" customFormat="1" ht="12.75" hidden="1" customHeight="1" outlineLevel="1">
      <c r="A558" s="424" t="s">
        <v>49</v>
      </c>
      <c r="B558" s="154">
        <f>(INDEX(Data!520:520,1,$P$1-18))+(INDEX(Data!520:520,1,$P$1-17))</f>
        <v>34982086</v>
      </c>
      <c r="C558" s="154">
        <f>(INDEX(Data!520:520,1,$P$1-16))+(INDEX(Data!520:520,1,$P$1-15))</f>
        <v>31546891</v>
      </c>
      <c r="D558" s="154">
        <f>(INDEX(Data!520:520,1,$P$1-14))+(INDEX(Data!520:520,1,$P$1-13))</f>
        <v>33623370</v>
      </c>
      <c r="E558" s="154">
        <f>(INDEX(Data!520:520,1,$P$1-12))+(INDEX(Data!520:520,1,$P$1-11))</f>
        <v>34306533</v>
      </c>
      <c r="F558" s="154">
        <f>(INDEX(Data!520:520,1,$P$1-10))+(INDEX(Data!520:520,1,$P$1-9))</f>
        <v>31150796</v>
      </c>
      <c r="G558" s="154">
        <f>(INDEX(Data!520:520,1,$P$1-8))+(INDEX(Data!520:520,1,$P$1-7))</f>
        <v>30579222</v>
      </c>
      <c r="H558" s="154">
        <f>(INDEX(Data!520:520,1,$P$1-6))+(INDEX(Data!520:520,1,$P$1-5))</f>
        <v>27180720</v>
      </c>
      <c r="I558" s="153">
        <f>(INDEX(Data!520:520,1,$P$1-4))+(INDEX(Data!520:520,1,$P$1-3))</f>
        <v>24080445</v>
      </c>
      <c r="J558" s="154">
        <f>(INDEX(Data!520:520,1,$P$1-2))+(INDEX(Data!520:520,1,$P$1-1))</f>
        <v>22933585</v>
      </c>
      <c r="K558" s="155">
        <f>(INDEX(Data!520:520,1,$P$1))+(INDEX(Data!520:520,1,$P$1+1))</f>
        <v>24901937</v>
      </c>
      <c r="L558" s="35"/>
      <c r="M558" s="35"/>
    </row>
    <row r="559" spans="1:13" s="38" customFormat="1" ht="12.75" hidden="1" customHeight="1" outlineLevel="1">
      <c r="A559" s="424" t="s">
        <v>50</v>
      </c>
      <c r="B559" s="154">
        <f>(INDEX(Data!521:521,1,$P$1-18))+(INDEX(Data!521:521,1,$P$1-17))</f>
        <v>16435368</v>
      </c>
      <c r="C559" s="154">
        <f>(INDEX(Data!521:521,1,$P$1-16))+(INDEX(Data!521:521,1,$P$1-15))</f>
        <v>16122891</v>
      </c>
      <c r="D559" s="154">
        <f>(INDEX(Data!521:521,1,$P$1-14))+(INDEX(Data!521:521,1,$P$1-13))</f>
        <v>16796712</v>
      </c>
      <c r="E559" s="154">
        <f>(INDEX(Data!521:521,1,$P$1-12))+(INDEX(Data!521:521,1,$P$1-11))</f>
        <v>15454658</v>
      </c>
      <c r="F559" s="154">
        <f>(INDEX(Data!521:521,1,$P$1-10))+(INDEX(Data!521:521,1,$P$1-9))</f>
        <v>14731508</v>
      </c>
      <c r="G559" s="154">
        <f>(INDEX(Data!521:521,1,$P$1-8))+(INDEX(Data!521:521,1,$P$1-7))</f>
        <v>15611248</v>
      </c>
      <c r="H559" s="154">
        <f>(INDEX(Data!521:521,1,$P$1-6))+(INDEX(Data!521:521,1,$P$1-5))</f>
        <v>12965910</v>
      </c>
      <c r="I559" s="153">
        <f>(INDEX(Data!521:521,1,$P$1-4))+(INDEX(Data!521:521,1,$P$1-3))</f>
        <v>12592130</v>
      </c>
      <c r="J559" s="154">
        <f>(INDEX(Data!521:521,1,$P$1-2))+(INDEX(Data!521:521,1,$P$1-1))</f>
        <v>12290120</v>
      </c>
      <c r="K559" s="155">
        <f>(INDEX(Data!521:521,1,$P$1))+(INDEX(Data!521:521,1,$P$1+1))</f>
        <v>11591031</v>
      </c>
      <c r="L559" s="35"/>
      <c r="M559" s="35"/>
    </row>
    <row r="560" spans="1:13" s="38" customFormat="1" ht="12.75" hidden="1" customHeight="1" outlineLevel="1">
      <c r="A560" s="424" t="s">
        <v>51</v>
      </c>
      <c r="B560" s="154">
        <f>(INDEX(Data!522:522,1,$P$1-18))+(INDEX(Data!522:522,1,$P$1-17))</f>
        <v>77358754</v>
      </c>
      <c r="C560" s="154">
        <f>(INDEX(Data!522:522,1,$P$1-16))+(INDEX(Data!522:522,1,$P$1-15))</f>
        <v>71633214</v>
      </c>
      <c r="D560" s="154">
        <f>(INDEX(Data!522:522,1,$P$1-14))+(INDEX(Data!522:522,1,$P$1-13))</f>
        <v>74150242</v>
      </c>
      <c r="E560" s="154">
        <f>(INDEX(Data!522:522,1,$P$1-12))+(INDEX(Data!522:522,1,$P$1-11))</f>
        <v>83559699</v>
      </c>
      <c r="F560" s="154">
        <f>(INDEX(Data!522:522,1,$P$1-10))+(INDEX(Data!522:522,1,$P$1-9))</f>
        <v>87279151</v>
      </c>
      <c r="G560" s="154">
        <f>(INDEX(Data!522:522,1,$P$1-8))+(INDEX(Data!522:522,1,$P$1-7))</f>
        <v>90065460</v>
      </c>
      <c r="H560" s="154">
        <f>(INDEX(Data!522:522,1,$P$1-6))+(INDEX(Data!522:522,1,$P$1-5))</f>
        <v>79578034</v>
      </c>
      <c r="I560" s="153">
        <f>(INDEX(Data!522:522,1,$P$1-4))+(INDEX(Data!522:522,1,$P$1-3))</f>
        <v>76751327</v>
      </c>
      <c r="J560" s="154">
        <f>(INDEX(Data!522:522,1,$P$1-2))+(INDEX(Data!522:522,1,$P$1-1))</f>
        <v>75828934</v>
      </c>
      <c r="K560" s="155">
        <f>(INDEX(Data!522:522,1,$P$1))+(INDEX(Data!522:522,1,$P$1+1))</f>
        <v>75297093</v>
      </c>
      <c r="L560" s="35"/>
      <c r="M560" s="35"/>
    </row>
    <row r="561" spans="1:13" s="38" customFormat="1" ht="12.75" hidden="1" customHeight="1" outlineLevel="1">
      <c r="A561" s="424" t="s">
        <v>52</v>
      </c>
      <c r="B561" s="154">
        <f>(INDEX(Data!523:523,1,$P$1-18))+(INDEX(Data!523:523,1,$P$1-17))</f>
        <v>40123832</v>
      </c>
      <c r="C561" s="154">
        <f>(INDEX(Data!523:523,1,$P$1-16))+(INDEX(Data!523:523,1,$P$1-15))</f>
        <v>36796275</v>
      </c>
      <c r="D561" s="154">
        <f>(INDEX(Data!523:523,1,$P$1-14))+(INDEX(Data!523:523,1,$P$1-13))</f>
        <v>37744228</v>
      </c>
      <c r="E561" s="154">
        <f>(INDEX(Data!523:523,1,$P$1-12))+(INDEX(Data!523:523,1,$P$1-11))</f>
        <v>41139958</v>
      </c>
      <c r="F561" s="154">
        <f>(INDEX(Data!523:523,1,$P$1-10))+(INDEX(Data!523:523,1,$P$1-9))</f>
        <v>43802250</v>
      </c>
      <c r="G561" s="154">
        <f>(INDEX(Data!523:523,1,$P$1-8))+(INDEX(Data!523:523,1,$P$1-7))</f>
        <v>40966406</v>
      </c>
      <c r="H561" s="154">
        <f>(INDEX(Data!523:523,1,$P$1-6))+(INDEX(Data!523:523,1,$P$1-5))</f>
        <v>39685524</v>
      </c>
      <c r="I561" s="153">
        <f>(INDEX(Data!523:523,1,$P$1-4))+(INDEX(Data!523:523,1,$P$1-3))</f>
        <v>41420771</v>
      </c>
      <c r="J561" s="154">
        <f>(INDEX(Data!523:523,1,$P$1-2))+(INDEX(Data!523:523,1,$P$1-1))</f>
        <v>39589728</v>
      </c>
      <c r="K561" s="155">
        <f>(INDEX(Data!523:523,1,$P$1))+(INDEX(Data!523:523,1,$P$1+1))</f>
        <v>39843626</v>
      </c>
      <c r="L561" s="35"/>
      <c r="M561" s="35"/>
    </row>
    <row r="562" spans="1:13" s="38" customFormat="1" ht="12.75" hidden="1" customHeight="1" outlineLevel="1">
      <c r="A562" s="424" t="s">
        <v>53</v>
      </c>
      <c r="B562" s="154">
        <f>(INDEX(Data!524:524,1,$P$1-18))+(INDEX(Data!524:524,1,$P$1-17))</f>
        <v>12526052</v>
      </c>
      <c r="C562" s="154">
        <f>(INDEX(Data!524:524,1,$P$1-16))+(INDEX(Data!524:524,1,$P$1-15))</f>
        <v>11220652</v>
      </c>
      <c r="D562" s="154">
        <f>(INDEX(Data!524:524,1,$P$1-14))+(INDEX(Data!524:524,1,$P$1-13))</f>
        <v>12161304</v>
      </c>
      <c r="E562" s="154">
        <f>(INDEX(Data!524:524,1,$P$1-12))+(INDEX(Data!524:524,1,$P$1-11))</f>
        <v>11515769</v>
      </c>
      <c r="F562" s="154">
        <f>(INDEX(Data!524:524,1,$P$1-10))+(INDEX(Data!524:524,1,$P$1-9))</f>
        <v>9498623</v>
      </c>
      <c r="G562" s="154">
        <f>(INDEX(Data!524:524,1,$P$1-8))+(INDEX(Data!524:524,1,$P$1-7))</f>
        <v>9648314</v>
      </c>
      <c r="H562" s="154">
        <f>(INDEX(Data!524:524,1,$P$1-6))+(INDEX(Data!524:524,1,$P$1-5))</f>
        <v>8395190</v>
      </c>
      <c r="I562" s="153">
        <f>(INDEX(Data!524:524,1,$P$1-4))+(INDEX(Data!524:524,1,$P$1-3))</f>
        <v>8132874</v>
      </c>
      <c r="J562" s="154">
        <f>(INDEX(Data!524:524,1,$P$1-2))+(INDEX(Data!524:524,1,$P$1-1))</f>
        <v>8107679</v>
      </c>
      <c r="K562" s="155">
        <f>(INDEX(Data!524:524,1,$P$1))+(INDEX(Data!524:524,1,$P$1+1))</f>
        <v>7939082</v>
      </c>
      <c r="L562" s="35"/>
      <c r="M562" s="35"/>
    </row>
    <row r="563" spans="1:13" s="38" customFormat="1" ht="12.75" hidden="1" customHeight="1" outlineLevel="1">
      <c r="A563" s="424" t="s">
        <v>54</v>
      </c>
      <c r="B563" s="154">
        <f>(INDEX(Data!525:525,1,$P$1-18))+(INDEX(Data!525:525,1,$P$1-17))</f>
        <v>35986374</v>
      </c>
      <c r="C563" s="154">
        <f>(INDEX(Data!525:525,1,$P$1-16))+(INDEX(Data!525:525,1,$P$1-15))</f>
        <v>35886775</v>
      </c>
      <c r="D563" s="154">
        <f>(INDEX(Data!525:525,1,$P$1-14))+(INDEX(Data!525:525,1,$P$1-13))</f>
        <v>38724256</v>
      </c>
      <c r="E563" s="154">
        <f>(INDEX(Data!525:525,1,$P$1-12))+(INDEX(Data!525:525,1,$P$1-11))</f>
        <v>40026227</v>
      </c>
      <c r="F563" s="154">
        <f>(INDEX(Data!525:525,1,$P$1-10))+(INDEX(Data!525:525,1,$P$1-9))</f>
        <v>39735424</v>
      </c>
      <c r="G563" s="154">
        <f>(INDEX(Data!525:525,1,$P$1-8))+(INDEX(Data!525:525,1,$P$1-7))</f>
        <v>39650190</v>
      </c>
      <c r="H563" s="154">
        <f>(INDEX(Data!525:525,1,$P$1-6))+(INDEX(Data!525:525,1,$P$1-5))</f>
        <v>36345770</v>
      </c>
      <c r="I563" s="153">
        <f>(INDEX(Data!525:525,1,$P$1-4))+(INDEX(Data!525:525,1,$P$1-3))</f>
        <v>31601567</v>
      </c>
      <c r="J563" s="154">
        <f>(INDEX(Data!525:525,1,$P$1-2))+(INDEX(Data!525:525,1,$P$1-1))</f>
        <v>28227606</v>
      </c>
      <c r="K563" s="155">
        <f>(INDEX(Data!525:525,1,$P$1))+(INDEX(Data!525:525,1,$P$1+1))</f>
        <v>27329175</v>
      </c>
      <c r="L563" s="35"/>
      <c r="M563" s="35"/>
    </row>
    <row r="564" spans="1:13" s="38" customFormat="1" ht="12.75" hidden="1" customHeight="1" outlineLevel="1">
      <c r="A564" s="424" t="s">
        <v>55</v>
      </c>
      <c r="B564" s="154">
        <f>(INDEX(Data!526:526,1,$P$1-18))+(INDEX(Data!526:526,1,$P$1-17))</f>
        <v>8846300</v>
      </c>
      <c r="C564" s="154">
        <f>(INDEX(Data!526:526,1,$P$1-16))+(INDEX(Data!526:526,1,$P$1-15))</f>
        <v>8501577</v>
      </c>
      <c r="D564" s="154">
        <f>(INDEX(Data!526:526,1,$P$1-14))+(INDEX(Data!526:526,1,$P$1-13))</f>
        <v>10555362</v>
      </c>
      <c r="E564" s="154">
        <f>(INDEX(Data!526:526,1,$P$1-12))+(INDEX(Data!526:526,1,$P$1-11))</f>
        <v>10966216</v>
      </c>
      <c r="F564" s="154">
        <f>(INDEX(Data!526:526,1,$P$1-10))+(INDEX(Data!526:526,1,$P$1-9))</f>
        <v>10575007</v>
      </c>
      <c r="G564" s="154">
        <f>(INDEX(Data!526:526,1,$P$1-8))+(INDEX(Data!526:526,1,$P$1-7))</f>
        <v>11069796</v>
      </c>
      <c r="H564" s="154">
        <f>(INDEX(Data!526:526,1,$P$1-6))+(INDEX(Data!526:526,1,$P$1-5))</f>
        <v>8438420</v>
      </c>
      <c r="I564" s="153">
        <f>(INDEX(Data!526:526,1,$P$1-4))+(INDEX(Data!526:526,1,$P$1-3))</f>
        <v>8320929</v>
      </c>
      <c r="J564" s="154">
        <f>(INDEX(Data!526:526,1,$P$1-2))+(INDEX(Data!526:526,1,$P$1-1))</f>
        <v>7579737</v>
      </c>
      <c r="K564" s="155">
        <f>(INDEX(Data!526:526,1,$P$1))+(INDEX(Data!526:526,1,$P$1+1))</f>
        <v>8135482</v>
      </c>
      <c r="L564" s="35"/>
      <c r="M564" s="35"/>
    </row>
    <row r="565" spans="1:13" s="38" customFormat="1" ht="12.75" hidden="1" customHeight="1" outlineLevel="1">
      <c r="A565" s="424" t="s">
        <v>56</v>
      </c>
      <c r="B565" s="154">
        <f>(INDEX(Data!527:527,1,$P$1-18))+(INDEX(Data!527:527,1,$P$1-17))</f>
        <v>4636750</v>
      </c>
      <c r="C565" s="154">
        <f>(INDEX(Data!527:527,1,$P$1-16))+(INDEX(Data!527:527,1,$P$1-15))</f>
        <v>4184374</v>
      </c>
      <c r="D565" s="154">
        <f>(INDEX(Data!527:527,1,$P$1-14))+(INDEX(Data!527:527,1,$P$1-13))</f>
        <v>4173514</v>
      </c>
      <c r="E565" s="154">
        <f>(INDEX(Data!527:527,1,$P$1-12))+(INDEX(Data!527:527,1,$P$1-11))</f>
        <v>3980575</v>
      </c>
      <c r="F565" s="154">
        <f>(INDEX(Data!527:527,1,$P$1-10))+(INDEX(Data!527:527,1,$P$1-9))</f>
        <v>4170317</v>
      </c>
      <c r="G565" s="154">
        <f>(INDEX(Data!527:527,1,$P$1-8))+(INDEX(Data!527:527,1,$P$1-7))</f>
        <v>4606364</v>
      </c>
      <c r="H565" s="154">
        <f>(INDEX(Data!527:527,1,$P$1-6))+(INDEX(Data!527:527,1,$P$1-5))</f>
        <v>3506696</v>
      </c>
      <c r="I565" s="153">
        <f>(INDEX(Data!527:527,1,$P$1-4))+(INDEX(Data!527:527,1,$P$1-3))</f>
        <v>3697763</v>
      </c>
      <c r="J565" s="154">
        <f>(INDEX(Data!527:527,1,$P$1-2))+(INDEX(Data!527:527,1,$P$1-1))</f>
        <v>3872747</v>
      </c>
      <c r="K565" s="155">
        <f>(INDEX(Data!527:527,1,$P$1))+(INDEX(Data!527:527,1,$P$1+1))</f>
        <v>3932740</v>
      </c>
      <c r="L565" s="35"/>
      <c r="M565" s="35"/>
    </row>
    <row r="566" spans="1:13" s="38" customFormat="1" ht="12.75" hidden="1" customHeight="1" outlineLevel="1">
      <c r="A566" s="424" t="s">
        <v>57</v>
      </c>
      <c r="B566" s="154">
        <f>(INDEX(Data!528:528,1,$P$1-18))+(INDEX(Data!528:528,1,$P$1-17))</f>
        <v>14065248</v>
      </c>
      <c r="C566" s="154">
        <f>(INDEX(Data!528:528,1,$P$1-16))+(INDEX(Data!528:528,1,$P$1-15))</f>
        <v>13650878</v>
      </c>
      <c r="D566" s="154">
        <f>(INDEX(Data!528:528,1,$P$1-14))+(INDEX(Data!528:528,1,$P$1-13))</f>
        <v>13612444</v>
      </c>
      <c r="E566" s="154">
        <f>(INDEX(Data!528:528,1,$P$1-12))+(INDEX(Data!528:528,1,$P$1-11))</f>
        <v>11081081</v>
      </c>
      <c r="F566" s="154">
        <f>(INDEX(Data!528:528,1,$P$1-10))+(INDEX(Data!528:528,1,$P$1-9))</f>
        <v>12647850</v>
      </c>
      <c r="G566" s="154">
        <f>(INDEX(Data!528:528,1,$P$1-8))+(INDEX(Data!528:528,1,$P$1-7))</f>
        <v>12486750</v>
      </c>
      <c r="H566" s="154">
        <f>(INDEX(Data!528:528,1,$P$1-6))+(INDEX(Data!528:528,1,$P$1-5))</f>
        <v>10464272</v>
      </c>
      <c r="I566" s="153">
        <f>(INDEX(Data!528:528,1,$P$1-4))+(INDEX(Data!528:528,1,$P$1-3))</f>
        <v>10742762</v>
      </c>
      <c r="J566" s="154">
        <f>(INDEX(Data!528:528,1,$P$1-2))+(INDEX(Data!528:528,1,$P$1-1))</f>
        <v>11849299</v>
      </c>
      <c r="K566" s="155">
        <f>(INDEX(Data!528:528,1,$P$1))+(INDEX(Data!528:528,1,$P$1+1))</f>
        <v>9868170</v>
      </c>
      <c r="L566" s="35"/>
      <c r="M566" s="35"/>
    </row>
    <row r="567" spans="1:13" s="38" customFormat="1" ht="12.75" hidden="1" customHeight="1" outlineLevel="1">
      <c r="A567" s="424" t="s">
        <v>58</v>
      </c>
      <c r="B567" s="154">
        <f>(INDEX(Data!529:529,1,$P$1-18))+(INDEX(Data!529:529,1,$P$1-17))</f>
        <v>12702394</v>
      </c>
      <c r="C567" s="154">
        <f>(INDEX(Data!529:529,1,$P$1-16))+(INDEX(Data!529:529,1,$P$1-15))</f>
        <v>12179999</v>
      </c>
      <c r="D567" s="154">
        <f>(INDEX(Data!529:529,1,$P$1-14))+(INDEX(Data!529:529,1,$P$1-13))</f>
        <v>12707408</v>
      </c>
      <c r="E567" s="154">
        <f>(INDEX(Data!529:529,1,$P$1-12))+(INDEX(Data!529:529,1,$P$1-11))</f>
        <v>12175454</v>
      </c>
      <c r="F567" s="154">
        <f>(INDEX(Data!529:529,1,$P$1-10))+(INDEX(Data!529:529,1,$P$1-9))</f>
        <v>11351293</v>
      </c>
      <c r="G567" s="154">
        <f>(INDEX(Data!529:529,1,$P$1-8))+(INDEX(Data!529:529,1,$P$1-7))</f>
        <v>12038694</v>
      </c>
      <c r="H567" s="154">
        <f>(INDEX(Data!529:529,1,$P$1-6))+(INDEX(Data!529:529,1,$P$1-5))</f>
        <v>10210630</v>
      </c>
      <c r="I567" s="153">
        <f>(INDEX(Data!529:529,1,$P$1-4))+(INDEX(Data!529:529,1,$P$1-3))</f>
        <v>9668942</v>
      </c>
      <c r="J567" s="154">
        <f>(INDEX(Data!529:529,1,$P$1-2))+(INDEX(Data!529:529,1,$P$1-1))</f>
        <v>9771517</v>
      </c>
      <c r="K567" s="155">
        <f>(INDEX(Data!529:529,1,$P$1))+(INDEX(Data!529:529,1,$P$1+1))</f>
        <v>10253477</v>
      </c>
      <c r="L567" s="35"/>
      <c r="M567" s="35"/>
    </row>
    <row r="568" spans="1:13" s="38" customFormat="1" ht="12.75" hidden="1" customHeight="1" outlineLevel="1">
      <c r="A568" s="424" t="s">
        <v>59</v>
      </c>
      <c r="B568" s="154">
        <f>(INDEX(Data!530:530,1,$P$1-18))+(INDEX(Data!530:530,1,$P$1-17))</f>
        <v>43576374</v>
      </c>
      <c r="C568" s="154">
        <f>(INDEX(Data!530:530,1,$P$1-16))+(INDEX(Data!530:530,1,$P$1-15))</f>
        <v>44175664</v>
      </c>
      <c r="D568" s="154">
        <f>(INDEX(Data!530:530,1,$P$1-14))+(INDEX(Data!530:530,1,$P$1-13))</f>
        <v>49972012</v>
      </c>
      <c r="E568" s="154">
        <f>(INDEX(Data!530:530,1,$P$1-12))+(INDEX(Data!530:530,1,$P$1-11))</f>
        <v>56382881</v>
      </c>
      <c r="F568" s="154">
        <f>(INDEX(Data!530:530,1,$P$1-10))+(INDEX(Data!530:530,1,$P$1-9))</f>
        <v>59715707</v>
      </c>
      <c r="G568" s="154">
        <f>(INDEX(Data!530:530,1,$P$1-8))+(INDEX(Data!530:530,1,$P$1-7))</f>
        <v>60045696</v>
      </c>
      <c r="H568" s="154">
        <f>(INDEX(Data!530:530,1,$P$1-6))+(INDEX(Data!530:530,1,$P$1-5))</f>
        <v>58504588</v>
      </c>
      <c r="I568" s="153">
        <f>(INDEX(Data!530:530,1,$P$1-4))+(INDEX(Data!530:530,1,$P$1-3))</f>
        <v>59847475</v>
      </c>
      <c r="J568" s="154">
        <f>(INDEX(Data!530:530,1,$P$1-2))+(INDEX(Data!530:530,1,$P$1-1))</f>
        <v>62168936</v>
      </c>
      <c r="K568" s="155">
        <f>(INDEX(Data!530:530,1,$P$1))+(INDEX(Data!530:530,1,$P$1+1))</f>
        <v>68414733</v>
      </c>
      <c r="L568" s="35"/>
      <c r="M568" s="35"/>
    </row>
    <row r="569" spans="1:13" s="38" customFormat="1" ht="12.75" hidden="1" customHeight="1" outlineLevel="1">
      <c r="A569" s="425" t="s">
        <v>184</v>
      </c>
      <c r="B569" s="154">
        <f>(INDEX(Data!531:531,1,$P$1-18))+(INDEX(Data!531:531,1,$P$1-17))</f>
        <v>172488082</v>
      </c>
      <c r="C569" s="154">
        <f>(INDEX(Data!531:531,1,$P$1-16))+(INDEX(Data!531:531,1,$P$1-15))</f>
        <v>166437108</v>
      </c>
      <c r="D569" s="154">
        <f>(INDEX(Data!531:531,1,$P$1-14))+(INDEX(Data!531:531,1,$P$1-13))</f>
        <v>169763213</v>
      </c>
      <c r="E569" s="154">
        <f>(INDEX(Data!531:531,1,$P$1-12))+(INDEX(Data!531:531,1,$P$1-11))</f>
        <v>178996408</v>
      </c>
      <c r="F569" s="154">
        <f>(INDEX(Data!531:531,1,$P$1-10))+(INDEX(Data!531:531,1,$P$1-9))</f>
        <v>183819935</v>
      </c>
      <c r="G569" s="154">
        <f>(INDEX(Data!531:531,1,$P$1-8))+(INDEX(Data!531:531,1,$P$1-7))</f>
        <v>179910758</v>
      </c>
      <c r="H569" s="154">
        <f>(INDEX(Data!531:531,1,$P$1-6))+(INDEX(Data!531:531,1,$P$1-5))</f>
        <v>157506402</v>
      </c>
      <c r="I569" s="153">
        <f>(INDEX(Data!531:531,1,$P$1-4))+(INDEX(Data!531:531,1,$P$1-3))</f>
        <v>154616241</v>
      </c>
      <c r="J569" s="154">
        <f>(INDEX(Data!531:531,1,$P$1-2))+(INDEX(Data!531:531,1,$P$1-1))</f>
        <v>157958106</v>
      </c>
      <c r="K569" s="155">
        <f>(INDEX(Data!531:531,1,$P$1))+(INDEX(Data!531:531,1,$P$1+1))</f>
        <v>166678764</v>
      </c>
      <c r="L569" s="35"/>
      <c r="M569" s="35"/>
    </row>
    <row r="570" spans="1:13" s="38" customFormat="1" ht="12.75" hidden="1" customHeight="1" outlineLevel="1">
      <c r="A570" s="424" t="s">
        <v>60</v>
      </c>
      <c r="B570" s="154">
        <f>(INDEX(Data!532:532,1,$P$1-18))+(INDEX(Data!532:532,1,$P$1-17))</f>
        <v>38196376</v>
      </c>
      <c r="C570" s="154">
        <f>(INDEX(Data!532:532,1,$P$1-16))+(INDEX(Data!532:532,1,$P$1-15))</f>
        <v>37427595</v>
      </c>
      <c r="D570" s="154">
        <f>(INDEX(Data!532:532,1,$P$1-14))+(INDEX(Data!532:532,1,$P$1-13))</f>
        <v>37257542</v>
      </c>
      <c r="E570" s="154">
        <f>(INDEX(Data!532:532,1,$P$1-12))+(INDEX(Data!532:532,1,$P$1-11))</f>
        <v>37317354</v>
      </c>
      <c r="F570" s="154">
        <f>(INDEX(Data!532:532,1,$P$1-10))+(INDEX(Data!532:532,1,$P$1-9))</f>
        <v>34871400</v>
      </c>
      <c r="G570" s="154">
        <f>(INDEX(Data!532:532,1,$P$1-8))+(INDEX(Data!532:532,1,$P$1-7))</f>
        <v>33175896</v>
      </c>
      <c r="H570" s="154">
        <f>(INDEX(Data!532:532,1,$P$1-6))+(INDEX(Data!532:532,1,$P$1-5))</f>
        <v>26717374</v>
      </c>
      <c r="I570" s="153">
        <f>(INDEX(Data!532:532,1,$P$1-4))+(INDEX(Data!532:532,1,$P$1-3))</f>
        <v>25688378</v>
      </c>
      <c r="J570" s="154">
        <f>(INDEX(Data!532:532,1,$P$1-2))+(INDEX(Data!532:532,1,$P$1-1))</f>
        <v>27948680</v>
      </c>
      <c r="K570" s="155">
        <f>(INDEX(Data!532:532,1,$P$1))+(INDEX(Data!532:532,1,$P$1+1))</f>
        <v>28349143</v>
      </c>
      <c r="L570" s="35"/>
      <c r="M570" s="35"/>
    </row>
    <row r="571" spans="1:13" s="38" customFormat="1" ht="12.75" hidden="1" customHeight="1" outlineLevel="1">
      <c r="A571" s="424" t="s">
        <v>61</v>
      </c>
      <c r="B571" s="154">
        <f>(INDEX(Data!533:533,1,$P$1-18))+(INDEX(Data!533:533,1,$P$1-17))</f>
        <v>64523858</v>
      </c>
      <c r="C571" s="154">
        <f>(INDEX(Data!533:533,1,$P$1-16))+(INDEX(Data!533:533,1,$P$1-15))</f>
        <v>58158531</v>
      </c>
      <c r="D571" s="154">
        <f>(INDEX(Data!533:533,1,$P$1-14))+(INDEX(Data!533:533,1,$P$1-13))</f>
        <v>63284766</v>
      </c>
      <c r="E571" s="154">
        <f>(INDEX(Data!533:533,1,$P$1-12))+(INDEX(Data!533:533,1,$P$1-11))</f>
        <v>66712421</v>
      </c>
      <c r="F571" s="154">
        <f>(INDEX(Data!533:533,1,$P$1-10))+(INDEX(Data!533:533,1,$P$1-9))</f>
        <v>63119884</v>
      </c>
      <c r="G571" s="154">
        <f>(INDEX(Data!533:533,1,$P$1-8))+(INDEX(Data!533:533,1,$P$1-7))</f>
        <v>62040184</v>
      </c>
      <c r="H571" s="154">
        <f>(INDEX(Data!533:533,1,$P$1-6))+(INDEX(Data!533:533,1,$P$1-5))</f>
        <v>58498508</v>
      </c>
      <c r="I571" s="153">
        <f>(INDEX(Data!533:533,1,$P$1-4))+(INDEX(Data!533:533,1,$P$1-3))</f>
        <v>54981812</v>
      </c>
      <c r="J571" s="154">
        <f>(INDEX(Data!533:533,1,$P$1-2))+(INDEX(Data!533:533,1,$P$1-1))</f>
        <v>54150332</v>
      </c>
      <c r="K571" s="155">
        <f>(INDEX(Data!533:533,1,$P$1))+(INDEX(Data!533:533,1,$P$1+1))</f>
        <v>53299045</v>
      </c>
      <c r="L571" s="35"/>
      <c r="M571" s="35"/>
    </row>
    <row r="572" spans="1:13" s="38" customFormat="1" ht="12.75" hidden="1" customHeight="1" outlineLevel="1">
      <c r="A572" s="424" t="s">
        <v>62</v>
      </c>
      <c r="B572" s="154">
        <f>(INDEX(Data!534:534,1,$P$1-18))+(INDEX(Data!534:534,1,$P$1-17))</f>
        <v>4873818</v>
      </c>
      <c r="C572" s="154">
        <f>(INDEX(Data!534:534,1,$P$1-16))+(INDEX(Data!534:534,1,$P$1-15))</f>
        <v>4988618</v>
      </c>
      <c r="D572" s="154">
        <f>(INDEX(Data!534:534,1,$P$1-14))+(INDEX(Data!534:534,1,$P$1-13))</f>
        <v>5477752</v>
      </c>
      <c r="E572" s="154">
        <f>(INDEX(Data!534:534,1,$P$1-12))+(INDEX(Data!534:534,1,$P$1-11))</f>
        <v>5374250</v>
      </c>
      <c r="F572" s="154">
        <f>(INDEX(Data!534:534,1,$P$1-10))+(INDEX(Data!534:534,1,$P$1-9))</f>
        <v>4636754</v>
      </c>
      <c r="G572" s="154">
        <f>(INDEX(Data!534:534,1,$P$1-8))+(INDEX(Data!534:534,1,$P$1-7))</f>
        <v>3613842</v>
      </c>
      <c r="H572" s="154">
        <f>(INDEX(Data!534:534,1,$P$1-6))+(INDEX(Data!534:534,1,$P$1-5))</f>
        <v>3228364</v>
      </c>
      <c r="I572" s="153">
        <f>(INDEX(Data!534:534,1,$P$1-4))+(INDEX(Data!534:534,1,$P$1-3))</f>
        <v>3546301</v>
      </c>
      <c r="J572" s="154">
        <f>(INDEX(Data!534:534,1,$P$1-2))+(INDEX(Data!534:534,1,$P$1-1))</f>
        <v>3520190</v>
      </c>
      <c r="K572" s="155">
        <f>(INDEX(Data!534:534,1,$P$1))+(INDEX(Data!534:534,1,$P$1+1))</f>
        <v>3177600</v>
      </c>
      <c r="L572" s="35"/>
      <c r="M572" s="35"/>
    </row>
    <row r="573" spans="1:13" s="38" customFormat="1" ht="12.75" hidden="1" customHeight="1" outlineLevel="1">
      <c r="A573" s="424" t="s">
        <v>63</v>
      </c>
      <c r="B573" s="154">
        <f>(INDEX(Data!535:535,1,$P$1-18))+(INDEX(Data!535:535,1,$P$1-17))</f>
        <v>10568568</v>
      </c>
      <c r="C573" s="154">
        <f>(INDEX(Data!535:535,1,$P$1-16))+(INDEX(Data!535:535,1,$P$1-15))</f>
        <v>9491000</v>
      </c>
      <c r="D573" s="154">
        <f>(INDEX(Data!535:535,1,$P$1-14))+(INDEX(Data!535:535,1,$P$1-13))</f>
        <v>9440802</v>
      </c>
      <c r="E573" s="154">
        <f>(INDEX(Data!535:535,1,$P$1-12))+(INDEX(Data!535:535,1,$P$1-11))</f>
        <v>7638625</v>
      </c>
      <c r="F573" s="154">
        <f>(INDEX(Data!535:535,1,$P$1-10))+(INDEX(Data!535:535,1,$P$1-9))</f>
        <v>6439807</v>
      </c>
      <c r="G573" s="154">
        <f>(INDEX(Data!535:535,1,$P$1-8))+(INDEX(Data!535:535,1,$P$1-7))</f>
        <v>6731980</v>
      </c>
      <c r="H573" s="154">
        <f>(INDEX(Data!535:535,1,$P$1-6))+(INDEX(Data!535:535,1,$P$1-5))</f>
        <v>5945240</v>
      </c>
      <c r="I573" s="153">
        <f>(INDEX(Data!535:535,1,$P$1-4))+(INDEX(Data!535:535,1,$P$1-3))</f>
        <v>5715401</v>
      </c>
      <c r="J573" s="154">
        <f>(INDEX(Data!535:535,1,$P$1-2))+(INDEX(Data!535:535,1,$P$1-1))</f>
        <v>6202269</v>
      </c>
      <c r="K573" s="155">
        <f>(INDEX(Data!535:535,1,$P$1))+(INDEX(Data!535:535,1,$P$1+1))</f>
        <v>7076599</v>
      </c>
      <c r="L573" s="35"/>
      <c r="M573" s="35"/>
    </row>
    <row r="574" spans="1:13" s="38" customFormat="1" ht="12.75" hidden="1" customHeight="1" outlineLevel="1">
      <c r="A574" s="424" t="s">
        <v>64</v>
      </c>
      <c r="B574" s="154">
        <f>(INDEX(Data!536:536,1,$P$1-18))+(INDEX(Data!536:536,1,$P$1-17))</f>
        <v>12772154</v>
      </c>
      <c r="C574" s="154">
        <f>(INDEX(Data!536:536,1,$P$1-16))+(INDEX(Data!536:536,1,$P$1-15))</f>
        <v>12032097</v>
      </c>
      <c r="D574" s="154">
        <f>(INDEX(Data!536:536,1,$P$1-14))+(INDEX(Data!536:536,1,$P$1-13))</f>
        <v>13140810</v>
      </c>
      <c r="E574" s="154">
        <f>(INDEX(Data!536:536,1,$P$1-12))+(INDEX(Data!536:536,1,$P$1-11))</f>
        <v>13910141</v>
      </c>
      <c r="F574" s="154">
        <f>(INDEX(Data!536:536,1,$P$1-10))+(INDEX(Data!536:536,1,$P$1-9))</f>
        <v>13957277</v>
      </c>
      <c r="G574" s="154">
        <f>(INDEX(Data!536:536,1,$P$1-8))+(INDEX(Data!536:536,1,$P$1-7))</f>
        <v>15162836</v>
      </c>
      <c r="H574" s="154">
        <f>(INDEX(Data!536:536,1,$P$1-6))+(INDEX(Data!536:536,1,$P$1-5))</f>
        <v>12706262</v>
      </c>
      <c r="I574" s="153">
        <f>(INDEX(Data!536:536,1,$P$1-4))+(INDEX(Data!536:536,1,$P$1-3))</f>
        <v>12174067</v>
      </c>
      <c r="J574" s="154">
        <f>(INDEX(Data!536:536,1,$P$1-2))+(INDEX(Data!536:536,1,$P$1-1))</f>
        <v>11024306</v>
      </c>
      <c r="K574" s="155">
        <f>(INDEX(Data!536:536,1,$P$1))+(INDEX(Data!536:536,1,$P$1+1))</f>
        <v>10816430</v>
      </c>
      <c r="L574" s="35"/>
      <c r="M574" s="35"/>
    </row>
    <row r="575" spans="1:13" s="38" customFormat="1" ht="12.75" hidden="1" customHeight="1" outlineLevel="1">
      <c r="A575" s="424" t="s">
        <v>65</v>
      </c>
      <c r="B575" s="154">
        <f>(INDEX(Data!537:537,1,$P$1-18))+(INDEX(Data!537:537,1,$P$1-17))</f>
        <v>9982342</v>
      </c>
      <c r="C575" s="154">
        <f>(INDEX(Data!537:537,1,$P$1-16))+(INDEX(Data!537:537,1,$P$1-15))</f>
        <v>10715664</v>
      </c>
      <c r="D575" s="154">
        <f>(INDEX(Data!537:537,1,$P$1-14))+(INDEX(Data!537:537,1,$P$1-13))</f>
        <v>11069698</v>
      </c>
      <c r="E575" s="154">
        <f>(INDEX(Data!537:537,1,$P$1-12))+(INDEX(Data!537:537,1,$P$1-11))</f>
        <v>12995631</v>
      </c>
      <c r="F575" s="154">
        <f>(INDEX(Data!537:537,1,$P$1-10))+(INDEX(Data!537:537,1,$P$1-9))</f>
        <v>12954070</v>
      </c>
      <c r="G575" s="154">
        <f>(INDEX(Data!537:537,1,$P$1-8))+(INDEX(Data!537:537,1,$P$1-7))</f>
        <v>13384660</v>
      </c>
      <c r="H575" s="154">
        <f>(INDEX(Data!537:537,1,$P$1-6))+(INDEX(Data!537:537,1,$P$1-5))</f>
        <v>12240006</v>
      </c>
      <c r="I575" s="153">
        <f>(INDEX(Data!537:537,1,$P$1-4))+(INDEX(Data!537:537,1,$P$1-3))</f>
        <v>10827985</v>
      </c>
      <c r="J575" s="154">
        <f>(INDEX(Data!537:537,1,$P$1-2))+(INDEX(Data!537:537,1,$P$1-1))</f>
        <v>10166023</v>
      </c>
      <c r="K575" s="155">
        <f>(INDEX(Data!537:537,1,$P$1))+(INDEX(Data!537:537,1,$P$1+1))</f>
        <v>10670879</v>
      </c>
      <c r="L575" s="35"/>
      <c r="M575" s="35"/>
    </row>
    <row r="576" spans="1:13" s="38" customFormat="1" ht="12.75" hidden="1" customHeight="1" outlineLevel="1">
      <c r="A576" s="424" t="s">
        <v>66</v>
      </c>
      <c r="B576" s="154">
        <f>(INDEX(Data!538:538,1,$P$1-18))+(INDEX(Data!538:538,1,$P$1-17))</f>
        <v>133282674</v>
      </c>
      <c r="C576" s="154">
        <f>(INDEX(Data!538:538,1,$P$1-16))+(INDEX(Data!538:538,1,$P$1-15))</f>
        <v>118418458</v>
      </c>
      <c r="D576" s="154">
        <f>(INDEX(Data!538:538,1,$P$1-14))+(INDEX(Data!538:538,1,$P$1-13))</f>
        <v>122466236</v>
      </c>
      <c r="E576" s="154">
        <f>(INDEX(Data!538:538,1,$P$1-12))+(INDEX(Data!538:538,1,$P$1-11))</f>
        <v>127254865</v>
      </c>
      <c r="F576" s="154">
        <f>(INDEX(Data!538:538,1,$P$1-10))+(INDEX(Data!538:538,1,$P$1-9))</f>
        <v>131939958</v>
      </c>
      <c r="G576" s="154">
        <f>(INDEX(Data!538:538,1,$P$1-8))+(INDEX(Data!538:538,1,$P$1-7))</f>
        <v>140653006</v>
      </c>
      <c r="H576" s="154">
        <f>(INDEX(Data!538:538,1,$P$1-6))+(INDEX(Data!538:538,1,$P$1-5))</f>
        <v>124380860</v>
      </c>
      <c r="I576" s="153">
        <f>(INDEX(Data!538:538,1,$P$1-4))+(INDEX(Data!538:538,1,$P$1-3))</f>
        <v>126021909</v>
      </c>
      <c r="J576" s="154">
        <f>(INDEX(Data!538:538,1,$P$1-2))+(INDEX(Data!538:538,1,$P$1-1))</f>
        <v>121373150</v>
      </c>
      <c r="K576" s="155">
        <f>(INDEX(Data!538:538,1,$P$1))+(INDEX(Data!538:538,1,$P$1+1))</f>
        <v>116950133</v>
      </c>
      <c r="L576" s="35"/>
      <c r="M576" s="35"/>
    </row>
    <row r="577" spans="1:13" s="38" customFormat="1" ht="12.75" hidden="1" customHeight="1" outlineLevel="1">
      <c r="A577" s="424" t="s">
        <v>67</v>
      </c>
      <c r="B577" s="154">
        <f>(INDEX(Data!539:539,1,$P$1-18))+(INDEX(Data!539:539,1,$P$1-17))</f>
        <v>15506096</v>
      </c>
      <c r="C577" s="154">
        <f>(INDEX(Data!539:539,1,$P$1-16))+(INDEX(Data!539:539,1,$P$1-15))</f>
        <v>14127785</v>
      </c>
      <c r="D577" s="154">
        <f>(INDEX(Data!539:539,1,$P$1-14))+(INDEX(Data!539:539,1,$P$1-13))</f>
        <v>15906388</v>
      </c>
      <c r="E577" s="154">
        <f>(INDEX(Data!539:539,1,$P$1-12))+(INDEX(Data!539:539,1,$P$1-11))</f>
        <v>15348470</v>
      </c>
      <c r="F577" s="154">
        <f>(INDEX(Data!539:539,1,$P$1-10))+(INDEX(Data!539:539,1,$P$1-9))</f>
        <v>15520644</v>
      </c>
      <c r="G577" s="154">
        <f>(INDEX(Data!539:539,1,$P$1-8))+(INDEX(Data!539:539,1,$P$1-7))</f>
        <v>15554148</v>
      </c>
      <c r="H577" s="154">
        <f>(INDEX(Data!539:539,1,$P$1-6))+(INDEX(Data!539:539,1,$P$1-5))</f>
        <v>12038672</v>
      </c>
      <c r="I577" s="153">
        <f>(INDEX(Data!539:539,1,$P$1-4))+(INDEX(Data!539:539,1,$P$1-3))</f>
        <v>9930207</v>
      </c>
      <c r="J577" s="154">
        <f>(INDEX(Data!539:539,1,$P$1-2))+(INDEX(Data!539:539,1,$P$1-1))</f>
        <v>10370929</v>
      </c>
      <c r="K577" s="155">
        <f>(INDEX(Data!539:539,1,$P$1))+(INDEX(Data!539:539,1,$P$1+1))</f>
        <v>11086349</v>
      </c>
      <c r="L577" s="35"/>
      <c r="M577" s="35"/>
    </row>
    <row r="578" spans="1:13" s="38" customFormat="1" ht="12.75" hidden="1" customHeight="1" outlineLevel="1">
      <c r="A578" s="424" t="s">
        <v>68</v>
      </c>
      <c r="B578" s="154">
        <f>(INDEX(Data!540:540,1,$P$1-18))+(INDEX(Data!540:540,1,$P$1-17))</f>
        <v>22877702</v>
      </c>
      <c r="C578" s="154">
        <f>(INDEX(Data!540:540,1,$P$1-16))+(INDEX(Data!540:540,1,$P$1-15))</f>
        <v>20421978</v>
      </c>
      <c r="D578" s="154">
        <f>(INDEX(Data!540:540,1,$P$1-14))+(INDEX(Data!540:540,1,$P$1-13))</f>
        <v>20313966</v>
      </c>
      <c r="E578" s="154">
        <f>(INDEX(Data!540:540,1,$P$1-12))+(INDEX(Data!540:540,1,$P$1-11))</f>
        <v>20366429</v>
      </c>
      <c r="F578" s="154">
        <f>(INDEX(Data!540:540,1,$P$1-10))+(INDEX(Data!540:540,1,$P$1-9))</f>
        <v>23578355</v>
      </c>
      <c r="G578" s="154">
        <f>(INDEX(Data!540:540,1,$P$1-8))+(INDEX(Data!540:540,1,$P$1-7))</f>
        <v>22497384</v>
      </c>
      <c r="H578" s="154">
        <f>(INDEX(Data!540:540,1,$P$1-6))+(INDEX(Data!540:540,1,$P$1-5))</f>
        <v>18326688</v>
      </c>
      <c r="I578" s="153">
        <f>(INDEX(Data!540:540,1,$P$1-4))+(INDEX(Data!540:540,1,$P$1-3))</f>
        <v>17263929</v>
      </c>
      <c r="J578" s="154">
        <f>(INDEX(Data!540:540,1,$P$1-2))+(INDEX(Data!540:540,1,$P$1-1))</f>
        <v>16458906</v>
      </c>
      <c r="K578" s="155">
        <f>(INDEX(Data!540:540,1,$P$1))+(INDEX(Data!540:540,1,$P$1+1))</f>
        <v>15054913</v>
      </c>
      <c r="L578" s="35"/>
      <c r="M578" s="35"/>
    </row>
    <row r="579" spans="1:13" s="38" customFormat="1" ht="12.75" hidden="1" customHeight="1" outlineLevel="1">
      <c r="A579" s="424" t="s">
        <v>69</v>
      </c>
      <c r="B579" s="154">
        <f>(INDEX(Data!541:541,1,$P$1-18))+(INDEX(Data!541:541,1,$P$1-17))</f>
        <v>25406554</v>
      </c>
      <c r="C579" s="154">
        <f>(INDEX(Data!541:541,1,$P$1-16))+(INDEX(Data!541:541,1,$P$1-15))</f>
        <v>22975575</v>
      </c>
      <c r="D579" s="154">
        <f>(INDEX(Data!541:541,1,$P$1-14))+(INDEX(Data!541:541,1,$P$1-13))</f>
        <v>25250674</v>
      </c>
      <c r="E579" s="154">
        <f>(INDEX(Data!541:541,1,$P$1-12))+(INDEX(Data!541:541,1,$P$1-11))</f>
        <v>24964072</v>
      </c>
      <c r="F579" s="154">
        <f>(INDEX(Data!541:541,1,$P$1-10))+(INDEX(Data!541:541,1,$P$1-9))</f>
        <v>22447224</v>
      </c>
      <c r="G579" s="154">
        <f>(INDEX(Data!541:541,1,$P$1-8))+(INDEX(Data!541:541,1,$P$1-7))</f>
        <v>21786534</v>
      </c>
      <c r="H579" s="154">
        <f>(INDEX(Data!541:541,1,$P$1-6))+(INDEX(Data!541:541,1,$P$1-5))</f>
        <v>18570968</v>
      </c>
      <c r="I579" s="153">
        <f>(INDEX(Data!541:541,1,$P$1-4))+(INDEX(Data!541:541,1,$P$1-3))</f>
        <v>17132716</v>
      </c>
      <c r="J579" s="154">
        <f>(INDEX(Data!541:541,1,$P$1-2))+(INDEX(Data!541:541,1,$P$1-1))</f>
        <v>17046189</v>
      </c>
      <c r="K579" s="155">
        <f>(INDEX(Data!541:541,1,$P$1))+(INDEX(Data!541:541,1,$P$1+1))</f>
        <v>18465552</v>
      </c>
      <c r="L579" s="35"/>
      <c r="M579" s="35"/>
    </row>
    <row r="580" spans="1:13" s="38" customFormat="1" ht="12.75" hidden="1" customHeight="1" outlineLevel="1">
      <c r="A580" s="424" t="s">
        <v>70</v>
      </c>
      <c r="B580" s="154">
        <f>(INDEX(Data!542:542,1,$P$1-18))+(INDEX(Data!542:542,1,$P$1-17))</f>
        <v>22209976</v>
      </c>
      <c r="C580" s="154">
        <f>(INDEX(Data!542:542,1,$P$1-16))+(INDEX(Data!542:542,1,$P$1-15))</f>
        <v>20105235</v>
      </c>
      <c r="D580" s="154">
        <f>(INDEX(Data!542:542,1,$P$1-14))+(INDEX(Data!542:542,1,$P$1-13))</f>
        <v>20120128</v>
      </c>
      <c r="E580" s="154">
        <f>(INDEX(Data!542:542,1,$P$1-12))+(INDEX(Data!542:542,1,$P$1-11))</f>
        <v>19820585</v>
      </c>
      <c r="F580" s="154">
        <f>(INDEX(Data!542:542,1,$P$1-10))+(INDEX(Data!542:542,1,$P$1-9))</f>
        <v>19292274</v>
      </c>
      <c r="G580" s="154">
        <f>(INDEX(Data!542:542,1,$P$1-8))+(INDEX(Data!542:542,1,$P$1-7))</f>
        <v>18661398</v>
      </c>
      <c r="H580" s="154">
        <f>(INDEX(Data!542:542,1,$P$1-6))+(INDEX(Data!542:542,1,$P$1-5))</f>
        <v>14784854</v>
      </c>
      <c r="I580" s="153">
        <f>(INDEX(Data!542:542,1,$P$1-4))+(INDEX(Data!542:542,1,$P$1-3))</f>
        <v>15662963</v>
      </c>
      <c r="J580" s="154">
        <f>(INDEX(Data!542:542,1,$P$1-2))+(INDEX(Data!542:542,1,$P$1-1))</f>
        <v>16817846</v>
      </c>
      <c r="K580" s="155">
        <f>(INDEX(Data!542:542,1,$P$1))+(INDEX(Data!542:542,1,$P$1+1))</f>
        <v>17187373</v>
      </c>
      <c r="L580" s="35"/>
      <c r="M580" s="35"/>
    </row>
    <row r="581" spans="1:13" s="38" customFormat="1" ht="12.75" hidden="1" customHeight="1" outlineLevel="1">
      <c r="A581" s="424" t="s">
        <v>71</v>
      </c>
      <c r="B581" s="154">
        <f>(INDEX(Data!543:543,1,$P$1-18))+(INDEX(Data!543:543,1,$P$1-17))</f>
        <v>78145776</v>
      </c>
      <c r="C581" s="154">
        <f>(INDEX(Data!543:543,1,$P$1-16))+(INDEX(Data!543:543,1,$P$1-15))</f>
        <v>81483602</v>
      </c>
      <c r="D581" s="154">
        <f>(INDEX(Data!543:543,1,$P$1-14))+(INDEX(Data!543:543,1,$P$1-13))</f>
        <v>98310654</v>
      </c>
      <c r="E581" s="154">
        <f>(INDEX(Data!543:543,1,$P$1-12))+(INDEX(Data!543:543,1,$P$1-11))</f>
        <v>109713056</v>
      </c>
      <c r="F581" s="154">
        <f>(INDEX(Data!543:543,1,$P$1-10))+(INDEX(Data!543:543,1,$P$1-9))</f>
        <v>115580394</v>
      </c>
      <c r="G581" s="154">
        <f>(INDEX(Data!543:543,1,$P$1-8))+(INDEX(Data!543:543,1,$P$1-7))</f>
        <v>126470828</v>
      </c>
      <c r="H581" s="154">
        <f>(INDEX(Data!543:543,1,$P$1-6))+(INDEX(Data!543:543,1,$P$1-5))</f>
        <v>129355652</v>
      </c>
      <c r="I581" s="153">
        <f>(INDEX(Data!543:543,1,$P$1-4))+(INDEX(Data!543:543,1,$P$1-3))</f>
        <v>133338544</v>
      </c>
      <c r="J581" s="154">
        <f>(INDEX(Data!543:543,1,$P$1-2))+(INDEX(Data!543:543,1,$P$1-1))</f>
        <v>139187216</v>
      </c>
      <c r="K581" s="155">
        <f>(INDEX(Data!543:543,1,$P$1))+(INDEX(Data!543:543,1,$P$1+1))</f>
        <v>135593588</v>
      </c>
      <c r="L581" s="35"/>
      <c r="M581" s="35"/>
    </row>
    <row r="582" spans="1:13" s="38" customFormat="1" ht="12.75" hidden="1" customHeight="1" outlineLevel="1">
      <c r="A582" s="424" t="s">
        <v>72</v>
      </c>
      <c r="B582" s="154">
        <f>(INDEX(Data!544:544,1,$P$1-18))+(INDEX(Data!544:544,1,$P$1-17))</f>
        <v>23068770</v>
      </c>
      <c r="C582" s="154">
        <f>(INDEX(Data!544:544,1,$P$1-16))+(INDEX(Data!544:544,1,$P$1-15))</f>
        <v>23793868</v>
      </c>
      <c r="D582" s="154">
        <f>(INDEX(Data!544:544,1,$P$1-14))+(INDEX(Data!544:544,1,$P$1-13))</f>
        <v>26555732</v>
      </c>
      <c r="E582" s="154">
        <f>(INDEX(Data!544:544,1,$P$1-12))+(INDEX(Data!544:544,1,$P$1-11))</f>
        <v>27607204</v>
      </c>
      <c r="F582" s="154">
        <f>(INDEX(Data!544:544,1,$P$1-10))+(INDEX(Data!544:544,1,$P$1-9))</f>
        <v>26425959</v>
      </c>
      <c r="G582" s="154">
        <f>(INDEX(Data!544:544,1,$P$1-8))+(INDEX(Data!544:544,1,$P$1-7))</f>
        <v>27791810</v>
      </c>
      <c r="H582" s="154">
        <f>(INDEX(Data!544:544,1,$P$1-6))+(INDEX(Data!544:544,1,$P$1-5))</f>
        <v>23624842</v>
      </c>
      <c r="I582" s="153">
        <f>(INDEX(Data!544:544,1,$P$1-4))+(INDEX(Data!544:544,1,$P$1-3))</f>
        <v>20985717</v>
      </c>
      <c r="J582" s="154">
        <f>(INDEX(Data!544:544,1,$P$1-2))+(INDEX(Data!544:544,1,$P$1-1))</f>
        <v>21089006</v>
      </c>
      <c r="K582" s="155">
        <f>(INDEX(Data!544:544,1,$P$1))+(INDEX(Data!544:544,1,$P$1+1))</f>
        <v>20806662</v>
      </c>
      <c r="L582" s="35"/>
      <c r="M582" s="35"/>
    </row>
    <row r="583" spans="1:13" s="38" customFormat="1" ht="12.75" hidden="1" customHeight="1" outlineLevel="1">
      <c r="A583" s="424" t="s">
        <v>73</v>
      </c>
      <c r="B583" s="154">
        <f>(INDEX(Data!545:545,1,$P$1-18))+(INDEX(Data!545:545,1,$P$1-17))</f>
        <v>16901504</v>
      </c>
      <c r="C583" s="154">
        <f>(INDEX(Data!545:545,1,$P$1-16))+(INDEX(Data!545:545,1,$P$1-15))</f>
        <v>16106082</v>
      </c>
      <c r="D583" s="154">
        <f>(INDEX(Data!545:545,1,$P$1-14))+(INDEX(Data!545:545,1,$P$1-13))</f>
        <v>19934474</v>
      </c>
      <c r="E583" s="154">
        <f>(INDEX(Data!545:545,1,$P$1-12))+(INDEX(Data!545:545,1,$P$1-11))</f>
        <v>19456889</v>
      </c>
      <c r="F583" s="154">
        <f>(INDEX(Data!545:545,1,$P$1-10))+(INDEX(Data!545:545,1,$P$1-9))</f>
        <v>17975776</v>
      </c>
      <c r="G583" s="154">
        <f>(INDEX(Data!545:545,1,$P$1-8))+(INDEX(Data!545:545,1,$P$1-7))</f>
        <v>16956088</v>
      </c>
      <c r="H583" s="154">
        <f>(INDEX(Data!545:545,1,$P$1-6))+(INDEX(Data!545:545,1,$P$1-5))</f>
        <v>14483070</v>
      </c>
      <c r="I583" s="153">
        <f>(INDEX(Data!545:545,1,$P$1-4))+(INDEX(Data!545:545,1,$P$1-3))</f>
        <v>12353330</v>
      </c>
      <c r="J583" s="154">
        <f>(INDEX(Data!545:545,1,$P$1-2))+(INDEX(Data!545:545,1,$P$1-1))</f>
        <v>13400612</v>
      </c>
      <c r="K583" s="155">
        <f>(INDEX(Data!545:545,1,$P$1))+(INDEX(Data!545:545,1,$P$1+1))</f>
        <v>11345559</v>
      </c>
      <c r="L583" s="35"/>
      <c r="M583" s="35"/>
    </row>
    <row r="584" spans="1:13" s="38" customFormat="1" ht="12.75" hidden="1" customHeight="1" outlineLevel="1">
      <c r="A584" s="424" t="s">
        <v>74</v>
      </c>
      <c r="B584" s="154">
        <f>(INDEX(Data!546:546,1,$P$1-18))+(INDEX(Data!546:546,1,$P$1-17))</f>
        <v>17853496</v>
      </c>
      <c r="C584" s="154">
        <f>(INDEX(Data!546:546,1,$P$1-16))+(INDEX(Data!546:546,1,$P$1-15))</f>
        <v>17798840</v>
      </c>
      <c r="D584" s="154">
        <f>(INDEX(Data!546:546,1,$P$1-14))+(INDEX(Data!546:546,1,$P$1-13))</f>
        <v>21161052</v>
      </c>
      <c r="E584" s="154">
        <f>(INDEX(Data!546:546,1,$P$1-12))+(INDEX(Data!546:546,1,$P$1-11))</f>
        <v>24249318</v>
      </c>
      <c r="F584" s="154">
        <f>(INDEX(Data!546:546,1,$P$1-10))+(INDEX(Data!546:546,1,$P$1-9))</f>
        <v>28434281</v>
      </c>
      <c r="G584" s="154">
        <f>(INDEX(Data!546:546,1,$P$1-8))+(INDEX(Data!546:546,1,$P$1-7))</f>
        <v>31219872</v>
      </c>
      <c r="H584" s="154">
        <f>(INDEX(Data!546:546,1,$P$1-6))+(INDEX(Data!546:546,1,$P$1-5))</f>
        <v>28853326</v>
      </c>
      <c r="I584" s="153">
        <f>(INDEX(Data!546:546,1,$P$1-4))+(INDEX(Data!546:546,1,$P$1-3))</f>
        <v>26680939</v>
      </c>
      <c r="J584" s="154">
        <f>(INDEX(Data!546:546,1,$P$1-2))+(INDEX(Data!546:546,1,$P$1-1))</f>
        <v>23973180</v>
      </c>
      <c r="K584" s="155">
        <f>(INDEX(Data!546:546,1,$P$1))+(INDEX(Data!546:546,1,$P$1+1))</f>
        <v>22306353</v>
      </c>
      <c r="L584" s="35"/>
      <c r="M584" s="35"/>
    </row>
    <row r="585" spans="1:13" s="38" customFormat="1" ht="12.75" hidden="1" customHeight="1" outlineLevel="1">
      <c r="A585" s="424" t="s">
        <v>75</v>
      </c>
      <c r="B585" s="154">
        <f>(INDEX(Data!547:547,1,$P$1-18))+(INDEX(Data!547:547,1,$P$1-17))</f>
        <v>14747132</v>
      </c>
      <c r="C585" s="154">
        <f>(INDEX(Data!547:547,1,$P$1-16))+(INDEX(Data!547:547,1,$P$1-15))</f>
        <v>14740043</v>
      </c>
      <c r="D585" s="154">
        <f>(INDEX(Data!547:547,1,$P$1-14))+(INDEX(Data!547:547,1,$P$1-13))</f>
        <v>15607812</v>
      </c>
      <c r="E585" s="154">
        <f>(INDEX(Data!547:547,1,$P$1-12))+(INDEX(Data!547:547,1,$P$1-11))</f>
        <v>18838618</v>
      </c>
      <c r="F585" s="154">
        <f>(INDEX(Data!547:547,1,$P$1-10))+(INDEX(Data!547:547,1,$P$1-9))</f>
        <v>19714669</v>
      </c>
      <c r="G585" s="154">
        <f>(INDEX(Data!547:547,1,$P$1-8))+(INDEX(Data!547:547,1,$P$1-7))</f>
        <v>19170264</v>
      </c>
      <c r="H585" s="154">
        <f>(INDEX(Data!547:547,1,$P$1-6))+(INDEX(Data!547:547,1,$P$1-5))</f>
        <v>19359250</v>
      </c>
      <c r="I585" s="153">
        <f>(INDEX(Data!547:547,1,$P$1-4))+(INDEX(Data!547:547,1,$P$1-3))</f>
        <v>18914066</v>
      </c>
      <c r="J585" s="154">
        <f>(INDEX(Data!547:547,1,$P$1-2))+(INDEX(Data!547:547,1,$P$1-1))</f>
        <v>17642133</v>
      </c>
      <c r="K585" s="155">
        <f>(INDEX(Data!547:547,1,$P$1))+(INDEX(Data!547:547,1,$P$1+1))</f>
        <v>19092104</v>
      </c>
      <c r="L585" s="35"/>
      <c r="M585" s="35"/>
    </row>
    <row r="586" spans="1:13" s="38" customFormat="1" ht="12.75" hidden="1" customHeight="1" outlineLevel="1">
      <c r="A586" s="424" t="s">
        <v>76</v>
      </c>
      <c r="B586" s="154">
        <f>(INDEX(Data!548:548,1,$P$1-18))+(INDEX(Data!548:548,1,$P$1-17))</f>
        <v>7106372</v>
      </c>
      <c r="C586" s="154">
        <f>(INDEX(Data!548:548,1,$P$1-16))+(INDEX(Data!548:548,1,$P$1-15))</f>
        <v>7454511</v>
      </c>
      <c r="D586" s="154">
        <f>(INDEX(Data!548:548,1,$P$1-14))+(INDEX(Data!548:548,1,$P$1-13))</f>
        <v>7673140</v>
      </c>
      <c r="E586" s="154">
        <f>(INDEX(Data!548:548,1,$P$1-12))+(INDEX(Data!548:548,1,$P$1-11))</f>
        <v>7980432</v>
      </c>
      <c r="F586" s="154">
        <f>(INDEX(Data!548:548,1,$P$1-10))+(INDEX(Data!548:548,1,$P$1-9))</f>
        <v>7938495</v>
      </c>
      <c r="G586" s="154">
        <f>(INDEX(Data!548:548,1,$P$1-8))+(INDEX(Data!548:548,1,$P$1-7))</f>
        <v>8571156</v>
      </c>
      <c r="H586" s="154">
        <f>(INDEX(Data!548:548,1,$P$1-6))+(INDEX(Data!548:548,1,$P$1-5))</f>
        <v>7798414</v>
      </c>
      <c r="I586" s="153">
        <f>(INDEX(Data!548:548,1,$P$1-4))+(INDEX(Data!548:548,1,$P$1-3))</f>
        <v>7286761</v>
      </c>
      <c r="J586" s="154">
        <f>(INDEX(Data!548:548,1,$P$1-2))+(INDEX(Data!548:548,1,$P$1-1))</f>
        <v>7298900</v>
      </c>
      <c r="K586" s="155">
        <f>(INDEX(Data!548:548,1,$P$1))+(INDEX(Data!548:548,1,$P$1+1))</f>
        <v>7547356</v>
      </c>
      <c r="L586" s="35"/>
      <c r="M586" s="35"/>
    </row>
    <row r="587" spans="1:13" s="38" customFormat="1" ht="12.75" hidden="1" customHeight="1" outlineLevel="1">
      <c r="A587" s="424" t="s">
        <v>77</v>
      </c>
      <c r="B587" s="154">
        <f>(INDEX(Data!549:549,1,$P$1-18))+(INDEX(Data!549:549,1,$P$1-17))</f>
        <v>17667160</v>
      </c>
      <c r="C587" s="154">
        <f>(INDEX(Data!549:549,1,$P$1-16))+(INDEX(Data!549:549,1,$P$1-15))</f>
        <v>16733307</v>
      </c>
      <c r="D587" s="154">
        <f>(INDEX(Data!549:549,1,$P$1-14))+(INDEX(Data!549:549,1,$P$1-13))</f>
        <v>17242162</v>
      </c>
      <c r="E587" s="154">
        <f>(INDEX(Data!549:549,1,$P$1-12))+(INDEX(Data!549:549,1,$P$1-11))</f>
        <v>15729779</v>
      </c>
      <c r="F587" s="154">
        <f>(INDEX(Data!549:549,1,$P$1-10))+(INDEX(Data!549:549,1,$P$1-9))</f>
        <v>14470215</v>
      </c>
      <c r="G587" s="154">
        <f>(INDEX(Data!549:549,1,$P$1-8))+(INDEX(Data!549:549,1,$P$1-7))</f>
        <v>13522800</v>
      </c>
      <c r="H587" s="154">
        <f>(INDEX(Data!549:549,1,$P$1-6))+(INDEX(Data!549:549,1,$P$1-5))</f>
        <v>12487610</v>
      </c>
      <c r="I587" s="153">
        <f>(INDEX(Data!549:549,1,$P$1-4))+(INDEX(Data!549:549,1,$P$1-3))</f>
        <v>13083944</v>
      </c>
      <c r="J587" s="154">
        <f>(INDEX(Data!549:549,1,$P$1-2))+(INDEX(Data!549:549,1,$P$1-1))</f>
        <v>14106936</v>
      </c>
      <c r="K587" s="155">
        <f>(INDEX(Data!549:549,1,$P$1))+(INDEX(Data!549:549,1,$P$1+1))</f>
        <v>16080643</v>
      </c>
      <c r="L587" s="35"/>
      <c r="M587" s="35"/>
    </row>
    <row r="588" spans="1:13" s="38" customFormat="1" ht="12.75" hidden="1" customHeight="1" outlineLevel="1">
      <c r="A588" s="424" t="s">
        <v>78</v>
      </c>
      <c r="B588" s="154">
        <f>(INDEX(Data!550:550,1,$P$1-18))+(INDEX(Data!550:550,1,$P$1-17))</f>
        <v>7156256</v>
      </c>
      <c r="C588" s="154">
        <f>(INDEX(Data!550:550,1,$P$1-16))+(INDEX(Data!550:550,1,$P$1-15))</f>
        <v>6450357</v>
      </c>
      <c r="D588" s="154">
        <f>(INDEX(Data!550:550,1,$P$1-14))+(INDEX(Data!550:550,1,$P$1-13))</f>
        <v>6589408</v>
      </c>
      <c r="E588" s="154">
        <f>(INDEX(Data!550:550,1,$P$1-12))+(INDEX(Data!550:550,1,$P$1-11))</f>
        <v>7287116</v>
      </c>
      <c r="F588" s="154">
        <f>(INDEX(Data!550:550,1,$P$1-10))+(INDEX(Data!550:550,1,$P$1-9))</f>
        <v>7051686</v>
      </c>
      <c r="G588" s="154">
        <f>(INDEX(Data!550:550,1,$P$1-8))+(INDEX(Data!550:550,1,$P$1-7))</f>
        <v>6767894</v>
      </c>
      <c r="H588" s="154">
        <f>(INDEX(Data!550:550,1,$P$1-6))+(INDEX(Data!550:550,1,$P$1-5))</f>
        <v>7017642</v>
      </c>
      <c r="I588" s="153">
        <f>(INDEX(Data!550:550,1,$P$1-4))+(INDEX(Data!550:550,1,$P$1-3))</f>
        <v>7741430</v>
      </c>
      <c r="J588" s="154">
        <f>(INDEX(Data!550:550,1,$P$1-2))+(INDEX(Data!550:550,1,$P$1-1))</f>
        <v>8104061</v>
      </c>
      <c r="K588" s="155">
        <f>(INDEX(Data!550:550,1,$P$1))+(INDEX(Data!550:550,1,$P$1+1))</f>
        <v>7465819</v>
      </c>
      <c r="L588" s="35"/>
      <c r="M588" s="35"/>
    </row>
    <row r="589" spans="1:13" s="38" customFormat="1" ht="12.75" hidden="1" customHeight="1" outlineLevel="1">
      <c r="A589" s="424" t="s">
        <v>79</v>
      </c>
      <c r="B589" s="154">
        <f>(INDEX(Data!551:551,1,$P$1-18))+(INDEX(Data!551:551,1,$P$1-17))</f>
        <v>12918410</v>
      </c>
      <c r="C589" s="154">
        <f>(INDEX(Data!551:551,1,$P$1-16))+(INDEX(Data!551:551,1,$P$1-15))</f>
        <v>13761788</v>
      </c>
      <c r="D589" s="154">
        <f>(INDEX(Data!551:551,1,$P$1-14))+(INDEX(Data!551:551,1,$P$1-13))</f>
        <v>14999016</v>
      </c>
      <c r="E589" s="154">
        <f>(INDEX(Data!551:551,1,$P$1-12))+(INDEX(Data!551:551,1,$P$1-11))</f>
        <v>16290310</v>
      </c>
      <c r="F589" s="154">
        <f>(INDEX(Data!551:551,1,$P$1-10))+(INDEX(Data!551:551,1,$P$1-9))</f>
        <v>16379028</v>
      </c>
      <c r="G589" s="154">
        <f>(INDEX(Data!551:551,1,$P$1-8))+(INDEX(Data!551:551,1,$P$1-7))</f>
        <v>17803688</v>
      </c>
      <c r="H589" s="154">
        <f>(INDEX(Data!551:551,1,$P$1-6))+(INDEX(Data!551:551,1,$P$1-5))</f>
        <v>14458786</v>
      </c>
      <c r="I589" s="153">
        <f>(INDEX(Data!551:551,1,$P$1-4))+(INDEX(Data!551:551,1,$P$1-3))</f>
        <v>14323980</v>
      </c>
      <c r="J589" s="154">
        <f>(INDEX(Data!551:551,1,$P$1-2))+(INDEX(Data!551:551,1,$P$1-1))</f>
        <v>12594012</v>
      </c>
      <c r="K589" s="155">
        <f>(INDEX(Data!551:551,1,$P$1))+(INDEX(Data!551:551,1,$P$1+1))</f>
        <v>12660639</v>
      </c>
      <c r="L589" s="35"/>
      <c r="M589" s="35"/>
    </row>
    <row r="590" spans="1:13" s="38" customFormat="1" ht="12.75" hidden="1" customHeight="1" outlineLevel="1">
      <c r="A590" s="424" t="s">
        <v>80</v>
      </c>
      <c r="B590" s="154">
        <f>(INDEX(Data!552:552,1,$P$1-18))+(INDEX(Data!552:552,1,$P$1-17))</f>
        <v>4636750</v>
      </c>
      <c r="C590" s="154">
        <f>(INDEX(Data!552:552,1,$P$1-16))+(INDEX(Data!552:552,1,$P$1-15))</f>
        <v>4184374</v>
      </c>
      <c r="D590" s="154">
        <f>(INDEX(Data!552:552,1,$P$1-14))+(INDEX(Data!552:552,1,$P$1-13))</f>
        <v>4173512</v>
      </c>
      <c r="E590" s="154">
        <f>(INDEX(Data!552:552,1,$P$1-12))+(INDEX(Data!552:552,1,$P$1-11))</f>
        <v>3174680</v>
      </c>
      <c r="F590" s="154">
        <f>(INDEX(Data!552:552,1,$P$1-10))+(INDEX(Data!552:552,1,$P$1-9))</f>
        <v>2820159</v>
      </c>
      <c r="G590" s="154">
        <f>(INDEX(Data!552:552,1,$P$1-8))+(INDEX(Data!552:552,1,$P$1-7))</f>
        <v>3923338</v>
      </c>
      <c r="H590" s="154">
        <f>(INDEX(Data!552:552,1,$P$1-6))+(INDEX(Data!552:552,1,$P$1-5))</f>
        <v>5302704</v>
      </c>
      <c r="I590" s="153">
        <f>(INDEX(Data!552:552,1,$P$1-4))+(INDEX(Data!552:552,1,$P$1-3))</f>
        <v>5635506</v>
      </c>
      <c r="J590" s="154">
        <f>(INDEX(Data!552:552,1,$P$1-2))+(INDEX(Data!552:552,1,$P$1-1))</f>
        <v>5823296</v>
      </c>
      <c r="K590" s="155">
        <f>(INDEX(Data!552:552,1,$P$1))+(INDEX(Data!552:552,1,$P$1+1))</f>
        <v>5541431</v>
      </c>
      <c r="L590" s="35"/>
      <c r="M590" s="35"/>
    </row>
    <row r="591" spans="1:13" s="38" customFormat="1" ht="12.75" hidden="1" customHeight="1" outlineLevel="1">
      <c r="A591" s="424" t="s">
        <v>81</v>
      </c>
      <c r="B591" s="154">
        <f>(INDEX(Data!553:553,1,$P$1-18))+(INDEX(Data!553:553,1,$P$1-17))</f>
        <v>73494126</v>
      </c>
      <c r="C591" s="154">
        <f>(INDEX(Data!553:553,1,$P$1-16))+(INDEX(Data!553:553,1,$P$1-15))</f>
        <v>66348737</v>
      </c>
      <c r="D591" s="154">
        <f>(INDEX(Data!553:553,1,$P$1-14))+(INDEX(Data!553:553,1,$P$1-13))</f>
        <v>70334386</v>
      </c>
      <c r="E591" s="154">
        <f>(INDEX(Data!553:553,1,$P$1-12))+(INDEX(Data!553:553,1,$P$1-11))</f>
        <v>74246025</v>
      </c>
      <c r="F591" s="154">
        <f>(INDEX(Data!553:553,1,$P$1-10))+(INDEX(Data!553:553,1,$P$1-9))</f>
        <v>72938548</v>
      </c>
      <c r="G591" s="154">
        <f>(INDEX(Data!553:553,1,$P$1-8))+(INDEX(Data!553:553,1,$P$1-7))</f>
        <v>72201350</v>
      </c>
      <c r="H591" s="154">
        <f>(INDEX(Data!553:553,1,$P$1-6))+(INDEX(Data!553:553,1,$P$1-5))</f>
        <v>66060594</v>
      </c>
      <c r="I591" s="153">
        <f>(INDEX(Data!553:553,1,$P$1-4))+(INDEX(Data!553:553,1,$P$1-3))</f>
        <v>65016967</v>
      </c>
      <c r="J591" s="154">
        <f>(INDEX(Data!553:553,1,$P$1-2))+(INDEX(Data!553:553,1,$P$1-1))</f>
        <v>68478993</v>
      </c>
      <c r="K591" s="155">
        <f>(INDEX(Data!553:553,1,$P$1))+(INDEX(Data!553:553,1,$P$1+1))</f>
        <v>72427770</v>
      </c>
      <c r="L591" s="35"/>
      <c r="M591" s="35"/>
    </row>
    <row r="592" spans="1:13" s="38" customFormat="1" ht="12.75" hidden="1" customHeight="1" outlineLevel="1">
      <c r="A592" s="424" t="s">
        <v>82</v>
      </c>
      <c r="B592" s="154">
        <f>(INDEX(Data!554:554,1,$P$1-18))+(INDEX(Data!554:554,1,$P$1-17))</f>
        <v>26800390</v>
      </c>
      <c r="C592" s="154">
        <f>(INDEX(Data!554:554,1,$P$1-16))+(INDEX(Data!554:554,1,$P$1-15))</f>
        <v>26250044</v>
      </c>
      <c r="D592" s="154">
        <f>(INDEX(Data!554:554,1,$P$1-14))+(INDEX(Data!554:554,1,$P$1-13))</f>
        <v>28744516</v>
      </c>
      <c r="E592" s="154">
        <f>(INDEX(Data!554:554,1,$P$1-12))+(INDEX(Data!554:554,1,$P$1-11))</f>
        <v>29025717</v>
      </c>
      <c r="F592" s="154">
        <f>(INDEX(Data!554:554,1,$P$1-10))+(INDEX(Data!554:554,1,$P$1-9))</f>
        <v>28343756</v>
      </c>
      <c r="G592" s="154">
        <f>(INDEX(Data!554:554,1,$P$1-8))+(INDEX(Data!554:554,1,$P$1-7))</f>
        <v>27209742</v>
      </c>
      <c r="H592" s="154">
        <f>(INDEX(Data!554:554,1,$P$1-6))+(INDEX(Data!554:554,1,$P$1-5))</f>
        <v>23501518</v>
      </c>
      <c r="I592" s="153">
        <f>(INDEX(Data!554:554,1,$P$1-4))+(INDEX(Data!554:554,1,$P$1-3))</f>
        <v>24487052</v>
      </c>
      <c r="J592" s="154">
        <f>(INDEX(Data!554:554,1,$P$1-2))+(INDEX(Data!554:554,1,$P$1-1))</f>
        <v>23243124</v>
      </c>
      <c r="K592" s="155">
        <f>(INDEX(Data!554:554,1,$P$1))+(INDEX(Data!554:554,1,$P$1+1))</f>
        <v>22307424</v>
      </c>
      <c r="L592" s="35"/>
      <c r="M592" s="35"/>
    </row>
    <row r="593" spans="1:13" s="38" customFormat="1" ht="12.75" hidden="1" customHeight="1" outlineLevel="1">
      <c r="A593" s="424" t="s">
        <v>83</v>
      </c>
      <c r="B593" s="154">
        <f>(INDEX(Data!555:555,1,$P$1-18))+(INDEX(Data!555:555,1,$P$1-17))</f>
        <v>38926966</v>
      </c>
      <c r="C593" s="154">
        <f>(INDEX(Data!555:555,1,$P$1-16))+(INDEX(Data!555:555,1,$P$1-15))</f>
        <v>39870167</v>
      </c>
      <c r="D593" s="154">
        <f>(INDEX(Data!555:555,1,$P$1-14))+(INDEX(Data!555:555,1,$P$1-13))</f>
        <v>47924442</v>
      </c>
      <c r="E593" s="154">
        <f>(INDEX(Data!555:555,1,$P$1-12))+(INDEX(Data!555:555,1,$P$1-11))</f>
        <v>50542148</v>
      </c>
      <c r="F593" s="154">
        <f>(INDEX(Data!555:555,1,$P$1-10))+(INDEX(Data!555:555,1,$P$1-9))</f>
        <v>56720061</v>
      </c>
      <c r="G593" s="154">
        <f>(INDEX(Data!555:555,1,$P$1-8))+(INDEX(Data!555:555,1,$P$1-7))</f>
        <v>63770670</v>
      </c>
      <c r="H593" s="154">
        <f>(INDEX(Data!555:555,1,$P$1-6))+(INDEX(Data!555:555,1,$P$1-5))</f>
        <v>62878492</v>
      </c>
      <c r="I593" s="153">
        <f>(INDEX(Data!555:555,1,$P$1-4))+(INDEX(Data!555:555,1,$P$1-3))</f>
        <v>67214385</v>
      </c>
      <c r="J593" s="154">
        <f>(INDEX(Data!555:555,1,$P$1-2))+(INDEX(Data!555:555,1,$P$1-1))</f>
        <v>68767300</v>
      </c>
      <c r="K593" s="155">
        <f>(INDEX(Data!555:555,1,$P$1))+(INDEX(Data!555:555,1,$P$1+1))</f>
        <v>69675289</v>
      </c>
      <c r="L593" s="35"/>
      <c r="M593" s="35"/>
    </row>
    <row r="594" spans="1:13" s="38" customFormat="1" ht="12.75" hidden="1" customHeight="1" outlineLevel="1">
      <c r="A594" s="424" t="s">
        <v>84</v>
      </c>
      <c r="B594" s="154">
        <f>(INDEX(Data!556:556,1,$P$1-18))+(INDEX(Data!556:556,1,$P$1-17))</f>
        <v>12428488</v>
      </c>
      <c r="C594" s="154">
        <f>(INDEX(Data!556:556,1,$P$1-16))+(INDEX(Data!556:556,1,$P$1-15))</f>
        <v>12717902</v>
      </c>
      <c r="D594" s="154">
        <f>(INDEX(Data!556:556,1,$P$1-14))+(INDEX(Data!556:556,1,$P$1-13))</f>
        <v>15505070</v>
      </c>
      <c r="E594" s="154">
        <f>(INDEX(Data!556:556,1,$P$1-12))+(INDEX(Data!556:556,1,$P$1-11))</f>
        <v>14315795</v>
      </c>
      <c r="F594" s="154">
        <f>(INDEX(Data!556:556,1,$P$1-10))+(INDEX(Data!556:556,1,$P$1-9))</f>
        <v>13875971</v>
      </c>
      <c r="G594" s="154">
        <f>(INDEX(Data!556:556,1,$P$1-8))+(INDEX(Data!556:556,1,$P$1-7))</f>
        <v>14613934</v>
      </c>
      <c r="H594" s="154">
        <f>(INDEX(Data!556:556,1,$P$1-6))+(INDEX(Data!556:556,1,$P$1-5))</f>
        <v>12142862</v>
      </c>
      <c r="I594" s="153">
        <f>(INDEX(Data!556:556,1,$P$1-4))+(INDEX(Data!556:556,1,$P$1-3))</f>
        <v>11520211</v>
      </c>
      <c r="J594" s="154">
        <f>(INDEX(Data!556:556,1,$P$1-2))+(INDEX(Data!556:556,1,$P$1-1))</f>
        <v>12080473</v>
      </c>
      <c r="K594" s="155">
        <f>(INDEX(Data!556:556,1,$P$1))+(INDEX(Data!556:556,1,$P$1+1))</f>
        <v>13491276</v>
      </c>
      <c r="L594" s="35"/>
      <c r="M594" s="35"/>
    </row>
    <row r="595" spans="1:13" s="38" customFormat="1" ht="12.75" hidden="1" customHeight="1" outlineLevel="1">
      <c r="A595" s="424" t="s">
        <v>85</v>
      </c>
      <c r="B595" s="154">
        <f>(INDEX(Data!557:557,1,$P$1-18))+(INDEX(Data!557:557,1,$P$1-17))</f>
        <v>80456014</v>
      </c>
      <c r="C595" s="154">
        <f>(INDEX(Data!557:557,1,$P$1-16))+(INDEX(Data!557:557,1,$P$1-15))</f>
        <v>80089124</v>
      </c>
      <c r="D595" s="154">
        <f>(INDEX(Data!557:557,1,$P$1-14))+(INDEX(Data!557:557,1,$P$1-13))</f>
        <v>86744456</v>
      </c>
      <c r="E595" s="154">
        <f>(INDEX(Data!557:557,1,$P$1-12))+(INDEX(Data!557:557,1,$P$1-11))</f>
        <v>90885520</v>
      </c>
      <c r="F595" s="154">
        <f>(INDEX(Data!557:557,1,$P$1-10))+(INDEX(Data!557:557,1,$P$1-9))</f>
        <v>99363028</v>
      </c>
      <c r="G595" s="154">
        <f>(INDEX(Data!557:557,1,$P$1-8))+(INDEX(Data!557:557,1,$P$1-7))</f>
        <v>103507598</v>
      </c>
      <c r="H595" s="154">
        <f>(INDEX(Data!557:557,1,$P$1-6))+(INDEX(Data!557:557,1,$P$1-5))</f>
        <v>96424886</v>
      </c>
      <c r="I595" s="153">
        <f>(INDEX(Data!557:557,1,$P$1-4))+(INDEX(Data!557:557,1,$P$1-3))</f>
        <v>99880244</v>
      </c>
      <c r="J595" s="154">
        <f>(INDEX(Data!557:557,1,$P$1-2))+(INDEX(Data!557:557,1,$P$1-1))</f>
        <v>95873048</v>
      </c>
      <c r="K595" s="155">
        <f>(INDEX(Data!557:557,1,$P$1))+(INDEX(Data!557:557,1,$P$1+1))</f>
        <v>95801073</v>
      </c>
      <c r="L595" s="35"/>
      <c r="M595" s="35"/>
    </row>
    <row r="596" spans="1:13" s="38" customFormat="1" ht="12.75" hidden="1" customHeight="1" outlineLevel="1">
      <c r="A596" s="424" t="s">
        <v>86</v>
      </c>
      <c r="B596" s="154">
        <f>(INDEX(Data!558:558,1,$P$1-18))+(INDEX(Data!558:558,1,$P$1-17))</f>
        <v>12624594</v>
      </c>
      <c r="C596" s="154">
        <f>(INDEX(Data!558:558,1,$P$1-16))+(INDEX(Data!558:558,1,$P$1-15))</f>
        <v>12165215</v>
      </c>
      <c r="D596" s="154">
        <f>(INDEX(Data!558:558,1,$P$1-14))+(INDEX(Data!558:558,1,$P$1-13))</f>
        <v>12310414</v>
      </c>
      <c r="E596" s="154">
        <f>(INDEX(Data!558:558,1,$P$1-12))+(INDEX(Data!558:558,1,$P$1-11))</f>
        <v>14101299</v>
      </c>
      <c r="F596" s="154">
        <f>(INDEX(Data!558:558,1,$P$1-10))+(INDEX(Data!558:558,1,$P$1-9))</f>
        <v>15522602</v>
      </c>
      <c r="G596" s="154">
        <f>(INDEX(Data!558:558,1,$P$1-8))+(INDEX(Data!558:558,1,$P$1-7))</f>
        <v>15141380</v>
      </c>
      <c r="H596" s="154">
        <f>(INDEX(Data!558:558,1,$P$1-6))+(INDEX(Data!558:558,1,$P$1-5))</f>
        <v>13316466</v>
      </c>
      <c r="I596" s="153">
        <f>(INDEX(Data!558:558,1,$P$1-4))+(INDEX(Data!558:558,1,$P$1-3))</f>
        <v>12915807</v>
      </c>
      <c r="J596" s="154">
        <f>(INDEX(Data!558:558,1,$P$1-2))+(INDEX(Data!558:558,1,$P$1-1))</f>
        <v>11324282</v>
      </c>
      <c r="K596" s="155">
        <f>(INDEX(Data!558:558,1,$P$1))+(INDEX(Data!558:558,1,$P$1+1))</f>
        <v>10942085</v>
      </c>
      <c r="L596" s="35"/>
      <c r="M596" s="35"/>
    </row>
    <row r="597" spans="1:13" s="38" customFormat="1" ht="12.75" hidden="1" customHeight="1" outlineLevel="1">
      <c r="A597" s="424" t="s">
        <v>87</v>
      </c>
      <c r="B597" s="154">
        <f>(INDEX(Data!559:559,1,$P$1-18))+(INDEX(Data!559:559,1,$P$1-17))</f>
        <v>17997556</v>
      </c>
      <c r="C597" s="154">
        <f>(INDEX(Data!559:559,1,$P$1-16))+(INDEX(Data!559:559,1,$P$1-15))</f>
        <v>16369105</v>
      </c>
      <c r="D597" s="154">
        <f>(INDEX(Data!559:559,1,$P$1-14))+(INDEX(Data!559:559,1,$P$1-13))</f>
        <v>17888098</v>
      </c>
      <c r="E597" s="154">
        <f>(INDEX(Data!559:559,1,$P$1-12))+(INDEX(Data!559:559,1,$P$1-11))</f>
        <v>18213070</v>
      </c>
      <c r="F597" s="154">
        <f>(INDEX(Data!559:559,1,$P$1-10))+(INDEX(Data!559:559,1,$P$1-9))</f>
        <v>17448333</v>
      </c>
      <c r="G597" s="154">
        <f>(INDEX(Data!559:559,1,$P$1-8))+(INDEX(Data!559:559,1,$P$1-7))</f>
        <v>15365880</v>
      </c>
      <c r="H597" s="154">
        <f>(INDEX(Data!559:559,1,$P$1-6))+(INDEX(Data!559:559,1,$P$1-5))</f>
        <v>11321308</v>
      </c>
      <c r="I597" s="153">
        <f>(INDEX(Data!559:559,1,$P$1-4))+(INDEX(Data!559:559,1,$P$1-3))</f>
        <v>11823603</v>
      </c>
      <c r="J597" s="154">
        <f>(INDEX(Data!559:559,1,$P$1-2))+(INDEX(Data!559:559,1,$P$1-1))</f>
        <v>11867103</v>
      </c>
      <c r="K597" s="155">
        <f>(INDEX(Data!559:559,1,$P$1))+(INDEX(Data!559:559,1,$P$1+1))</f>
        <v>12014401</v>
      </c>
      <c r="L597" s="35"/>
      <c r="M597" s="35"/>
    </row>
    <row r="598" spans="1:13" s="38" customFormat="1" ht="12.75" hidden="1" customHeight="1" outlineLevel="1">
      <c r="A598" s="424" t="s">
        <v>88</v>
      </c>
      <c r="B598" s="154">
        <f>(INDEX(Data!560:560,1,$P$1-18))+(INDEX(Data!560:560,1,$P$1-17))</f>
        <v>23280244</v>
      </c>
      <c r="C598" s="154">
        <f>(INDEX(Data!560:560,1,$P$1-16))+(INDEX(Data!560:560,1,$P$1-15))</f>
        <v>21745556</v>
      </c>
      <c r="D598" s="154">
        <f>(INDEX(Data!560:560,1,$P$1-14))+(INDEX(Data!560:560,1,$P$1-13))</f>
        <v>24578962</v>
      </c>
      <c r="E598" s="154">
        <f>(INDEX(Data!560:560,1,$P$1-12))+(INDEX(Data!560:560,1,$P$1-11))</f>
        <v>27965642</v>
      </c>
      <c r="F598" s="154">
        <f>(INDEX(Data!560:560,1,$P$1-10))+(INDEX(Data!560:560,1,$P$1-9))</f>
        <v>24216738</v>
      </c>
      <c r="G598" s="154">
        <f>(INDEX(Data!560:560,1,$P$1-8))+(INDEX(Data!560:560,1,$P$1-7))</f>
        <v>22765006</v>
      </c>
      <c r="H598" s="154">
        <f>(INDEX(Data!560:560,1,$P$1-6))+(INDEX(Data!560:560,1,$P$1-5))</f>
        <v>6621749</v>
      </c>
      <c r="I598" s="153">
        <f>(INDEX(Data!560:560,1,$P$1-4))+(INDEX(Data!560:560,1,$P$1-3))</f>
        <v>8146651</v>
      </c>
      <c r="J598" s="154">
        <f>(INDEX(Data!560:560,1,$P$1-2))+(INDEX(Data!560:560,1,$P$1-1))</f>
        <v>8049981</v>
      </c>
      <c r="K598" s="155">
        <f>(INDEX(Data!560:560,1,$P$1))+(INDEX(Data!560:560,1,$P$1+1))</f>
        <v>11212197</v>
      </c>
      <c r="L598" s="35"/>
      <c r="M598" s="35"/>
    </row>
    <row r="599" spans="1:13" s="38" customFormat="1" ht="12.75" hidden="1" customHeight="1" outlineLevel="1">
      <c r="A599" s="424" t="s">
        <v>89</v>
      </c>
      <c r="B599" s="154">
        <f>(INDEX(Data!561:561,1,$P$1-18))+(INDEX(Data!561:561,1,$P$1-17))</f>
        <v>21031204</v>
      </c>
      <c r="C599" s="154">
        <f>(INDEX(Data!561:561,1,$P$1-16))+(INDEX(Data!561:561,1,$P$1-15))</f>
        <v>20574427</v>
      </c>
      <c r="D599" s="154">
        <f>(INDEX(Data!561:561,1,$P$1-14))+(INDEX(Data!561:561,1,$P$1-13))</f>
        <v>22142812</v>
      </c>
      <c r="E599" s="154">
        <f>(INDEX(Data!561:561,1,$P$1-12))+(INDEX(Data!561:561,1,$P$1-11))</f>
        <v>23148354</v>
      </c>
      <c r="F599" s="154">
        <f>(INDEX(Data!561:561,1,$P$1-10))+(INDEX(Data!561:561,1,$P$1-9))</f>
        <v>22393273</v>
      </c>
      <c r="G599" s="154">
        <f>(INDEX(Data!561:561,1,$P$1-8))+(INDEX(Data!561:561,1,$P$1-7))</f>
        <v>22276016</v>
      </c>
      <c r="H599" s="154">
        <f>(INDEX(Data!561:561,1,$P$1-6))+(INDEX(Data!561:561,1,$P$1-5))</f>
        <v>19813018</v>
      </c>
      <c r="I599" s="153">
        <f>(INDEX(Data!561:561,1,$P$1-4))+(INDEX(Data!561:561,1,$P$1-3))</f>
        <v>19130791</v>
      </c>
      <c r="J599" s="154">
        <f>(INDEX(Data!561:561,1,$P$1-2))+(INDEX(Data!561:561,1,$P$1-1))</f>
        <v>19871770</v>
      </c>
      <c r="K599" s="155">
        <f>(INDEX(Data!561:561,1,$P$1))+(INDEX(Data!561:561,1,$P$1+1))</f>
        <v>19745358</v>
      </c>
      <c r="L599" s="35"/>
      <c r="M599" s="35"/>
    </row>
    <row r="600" spans="1:13" s="38" customFormat="1" ht="12.75" hidden="1" customHeight="1" outlineLevel="1">
      <c r="A600" s="424" t="s">
        <v>90</v>
      </c>
      <c r="B600" s="154">
        <f>(INDEX(Data!562:562,1,$P$1-18))+(INDEX(Data!562:562,1,$P$1-17))</f>
        <v>32391782</v>
      </c>
      <c r="C600" s="154">
        <f>(INDEX(Data!562:562,1,$P$1-16))+(INDEX(Data!562:562,1,$P$1-15))</f>
        <v>30294730</v>
      </c>
      <c r="D600" s="154">
        <f>(INDEX(Data!562:562,1,$P$1-14))+(INDEX(Data!562:562,1,$P$1-13))</f>
        <v>31952506</v>
      </c>
      <c r="E600" s="154">
        <f>(INDEX(Data!562:562,1,$P$1-12))+(INDEX(Data!562:562,1,$P$1-11))</f>
        <v>32974900</v>
      </c>
      <c r="F600" s="154">
        <f>(INDEX(Data!562:562,1,$P$1-10))+(INDEX(Data!562:562,1,$P$1-9))</f>
        <v>34060420</v>
      </c>
      <c r="G600" s="154">
        <f>(INDEX(Data!562:562,1,$P$1-8))+(INDEX(Data!562:562,1,$P$1-7))</f>
        <v>34942112</v>
      </c>
      <c r="H600" s="154">
        <f>(INDEX(Data!562:562,1,$P$1-6))+(INDEX(Data!562:562,1,$P$1-5))</f>
        <v>29454676</v>
      </c>
      <c r="I600" s="153">
        <f>(INDEX(Data!562:562,1,$P$1-4))+(INDEX(Data!562:562,1,$P$1-3))</f>
        <v>29117384</v>
      </c>
      <c r="J600" s="154">
        <f>(INDEX(Data!562:562,1,$P$1-2))+(INDEX(Data!562:562,1,$P$1-1))</f>
        <v>28942253</v>
      </c>
      <c r="K600" s="155">
        <f>(INDEX(Data!562:562,1,$P$1))+(INDEX(Data!562:562,1,$P$1+1))</f>
        <v>30782077</v>
      </c>
      <c r="L600" s="35"/>
      <c r="M600" s="35"/>
    </row>
    <row r="601" spans="1:13" s="38" customFormat="1" ht="12.75" hidden="1" customHeight="1" outlineLevel="1">
      <c r="A601" s="424" t="s">
        <v>91</v>
      </c>
      <c r="B601" s="154">
        <f>(INDEX(Data!563:563,1,$P$1-18))+(INDEX(Data!563:563,1,$P$1-17))</f>
        <v>11226626</v>
      </c>
      <c r="C601" s="154">
        <f>(INDEX(Data!563:563,1,$P$1-16))+(INDEX(Data!563:563,1,$P$1-15))</f>
        <v>10139406</v>
      </c>
      <c r="D601" s="154">
        <f>(INDEX(Data!563:563,1,$P$1-14))+(INDEX(Data!563:563,1,$P$1-13))</f>
        <v>10892020</v>
      </c>
      <c r="E601" s="154">
        <f>(INDEX(Data!563:563,1,$P$1-12))+(INDEX(Data!563:563,1,$P$1-11))</f>
        <v>10779470</v>
      </c>
      <c r="F601" s="154">
        <f>(INDEX(Data!563:563,1,$P$1-10))+(INDEX(Data!563:563,1,$P$1-9))</f>
        <v>10351883</v>
      </c>
      <c r="G601" s="154">
        <f>(INDEX(Data!563:563,1,$P$1-8))+(INDEX(Data!563:563,1,$P$1-7))</f>
        <v>11199858</v>
      </c>
      <c r="H601" s="154">
        <f>(INDEX(Data!563:563,1,$P$1-6))+(INDEX(Data!563:563,1,$P$1-5))</f>
        <v>9235814</v>
      </c>
      <c r="I601" s="153">
        <f>(INDEX(Data!563:563,1,$P$1-4))+(INDEX(Data!563:563,1,$P$1-3))</f>
        <v>9310211</v>
      </c>
      <c r="J601" s="154">
        <f>(INDEX(Data!563:563,1,$P$1-2))+(INDEX(Data!563:563,1,$P$1-1))</f>
        <v>8900124</v>
      </c>
      <c r="K601" s="155">
        <f>(INDEX(Data!563:563,1,$P$1))+(INDEX(Data!563:563,1,$P$1+1))</f>
        <v>8228637</v>
      </c>
      <c r="L601" s="35"/>
      <c r="M601" s="35"/>
    </row>
    <row r="602" spans="1:13" s="38" customFormat="1" ht="12.75" hidden="1" customHeight="1" outlineLevel="1">
      <c r="A602" s="424" t="s">
        <v>92</v>
      </c>
      <c r="B602" s="154">
        <f>(INDEX(Data!564:564,1,$P$1-18))+(INDEX(Data!564:564,1,$P$1-17))</f>
        <v>15166180</v>
      </c>
      <c r="C602" s="154">
        <f>(INDEX(Data!564:564,1,$P$1-16))+(INDEX(Data!564:564,1,$P$1-15))</f>
        <v>13690643</v>
      </c>
      <c r="D602" s="154">
        <f>(INDEX(Data!564:564,1,$P$1-14))+(INDEX(Data!564:564,1,$P$1-13))</f>
        <v>13618232</v>
      </c>
      <c r="E602" s="154">
        <f>(INDEX(Data!564:564,1,$P$1-12))+(INDEX(Data!564:564,1,$P$1-11))</f>
        <v>13328426</v>
      </c>
      <c r="F602" s="154">
        <f>(INDEX(Data!564:564,1,$P$1-10))+(INDEX(Data!564:564,1,$P$1-9))</f>
        <v>12304078</v>
      </c>
      <c r="G602" s="154">
        <f>(INDEX(Data!564:564,1,$P$1-8))+(INDEX(Data!564:564,1,$P$1-7))</f>
        <v>11764104</v>
      </c>
      <c r="H602" s="154">
        <f>(INDEX(Data!564:564,1,$P$1-6))+(INDEX(Data!564:564,1,$P$1-5))</f>
        <v>10418734</v>
      </c>
      <c r="I602" s="153">
        <f>(INDEX(Data!564:564,1,$P$1-4))+(INDEX(Data!564:564,1,$P$1-3))</f>
        <v>9536542</v>
      </c>
      <c r="J602" s="154">
        <f>(INDEX(Data!564:564,1,$P$1-2))+(INDEX(Data!564:564,1,$P$1-1))</f>
        <v>8841601</v>
      </c>
      <c r="K602" s="155">
        <f>(INDEX(Data!564:564,1,$P$1))+(INDEX(Data!564:564,1,$P$1+1))</f>
        <v>8409957</v>
      </c>
      <c r="L602" s="35"/>
      <c r="M602" s="35"/>
    </row>
    <row r="603" spans="1:13" s="38" customFormat="1" ht="12.75" hidden="1" customHeight="1" outlineLevel="1">
      <c r="A603" s="424" t="s">
        <v>93</v>
      </c>
      <c r="B603" s="154">
        <f>(INDEX(Data!565:565,1,$P$1-18))+(INDEX(Data!565:565,1,$P$1-17))</f>
        <v>10719922</v>
      </c>
      <c r="C603" s="154">
        <f>(INDEX(Data!565:565,1,$P$1-16))+(INDEX(Data!565:565,1,$P$1-15))</f>
        <v>14554433</v>
      </c>
      <c r="D603" s="154">
        <f>(INDEX(Data!565:565,1,$P$1-14))+(INDEX(Data!565:565,1,$P$1-13))</f>
        <v>15465370</v>
      </c>
      <c r="E603" s="154">
        <f>(INDEX(Data!565:565,1,$P$1-12))+(INDEX(Data!565:565,1,$P$1-11))</f>
        <v>16468261</v>
      </c>
      <c r="F603" s="154">
        <f>(INDEX(Data!565:565,1,$P$1-10))+(INDEX(Data!565:565,1,$P$1-9))</f>
        <v>14638899</v>
      </c>
      <c r="G603" s="154">
        <f>(INDEX(Data!565:565,1,$P$1-8))+(INDEX(Data!565:565,1,$P$1-7))</f>
        <v>15349016</v>
      </c>
      <c r="H603" s="154">
        <f>(INDEX(Data!565:565,1,$P$1-6))+(INDEX(Data!565:565,1,$P$1-5))</f>
        <v>13945844</v>
      </c>
      <c r="I603" s="153">
        <f>(INDEX(Data!565:565,1,$P$1-4))+(INDEX(Data!565:565,1,$P$1-3))</f>
        <v>15477041</v>
      </c>
      <c r="J603" s="154">
        <f>(INDEX(Data!565:565,1,$P$1-2))+(INDEX(Data!565:565,1,$P$1-1))</f>
        <v>14014850</v>
      </c>
      <c r="K603" s="155">
        <f>(INDEX(Data!565:565,1,$P$1))+(INDEX(Data!565:565,1,$P$1+1))</f>
        <v>14823948</v>
      </c>
      <c r="L603" s="35"/>
      <c r="M603" s="35"/>
    </row>
    <row r="604" spans="1:13" s="38" customFormat="1" ht="12.75" hidden="1" customHeight="1" outlineLevel="1">
      <c r="A604" s="424" t="s">
        <v>94</v>
      </c>
      <c r="B604" s="154">
        <f>(INDEX(Data!566:566,1,$P$1-18))+(INDEX(Data!566:566,1,$P$1-17))</f>
        <v>5572564</v>
      </c>
      <c r="C604" s="154">
        <f>(INDEX(Data!566:566,1,$P$1-16))+(INDEX(Data!566:566,1,$P$1-15))</f>
        <v>5279929</v>
      </c>
      <c r="D604" s="154">
        <f>(INDEX(Data!566:566,1,$P$1-14))+(INDEX(Data!566:566,1,$P$1-13))</f>
        <v>5433162</v>
      </c>
      <c r="E604" s="154">
        <f>(INDEX(Data!566:566,1,$P$1-12))+(INDEX(Data!566:566,1,$P$1-11))</f>
        <v>6128017</v>
      </c>
      <c r="F604" s="154">
        <f>(INDEX(Data!566:566,1,$P$1-10))+(INDEX(Data!566:566,1,$P$1-9))</f>
        <v>7455991</v>
      </c>
      <c r="G604" s="154">
        <f>(INDEX(Data!566:566,1,$P$1-8))+(INDEX(Data!566:566,1,$P$1-7))</f>
        <v>6625334</v>
      </c>
      <c r="H604" s="154">
        <f>(INDEX(Data!566:566,1,$P$1-6))+(INDEX(Data!566:566,1,$P$1-5))</f>
        <v>6118764</v>
      </c>
      <c r="I604" s="153">
        <f>(INDEX(Data!566:566,1,$P$1-4))+(INDEX(Data!566:566,1,$P$1-3))</f>
        <v>5374333</v>
      </c>
      <c r="J604" s="154">
        <f>(INDEX(Data!566:566,1,$P$1-2))+(INDEX(Data!566:566,1,$P$1-1))</f>
        <v>5661313</v>
      </c>
      <c r="K604" s="155">
        <f>(INDEX(Data!566:566,1,$P$1))+(INDEX(Data!566:566,1,$P$1+1))</f>
        <v>5695969</v>
      </c>
      <c r="L604" s="35"/>
      <c r="M604" s="35"/>
    </row>
    <row r="605" spans="1:13" s="38" customFormat="1" ht="12.75" hidden="1" customHeight="1" outlineLevel="1">
      <c r="A605" s="424" t="s">
        <v>95</v>
      </c>
      <c r="B605" s="154">
        <f>(INDEX(Data!567:567,1,$P$1-18))+(INDEX(Data!567:567,1,$P$1-17))</f>
        <v>16166756</v>
      </c>
      <c r="C605" s="154">
        <f>(INDEX(Data!567:567,1,$P$1-16))+(INDEX(Data!567:567,1,$P$1-15))</f>
        <v>15787156</v>
      </c>
      <c r="D605" s="154">
        <f>(INDEX(Data!567:567,1,$P$1-14))+(INDEX(Data!567:567,1,$P$1-13))</f>
        <v>16225832</v>
      </c>
      <c r="E605" s="154">
        <f>(INDEX(Data!567:567,1,$P$1-12))+(INDEX(Data!567:567,1,$P$1-11))</f>
        <v>16832008</v>
      </c>
      <c r="F605" s="154">
        <f>(INDEX(Data!567:567,1,$P$1-10))+(INDEX(Data!567:567,1,$P$1-9))</f>
        <v>15953622</v>
      </c>
      <c r="G605" s="154">
        <f>(INDEX(Data!567:567,1,$P$1-8))+(INDEX(Data!567:567,1,$P$1-7))</f>
        <v>16547418</v>
      </c>
      <c r="H605" s="154">
        <f>(INDEX(Data!567:567,1,$P$1-6))+(INDEX(Data!567:567,1,$P$1-5))</f>
        <v>15411518</v>
      </c>
      <c r="I605" s="153">
        <f>(INDEX(Data!567:567,1,$P$1-4))+(INDEX(Data!567:567,1,$P$1-3))</f>
        <v>15111253</v>
      </c>
      <c r="J605" s="154">
        <f>(INDEX(Data!567:567,1,$P$1-2))+(INDEX(Data!567:567,1,$P$1-1))</f>
        <v>15161538</v>
      </c>
      <c r="K605" s="155">
        <f>(INDEX(Data!567:567,1,$P$1))+(INDEX(Data!567:567,1,$P$1+1))</f>
        <v>15299677</v>
      </c>
      <c r="L605" s="35"/>
      <c r="M605" s="35"/>
    </row>
    <row r="606" spans="1:13" collapsed="1">
      <c r="A606" s="370" t="s">
        <v>200</v>
      </c>
      <c r="B606" s="406">
        <f t="shared" ref="B606:F606" si="137">SUM(B556:B605)</f>
        <v>1569157590</v>
      </c>
      <c r="C606" s="406">
        <f t="shared" si="137"/>
        <v>1501275020</v>
      </c>
      <c r="D606" s="406">
        <f t="shared" si="137"/>
        <v>1616585935</v>
      </c>
      <c r="E606" s="406">
        <f t="shared" si="137"/>
        <v>1693177165</v>
      </c>
      <c r="F606" s="406">
        <f t="shared" si="137"/>
        <v>1709894423</v>
      </c>
      <c r="G606" s="406">
        <f t="shared" ref="G606:K606" si="138">SUM(G556:G605)</f>
        <v>1732177990</v>
      </c>
      <c r="H606" s="406">
        <f t="shared" si="138"/>
        <v>1544339333</v>
      </c>
      <c r="I606" s="446">
        <f t="shared" si="138"/>
        <v>1522515612</v>
      </c>
      <c r="J606" s="406">
        <f t="shared" si="138"/>
        <v>1516635798</v>
      </c>
      <c r="K606" s="407">
        <f t="shared" si="138"/>
        <v>1533740830</v>
      </c>
    </row>
    <row r="607" spans="1:13">
      <c r="A607" s="426" t="s">
        <v>444</v>
      </c>
      <c r="B607" s="154">
        <f>INDEX(Data!570:570,1,$P$1-18)</f>
        <v>203528018</v>
      </c>
      <c r="C607" s="154">
        <f>INDEX(Data!570:570,1,$P$1-16)</f>
        <v>233829584</v>
      </c>
      <c r="D607" s="154">
        <f>INDEX(Data!570:570,1,$P$1-14)</f>
        <v>244044489</v>
      </c>
      <c r="E607" s="154">
        <f>INDEX(Data!570:570,1,$P$1-12)</f>
        <v>242041913</v>
      </c>
      <c r="F607" s="154">
        <f>INDEX(Data!570:570,1,$P$1-10)</f>
        <v>259351081</v>
      </c>
      <c r="G607" s="154">
        <f>INDEX(Data!570:570,1,$P$1-8)</f>
        <v>312290901</v>
      </c>
      <c r="H607" s="154">
        <f>INDEX(Data!570:570,1,$P$1-6)</f>
        <v>292351289</v>
      </c>
      <c r="I607" s="153">
        <f>INDEX(Data!570:570,1,$P$1-4)</f>
        <v>282932155</v>
      </c>
      <c r="J607" s="154">
        <f>INDEX(Data!570:570,1,$P$1-2)</f>
        <v>280941841</v>
      </c>
      <c r="K607" s="155">
        <f>INDEX(Data!570:570,1,$P$1)</f>
        <v>281815890</v>
      </c>
    </row>
    <row r="608" spans="1:13">
      <c r="A608" s="426" t="s">
        <v>390</v>
      </c>
      <c r="B608" s="396">
        <f>INDEX(Data!571:571,1,$P$1-18)</f>
        <v>7.7097866201399361</v>
      </c>
      <c r="C608" s="396">
        <f>INDEX(Data!571:571,1,$P$1-16)</f>
        <v>6.4203810070499889</v>
      </c>
      <c r="D608" s="396">
        <f>INDEX(Data!571:571,1,$P$1-14)</f>
        <v>6.624144399343515</v>
      </c>
      <c r="E608" s="396">
        <f>INDEX(Data!571:571,1,$P$1-12)</f>
        <v>6.9953882945884667</v>
      </c>
      <c r="F608" s="396">
        <f>INDEX(Data!571:571,1,$P$1-10)</f>
        <v>6.5929720300645283</v>
      </c>
      <c r="G608" s="396">
        <f>INDEX(Data!571:571,1,$P$1-8)</f>
        <v>5.5466809454048098</v>
      </c>
      <c r="H608" s="396">
        <f>INDEX(Data!571:571,1,$P$1-6)</f>
        <v>5.2824782756473496</v>
      </c>
      <c r="I608" s="485">
        <f>INDEX(Data!571:571,1,$P$1-4)</f>
        <v>5.3812038861401241</v>
      </c>
      <c r="J608" s="396">
        <f>INDEX(Data!571:571,1,$P$1-2)</f>
        <v>5.3983977345688423</v>
      </c>
      <c r="K608" s="397">
        <f>INDEX(Data!571:571,1,$P$1)</f>
        <v>5.4423504295659129</v>
      </c>
    </row>
    <row r="609" spans="1:13" s="38" customFormat="1" hidden="1" outlineLevel="1">
      <c r="A609" s="600" t="s">
        <v>230</v>
      </c>
      <c r="B609" s="598"/>
      <c r="C609" s="598"/>
      <c r="D609" s="598"/>
      <c r="E609" s="598"/>
      <c r="F609" s="598"/>
      <c r="G609" s="598"/>
      <c r="H609" s="598"/>
      <c r="I609" s="598"/>
      <c r="J609" s="598"/>
      <c r="K609" s="597"/>
      <c r="L609" s="35"/>
      <c r="M609" s="35"/>
    </row>
    <row r="610" spans="1:13" s="38" customFormat="1" ht="12.75" hidden="1" customHeight="1" outlineLevel="1">
      <c r="A610" s="424" t="s">
        <v>47</v>
      </c>
      <c r="B610" s="175">
        <f>(INDEX(Data!575:575,1,$P$1-18))+(INDEX(Data!575:575,1,$P$1-17))</f>
        <v>0</v>
      </c>
      <c r="C610" s="175">
        <f>(INDEX(Data!575:575,1,$P$1-16))+(INDEX(Data!575:575,1,$P$1-15))</f>
        <v>0</v>
      </c>
      <c r="D610" s="175">
        <f>(INDEX(Data!575:575,1,$P$1-14))+(INDEX(Data!575:575,1,$P$1-13))</f>
        <v>0</v>
      </c>
      <c r="E610" s="175">
        <f>(INDEX(Data!575:575,1,$P$1-12))+(INDEX(Data!575:575,1,$P$1-11))</f>
        <v>0</v>
      </c>
      <c r="F610" s="175">
        <f>(INDEX(Data!575:575,1,$P$1-10))+(INDEX(Data!575:575,1,$P$1-9))</f>
        <v>0</v>
      </c>
      <c r="G610" s="175">
        <f>(INDEX(Data!575:575,1,$P$1-8))+(INDEX(Data!575:575,1,$P$1-7))</f>
        <v>0</v>
      </c>
      <c r="H610" s="175">
        <f>(INDEX(Data!575:575,1,$P$1-6))+(INDEX(Data!575:575,1,$P$1-5))</f>
        <v>0</v>
      </c>
      <c r="I610" s="173">
        <f>(INDEX(Data!575:575,1,$P$1-4))+(INDEX(Data!575:575,1,$P$1-3))</f>
        <v>0</v>
      </c>
      <c r="J610" s="175">
        <f>(INDEX(Data!575:575,1,$P$1-2))+(INDEX(Data!575:575,1,$P$1-1))</f>
        <v>0</v>
      </c>
      <c r="K610" s="174">
        <f>(INDEX(Data!575:575,1,$P$1))+(INDEX(Data!575:575,1,$P$1+1))</f>
        <v>0</v>
      </c>
      <c r="L610" s="35"/>
      <c r="M610" s="35"/>
    </row>
    <row r="611" spans="1:13" s="38" customFormat="1" ht="12.75" hidden="1" customHeight="1" outlineLevel="1">
      <c r="A611" s="424" t="s">
        <v>48</v>
      </c>
      <c r="B611" s="154">
        <f>(INDEX(Data!576:576,1,$P$1-18))+(INDEX(Data!576:576,1,$P$1-17))</f>
        <v>0</v>
      </c>
      <c r="C611" s="154">
        <f>(INDEX(Data!576:576,1,$P$1-16))+(INDEX(Data!576:576,1,$P$1-15))</f>
        <v>0</v>
      </c>
      <c r="D611" s="154">
        <f>(INDEX(Data!576:576,1,$P$1-14))+(INDEX(Data!576:576,1,$P$1-13))</f>
        <v>0</v>
      </c>
      <c r="E611" s="154">
        <f>(INDEX(Data!576:576,1,$P$1-12))+(INDEX(Data!576:576,1,$P$1-11))</f>
        <v>0</v>
      </c>
      <c r="F611" s="154">
        <f>(INDEX(Data!576:576,1,$P$1-10))+(INDEX(Data!576:576,1,$P$1-9))</f>
        <v>0</v>
      </c>
      <c r="G611" s="154">
        <f>(INDEX(Data!576:576,1,$P$1-8))+(INDEX(Data!576:576,1,$P$1-7))</f>
        <v>0</v>
      </c>
      <c r="H611" s="154">
        <f>(INDEX(Data!576:576,1,$P$1-6))+(INDEX(Data!576:576,1,$P$1-5))</f>
        <v>0</v>
      </c>
      <c r="I611" s="153">
        <f>(INDEX(Data!576:576,1,$P$1-4))+(INDEX(Data!576:576,1,$P$1-3))</f>
        <v>0</v>
      </c>
      <c r="J611" s="154">
        <f>(INDEX(Data!576:576,1,$P$1-2))+(INDEX(Data!576:576,1,$P$1-1))</f>
        <v>0</v>
      </c>
      <c r="K611" s="155">
        <f>(INDEX(Data!576:576,1,$P$1))+(INDEX(Data!576:576,1,$P$1+1))</f>
        <v>0</v>
      </c>
      <c r="L611" s="35"/>
      <c r="M611" s="35"/>
    </row>
    <row r="612" spans="1:13" s="38" customFormat="1" ht="12.75" hidden="1" customHeight="1" outlineLevel="1">
      <c r="A612" s="424" t="s">
        <v>49</v>
      </c>
      <c r="B612" s="154">
        <f>(INDEX(Data!577:577,1,$P$1-18))+(INDEX(Data!577:577,1,$P$1-17))</f>
        <v>0</v>
      </c>
      <c r="C612" s="154">
        <f>(INDEX(Data!577:577,1,$P$1-16))+(INDEX(Data!577:577,1,$P$1-15))</f>
        <v>0</v>
      </c>
      <c r="D612" s="154">
        <f>(INDEX(Data!577:577,1,$P$1-14))+(INDEX(Data!577:577,1,$P$1-13))</f>
        <v>0</v>
      </c>
      <c r="E612" s="154">
        <f>(INDEX(Data!577:577,1,$P$1-12))+(INDEX(Data!577:577,1,$P$1-11))</f>
        <v>0</v>
      </c>
      <c r="F612" s="154">
        <f>(INDEX(Data!577:577,1,$P$1-10))+(INDEX(Data!577:577,1,$P$1-9))</f>
        <v>0</v>
      </c>
      <c r="G612" s="154">
        <f>(INDEX(Data!577:577,1,$P$1-8))+(INDEX(Data!577:577,1,$P$1-7))</f>
        <v>0</v>
      </c>
      <c r="H612" s="154">
        <f>(INDEX(Data!577:577,1,$P$1-6))+(INDEX(Data!577:577,1,$P$1-5))</f>
        <v>0</v>
      </c>
      <c r="I612" s="153">
        <f>(INDEX(Data!577:577,1,$P$1-4))+(INDEX(Data!577:577,1,$P$1-3))</f>
        <v>0</v>
      </c>
      <c r="J612" s="154">
        <f>(INDEX(Data!577:577,1,$P$1-2))+(INDEX(Data!577:577,1,$P$1-1))</f>
        <v>0</v>
      </c>
      <c r="K612" s="155">
        <f>(INDEX(Data!577:577,1,$P$1))+(INDEX(Data!577:577,1,$P$1+1))</f>
        <v>0</v>
      </c>
      <c r="L612" s="35"/>
      <c r="M612" s="35"/>
    </row>
    <row r="613" spans="1:13" s="38" customFormat="1" ht="12.75" hidden="1" customHeight="1" outlineLevel="1">
      <c r="A613" s="424" t="s">
        <v>50</v>
      </c>
      <c r="B613" s="154">
        <f>(INDEX(Data!578:578,1,$P$1-18))+(INDEX(Data!578:578,1,$P$1-17))</f>
        <v>0</v>
      </c>
      <c r="C613" s="154">
        <f>(INDEX(Data!578:578,1,$P$1-16))+(INDEX(Data!578:578,1,$P$1-15))</f>
        <v>0</v>
      </c>
      <c r="D613" s="154">
        <f>(INDEX(Data!578:578,1,$P$1-14))+(INDEX(Data!578:578,1,$P$1-13))</f>
        <v>0</v>
      </c>
      <c r="E613" s="154">
        <f>(INDEX(Data!578:578,1,$P$1-12))+(INDEX(Data!578:578,1,$P$1-11))</f>
        <v>0</v>
      </c>
      <c r="F613" s="154">
        <f>(INDEX(Data!578:578,1,$P$1-10))+(INDEX(Data!578:578,1,$P$1-9))</f>
        <v>0</v>
      </c>
      <c r="G613" s="154">
        <f>(INDEX(Data!578:578,1,$P$1-8))+(INDEX(Data!578:578,1,$P$1-7))</f>
        <v>0</v>
      </c>
      <c r="H613" s="154">
        <f>(INDEX(Data!578:578,1,$P$1-6))+(INDEX(Data!578:578,1,$P$1-5))</f>
        <v>0</v>
      </c>
      <c r="I613" s="153">
        <f>(INDEX(Data!578:578,1,$P$1-4))+(INDEX(Data!578:578,1,$P$1-3))</f>
        <v>0</v>
      </c>
      <c r="J613" s="154">
        <f>(INDEX(Data!578:578,1,$P$1-2))+(INDEX(Data!578:578,1,$P$1-1))</f>
        <v>0</v>
      </c>
      <c r="K613" s="155">
        <f>(INDEX(Data!578:578,1,$P$1))+(INDEX(Data!578:578,1,$P$1+1))</f>
        <v>0</v>
      </c>
      <c r="L613" s="35"/>
      <c r="M613" s="35"/>
    </row>
    <row r="614" spans="1:13" s="38" customFormat="1" ht="12.75" hidden="1" customHeight="1" outlineLevel="1">
      <c r="A614" s="424" t="s">
        <v>51</v>
      </c>
      <c r="B614" s="154">
        <f>(INDEX(Data!579:579,1,$P$1-18))+(INDEX(Data!579:579,1,$P$1-17))</f>
        <v>0</v>
      </c>
      <c r="C614" s="154">
        <f>(INDEX(Data!579:579,1,$P$1-16))+(INDEX(Data!579:579,1,$P$1-15))</f>
        <v>0</v>
      </c>
      <c r="D614" s="154">
        <f>(INDEX(Data!579:579,1,$P$1-14))+(INDEX(Data!579:579,1,$P$1-13))</f>
        <v>0</v>
      </c>
      <c r="E614" s="154">
        <f>(INDEX(Data!579:579,1,$P$1-12))+(INDEX(Data!579:579,1,$P$1-11))</f>
        <v>0</v>
      </c>
      <c r="F614" s="154">
        <f>(INDEX(Data!579:579,1,$P$1-10))+(INDEX(Data!579:579,1,$P$1-9))</f>
        <v>0</v>
      </c>
      <c r="G614" s="154">
        <f>(INDEX(Data!579:579,1,$P$1-8))+(INDEX(Data!579:579,1,$P$1-7))</f>
        <v>0</v>
      </c>
      <c r="H614" s="154">
        <f>(INDEX(Data!579:579,1,$P$1-6))+(INDEX(Data!579:579,1,$P$1-5))</f>
        <v>0</v>
      </c>
      <c r="I614" s="153">
        <f>(INDEX(Data!579:579,1,$P$1-4))+(INDEX(Data!579:579,1,$P$1-3))</f>
        <v>0</v>
      </c>
      <c r="J614" s="154">
        <f>(INDEX(Data!579:579,1,$P$1-2))+(INDEX(Data!579:579,1,$P$1-1))</f>
        <v>0</v>
      </c>
      <c r="K614" s="155">
        <f>(INDEX(Data!579:579,1,$P$1))+(INDEX(Data!579:579,1,$P$1+1))</f>
        <v>0</v>
      </c>
      <c r="L614" s="35"/>
      <c r="M614" s="35"/>
    </row>
    <row r="615" spans="1:13" s="38" customFormat="1" ht="12.75" hidden="1" customHeight="1" outlineLevel="1">
      <c r="A615" s="424" t="s">
        <v>52</v>
      </c>
      <c r="B615" s="154">
        <f>(INDEX(Data!580:580,1,$P$1-18))+(INDEX(Data!580:580,1,$P$1-17))</f>
        <v>0</v>
      </c>
      <c r="C615" s="154">
        <f>(INDEX(Data!580:580,1,$P$1-16))+(INDEX(Data!580:580,1,$P$1-15))</f>
        <v>0</v>
      </c>
      <c r="D615" s="154">
        <f>(INDEX(Data!580:580,1,$P$1-14))+(INDEX(Data!580:580,1,$P$1-13))</f>
        <v>0</v>
      </c>
      <c r="E615" s="154">
        <f>(INDEX(Data!580:580,1,$P$1-12))+(INDEX(Data!580:580,1,$P$1-11))</f>
        <v>0</v>
      </c>
      <c r="F615" s="154">
        <f>(INDEX(Data!580:580,1,$P$1-10))+(INDEX(Data!580:580,1,$P$1-9))</f>
        <v>0</v>
      </c>
      <c r="G615" s="154">
        <f>(INDEX(Data!580:580,1,$P$1-8))+(INDEX(Data!580:580,1,$P$1-7))</f>
        <v>0</v>
      </c>
      <c r="H615" s="154">
        <f>(INDEX(Data!580:580,1,$P$1-6))+(INDEX(Data!580:580,1,$P$1-5))</f>
        <v>0</v>
      </c>
      <c r="I615" s="153">
        <f>(INDEX(Data!580:580,1,$P$1-4))+(INDEX(Data!580:580,1,$P$1-3))</f>
        <v>0</v>
      </c>
      <c r="J615" s="154">
        <f>(INDEX(Data!580:580,1,$P$1-2))+(INDEX(Data!580:580,1,$P$1-1))</f>
        <v>0</v>
      </c>
      <c r="K615" s="155">
        <f>(INDEX(Data!580:580,1,$P$1))+(INDEX(Data!580:580,1,$P$1+1))</f>
        <v>0</v>
      </c>
      <c r="L615" s="35"/>
      <c r="M615" s="35"/>
    </row>
    <row r="616" spans="1:13" s="38" customFormat="1" ht="12.75" hidden="1" customHeight="1" outlineLevel="1">
      <c r="A616" s="424" t="s">
        <v>53</v>
      </c>
      <c r="B616" s="154">
        <f>(INDEX(Data!581:581,1,$P$1-18))+(INDEX(Data!581:581,1,$P$1-17))</f>
        <v>0</v>
      </c>
      <c r="C616" s="154">
        <f>(INDEX(Data!581:581,1,$P$1-16))+(INDEX(Data!581:581,1,$P$1-15))</f>
        <v>0</v>
      </c>
      <c r="D616" s="154">
        <f>(INDEX(Data!581:581,1,$P$1-14))+(INDEX(Data!581:581,1,$P$1-13))</f>
        <v>0</v>
      </c>
      <c r="E616" s="154">
        <f>(INDEX(Data!581:581,1,$P$1-12))+(INDEX(Data!581:581,1,$P$1-11))</f>
        <v>278516</v>
      </c>
      <c r="F616" s="154">
        <f>(INDEX(Data!581:581,1,$P$1-10))+(INDEX(Data!581:581,1,$P$1-9))</f>
        <v>173920</v>
      </c>
      <c r="G616" s="154">
        <f>(INDEX(Data!581:581,1,$P$1-8))+(INDEX(Data!581:581,1,$P$1-7))</f>
        <v>125224</v>
      </c>
      <c r="H616" s="154">
        <f>(INDEX(Data!581:581,1,$P$1-6))+(INDEX(Data!581:581,1,$P$1-5))</f>
        <v>200772</v>
      </c>
      <c r="I616" s="153">
        <f>(INDEX(Data!581:581,1,$P$1-4))+(INDEX(Data!581:581,1,$P$1-3))</f>
        <v>406076</v>
      </c>
      <c r="J616" s="154">
        <f>(INDEX(Data!581:581,1,$P$1-2))+(INDEX(Data!581:581,1,$P$1-1))</f>
        <v>442182</v>
      </c>
      <c r="K616" s="155">
        <f>(INDEX(Data!581:581,1,$P$1))+(INDEX(Data!581:581,1,$P$1+1))</f>
        <v>388852</v>
      </c>
      <c r="L616" s="35"/>
      <c r="M616" s="35"/>
    </row>
    <row r="617" spans="1:13" s="38" customFormat="1" ht="12.75" hidden="1" customHeight="1" outlineLevel="1">
      <c r="A617" s="424" t="s">
        <v>54</v>
      </c>
      <c r="B617" s="154">
        <f>(INDEX(Data!582:582,1,$P$1-18))+(INDEX(Data!582:582,1,$P$1-17))</f>
        <v>0</v>
      </c>
      <c r="C617" s="154">
        <f>(INDEX(Data!582:582,1,$P$1-16))+(INDEX(Data!582:582,1,$P$1-15))</f>
        <v>0</v>
      </c>
      <c r="D617" s="154">
        <f>(INDEX(Data!582:582,1,$P$1-14))+(INDEX(Data!582:582,1,$P$1-13))</f>
        <v>0</v>
      </c>
      <c r="E617" s="154">
        <f>(INDEX(Data!582:582,1,$P$1-12))+(INDEX(Data!582:582,1,$P$1-11))</f>
        <v>0</v>
      </c>
      <c r="F617" s="154">
        <f>(INDEX(Data!582:582,1,$P$1-10))+(INDEX(Data!582:582,1,$P$1-9))</f>
        <v>0</v>
      </c>
      <c r="G617" s="154">
        <f>(INDEX(Data!582:582,1,$P$1-8))+(INDEX(Data!582:582,1,$P$1-7))</f>
        <v>0</v>
      </c>
      <c r="H617" s="154">
        <f>(INDEX(Data!582:582,1,$P$1-6))+(INDEX(Data!582:582,1,$P$1-5))</f>
        <v>0</v>
      </c>
      <c r="I617" s="153">
        <f>(INDEX(Data!582:582,1,$P$1-4))+(INDEX(Data!582:582,1,$P$1-3))</f>
        <v>0</v>
      </c>
      <c r="J617" s="154">
        <f>(INDEX(Data!582:582,1,$P$1-2))+(INDEX(Data!582:582,1,$P$1-1))</f>
        <v>0</v>
      </c>
      <c r="K617" s="155">
        <f>(INDEX(Data!582:582,1,$P$1))+(INDEX(Data!582:582,1,$P$1+1))</f>
        <v>0</v>
      </c>
      <c r="L617" s="35"/>
      <c r="M617" s="35"/>
    </row>
    <row r="618" spans="1:13" s="38" customFormat="1" ht="12.75" hidden="1" customHeight="1" outlineLevel="1">
      <c r="A618" s="424" t="s">
        <v>55</v>
      </c>
      <c r="B618" s="154">
        <f>(INDEX(Data!583:583,1,$P$1-18))+(INDEX(Data!583:583,1,$P$1-17))</f>
        <v>0</v>
      </c>
      <c r="C618" s="154">
        <f>(INDEX(Data!583:583,1,$P$1-16))+(INDEX(Data!583:583,1,$P$1-15))</f>
        <v>0</v>
      </c>
      <c r="D618" s="154">
        <f>(INDEX(Data!583:583,1,$P$1-14))+(INDEX(Data!583:583,1,$P$1-13))</f>
        <v>0</v>
      </c>
      <c r="E618" s="154">
        <f>(INDEX(Data!583:583,1,$P$1-12))+(INDEX(Data!583:583,1,$P$1-11))</f>
        <v>0</v>
      </c>
      <c r="F618" s="154">
        <f>(INDEX(Data!583:583,1,$P$1-10))+(INDEX(Data!583:583,1,$P$1-9))</f>
        <v>0</v>
      </c>
      <c r="G618" s="154">
        <f>(INDEX(Data!583:583,1,$P$1-8))+(INDEX(Data!583:583,1,$P$1-7))</f>
        <v>0</v>
      </c>
      <c r="H618" s="154">
        <f>(INDEX(Data!583:583,1,$P$1-6))+(INDEX(Data!583:583,1,$P$1-5))</f>
        <v>0</v>
      </c>
      <c r="I618" s="153">
        <f>(INDEX(Data!583:583,1,$P$1-4))+(INDEX(Data!583:583,1,$P$1-3))</f>
        <v>0</v>
      </c>
      <c r="J618" s="154">
        <f>(INDEX(Data!583:583,1,$P$1-2))+(INDEX(Data!583:583,1,$P$1-1))</f>
        <v>0</v>
      </c>
      <c r="K618" s="155">
        <f>(INDEX(Data!583:583,1,$P$1))+(INDEX(Data!583:583,1,$P$1+1))</f>
        <v>0</v>
      </c>
      <c r="L618" s="35"/>
      <c r="M618" s="35"/>
    </row>
    <row r="619" spans="1:13" s="38" customFormat="1" ht="12.75" hidden="1" customHeight="1" outlineLevel="1">
      <c r="A619" s="424" t="s">
        <v>56</v>
      </c>
      <c r="B619" s="154">
        <f>(INDEX(Data!584:584,1,$P$1-18))+(INDEX(Data!584:584,1,$P$1-17))</f>
        <v>0</v>
      </c>
      <c r="C619" s="154">
        <f>(INDEX(Data!584:584,1,$P$1-16))+(INDEX(Data!584:584,1,$P$1-15))</f>
        <v>0</v>
      </c>
      <c r="D619" s="154">
        <f>(INDEX(Data!584:584,1,$P$1-14))+(INDEX(Data!584:584,1,$P$1-13))</f>
        <v>0</v>
      </c>
      <c r="E619" s="154">
        <f>(INDEX(Data!584:584,1,$P$1-12))+(INDEX(Data!584:584,1,$P$1-11))</f>
        <v>0</v>
      </c>
      <c r="F619" s="154">
        <f>(INDEX(Data!584:584,1,$P$1-10))+(INDEX(Data!584:584,1,$P$1-9))</f>
        <v>0</v>
      </c>
      <c r="G619" s="154">
        <f>(INDEX(Data!584:584,1,$P$1-8))+(INDEX(Data!584:584,1,$P$1-7))</f>
        <v>0</v>
      </c>
      <c r="H619" s="154">
        <f>(INDEX(Data!584:584,1,$P$1-6))+(INDEX(Data!584:584,1,$P$1-5))</f>
        <v>0</v>
      </c>
      <c r="I619" s="153">
        <f>(INDEX(Data!584:584,1,$P$1-4))+(INDEX(Data!584:584,1,$P$1-3))</f>
        <v>0</v>
      </c>
      <c r="J619" s="154">
        <f>(INDEX(Data!584:584,1,$P$1-2))+(INDEX(Data!584:584,1,$P$1-1))</f>
        <v>0</v>
      </c>
      <c r="K619" s="155">
        <f>(INDEX(Data!584:584,1,$P$1))+(INDEX(Data!584:584,1,$P$1+1))</f>
        <v>0</v>
      </c>
      <c r="L619" s="35"/>
      <c r="M619" s="35"/>
    </row>
    <row r="620" spans="1:13" s="38" customFormat="1" ht="12.75" hidden="1" customHeight="1" outlineLevel="1">
      <c r="A620" s="424" t="s">
        <v>57</v>
      </c>
      <c r="B620" s="154">
        <f>(INDEX(Data!585:585,1,$P$1-18))+(INDEX(Data!585:585,1,$P$1-17))</f>
        <v>0</v>
      </c>
      <c r="C620" s="154">
        <f>(INDEX(Data!585:585,1,$P$1-16))+(INDEX(Data!585:585,1,$P$1-15))</f>
        <v>0</v>
      </c>
      <c r="D620" s="154">
        <f>(INDEX(Data!585:585,1,$P$1-14))+(INDEX(Data!585:585,1,$P$1-13))</f>
        <v>0</v>
      </c>
      <c r="E620" s="154">
        <f>(INDEX(Data!585:585,1,$P$1-12))+(INDEX(Data!585:585,1,$P$1-11))</f>
        <v>0</v>
      </c>
      <c r="F620" s="154">
        <f>(INDEX(Data!585:585,1,$P$1-10))+(INDEX(Data!585:585,1,$P$1-9))</f>
        <v>0</v>
      </c>
      <c r="G620" s="154">
        <f>(INDEX(Data!585:585,1,$P$1-8))+(INDEX(Data!585:585,1,$P$1-7))</f>
        <v>0</v>
      </c>
      <c r="H620" s="154">
        <f>(INDEX(Data!585:585,1,$P$1-6))+(INDEX(Data!585:585,1,$P$1-5))</f>
        <v>0</v>
      </c>
      <c r="I620" s="153">
        <f>(INDEX(Data!585:585,1,$P$1-4))+(INDEX(Data!585:585,1,$P$1-3))</f>
        <v>0</v>
      </c>
      <c r="J620" s="154">
        <f>(INDEX(Data!585:585,1,$P$1-2))+(INDEX(Data!585:585,1,$P$1-1))</f>
        <v>0</v>
      </c>
      <c r="K620" s="155">
        <f>(INDEX(Data!585:585,1,$P$1))+(INDEX(Data!585:585,1,$P$1+1))</f>
        <v>0</v>
      </c>
      <c r="L620" s="35"/>
      <c r="M620" s="35"/>
    </row>
    <row r="621" spans="1:13" s="38" customFormat="1" ht="12.75" hidden="1" customHeight="1" outlineLevel="1">
      <c r="A621" s="424" t="s">
        <v>58</v>
      </c>
      <c r="B621" s="154">
        <f>(INDEX(Data!586:586,1,$P$1-18))+(INDEX(Data!586:586,1,$P$1-17))</f>
        <v>0</v>
      </c>
      <c r="C621" s="154">
        <f>(INDEX(Data!586:586,1,$P$1-16))+(INDEX(Data!586:586,1,$P$1-15))</f>
        <v>0</v>
      </c>
      <c r="D621" s="154">
        <f>(INDEX(Data!586:586,1,$P$1-14))+(INDEX(Data!586:586,1,$P$1-13))</f>
        <v>0</v>
      </c>
      <c r="E621" s="154">
        <f>(INDEX(Data!586:586,1,$P$1-12))+(INDEX(Data!586:586,1,$P$1-11))</f>
        <v>0</v>
      </c>
      <c r="F621" s="154">
        <f>(INDEX(Data!586:586,1,$P$1-10))+(INDEX(Data!586:586,1,$P$1-9))</f>
        <v>0</v>
      </c>
      <c r="G621" s="154">
        <f>(INDEX(Data!586:586,1,$P$1-8))+(INDEX(Data!586:586,1,$P$1-7))</f>
        <v>0</v>
      </c>
      <c r="H621" s="154">
        <f>(INDEX(Data!586:586,1,$P$1-6))+(INDEX(Data!586:586,1,$P$1-5))</f>
        <v>0</v>
      </c>
      <c r="I621" s="153">
        <f>(INDEX(Data!586:586,1,$P$1-4))+(INDEX(Data!586:586,1,$P$1-3))</f>
        <v>0</v>
      </c>
      <c r="J621" s="154">
        <f>(INDEX(Data!586:586,1,$P$1-2))+(INDEX(Data!586:586,1,$P$1-1))</f>
        <v>0</v>
      </c>
      <c r="K621" s="155">
        <f>(INDEX(Data!586:586,1,$P$1))+(INDEX(Data!586:586,1,$P$1+1))</f>
        <v>0</v>
      </c>
      <c r="L621" s="35"/>
      <c r="M621" s="35"/>
    </row>
    <row r="622" spans="1:13" s="38" customFormat="1" ht="12.75" hidden="1" customHeight="1" outlineLevel="1">
      <c r="A622" s="424" t="s">
        <v>59</v>
      </c>
      <c r="B622" s="154">
        <f>(INDEX(Data!587:587,1,$P$1-18))+(INDEX(Data!587:587,1,$P$1-17))</f>
        <v>0</v>
      </c>
      <c r="C622" s="154">
        <f>(INDEX(Data!587:587,1,$P$1-16))+(INDEX(Data!587:587,1,$P$1-15))</f>
        <v>0</v>
      </c>
      <c r="D622" s="154">
        <f>(INDEX(Data!587:587,1,$P$1-14))+(INDEX(Data!587:587,1,$P$1-13))</f>
        <v>0</v>
      </c>
      <c r="E622" s="154">
        <f>(INDEX(Data!587:587,1,$P$1-12))+(INDEX(Data!587:587,1,$P$1-11))</f>
        <v>0</v>
      </c>
      <c r="F622" s="154">
        <f>(INDEX(Data!587:587,1,$P$1-10))+(INDEX(Data!587:587,1,$P$1-9))</f>
        <v>0</v>
      </c>
      <c r="G622" s="154">
        <f>(INDEX(Data!587:587,1,$P$1-8))+(INDEX(Data!587:587,1,$P$1-7))</f>
        <v>0</v>
      </c>
      <c r="H622" s="154">
        <f>(INDEX(Data!587:587,1,$P$1-6))+(INDEX(Data!587:587,1,$P$1-5))</f>
        <v>0</v>
      </c>
      <c r="I622" s="153">
        <f>(INDEX(Data!587:587,1,$P$1-4))+(INDEX(Data!587:587,1,$P$1-3))</f>
        <v>0</v>
      </c>
      <c r="J622" s="154">
        <f>(INDEX(Data!587:587,1,$P$1-2))+(INDEX(Data!587:587,1,$P$1-1))</f>
        <v>0</v>
      </c>
      <c r="K622" s="155">
        <f>(INDEX(Data!587:587,1,$P$1))+(INDEX(Data!587:587,1,$P$1+1))</f>
        <v>0</v>
      </c>
      <c r="L622" s="35"/>
      <c r="M622" s="35"/>
    </row>
    <row r="623" spans="1:13" s="38" customFormat="1" ht="12.75" hidden="1" customHeight="1" outlineLevel="1">
      <c r="A623" s="425" t="s">
        <v>184</v>
      </c>
      <c r="B623" s="154">
        <f>(INDEX(Data!588:588,1,$P$1-18))+(INDEX(Data!588:588,1,$P$1-17))</f>
        <v>0</v>
      </c>
      <c r="C623" s="154">
        <f>(INDEX(Data!588:588,1,$P$1-16))+(INDEX(Data!588:588,1,$P$1-15))</f>
        <v>0</v>
      </c>
      <c r="D623" s="154">
        <f>(INDEX(Data!588:588,1,$P$1-14))+(INDEX(Data!588:588,1,$P$1-13))</f>
        <v>0</v>
      </c>
      <c r="E623" s="154">
        <f>(INDEX(Data!588:588,1,$P$1-12))+(INDEX(Data!588:588,1,$P$1-11))</f>
        <v>0</v>
      </c>
      <c r="F623" s="154">
        <f>(INDEX(Data!588:588,1,$P$1-10))+(INDEX(Data!588:588,1,$P$1-9))</f>
        <v>0</v>
      </c>
      <c r="G623" s="154">
        <f>(INDEX(Data!588:588,1,$P$1-8))+(INDEX(Data!588:588,1,$P$1-7))</f>
        <v>0</v>
      </c>
      <c r="H623" s="154">
        <f>(INDEX(Data!588:588,1,$P$1-6))+(INDEX(Data!588:588,1,$P$1-5))</f>
        <v>0</v>
      </c>
      <c r="I623" s="153">
        <f>(INDEX(Data!588:588,1,$P$1-4))+(INDEX(Data!588:588,1,$P$1-3))</f>
        <v>0</v>
      </c>
      <c r="J623" s="154">
        <f>(INDEX(Data!588:588,1,$P$1-2))+(INDEX(Data!588:588,1,$P$1-1))</f>
        <v>0</v>
      </c>
      <c r="K623" s="155">
        <f>(INDEX(Data!588:588,1,$P$1))+(INDEX(Data!588:588,1,$P$1+1))</f>
        <v>0</v>
      </c>
      <c r="L623" s="35"/>
      <c r="M623" s="35"/>
    </row>
    <row r="624" spans="1:13" s="38" customFormat="1" ht="12.75" hidden="1" customHeight="1" outlineLevel="1">
      <c r="A624" s="424" t="s">
        <v>60</v>
      </c>
      <c r="B624" s="154">
        <f>(INDEX(Data!589:589,1,$P$1-18))+(INDEX(Data!589:589,1,$P$1-17))</f>
        <v>0</v>
      </c>
      <c r="C624" s="154">
        <f>(INDEX(Data!589:589,1,$P$1-16))+(INDEX(Data!589:589,1,$P$1-15))</f>
        <v>0</v>
      </c>
      <c r="D624" s="154">
        <f>(INDEX(Data!589:589,1,$P$1-14))+(INDEX(Data!589:589,1,$P$1-13))</f>
        <v>0</v>
      </c>
      <c r="E624" s="154">
        <f>(INDEX(Data!589:589,1,$P$1-12))+(INDEX(Data!589:589,1,$P$1-11))</f>
        <v>0</v>
      </c>
      <c r="F624" s="154">
        <f>(INDEX(Data!589:589,1,$P$1-10))+(INDEX(Data!589:589,1,$P$1-9))</f>
        <v>0</v>
      </c>
      <c r="G624" s="154">
        <f>(INDEX(Data!589:589,1,$P$1-8))+(INDEX(Data!589:589,1,$P$1-7))</f>
        <v>0</v>
      </c>
      <c r="H624" s="154">
        <f>(INDEX(Data!589:589,1,$P$1-6))+(INDEX(Data!589:589,1,$P$1-5))</f>
        <v>0</v>
      </c>
      <c r="I624" s="153">
        <f>(INDEX(Data!589:589,1,$P$1-4))+(INDEX(Data!589:589,1,$P$1-3))</f>
        <v>0</v>
      </c>
      <c r="J624" s="154">
        <f>(INDEX(Data!589:589,1,$P$1-2))+(INDEX(Data!589:589,1,$P$1-1))</f>
        <v>0</v>
      </c>
      <c r="K624" s="155">
        <f>(INDEX(Data!589:589,1,$P$1))+(INDEX(Data!589:589,1,$P$1+1))</f>
        <v>0</v>
      </c>
      <c r="L624" s="35"/>
      <c r="M624" s="35"/>
    </row>
    <row r="625" spans="1:13" s="38" customFormat="1" ht="12.75" hidden="1" customHeight="1" outlineLevel="1">
      <c r="A625" s="424" t="s">
        <v>61</v>
      </c>
      <c r="B625" s="154">
        <f>(INDEX(Data!590:590,1,$P$1-18))+(INDEX(Data!590:590,1,$P$1-17))</f>
        <v>0</v>
      </c>
      <c r="C625" s="154">
        <f>(INDEX(Data!590:590,1,$P$1-16))+(INDEX(Data!590:590,1,$P$1-15))</f>
        <v>0</v>
      </c>
      <c r="D625" s="154">
        <f>(INDEX(Data!590:590,1,$P$1-14))+(INDEX(Data!590:590,1,$P$1-13))</f>
        <v>0</v>
      </c>
      <c r="E625" s="154">
        <f>(INDEX(Data!590:590,1,$P$1-12))+(INDEX(Data!590:590,1,$P$1-11))</f>
        <v>0</v>
      </c>
      <c r="F625" s="154">
        <f>(INDEX(Data!590:590,1,$P$1-10))+(INDEX(Data!590:590,1,$P$1-9))</f>
        <v>0</v>
      </c>
      <c r="G625" s="154">
        <f>(INDEX(Data!590:590,1,$P$1-8))+(INDEX(Data!590:590,1,$P$1-7))</f>
        <v>0</v>
      </c>
      <c r="H625" s="154">
        <f>(INDEX(Data!590:590,1,$P$1-6))+(INDEX(Data!590:590,1,$P$1-5))</f>
        <v>0</v>
      </c>
      <c r="I625" s="153">
        <f>(INDEX(Data!590:590,1,$P$1-4))+(INDEX(Data!590:590,1,$P$1-3))</f>
        <v>0</v>
      </c>
      <c r="J625" s="154">
        <f>(INDEX(Data!590:590,1,$P$1-2))+(INDEX(Data!590:590,1,$P$1-1))</f>
        <v>0</v>
      </c>
      <c r="K625" s="155">
        <f>(INDEX(Data!590:590,1,$P$1))+(INDEX(Data!590:590,1,$P$1+1))</f>
        <v>0</v>
      </c>
      <c r="L625" s="35"/>
      <c r="M625" s="35"/>
    </row>
    <row r="626" spans="1:13" s="38" customFormat="1" ht="12.75" hidden="1" customHeight="1" outlineLevel="1">
      <c r="A626" s="424" t="s">
        <v>62</v>
      </c>
      <c r="B626" s="154">
        <f>(INDEX(Data!591:591,1,$P$1-18))+(INDEX(Data!591:591,1,$P$1-17))</f>
        <v>0</v>
      </c>
      <c r="C626" s="154">
        <f>(INDEX(Data!591:591,1,$P$1-16))+(INDEX(Data!591:591,1,$P$1-15))</f>
        <v>0</v>
      </c>
      <c r="D626" s="154">
        <f>(INDEX(Data!591:591,1,$P$1-14))+(INDEX(Data!591:591,1,$P$1-13))</f>
        <v>0</v>
      </c>
      <c r="E626" s="154">
        <f>(INDEX(Data!591:591,1,$P$1-12))+(INDEX(Data!591:591,1,$P$1-11))</f>
        <v>0</v>
      </c>
      <c r="F626" s="154">
        <f>(INDEX(Data!591:591,1,$P$1-10))+(INDEX(Data!591:591,1,$P$1-9))</f>
        <v>0</v>
      </c>
      <c r="G626" s="154">
        <f>(INDEX(Data!591:591,1,$P$1-8))+(INDEX(Data!591:591,1,$P$1-7))</f>
        <v>0</v>
      </c>
      <c r="H626" s="154">
        <f>(INDEX(Data!591:591,1,$P$1-6))+(INDEX(Data!591:591,1,$P$1-5))</f>
        <v>0</v>
      </c>
      <c r="I626" s="153">
        <f>(INDEX(Data!591:591,1,$P$1-4))+(INDEX(Data!591:591,1,$P$1-3))</f>
        <v>0</v>
      </c>
      <c r="J626" s="154">
        <f>(INDEX(Data!591:591,1,$P$1-2))+(INDEX(Data!591:591,1,$P$1-1))</f>
        <v>0</v>
      </c>
      <c r="K626" s="155">
        <f>(INDEX(Data!591:591,1,$P$1))+(INDEX(Data!591:591,1,$P$1+1))</f>
        <v>0</v>
      </c>
      <c r="L626" s="35"/>
      <c r="M626" s="35"/>
    </row>
    <row r="627" spans="1:13" s="38" customFormat="1" ht="12.75" hidden="1" customHeight="1" outlineLevel="1">
      <c r="A627" s="424" t="s">
        <v>63</v>
      </c>
      <c r="B627" s="154">
        <f>(INDEX(Data!592:592,1,$P$1-18))+(INDEX(Data!592:592,1,$P$1-17))</f>
        <v>0</v>
      </c>
      <c r="C627" s="154">
        <f>(INDEX(Data!592:592,1,$P$1-16))+(INDEX(Data!592:592,1,$P$1-15))</f>
        <v>0</v>
      </c>
      <c r="D627" s="154">
        <f>(INDEX(Data!592:592,1,$P$1-14))+(INDEX(Data!592:592,1,$P$1-13))</f>
        <v>0</v>
      </c>
      <c r="E627" s="154">
        <f>(INDEX(Data!592:592,1,$P$1-12))+(INDEX(Data!592:592,1,$P$1-11))</f>
        <v>0</v>
      </c>
      <c r="F627" s="154">
        <f>(INDEX(Data!592:592,1,$P$1-10))+(INDEX(Data!592:592,1,$P$1-9))</f>
        <v>0</v>
      </c>
      <c r="G627" s="154">
        <f>(INDEX(Data!592:592,1,$P$1-8))+(INDEX(Data!592:592,1,$P$1-7))</f>
        <v>0</v>
      </c>
      <c r="H627" s="154">
        <f>(INDEX(Data!592:592,1,$P$1-6))+(INDEX(Data!592:592,1,$P$1-5))</f>
        <v>0</v>
      </c>
      <c r="I627" s="153">
        <f>(INDEX(Data!592:592,1,$P$1-4))+(INDEX(Data!592:592,1,$P$1-3))</f>
        <v>0</v>
      </c>
      <c r="J627" s="154">
        <f>(INDEX(Data!592:592,1,$P$1-2))+(INDEX(Data!592:592,1,$P$1-1))</f>
        <v>0</v>
      </c>
      <c r="K627" s="155">
        <f>(INDEX(Data!592:592,1,$P$1))+(INDEX(Data!592:592,1,$P$1+1))</f>
        <v>0</v>
      </c>
      <c r="L627" s="35"/>
      <c r="M627" s="35"/>
    </row>
    <row r="628" spans="1:13" s="38" customFormat="1" ht="12.75" hidden="1" customHeight="1" outlineLevel="1">
      <c r="A628" s="424" t="s">
        <v>64</v>
      </c>
      <c r="B628" s="154">
        <f>(INDEX(Data!593:593,1,$P$1-18))+(INDEX(Data!593:593,1,$P$1-17))</f>
        <v>0</v>
      </c>
      <c r="C628" s="154">
        <f>(INDEX(Data!593:593,1,$P$1-16))+(INDEX(Data!593:593,1,$P$1-15))</f>
        <v>0</v>
      </c>
      <c r="D628" s="154">
        <f>(INDEX(Data!593:593,1,$P$1-14))+(INDEX(Data!593:593,1,$P$1-13))</f>
        <v>0</v>
      </c>
      <c r="E628" s="154">
        <f>(INDEX(Data!593:593,1,$P$1-12))+(INDEX(Data!593:593,1,$P$1-11))</f>
        <v>0</v>
      </c>
      <c r="F628" s="154">
        <f>(INDEX(Data!593:593,1,$P$1-10))+(INDEX(Data!593:593,1,$P$1-9))</f>
        <v>0</v>
      </c>
      <c r="G628" s="154">
        <f>(INDEX(Data!593:593,1,$P$1-8))+(INDEX(Data!593:593,1,$P$1-7))</f>
        <v>0</v>
      </c>
      <c r="H628" s="154">
        <f>(INDEX(Data!593:593,1,$P$1-6))+(INDEX(Data!593:593,1,$P$1-5))</f>
        <v>0</v>
      </c>
      <c r="I628" s="153">
        <f>(INDEX(Data!593:593,1,$P$1-4))+(INDEX(Data!593:593,1,$P$1-3))</f>
        <v>0</v>
      </c>
      <c r="J628" s="154">
        <f>(INDEX(Data!593:593,1,$P$1-2))+(INDEX(Data!593:593,1,$P$1-1))</f>
        <v>0</v>
      </c>
      <c r="K628" s="155">
        <f>(INDEX(Data!593:593,1,$P$1))+(INDEX(Data!593:593,1,$P$1+1))</f>
        <v>0</v>
      </c>
      <c r="L628" s="35"/>
      <c r="M628" s="35"/>
    </row>
    <row r="629" spans="1:13" s="38" customFormat="1" ht="12.75" hidden="1" customHeight="1" outlineLevel="1">
      <c r="A629" s="424" t="s">
        <v>65</v>
      </c>
      <c r="B629" s="154">
        <f>(INDEX(Data!594:594,1,$P$1-18))+(INDEX(Data!594:594,1,$P$1-17))</f>
        <v>0</v>
      </c>
      <c r="C629" s="154">
        <f>(INDEX(Data!594:594,1,$P$1-16))+(INDEX(Data!594:594,1,$P$1-15))</f>
        <v>0</v>
      </c>
      <c r="D629" s="154">
        <f>(INDEX(Data!594:594,1,$P$1-14))+(INDEX(Data!594:594,1,$P$1-13))</f>
        <v>0</v>
      </c>
      <c r="E629" s="154">
        <f>(INDEX(Data!594:594,1,$P$1-12))+(INDEX(Data!594:594,1,$P$1-11))</f>
        <v>0</v>
      </c>
      <c r="F629" s="154">
        <f>(INDEX(Data!594:594,1,$P$1-10))+(INDEX(Data!594:594,1,$P$1-9))</f>
        <v>0</v>
      </c>
      <c r="G629" s="154">
        <f>(INDEX(Data!594:594,1,$P$1-8))+(INDEX(Data!594:594,1,$P$1-7))</f>
        <v>0</v>
      </c>
      <c r="H629" s="154">
        <f>(INDEX(Data!594:594,1,$P$1-6))+(INDEX(Data!594:594,1,$P$1-5))</f>
        <v>0</v>
      </c>
      <c r="I629" s="153">
        <f>(INDEX(Data!594:594,1,$P$1-4))+(INDEX(Data!594:594,1,$P$1-3))</f>
        <v>0</v>
      </c>
      <c r="J629" s="154">
        <f>(INDEX(Data!594:594,1,$P$1-2))+(INDEX(Data!594:594,1,$P$1-1))</f>
        <v>0</v>
      </c>
      <c r="K629" s="155">
        <f>(INDEX(Data!594:594,1,$P$1))+(INDEX(Data!594:594,1,$P$1+1))</f>
        <v>0</v>
      </c>
      <c r="L629" s="35"/>
      <c r="M629" s="35"/>
    </row>
    <row r="630" spans="1:13" s="38" customFormat="1" ht="12.75" hidden="1" customHeight="1" outlineLevel="1">
      <c r="A630" s="424" t="s">
        <v>66</v>
      </c>
      <c r="B630" s="154">
        <f>(INDEX(Data!595:595,1,$P$1-18))+(INDEX(Data!595:595,1,$P$1-17))</f>
        <v>0</v>
      </c>
      <c r="C630" s="154">
        <f>(INDEX(Data!595:595,1,$P$1-16))+(INDEX(Data!595:595,1,$P$1-15))</f>
        <v>0</v>
      </c>
      <c r="D630" s="154">
        <f>(INDEX(Data!595:595,1,$P$1-14))+(INDEX(Data!595:595,1,$P$1-13))</f>
        <v>0</v>
      </c>
      <c r="E630" s="154">
        <f>(INDEX(Data!595:595,1,$P$1-12))+(INDEX(Data!595:595,1,$P$1-11))</f>
        <v>0</v>
      </c>
      <c r="F630" s="154">
        <f>(INDEX(Data!595:595,1,$P$1-10))+(INDEX(Data!595:595,1,$P$1-9))</f>
        <v>0</v>
      </c>
      <c r="G630" s="154">
        <f>(INDEX(Data!595:595,1,$P$1-8))+(INDEX(Data!595:595,1,$P$1-7))</f>
        <v>0</v>
      </c>
      <c r="H630" s="154">
        <f>(INDEX(Data!595:595,1,$P$1-6))+(INDEX(Data!595:595,1,$P$1-5))</f>
        <v>0</v>
      </c>
      <c r="I630" s="153">
        <f>(INDEX(Data!595:595,1,$P$1-4))+(INDEX(Data!595:595,1,$P$1-3))</f>
        <v>0</v>
      </c>
      <c r="J630" s="154">
        <f>(INDEX(Data!595:595,1,$P$1-2))+(INDEX(Data!595:595,1,$P$1-1))</f>
        <v>0</v>
      </c>
      <c r="K630" s="155">
        <f>(INDEX(Data!595:595,1,$P$1))+(INDEX(Data!595:595,1,$P$1+1))</f>
        <v>0</v>
      </c>
      <c r="L630" s="35"/>
      <c r="M630" s="35"/>
    </row>
    <row r="631" spans="1:13" s="38" customFormat="1" ht="12.75" hidden="1" customHeight="1" outlineLevel="1">
      <c r="A631" s="424" t="s">
        <v>67</v>
      </c>
      <c r="B631" s="154">
        <f>(INDEX(Data!596:596,1,$P$1-18))+(INDEX(Data!596:596,1,$P$1-17))</f>
        <v>0</v>
      </c>
      <c r="C631" s="154">
        <f>(INDEX(Data!596:596,1,$P$1-16))+(INDEX(Data!596:596,1,$P$1-15))</f>
        <v>0</v>
      </c>
      <c r="D631" s="154">
        <f>(INDEX(Data!596:596,1,$P$1-14))+(INDEX(Data!596:596,1,$P$1-13))</f>
        <v>0</v>
      </c>
      <c r="E631" s="154">
        <f>(INDEX(Data!596:596,1,$P$1-12))+(INDEX(Data!596:596,1,$P$1-11))</f>
        <v>0</v>
      </c>
      <c r="F631" s="154">
        <f>(INDEX(Data!596:596,1,$P$1-10))+(INDEX(Data!596:596,1,$P$1-9))</f>
        <v>0</v>
      </c>
      <c r="G631" s="154">
        <f>(INDEX(Data!596:596,1,$P$1-8))+(INDEX(Data!596:596,1,$P$1-7))</f>
        <v>0</v>
      </c>
      <c r="H631" s="154">
        <f>(INDEX(Data!596:596,1,$P$1-6))+(INDEX(Data!596:596,1,$P$1-5))</f>
        <v>0</v>
      </c>
      <c r="I631" s="153">
        <f>(INDEX(Data!596:596,1,$P$1-4))+(INDEX(Data!596:596,1,$P$1-3))</f>
        <v>0</v>
      </c>
      <c r="J631" s="154">
        <f>(INDEX(Data!596:596,1,$P$1-2))+(INDEX(Data!596:596,1,$P$1-1))</f>
        <v>0</v>
      </c>
      <c r="K631" s="155">
        <f>(INDEX(Data!596:596,1,$P$1))+(INDEX(Data!596:596,1,$P$1+1))</f>
        <v>0</v>
      </c>
      <c r="L631" s="35"/>
      <c r="M631" s="35"/>
    </row>
    <row r="632" spans="1:13" s="38" customFormat="1" ht="12.75" hidden="1" customHeight="1" outlineLevel="1">
      <c r="A632" s="424" t="s">
        <v>68</v>
      </c>
      <c r="B632" s="154">
        <f>(INDEX(Data!597:597,1,$P$1-18))+(INDEX(Data!597:597,1,$P$1-17))</f>
        <v>0</v>
      </c>
      <c r="C632" s="154">
        <f>(INDEX(Data!597:597,1,$P$1-16))+(INDEX(Data!597:597,1,$P$1-15))</f>
        <v>0</v>
      </c>
      <c r="D632" s="154">
        <f>(INDEX(Data!597:597,1,$P$1-14))+(INDEX(Data!597:597,1,$P$1-13))</f>
        <v>0</v>
      </c>
      <c r="E632" s="154">
        <f>(INDEX(Data!597:597,1,$P$1-12))+(INDEX(Data!597:597,1,$P$1-11))</f>
        <v>0</v>
      </c>
      <c r="F632" s="154">
        <f>(INDEX(Data!597:597,1,$P$1-10))+(INDEX(Data!597:597,1,$P$1-9))</f>
        <v>0</v>
      </c>
      <c r="G632" s="154">
        <f>(INDEX(Data!597:597,1,$P$1-8))+(INDEX(Data!597:597,1,$P$1-7))</f>
        <v>0</v>
      </c>
      <c r="H632" s="154">
        <f>(INDEX(Data!597:597,1,$P$1-6))+(INDEX(Data!597:597,1,$P$1-5))</f>
        <v>0</v>
      </c>
      <c r="I632" s="153">
        <f>(INDEX(Data!597:597,1,$P$1-4))+(INDEX(Data!597:597,1,$P$1-3))</f>
        <v>0</v>
      </c>
      <c r="J632" s="154">
        <f>(INDEX(Data!597:597,1,$P$1-2))+(INDEX(Data!597:597,1,$P$1-1))</f>
        <v>0</v>
      </c>
      <c r="K632" s="155">
        <f>(INDEX(Data!597:597,1,$P$1))+(INDEX(Data!597:597,1,$P$1+1))</f>
        <v>0</v>
      </c>
      <c r="L632" s="35"/>
      <c r="M632" s="35"/>
    </row>
    <row r="633" spans="1:13" s="38" customFormat="1" ht="12.75" hidden="1" customHeight="1" outlineLevel="1">
      <c r="A633" s="424" t="s">
        <v>69</v>
      </c>
      <c r="B633" s="154">
        <f>(INDEX(Data!598:598,1,$P$1-18))+(INDEX(Data!598:598,1,$P$1-17))</f>
        <v>0</v>
      </c>
      <c r="C633" s="154">
        <f>(INDEX(Data!598:598,1,$P$1-16))+(INDEX(Data!598:598,1,$P$1-15))</f>
        <v>0</v>
      </c>
      <c r="D633" s="154">
        <f>(INDEX(Data!598:598,1,$P$1-14))+(INDEX(Data!598:598,1,$P$1-13))</f>
        <v>0</v>
      </c>
      <c r="E633" s="154">
        <f>(INDEX(Data!598:598,1,$P$1-12))+(INDEX(Data!598:598,1,$P$1-11))</f>
        <v>0</v>
      </c>
      <c r="F633" s="154">
        <f>(INDEX(Data!598:598,1,$P$1-10))+(INDEX(Data!598:598,1,$P$1-9))</f>
        <v>0</v>
      </c>
      <c r="G633" s="154">
        <f>(INDEX(Data!598:598,1,$P$1-8))+(INDEX(Data!598:598,1,$P$1-7))</f>
        <v>0</v>
      </c>
      <c r="H633" s="154">
        <f>(INDEX(Data!598:598,1,$P$1-6))+(INDEX(Data!598:598,1,$P$1-5))</f>
        <v>0</v>
      </c>
      <c r="I633" s="153">
        <f>(INDEX(Data!598:598,1,$P$1-4))+(INDEX(Data!598:598,1,$P$1-3))</f>
        <v>0</v>
      </c>
      <c r="J633" s="154">
        <f>(INDEX(Data!598:598,1,$P$1-2))+(INDEX(Data!598:598,1,$P$1-1))</f>
        <v>0</v>
      </c>
      <c r="K633" s="155">
        <f>(INDEX(Data!598:598,1,$P$1))+(INDEX(Data!598:598,1,$P$1+1))</f>
        <v>0</v>
      </c>
      <c r="L633" s="35"/>
      <c r="M633" s="35"/>
    </row>
    <row r="634" spans="1:13" s="38" customFormat="1" ht="12.75" hidden="1" customHeight="1" outlineLevel="1">
      <c r="A634" s="424" t="s">
        <v>70</v>
      </c>
      <c r="B634" s="154">
        <f>(INDEX(Data!599:599,1,$P$1-18))+(INDEX(Data!599:599,1,$P$1-17))</f>
        <v>0</v>
      </c>
      <c r="C634" s="154">
        <f>(INDEX(Data!599:599,1,$P$1-16))+(INDEX(Data!599:599,1,$P$1-15))</f>
        <v>0</v>
      </c>
      <c r="D634" s="154">
        <f>(INDEX(Data!599:599,1,$P$1-14))+(INDEX(Data!599:599,1,$P$1-13))</f>
        <v>0</v>
      </c>
      <c r="E634" s="154">
        <f>(INDEX(Data!599:599,1,$P$1-12))+(INDEX(Data!599:599,1,$P$1-11))</f>
        <v>0</v>
      </c>
      <c r="F634" s="154">
        <f>(INDEX(Data!599:599,1,$P$1-10))+(INDEX(Data!599:599,1,$P$1-9))</f>
        <v>0</v>
      </c>
      <c r="G634" s="154">
        <f>(INDEX(Data!599:599,1,$P$1-8))+(INDEX(Data!599:599,1,$P$1-7))</f>
        <v>0</v>
      </c>
      <c r="H634" s="154">
        <f>(INDEX(Data!599:599,1,$P$1-6))+(INDEX(Data!599:599,1,$P$1-5))</f>
        <v>0</v>
      </c>
      <c r="I634" s="153">
        <f>(INDEX(Data!599:599,1,$P$1-4))+(INDEX(Data!599:599,1,$P$1-3))</f>
        <v>0</v>
      </c>
      <c r="J634" s="154">
        <f>(INDEX(Data!599:599,1,$P$1-2))+(INDEX(Data!599:599,1,$P$1-1))</f>
        <v>0</v>
      </c>
      <c r="K634" s="155">
        <f>(INDEX(Data!599:599,1,$P$1))+(INDEX(Data!599:599,1,$P$1+1))</f>
        <v>0</v>
      </c>
      <c r="L634" s="35"/>
      <c r="M634" s="35"/>
    </row>
    <row r="635" spans="1:13" s="38" customFormat="1" ht="12.75" hidden="1" customHeight="1" outlineLevel="1">
      <c r="A635" s="424" t="s">
        <v>71</v>
      </c>
      <c r="B635" s="154">
        <f>(INDEX(Data!600:600,1,$P$1-18))+(INDEX(Data!600:600,1,$P$1-17))</f>
        <v>0</v>
      </c>
      <c r="C635" s="154">
        <f>(INDEX(Data!600:600,1,$P$1-16))+(INDEX(Data!600:600,1,$P$1-15))</f>
        <v>0</v>
      </c>
      <c r="D635" s="154">
        <f>(INDEX(Data!600:600,1,$P$1-14))+(INDEX(Data!600:600,1,$P$1-13))</f>
        <v>0</v>
      </c>
      <c r="E635" s="154">
        <f>(INDEX(Data!600:600,1,$P$1-12))+(INDEX(Data!600:600,1,$P$1-11))</f>
        <v>0</v>
      </c>
      <c r="F635" s="154">
        <f>(INDEX(Data!600:600,1,$P$1-10))+(INDEX(Data!600:600,1,$P$1-9))</f>
        <v>0</v>
      </c>
      <c r="G635" s="154">
        <f>(INDEX(Data!600:600,1,$P$1-8))+(INDEX(Data!600:600,1,$P$1-7))</f>
        <v>0</v>
      </c>
      <c r="H635" s="154">
        <f>(INDEX(Data!600:600,1,$P$1-6))+(INDEX(Data!600:600,1,$P$1-5))</f>
        <v>0</v>
      </c>
      <c r="I635" s="153">
        <f>(INDEX(Data!600:600,1,$P$1-4))+(INDEX(Data!600:600,1,$P$1-3))</f>
        <v>0</v>
      </c>
      <c r="J635" s="154">
        <f>(INDEX(Data!600:600,1,$P$1-2))+(INDEX(Data!600:600,1,$P$1-1))</f>
        <v>0</v>
      </c>
      <c r="K635" s="155">
        <f>(INDEX(Data!600:600,1,$P$1))+(INDEX(Data!600:600,1,$P$1+1))</f>
        <v>0</v>
      </c>
      <c r="L635" s="35"/>
      <c r="M635" s="35"/>
    </row>
    <row r="636" spans="1:13" s="38" customFormat="1" ht="12.75" hidden="1" customHeight="1" outlineLevel="1">
      <c r="A636" s="424" t="s">
        <v>72</v>
      </c>
      <c r="B636" s="154">
        <f>(INDEX(Data!601:601,1,$P$1-18))+(INDEX(Data!601:601,1,$P$1-17))</f>
        <v>0</v>
      </c>
      <c r="C636" s="154">
        <f>(INDEX(Data!601:601,1,$P$1-16))+(INDEX(Data!601:601,1,$P$1-15))</f>
        <v>0</v>
      </c>
      <c r="D636" s="154">
        <f>(INDEX(Data!601:601,1,$P$1-14))+(INDEX(Data!601:601,1,$P$1-13))</f>
        <v>0</v>
      </c>
      <c r="E636" s="154">
        <f>(INDEX(Data!601:601,1,$P$1-12))+(INDEX(Data!601:601,1,$P$1-11))</f>
        <v>0</v>
      </c>
      <c r="F636" s="154">
        <f>(INDEX(Data!601:601,1,$P$1-10))+(INDEX(Data!601:601,1,$P$1-9))</f>
        <v>0</v>
      </c>
      <c r="G636" s="154">
        <f>(INDEX(Data!601:601,1,$P$1-8))+(INDEX(Data!601:601,1,$P$1-7))</f>
        <v>0</v>
      </c>
      <c r="H636" s="154">
        <f>(INDEX(Data!601:601,1,$P$1-6))+(INDEX(Data!601:601,1,$P$1-5))</f>
        <v>0</v>
      </c>
      <c r="I636" s="153">
        <f>(INDEX(Data!601:601,1,$P$1-4))+(INDEX(Data!601:601,1,$P$1-3))</f>
        <v>0</v>
      </c>
      <c r="J636" s="154">
        <f>(INDEX(Data!601:601,1,$P$1-2))+(INDEX(Data!601:601,1,$P$1-1))</f>
        <v>0</v>
      </c>
      <c r="K636" s="155">
        <f>(INDEX(Data!601:601,1,$P$1))+(INDEX(Data!601:601,1,$P$1+1))</f>
        <v>0</v>
      </c>
      <c r="L636" s="35"/>
      <c r="M636" s="35"/>
    </row>
    <row r="637" spans="1:13" s="38" customFormat="1" ht="12.75" hidden="1" customHeight="1" outlineLevel="1">
      <c r="A637" s="424" t="s">
        <v>73</v>
      </c>
      <c r="B637" s="154">
        <f>(INDEX(Data!602:602,1,$P$1-18))+(INDEX(Data!602:602,1,$P$1-17))</f>
        <v>0</v>
      </c>
      <c r="C637" s="154">
        <f>(INDEX(Data!602:602,1,$P$1-16))+(INDEX(Data!602:602,1,$P$1-15))</f>
        <v>0</v>
      </c>
      <c r="D637" s="154">
        <f>(INDEX(Data!602:602,1,$P$1-14))+(INDEX(Data!602:602,1,$P$1-13))</f>
        <v>0</v>
      </c>
      <c r="E637" s="154">
        <f>(INDEX(Data!602:602,1,$P$1-12))+(INDEX(Data!602:602,1,$P$1-11))</f>
        <v>296850</v>
      </c>
      <c r="F637" s="154">
        <f>(INDEX(Data!602:602,1,$P$1-10))+(INDEX(Data!602:602,1,$P$1-9))</f>
        <v>122590</v>
      </c>
      <c r="G637" s="154">
        <f>(INDEX(Data!602:602,1,$P$1-8))+(INDEX(Data!602:602,1,$P$1-7))</f>
        <v>93044</v>
      </c>
      <c r="H637" s="154">
        <f>(INDEX(Data!602:602,1,$P$1-6))+(INDEX(Data!602:602,1,$P$1-5))</f>
        <v>184548</v>
      </c>
      <c r="I637" s="153">
        <f>(INDEX(Data!602:602,1,$P$1-4))+(INDEX(Data!602:602,1,$P$1-3))</f>
        <v>126334</v>
      </c>
      <c r="J637" s="154">
        <f>(INDEX(Data!602:602,1,$P$1-2))+(INDEX(Data!602:602,1,$P$1-1))</f>
        <v>182990</v>
      </c>
      <c r="K637" s="155">
        <f>(INDEX(Data!602:602,1,$P$1))+(INDEX(Data!602:602,1,$P$1+1))</f>
        <v>185558</v>
      </c>
      <c r="L637" s="35"/>
      <c r="M637" s="35"/>
    </row>
    <row r="638" spans="1:13" s="38" customFormat="1" ht="12.75" hidden="1" customHeight="1" outlineLevel="1">
      <c r="A638" s="424" t="s">
        <v>74</v>
      </c>
      <c r="B638" s="154">
        <f>(INDEX(Data!603:603,1,$P$1-18))+(INDEX(Data!603:603,1,$P$1-17))</f>
        <v>0</v>
      </c>
      <c r="C638" s="154">
        <f>(INDEX(Data!603:603,1,$P$1-16))+(INDEX(Data!603:603,1,$P$1-15))</f>
        <v>0</v>
      </c>
      <c r="D638" s="154">
        <f>(INDEX(Data!603:603,1,$P$1-14))+(INDEX(Data!603:603,1,$P$1-13))</f>
        <v>0</v>
      </c>
      <c r="E638" s="154">
        <f>(INDEX(Data!603:603,1,$P$1-12))+(INDEX(Data!603:603,1,$P$1-11))</f>
        <v>0</v>
      </c>
      <c r="F638" s="154">
        <f>(INDEX(Data!603:603,1,$P$1-10))+(INDEX(Data!603:603,1,$P$1-9))</f>
        <v>0</v>
      </c>
      <c r="G638" s="154">
        <f>(INDEX(Data!603:603,1,$P$1-8))+(INDEX(Data!603:603,1,$P$1-7))</f>
        <v>0</v>
      </c>
      <c r="H638" s="154">
        <f>(INDEX(Data!603:603,1,$P$1-6))+(INDEX(Data!603:603,1,$P$1-5))</f>
        <v>0</v>
      </c>
      <c r="I638" s="153">
        <f>(INDEX(Data!603:603,1,$P$1-4))+(INDEX(Data!603:603,1,$P$1-3))</f>
        <v>0</v>
      </c>
      <c r="J638" s="154">
        <f>(INDEX(Data!603:603,1,$P$1-2))+(INDEX(Data!603:603,1,$P$1-1))</f>
        <v>0</v>
      </c>
      <c r="K638" s="155">
        <f>(INDEX(Data!603:603,1,$P$1))+(INDEX(Data!603:603,1,$P$1+1))</f>
        <v>0</v>
      </c>
      <c r="L638" s="35"/>
      <c r="M638" s="35"/>
    </row>
    <row r="639" spans="1:13" s="38" customFormat="1" ht="12.75" hidden="1" customHeight="1" outlineLevel="1">
      <c r="A639" s="424" t="s">
        <v>75</v>
      </c>
      <c r="B639" s="154">
        <f>(INDEX(Data!604:604,1,$P$1-18))+(INDEX(Data!604:604,1,$P$1-17))</f>
        <v>0</v>
      </c>
      <c r="C639" s="154">
        <f>(INDEX(Data!604:604,1,$P$1-16))+(INDEX(Data!604:604,1,$P$1-15))</f>
        <v>0</v>
      </c>
      <c r="D639" s="154">
        <f>(INDEX(Data!604:604,1,$P$1-14))+(INDEX(Data!604:604,1,$P$1-13))</f>
        <v>0</v>
      </c>
      <c r="E639" s="154">
        <f>(INDEX(Data!604:604,1,$P$1-12))+(INDEX(Data!604:604,1,$P$1-11))</f>
        <v>0</v>
      </c>
      <c r="F639" s="154">
        <f>(INDEX(Data!604:604,1,$P$1-10))+(INDEX(Data!604:604,1,$P$1-9))</f>
        <v>0</v>
      </c>
      <c r="G639" s="154">
        <f>(INDEX(Data!604:604,1,$P$1-8))+(INDEX(Data!604:604,1,$P$1-7))</f>
        <v>0</v>
      </c>
      <c r="H639" s="154">
        <f>(INDEX(Data!604:604,1,$P$1-6))+(INDEX(Data!604:604,1,$P$1-5))</f>
        <v>0</v>
      </c>
      <c r="I639" s="153">
        <f>(INDEX(Data!604:604,1,$P$1-4))+(INDEX(Data!604:604,1,$P$1-3))</f>
        <v>0</v>
      </c>
      <c r="J639" s="154">
        <f>(INDEX(Data!604:604,1,$P$1-2))+(INDEX(Data!604:604,1,$P$1-1))</f>
        <v>0</v>
      </c>
      <c r="K639" s="155">
        <f>(INDEX(Data!604:604,1,$P$1))+(INDEX(Data!604:604,1,$P$1+1))</f>
        <v>0</v>
      </c>
      <c r="L639" s="35"/>
      <c r="M639" s="35"/>
    </row>
    <row r="640" spans="1:13" s="38" customFormat="1" ht="12.75" hidden="1" customHeight="1" outlineLevel="1">
      <c r="A640" s="424" t="s">
        <v>76</v>
      </c>
      <c r="B640" s="154">
        <f>(INDEX(Data!605:605,1,$P$1-18))+(INDEX(Data!605:605,1,$P$1-17))</f>
        <v>0</v>
      </c>
      <c r="C640" s="154">
        <f>(INDEX(Data!605:605,1,$P$1-16))+(INDEX(Data!605:605,1,$P$1-15))</f>
        <v>0</v>
      </c>
      <c r="D640" s="154">
        <f>(INDEX(Data!605:605,1,$P$1-14))+(INDEX(Data!605:605,1,$P$1-13))</f>
        <v>0</v>
      </c>
      <c r="E640" s="154">
        <f>(INDEX(Data!605:605,1,$P$1-12))+(INDEX(Data!605:605,1,$P$1-11))</f>
        <v>0</v>
      </c>
      <c r="F640" s="154">
        <f>(INDEX(Data!605:605,1,$P$1-10))+(INDEX(Data!605:605,1,$P$1-9))</f>
        <v>0</v>
      </c>
      <c r="G640" s="154">
        <f>(INDEX(Data!605:605,1,$P$1-8))+(INDEX(Data!605:605,1,$P$1-7))</f>
        <v>0</v>
      </c>
      <c r="H640" s="154">
        <f>(INDEX(Data!605:605,1,$P$1-6))+(INDEX(Data!605:605,1,$P$1-5))</f>
        <v>0</v>
      </c>
      <c r="I640" s="153">
        <f>(INDEX(Data!605:605,1,$P$1-4))+(INDEX(Data!605:605,1,$P$1-3))</f>
        <v>0</v>
      </c>
      <c r="J640" s="154">
        <f>(INDEX(Data!605:605,1,$P$1-2))+(INDEX(Data!605:605,1,$P$1-1))</f>
        <v>0</v>
      </c>
      <c r="K640" s="155">
        <f>(INDEX(Data!605:605,1,$P$1))+(INDEX(Data!605:605,1,$P$1+1))</f>
        <v>0</v>
      </c>
      <c r="L640" s="35"/>
      <c r="M640" s="35"/>
    </row>
    <row r="641" spans="1:13" s="38" customFormat="1" ht="12.75" hidden="1" customHeight="1" outlineLevel="1">
      <c r="A641" s="424" t="s">
        <v>77</v>
      </c>
      <c r="B641" s="154">
        <f>(INDEX(Data!606:606,1,$P$1-18))+(INDEX(Data!606:606,1,$P$1-17))</f>
        <v>0</v>
      </c>
      <c r="C641" s="154">
        <f>(INDEX(Data!606:606,1,$P$1-16))+(INDEX(Data!606:606,1,$P$1-15))</f>
        <v>0</v>
      </c>
      <c r="D641" s="154">
        <f>(INDEX(Data!606:606,1,$P$1-14))+(INDEX(Data!606:606,1,$P$1-13))</f>
        <v>0</v>
      </c>
      <c r="E641" s="154">
        <f>(INDEX(Data!606:606,1,$P$1-12))+(INDEX(Data!606:606,1,$P$1-11))</f>
        <v>0</v>
      </c>
      <c r="F641" s="154">
        <f>(INDEX(Data!606:606,1,$P$1-10))+(INDEX(Data!606:606,1,$P$1-9))</f>
        <v>0</v>
      </c>
      <c r="G641" s="154">
        <f>(INDEX(Data!606:606,1,$P$1-8))+(INDEX(Data!606:606,1,$P$1-7))</f>
        <v>0</v>
      </c>
      <c r="H641" s="154">
        <f>(INDEX(Data!606:606,1,$P$1-6))+(INDEX(Data!606:606,1,$P$1-5))</f>
        <v>0</v>
      </c>
      <c r="I641" s="153">
        <f>(INDEX(Data!606:606,1,$P$1-4))+(INDEX(Data!606:606,1,$P$1-3))</f>
        <v>0</v>
      </c>
      <c r="J641" s="154">
        <f>(INDEX(Data!606:606,1,$P$1-2))+(INDEX(Data!606:606,1,$P$1-1))</f>
        <v>0</v>
      </c>
      <c r="K641" s="155">
        <f>(INDEX(Data!606:606,1,$P$1))+(INDEX(Data!606:606,1,$P$1+1))</f>
        <v>0</v>
      </c>
      <c r="L641" s="35"/>
      <c r="M641" s="35"/>
    </row>
    <row r="642" spans="1:13" s="38" customFormat="1" ht="12.75" hidden="1" customHeight="1" outlineLevel="1">
      <c r="A642" s="424" t="s">
        <v>78</v>
      </c>
      <c r="B642" s="154">
        <f>(INDEX(Data!607:607,1,$P$1-18))+(INDEX(Data!607:607,1,$P$1-17))</f>
        <v>0</v>
      </c>
      <c r="C642" s="154">
        <f>(INDEX(Data!607:607,1,$P$1-16))+(INDEX(Data!607:607,1,$P$1-15))</f>
        <v>0</v>
      </c>
      <c r="D642" s="154">
        <f>(INDEX(Data!607:607,1,$P$1-14))+(INDEX(Data!607:607,1,$P$1-13))</f>
        <v>0</v>
      </c>
      <c r="E642" s="154">
        <f>(INDEX(Data!607:607,1,$P$1-12))+(INDEX(Data!607:607,1,$P$1-11))</f>
        <v>0</v>
      </c>
      <c r="F642" s="154">
        <f>(INDEX(Data!607:607,1,$P$1-10))+(INDEX(Data!607:607,1,$P$1-9))</f>
        <v>0</v>
      </c>
      <c r="G642" s="154">
        <f>(INDEX(Data!607:607,1,$P$1-8))+(INDEX(Data!607:607,1,$P$1-7))</f>
        <v>0</v>
      </c>
      <c r="H642" s="154">
        <f>(INDEX(Data!607:607,1,$P$1-6))+(INDEX(Data!607:607,1,$P$1-5))</f>
        <v>0</v>
      </c>
      <c r="I642" s="153">
        <f>(INDEX(Data!607:607,1,$P$1-4))+(INDEX(Data!607:607,1,$P$1-3))</f>
        <v>0</v>
      </c>
      <c r="J642" s="154">
        <f>(INDEX(Data!607:607,1,$P$1-2))+(INDEX(Data!607:607,1,$P$1-1))</f>
        <v>0</v>
      </c>
      <c r="K642" s="155">
        <f>(INDEX(Data!607:607,1,$P$1))+(INDEX(Data!607:607,1,$P$1+1))</f>
        <v>0</v>
      </c>
      <c r="L642" s="35"/>
      <c r="M642" s="35"/>
    </row>
    <row r="643" spans="1:13" s="38" customFormat="1" ht="12.75" hidden="1" customHeight="1" outlineLevel="1">
      <c r="A643" s="424" t="s">
        <v>79</v>
      </c>
      <c r="B643" s="154">
        <f>(INDEX(Data!608:608,1,$P$1-18))+(INDEX(Data!608:608,1,$P$1-17))</f>
        <v>0</v>
      </c>
      <c r="C643" s="154">
        <f>(INDEX(Data!608:608,1,$P$1-16))+(INDEX(Data!608:608,1,$P$1-15))</f>
        <v>0</v>
      </c>
      <c r="D643" s="154">
        <f>(INDEX(Data!608:608,1,$P$1-14))+(INDEX(Data!608:608,1,$P$1-13))</f>
        <v>0</v>
      </c>
      <c r="E643" s="154">
        <f>(INDEX(Data!608:608,1,$P$1-12))+(INDEX(Data!608:608,1,$P$1-11))</f>
        <v>0</v>
      </c>
      <c r="F643" s="154">
        <f>(INDEX(Data!608:608,1,$P$1-10))+(INDEX(Data!608:608,1,$P$1-9))</f>
        <v>0</v>
      </c>
      <c r="G643" s="154">
        <f>(INDEX(Data!608:608,1,$P$1-8))+(INDEX(Data!608:608,1,$P$1-7))</f>
        <v>0</v>
      </c>
      <c r="H643" s="154">
        <f>(INDEX(Data!608:608,1,$P$1-6))+(INDEX(Data!608:608,1,$P$1-5))</f>
        <v>0</v>
      </c>
      <c r="I643" s="153">
        <f>(INDEX(Data!608:608,1,$P$1-4))+(INDEX(Data!608:608,1,$P$1-3))</f>
        <v>0</v>
      </c>
      <c r="J643" s="154">
        <f>(INDEX(Data!608:608,1,$P$1-2))+(INDEX(Data!608:608,1,$P$1-1))</f>
        <v>0</v>
      </c>
      <c r="K643" s="155">
        <f>(INDEX(Data!608:608,1,$P$1))+(INDEX(Data!608:608,1,$P$1+1))</f>
        <v>0</v>
      </c>
      <c r="L643" s="35"/>
      <c r="M643" s="35"/>
    </row>
    <row r="644" spans="1:13" s="38" customFormat="1" ht="12.75" hidden="1" customHeight="1" outlineLevel="1">
      <c r="A644" s="424" t="s">
        <v>80</v>
      </c>
      <c r="B644" s="154">
        <f>(INDEX(Data!609:609,1,$P$1-18))+(INDEX(Data!609:609,1,$P$1-17))</f>
        <v>0</v>
      </c>
      <c r="C644" s="154">
        <f>(INDEX(Data!609:609,1,$P$1-16))+(INDEX(Data!609:609,1,$P$1-15))</f>
        <v>0</v>
      </c>
      <c r="D644" s="154">
        <f>(INDEX(Data!609:609,1,$P$1-14))+(INDEX(Data!609:609,1,$P$1-13))</f>
        <v>0</v>
      </c>
      <c r="E644" s="154">
        <f>(INDEX(Data!609:609,1,$P$1-12))+(INDEX(Data!609:609,1,$P$1-11))</f>
        <v>0</v>
      </c>
      <c r="F644" s="154">
        <f>(INDEX(Data!609:609,1,$P$1-10))+(INDEX(Data!609:609,1,$P$1-9))</f>
        <v>0</v>
      </c>
      <c r="G644" s="154">
        <f>(INDEX(Data!609:609,1,$P$1-8))+(INDEX(Data!609:609,1,$P$1-7))</f>
        <v>0</v>
      </c>
      <c r="H644" s="154">
        <f>(INDEX(Data!609:609,1,$P$1-6))+(INDEX(Data!609:609,1,$P$1-5))</f>
        <v>0</v>
      </c>
      <c r="I644" s="153">
        <f>(INDEX(Data!609:609,1,$P$1-4))+(INDEX(Data!609:609,1,$P$1-3))</f>
        <v>0</v>
      </c>
      <c r="J644" s="154">
        <f>(INDEX(Data!609:609,1,$P$1-2))+(INDEX(Data!609:609,1,$P$1-1))</f>
        <v>0</v>
      </c>
      <c r="K644" s="155">
        <f>(INDEX(Data!609:609,1,$P$1))+(INDEX(Data!609:609,1,$P$1+1))</f>
        <v>0</v>
      </c>
      <c r="L644" s="35"/>
      <c r="M644" s="35"/>
    </row>
    <row r="645" spans="1:13" s="38" customFormat="1" ht="12.75" hidden="1" customHeight="1" outlineLevel="1">
      <c r="A645" s="424" t="s">
        <v>81</v>
      </c>
      <c r="B645" s="154">
        <f>(INDEX(Data!610:610,1,$P$1-18))+(INDEX(Data!610:610,1,$P$1-17))</f>
        <v>0</v>
      </c>
      <c r="C645" s="154">
        <f>(INDEX(Data!610:610,1,$P$1-16))+(INDEX(Data!610:610,1,$P$1-15))</f>
        <v>0</v>
      </c>
      <c r="D645" s="154">
        <f>(INDEX(Data!610:610,1,$P$1-14))+(INDEX(Data!610:610,1,$P$1-13))</f>
        <v>0</v>
      </c>
      <c r="E645" s="154">
        <f>(INDEX(Data!610:610,1,$P$1-12))+(INDEX(Data!610:610,1,$P$1-11))</f>
        <v>0</v>
      </c>
      <c r="F645" s="154">
        <f>(INDEX(Data!610:610,1,$P$1-10))+(INDEX(Data!610:610,1,$P$1-9))</f>
        <v>0</v>
      </c>
      <c r="G645" s="154">
        <f>(INDEX(Data!610:610,1,$P$1-8))+(INDEX(Data!610:610,1,$P$1-7))</f>
        <v>0</v>
      </c>
      <c r="H645" s="154">
        <f>(INDEX(Data!610:610,1,$P$1-6))+(INDEX(Data!610:610,1,$P$1-5))</f>
        <v>0</v>
      </c>
      <c r="I645" s="153">
        <f>(INDEX(Data!610:610,1,$P$1-4))+(INDEX(Data!610:610,1,$P$1-3))</f>
        <v>0</v>
      </c>
      <c r="J645" s="154">
        <f>(INDEX(Data!610:610,1,$P$1-2))+(INDEX(Data!610:610,1,$P$1-1))</f>
        <v>0</v>
      </c>
      <c r="K645" s="155">
        <f>(INDEX(Data!610:610,1,$P$1))+(INDEX(Data!610:610,1,$P$1+1))</f>
        <v>0</v>
      </c>
      <c r="L645" s="35"/>
      <c r="M645" s="35"/>
    </row>
    <row r="646" spans="1:13" s="38" customFormat="1" ht="12.75" hidden="1" customHeight="1" outlineLevel="1">
      <c r="A646" s="424" t="s">
        <v>82</v>
      </c>
      <c r="B646" s="154">
        <f>(INDEX(Data!611:611,1,$P$1-18))+(INDEX(Data!611:611,1,$P$1-17))</f>
        <v>0</v>
      </c>
      <c r="C646" s="154">
        <f>(INDEX(Data!611:611,1,$P$1-16))+(INDEX(Data!611:611,1,$P$1-15))</f>
        <v>0</v>
      </c>
      <c r="D646" s="154">
        <f>(INDEX(Data!611:611,1,$P$1-14))+(INDEX(Data!611:611,1,$P$1-13))</f>
        <v>0</v>
      </c>
      <c r="E646" s="154">
        <f>(INDEX(Data!611:611,1,$P$1-12))+(INDEX(Data!611:611,1,$P$1-11))</f>
        <v>0</v>
      </c>
      <c r="F646" s="154">
        <f>(INDEX(Data!611:611,1,$P$1-10))+(INDEX(Data!611:611,1,$P$1-9))</f>
        <v>0</v>
      </c>
      <c r="G646" s="154">
        <f>(INDEX(Data!611:611,1,$P$1-8))+(INDEX(Data!611:611,1,$P$1-7))</f>
        <v>0</v>
      </c>
      <c r="H646" s="154">
        <f>(INDEX(Data!611:611,1,$P$1-6))+(INDEX(Data!611:611,1,$P$1-5))</f>
        <v>0</v>
      </c>
      <c r="I646" s="153">
        <f>(INDEX(Data!611:611,1,$P$1-4))+(INDEX(Data!611:611,1,$P$1-3))</f>
        <v>0</v>
      </c>
      <c r="J646" s="154">
        <f>(INDEX(Data!611:611,1,$P$1-2))+(INDEX(Data!611:611,1,$P$1-1))</f>
        <v>0</v>
      </c>
      <c r="K646" s="155">
        <f>(INDEX(Data!611:611,1,$P$1))+(INDEX(Data!611:611,1,$P$1+1))</f>
        <v>0</v>
      </c>
      <c r="L646" s="35"/>
      <c r="M646" s="35"/>
    </row>
    <row r="647" spans="1:13" s="38" customFormat="1" ht="12.75" hidden="1" customHeight="1" outlineLevel="1">
      <c r="A647" s="424" t="s">
        <v>83</v>
      </c>
      <c r="B647" s="154">
        <f>(INDEX(Data!612:612,1,$P$1-18))+(INDEX(Data!612:612,1,$P$1-17))</f>
        <v>0</v>
      </c>
      <c r="C647" s="154">
        <f>(INDEX(Data!612:612,1,$P$1-16))+(INDEX(Data!612:612,1,$P$1-15))</f>
        <v>0</v>
      </c>
      <c r="D647" s="154">
        <f>(INDEX(Data!612:612,1,$P$1-14))+(INDEX(Data!612:612,1,$P$1-13))</f>
        <v>0</v>
      </c>
      <c r="E647" s="154">
        <f>(INDEX(Data!612:612,1,$P$1-12))+(INDEX(Data!612:612,1,$P$1-11))</f>
        <v>403536</v>
      </c>
      <c r="F647" s="154">
        <f>(INDEX(Data!612:612,1,$P$1-10))+(INDEX(Data!612:612,1,$P$1-9))</f>
        <v>621114</v>
      </c>
      <c r="G647" s="154">
        <f>(INDEX(Data!612:612,1,$P$1-8))+(INDEX(Data!612:612,1,$P$1-7))</f>
        <v>711690</v>
      </c>
      <c r="H647" s="154">
        <f>(INDEX(Data!612:612,1,$P$1-6))+(INDEX(Data!612:612,1,$P$1-5))</f>
        <v>1124946</v>
      </c>
      <c r="I647" s="153">
        <f>(INDEX(Data!612:612,1,$P$1-4))+(INDEX(Data!612:612,1,$P$1-3))</f>
        <v>1610214</v>
      </c>
      <c r="J647" s="154">
        <f>(INDEX(Data!612:612,1,$P$1-2))+(INDEX(Data!612:612,1,$P$1-1))</f>
        <v>2143980</v>
      </c>
      <c r="K647" s="155">
        <f>(INDEX(Data!612:612,1,$P$1))+(INDEX(Data!612:612,1,$P$1+1))</f>
        <v>2615232</v>
      </c>
      <c r="L647" s="35"/>
      <c r="M647" s="35"/>
    </row>
    <row r="648" spans="1:13" s="38" customFormat="1" ht="12.75" hidden="1" customHeight="1" outlineLevel="1">
      <c r="A648" s="424" t="s">
        <v>84</v>
      </c>
      <c r="B648" s="154">
        <f>(INDEX(Data!613:613,1,$P$1-18))+(INDEX(Data!613:613,1,$P$1-17))</f>
        <v>0</v>
      </c>
      <c r="C648" s="154">
        <f>(INDEX(Data!613:613,1,$P$1-16))+(INDEX(Data!613:613,1,$P$1-15))</f>
        <v>0</v>
      </c>
      <c r="D648" s="154">
        <f>(INDEX(Data!613:613,1,$P$1-14))+(INDEX(Data!613:613,1,$P$1-13))</f>
        <v>0</v>
      </c>
      <c r="E648" s="154">
        <f>(INDEX(Data!613:613,1,$P$1-12))+(INDEX(Data!613:613,1,$P$1-11))</f>
        <v>0</v>
      </c>
      <c r="F648" s="154">
        <f>(INDEX(Data!613:613,1,$P$1-10))+(INDEX(Data!613:613,1,$P$1-9))</f>
        <v>0</v>
      </c>
      <c r="G648" s="154">
        <f>(INDEX(Data!613:613,1,$P$1-8))+(INDEX(Data!613:613,1,$P$1-7))</f>
        <v>0</v>
      </c>
      <c r="H648" s="154">
        <f>(INDEX(Data!613:613,1,$P$1-6))+(INDEX(Data!613:613,1,$P$1-5))</f>
        <v>0</v>
      </c>
      <c r="I648" s="153">
        <f>(INDEX(Data!613:613,1,$P$1-4))+(INDEX(Data!613:613,1,$P$1-3))</f>
        <v>0</v>
      </c>
      <c r="J648" s="154">
        <f>(INDEX(Data!613:613,1,$P$1-2))+(INDEX(Data!613:613,1,$P$1-1))</f>
        <v>0</v>
      </c>
      <c r="K648" s="155">
        <f>(INDEX(Data!613:613,1,$P$1))+(INDEX(Data!613:613,1,$P$1+1))</f>
        <v>0</v>
      </c>
      <c r="L648" s="35"/>
      <c r="M648" s="35"/>
    </row>
    <row r="649" spans="1:13" s="38" customFormat="1" ht="12.75" hidden="1" customHeight="1" outlineLevel="1">
      <c r="A649" s="424" t="s">
        <v>85</v>
      </c>
      <c r="B649" s="154">
        <f>(INDEX(Data!614:614,1,$P$1-18))+(INDEX(Data!614:614,1,$P$1-17))</f>
        <v>0</v>
      </c>
      <c r="C649" s="154">
        <f>(INDEX(Data!614:614,1,$P$1-16))+(INDEX(Data!614:614,1,$P$1-15))</f>
        <v>0</v>
      </c>
      <c r="D649" s="154">
        <f>(INDEX(Data!614:614,1,$P$1-14))+(INDEX(Data!614:614,1,$P$1-13))</f>
        <v>0</v>
      </c>
      <c r="E649" s="154">
        <f>(INDEX(Data!614:614,1,$P$1-12))+(INDEX(Data!614:614,1,$P$1-11))</f>
        <v>0</v>
      </c>
      <c r="F649" s="154">
        <f>(INDEX(Data!614:614,1,$P$1-10))+(INDEX(Data!614:614,1,$P$1-9))</f>
        <v>0</v>
      </c>
      <c r="G649" s="154">
        <f>(INDEX(Data!614:614,1,$P$1-8))+(INDEX(Data!614:614,1,$P$1-7))</f>
        <v>0</v>
      </c>
      <c r="H649" s="154">
        <f>(INDEX(Data!614:614,1,$P$1-6))+(INDEX(Data!614:614,1,$P$1-5))</f>
        <v>0</v>
      </c>
      <c r="I649" s="153">
        <f>(INDEX(Data!614:614,1,$P$1-4))+(INDEX(Data!614:614,1,$P$1-3))</f>
        <v>0</v>
      </c>
      <c r="J649" s="154">
        <f>(INDEX(Data!614:614,1,$P$1-2))+(INDEX(Data!614:614,1,$P$1-1))</f>
        <v>0</v>
      </c>
      <c r="K649" s="155">
        <f>(INDEX(Data!614:614,1,$P$1))+(INDEX(Data!614:614,1,$P$1+1))</f>
        <v>0</v>
      </c>
      <c r="L649" s="35"/>
      <c r="M649" s="35"/>
    </row>
    <row r="650" spans="1:13" s="38" customFormat="1" ht="12.75" hidden="1" customHeight="1" outlineLevel="1">
      <c r="A650" s="424" t="s">
        <v>86</v>
      </c>
      <c r="B650" s="154">
        <f>(INDEX(Data!615:615,1,$P$1-18))+(INDEX(Data!615:615,1,$P$1-17))</f>
        <v>0</v>
      </c>
      <c r="C650" s="154">
        <f>(INDEX(Data!615:615,1,$P$1-16))+(INDEX(Data!615:615,1,$P$1-15))</f>
        <v>0</v>
      </c>
      <c r="D650" s="154">
        <f>(INDEX(Data!615:615,1,$P$1-14))+(INDEX(Data!615:615,1,$P$1-13))</f>
        <v>0</v>
      </c>
      <c r="E650" s="154">
        <f>(INDEX(Data!615:615,1,$P$1-12))+(INDEX(Data!615:615,1,$P$1-11))</f>
        <v>0</v>
      </c>
      <c r="F650" s="154">
        <f>(INDEX(Data!615:615,1,$P$1-10))+(INDEX(Data!615:615,1,$P$1-9))</f>
        <v>0</v>
      </c>
      <c r="G650" s="154">
        <f>(INDEX(Data!615:615,1,$P$1-8))+(INDEX(Data!615:615,1,$P$1-7))</f>
        <v>0</v>
      </c>
      <c r="H650" s="154">
        <f>(INDEX(Data!615:615,1,$P$1-6))+(INDEX(Data!615:615,1,$P$1-5))</f>
        <v>0</v>
      </c>
      <c r="I650" s="153">
        <f>(INDEX(Data!615:615,1,$P$1-4))+(INDEX(Data!615:615,1,$P$1-3))</f>
        <v>0</v>
      </c>
      <c r="J650" s="154">
        <f>(INDEX(Data!615:615,1,$P$1-2))+(INDEX(Data!615:615,1,$P$1-1))</f>
        <v>0</v>
      </c>
      <c r="K650" s="155">
        <f>(INDEX(Data!615:615,1,$P$1))+(INDEX(Data!615:615,1,$P$1+1))</f>
        <v>0</v>
      </c>
      <c r="L650" s="35"/>
      <c r="M650" s="35"/>
    </row>
    <row r="651" spans="1:13" s="38" customFormat="1" ht="12.75" hidden="1" customHeight="1" outlineLevel="1">
      <c r="A651" s="424" t="s">
        <v>87</v>
      </c>
      <c r="B651" s="154">
        <f>(INDEX(Data!616:616,1,$P$1-18))+(INDEX(Data!616:616,1,$P$1-17))</f>
        <v>0</v>
      </c>
      <c r="C651" s="154">
        <f>(INDEX(Data!616:616,1,$P$1-16))+(INDEX(Data!616:616,1,$P$1-15))</f>
        <v>0</v>
      </c>
      <c r="D651" s="154">
        <f>(INDEX(Data!616:616,1,$P$1-14))+(INDEX(Data!616:616,1,$P$1-13))</f>
        <v>0</v>
      </c>
      <c r="E651" s="154">
        <f>(INDEX(Data!616:616,1,$P$1-12))+(INDEX(Data!616:616,1,$P$1-11))</f>
        <v>0</v>
      </c>
      <c r="F651" s="154">
        <f>(INDEX(Data!616:616,1,$P$1-10))+(INDEX(Data!616:616,1,$P$1-9))</f>
        <v>0</v>
      </c>
      <c r="G651" s="154">
        <f>(INDEX(Data!616:616,1,$P$1-8))+(INDEX(Data!616:616,1,$P$1-7))</f>
        <v>0</v>
      </c>
      <c r="H651" s="154">
        <f>(INDEX(Data!616:616,1,$P$1-6))+(INDEX(Data!616:616,1,$P$1-5))</f>
        <v>0</v>
      </c>
      <c r="I651" s="153">
        <f>(INDEX(Data!616:616,1,$P$1-4))+(INDEX(Data!616:616,1,$P$1-3))</f>
        <v>0</v>
      </c>
      <c r="J651" s="154">
        <f>(INDEX(Data!616:616,1,$P$1-2))+(INDEX(Data!616:616,1,$P$1-1))</f>
        <v>0</v>
      </c>
      <c r="K651" s="155">
        <f>(INDEX(Data!616:616,1,$P$1))+(INDEX(Data!616:616,1,$P$1+1))</f>
        <v>0</v>
      </c>
      <c r="L651" s="35"/>
      <c r="M651" s="35"/>
    </row>
    <row r="652" spans="1:13" s="38" customFormat="1" ht="12.75" hidden="1" customHeight="1" outlineLevel="1">
      <c r="A652" s="424" t="s">
        <v>88</v>
      </c>
      <c r="B652" s="154">
        <f>(INDEX(Data!617:617,1,$P$1-18))+(INDEX(Data!617:617,1,$P$1-17))</f>
        <v>0</v>
      </c>
      <c r="C652" s="154">
        <f>(INDEX(Data!617:617,1,$P$1-16))+(INDEX(Data!617:617,1,$P$1-15))</f>
        <v>0</v>
      </c>
      <c r="D652" s="154">
        <f>(INDEX(Data!617:617,1,$P$1-14))+(INDEX(Data!617:617,1,$P$1-13))</f>
        <v>0</v>
      </c>
      <c r="E652" s="154">
        <f>(INDEX(Data!617:617,1,$P$1-12))+(INDEX(Data!617:617,1,$P$1-11))</f>
        <v>0</v>
      </c>
      <c r="F652" s="154">
        <f>(INDEX(Data!617:617,1,$P$1-10))+(INDEX(Data!617:617,1,$P$1-9))</f>
        <v>0</v>
      </c>
      <c r="G652" s="154">
        <f>(INDEX(Data!617:617,1,$P$1-8))+(INDEX(Data!617:617,1,$P$1-7))</f>
        <v>0</v>
      </c>
      <c r="H652" s="154">
        <f>(INDEX(Data!617:617,1,$P$1-6))+(INDEX(Data!617:617,1,$P$1-5))</f>
        <v>0</v>
      </c>
      <c r="I652" s="153">
        <f>(INDEX(Data!617:617,1,$P$1-4))+(INDEX(Data!617:617,1,$P$1-3))</f>
        <v>0</v>
      </c>
      <c r="J652" s="154">
        <f>(INDEX(Data!617:617,1,$P$1-2))+(INDEX(Data!617:617,1,$P$1-1))</f>
        <v>0</v>
      </c>
      <c r="K652" s="155">
        <f>(INDEX(Data!617:617,1,$P$1))+(INDEX(Data!617:617,1,$P$1+1))</f>
        <v>0</v>
      </c>
      <c r="L652" s="35"/>
      <c r="M652" s="35"/>
    </row>
    <row r="653" spans="1:13" s="38" customFormat="1" ht="12.75" hidden="1" customHeight="1" outlineLevel="1">
      <c r="A653" s="424" t="s">
        <v>89</v>
      </c>
      <c r="B653" s="154">
        <f>(INDEX(Data!618:618,1,$P$1-18))+(INDEX(Data!618:618,1,$P$1-17))</f>
        <v>0</v>
      </c>
      <c r="C653" s="154">
        <f>(INDEX(Data!618:618,1,$P$1-16))+(INDEX(Data!618:618,1,$P$1-15))</f>
        <v>0</v>
      </c>
      <c r="D653" s="154">
        <f>(INDEX(Data!618:618,1,$P$1-14))+(INDEX(Data!618:618,1,$P$1-13))</f>
        <v>0</v>
      </c>
      <c r="E653" s="154">
        <f>(INDEX(Data!618:618,1,$P$1-12))+(INDEX(Data!618:618,1,$P$1-11))</f>
        <v>0</v>
      </c>
      <c r="F653" s="154">
        <f>(INDEX(Data!618:618,1,$P$1-10))+(INDEX(Data!618:618,1,$P$1-9))</f>
        <v>0</v>
      </c>
      <c r="G653" s="154">
        <f>(INDEX(Data!618:618,1,$P$1-8))+(INDEX(Data!618:618,1,$P$1-7))</f>
        <v>0</v>
      </c>
      <c r="H653" s="154">
        <f>(INDEX(Data!618:618,1,$P$1-6))+(INDEX(Data!618:618,1,$P$1-5))</f>
        <v>0</v>
      </c>
      <c r="I653" s="153">
        <f>(INDEX(Data!618:618,1,$P$1-4))+(INDEX(Data!618:618,1,$P$1-3))</f>
        <v>0</v>
      </c>
      <c r="J653" s="154">
        <f>(INDEX(Data!618:618,1,$P$1-2))+(INDEX(Data!618:618,1,$P$1-1))</f>
        <v>0</v>
      </c>
      <c r="K653" s="155">
        <f>(INDEX(Data!618:618,1,$P$1))+(INDEX(Data!618:618,1,$P$1+1))</f>
        <v>0</v>
      </c>
      <c r="L653" s="35"/>
      <c r="M653" s="35"/>
    </row>
    <row r="654" spans="1:13" s="38" customFormat="1" ht="12.75" hidden="1" customHeight="1" outlineLevel="1">
      <c r="A654" s="424" t="s">
        <v>90</v>
      </c>
      <c r="B654" s="154">
        <f>(INDEX(Data!619:619,1,$P$1-18))+(INDEX(Data!619:619,1,$P$1-17))</f>
        <v>0</v>
      </c>
      <c r="C654" s="154">
        <f>(INDEX(Data!619:619,1,$P$1-16))+(INDEX(Data!619:619,1,$P$1-15))</f>
        <v>0</v>
      </c>
      <c r="D654" s="154">
        <f>(INDEX(Data!619:619,1,$P$1-14))+(INDEX(Data!619:619,1,$P$1-13))</f>
        <v>0</v>
      </c>
      <c r="E654" s="154">
        <f>(INDEX(Data!619:619,1,$P$1-12))+(INDEX(Data!619:619,1,$P$1-11))</f>
        <v>0</v>
      </c>
      <c r="F654" s="154">
        <f>(INDEX(Data!619:619,1,$P$1-10))+(INDEX(Data!619:619,1,$P$1-9))</f>
        <v>0</v>
      </c>
      <c r="G654" s="154">
        <f>(INDEX(Data!619:619,1,$P$1-8))+(INDEX(Data!619:619,1,$P$1-7))</f>
        <v>0</v>
      </c>
      <c r="H654" s="154">
        <f>(INDEX(Data!619:619,1,$P$1-6))+(INDEX(Data!619:619,1,$P$1-5))</f>
        <v>0</v>
      </c>
      <c r="I654" s="153">
        <f>(INDEX(Data!619:619,1,$P$1-4))+(INDEX(Data!619:619,1,$P$1-3))</f>
        <v>0</v>
      </c>
      <c r="J654" s="154">
        <f>(INDEX(Data!619:619,1,$P$1-2))+(INDEX(Data!619:619,1,$P$1-1))</f>
        <v>0</v>
      </c>
      <c r="K654" s="155">
        <f>(INDEX(Data!619:619,1,$P$1))+(INDEX(Data!619:619,1,$P$1+1))</f>
        <v>40054</v>
      </c>
      <c r="L654" s="35"/>
      <c r="M654" s="35"/>
    </row>
    <row r="655" spans="1:13" s="38" customFormat="1" ht="12.75" hidden="1" customHeight="1" outlineLevel="1">
      <c r="A655" s="424" t="s">
        <v>91</v>
      </c>
      <c r="B655" s="154">
        <f>(INDEX(Data!620:620,1,$P$1-18))+(INDEX(Data!620:620,1,$P$1-17))</f>
        <v>0</v>
      </c>
      <c r="C655" s="154">
        <f>(INDEX(Data!620:620,1,$P$1-16))+(INDEX(Data!620:620,1,$P$1-15))</f>
        <v>0</v>
      </c>
      <c r="D655" s="154">
        <f>(INDEX(Data!620:620,1,$P$1-14))+(INDEX(Data!620:620,1,$P$1-13))</f>
        <v>0</v>
      </c>
      <c r="E655" s="154">
        <f>(INDEX(Data!620:620,1,$P$1-12))+(INDEX(Data!620:620,1,$P$1-11))</f>
        <v>0</v>
      </c>
      <c r="F655" s="154">
        <f>(INDEX(Data!620:620,1,$P$1-10))+(INDEX(Data!620:620,1,$P$1-9))</f>
        <v>0</v>
      </c>
      <c r="G655" s="154">
        <f>(INDEX(Data!620:620,1,$P$1-8))+(INDEX(Data!620:620,1,$P$1-7))</f>
        <v>0</v>
      </c>
      <c r="H655" s="154">
        <f>(INDEX(Data!620:620,1,$P$1-6))+(INDEX(Data!620:620,1,$P$1-5))</f>
        <v>0</v>
      </c>
      <c r="I655" s="153">
        <f>(INDEX(Data!620:620,1,$P$1-4))+(INDEX(Data!620:620,1,$P$1-3))</f>
        <v>0</v>
      </c>
      <c r="J655" s="154">
        <f>(INDEX(Data!620:620,1,$P$1-2))+(INDEX(Data!620:620,1,$P$1-1))</f>
        <v>0</v>
      </c>
      <c r="K655" s="155">
        <f>(INDEX(Data!620:620,1,$P$1))+(INDEX(Data!620:620,1,$P$1+1))</f>
        <v>0</v>
      </c>
      <c r="L655" s="35"/>
      <c r="M655" s="35"/>
    </row>
    <row r="656" spans="1:13" s="38" customFormat="1" ht="12.75" hidden="1" customHeight="1" outlineLevel="1">
      <c r="A656" s="424" t="s">
        <v>92</v>
      </c>
      <c r="B656" s="154">
        <f>(INDEX(Data!621:621,1,$P$1-18))+(INDEX(Data!621:621,1,$P$1-17))</f>
        <v>0</v>
      </c>
      <c r="C656" s="154">
        <f>(INDEX(Data!621:621,1,$P$1-16))+(INDEX(Data!621:621,1,$P$1-15))</f>
        <v>0</v>
      </c>
      <c r="D656" s="154">
        <f>(INDEX(Data!621:621,1,$P$1-14))+(INDEX(Data!621:621,1,$P$1-13))</f>
        <v>0</v>
      </c>
      <c r="E656" s="154">
        <f>(INDEX(Data!621:621,1,$P$1-12))+(INDEX(Data!621:621,1,$P$1-11))</f>
        <v>0</v>
      </c>
      <c r="F656" s="154">
        <f>(INDEX(Data!621:621,1,$P$1-10))+(INDEX(Data!621:621,1,$P$1-9))</f>
        <v>0</v>
      </c>
      <c r="G656" s="154">
        <f>(INDEX(Data!621:621,1,$P$1-8))+(INDEX(Data!621:621,1,$P$1-7))</f>
        <v>0</v>
      </c>
      <c r="H656" s="154">
        <f>(INDEX(Data!621:621,1,$P$1-6))+(INDEX(Data!621:621,1,$P$1-5))</f>
        <v>0</v>
      </c>
      <c r="I656" s="153">
        <f>(INDEX(Data!621:621,1,$P$1-4))+(INDEX(Data!621:621,1,$P$1-3))</f>
        <v>0</v>
      </c>
      <c r="J656" s="154">
        <f>(INDEX(Data!621:621,1,$P$1-2))+(INDEX(Data!621:621,1,$P$1-1))</f>
        <v>0</v>
      </c>
      <c r="K656" s="155">
        <f>(INDEX(Data!621:621,1,$P$1))+(INDEX(Data!621:621,1,$P$1+1))</f>
        <v>0</v>
      </c>
      <c r="L656" s="35"/>
      <c r="M656" s="35"/>
    </row>
    <row r="657" spans="1:22" s="38" customFormat="1" ht="12.75" hidden="1" customHeight="1" outlineLevel="1">
      <c r="A657" s="424" t="s">
        <v>93</v>
      </c>
      <c r="B657" s="154">
        <f>(INDEX(Data!622:622,1,$P$1-18))+(INDEX(Data!622:622,1,$P$1-17))</f>
        <v>0</v>
      </c>
      <c r="C657" s="154">
        <f>(INDEX(Data!622:622,1,$P$1-16))+(INDEX(Data!622:622,1,$P$1-15))</f>
        <v>0</v>
      </c>
      <c r="D657" s="154">
        <f>(INDEX(Data!622:622,1,$P$1-14))+(INDEX(Data!622:622,1,$P$1-13))</f>
        <v>0</v>
      </c>
      <c r="E657" s="154">
        <f>(INDEX(Data!622:622,1,$P$1-12))+(INDEX(Data!622:622,1,$P$1-11))</f>
        <v>0</v>
      </c>
      <c r="F657" s="154">
        <f>(INDEX(Data!622:622,1,$P$1-10))+(INDEX(Data!622:622,1,$P$1-9))</f>
        <v>0</v>
      </c>
      <c r="G657" s="154">
        <f>(INDEX(Data!622:622,1,$P$1-8))+(INDEX(Data!622:622,1,$P$1-7))</f>
        <v>0</v>
      </c>
      <c r="H657" s="154">
        <f>(INDEX(Data!622:622,1,$P$1-6))+(INDEX(Data!622:622,1,$P$1-5))</f>
        <v>0</v>
      </c>
      <c r="I657" s="153">
        <f>(INDEX(Data!622:622,1,$P$1-4))+(INDEX(Data!622:622,1,$P$1-3))</f>
        <v>0</v>
      </c>
      <c r="J657" s="154">
        <f>(INDEX(Data!622:622,1,$P$1-2))+(INDEX(Data!622:622,1,$P$1-1))</f>
        <v>0</v>
      </c>
      <c r="K657" s="155">
        <f>(INDEX(Data!622:622,1,$P$1))+(INDEX(Data!622:622,1,$P$1+1))</f>
        <v>0</v>
      </c>
      <c r="L657" s="35"/>
      <c r="M657" s="35"/>
    </row>
    <row r="658" spans="1:22" s="38" customFormat="1" ht="12.75" hidden="1" customHeight="1" outlineLevel="1">
      <c r="A658" s="424" t="s">
        <v>94</v>
      </c>
      <c r="B658" s="154">
        <f>(INDEX(Data!623:623,1,$P$1-18))+(INDEX(Data!623:623,1,$P$1-17))</f>
        <v>0</v>
      </c>
      <c r="C658" s="154">
        <f>(INDEX(Data!623:623,1,$P$1-16))+(INDEX(Data!623:623,1,$P$1-15))</f>
        <v>0</v>
      </c>
      <c r="D658" s="154">
        <f>(INDEX(Data!623:623,1,$P$1-14))+(INDEX(Data!623:623,1,$P$1-13))</f>
        <v>0</v>
      </c>
      <c r="E658" s="154">
        <f>(INDEX(Data!623:623,1,$P$1-12))+(INDEX(Data!623:623,1,$P$1-11))</f>
        <v>0</v>
      </c>
      <c r="F658" s="154">
        <f>(INDEX(Data!623:623,1,$P$1-10))+(INDEX(Data!623:623,1,$P$1-9))</f>
        <v>0</v>
      </c>
      <c r="G658" s="154">
        <f>(INDEX(Data!623:623,1,$P$1-8))+(INDEX(Data!623:623,1,$P$1-7))</f>
        <v>0</v>
      </c>
      <c r="H658" s="154">
        <f>(INDEX(Data!623:623,1,$P$1-6))+(INDEX(Data!623:623,1,$P$1-5))</f>
        <v>0</v>
      </c>
      <c r="I658" s="153">
        <f>(INDEX(Data!623:623,1,$P$1-4))+(INDEX(Data!623:623,1,$P$1-3))</f>
        <v>0</v>
      </c>
      <c r="J658" s="154">
        <f>(INDEX(Data!623:623,1,$P$1-2))+(INDEX(Data!623:623,1,$P$1-1))</f>
        <v>0</v>
      </c>
      <c r="K658" s="155">
        <f>(INDEX(Data!623:623,1,$P$1))+(INDEX(Data!623:623,1,$P$1+1))</f>
        <v>0</v>
      </c>
      <c r="L658" s="35"/>
      <c r="M658" s="35"/>
    </row>
    <row r="659" spans="1:22" s="38" customFormat="1" ht="12.75" hidden="1" customHeight="1" outlineLevel="1">
      <c r="A659" s="424" t="s">
        <v>95</v>
      </c>
      <c r="B659" s="154">
        <f>(INDEX(Data!624:624,1,$P$1-18))+(INDEX(Data!624:624,1,$P$1-17))</f>
        <v>0</v>
      </c>
      <c r="C659" s="154">
        <f>(INDEX(Data!624:624,1,$P$1-16))+(INDEX(Data!624:624,1,$P$1-15))</f>
        <v>0</v>
      </c>
      <c r="D659" s="154">
        <f>(INDEX(Data!624:624,1,$P$1-14))+(INDEX(Data!624:624,1,$P$1-13))</f>
        <v>0</v>
      </c>
      <c r="E659" s="154">
        <f>(INDEX(Data!624:624,1,$P$1-12))+(INDEX(Data!624:624,1,$P$1-11))</f>
        <v>0</v>
      </c>
      <c r="F659" s="154">
        <f>(INDEX(Data!624:624,1,$P$1-10))+(INDEX(Data!624:624,1,$P$1-9))</f>
        <v>0</v>
      </c>
      <c r="G659" s="154">
        <f>(INDEX(Data!624:624,1,$P$1-8))+(INDEX(Data!624:624,1,$P$1-7))</f>
        <v>0</v>
      </c>
      <c r="H659" s="154">
        <f>(INDEX(Data!624:624,1,$P$1-6))+(INDEX(Data!624:624,1,$P$1-5))</f>
        <v>0</v>
      </c>
      <c r="I659" s="153">
        <f>(INDEX(Data!624:624,1,$P$1-4))+(INDEX(Data!624:624,1,$P$1-3))</f>
        <v>0</v>
      </c>
      <c r="J659" s="154">
        <f>(INDEX(Data!624:624,1,$P$1-2))+(INDEX(Data!624:624,1,$P$1-1))</f>
        <v>0</v>
      </c>
      <c r="K659" s="155">
        <f>(INDEX(Data!624:624,1,$P$1))+(INDEX(Data!624:624,1,$P$1+1))</f>
        <v>0</v>
      </c>
      <c r="L659" s="35"/>
      <c r="M659" s="35"/>
    </row>
    <row r="660" spans="1:22" collapsed="1">
      <c r="A660" s="370" t="s">
        <v>230</v>
      </c>
      <c r="B660" s="406">
        <f t="shared" ref="B660:F660" si="139">SUM(B610:B659)</f>
        <v>0</v>
      </c>
      <c r="C660" s="406">
        <f t="shared" si="139"/>
        <v>0</v>
      </c>
      <c r="D660" s="406">
        <f t="shared" si="139"/>
        <v>0</v>
      </c>
      <c r="E660" s="406">
        <f t="shared" si="139"/>
        <v>978902</v>
      </c>
      <c r="F660" s="406">
        <f t="shared" si="139"/>
        <v>917624</v>
      </c>
      <c r="G660" s="406">
        <f t="shared" ref="G660:K660" si="140">SUM(G610:G659)</f>
        <v>929958</v>
      </c>
      <c r="H660" s="406">
        <f t="shared" si="140"/>
        <v>1510266</v>
      </c>
      <c r="I660" s="446">
        <f t="shared" si="140"/>
        <v>2142624</v>
      </c>
      <c r="J660" s="406">
        <f t="shared" si="140"/>
        <v>2769152</v>
      </c>
      <c r="K660" s="407">
        <f t="shared" si="140"/>
        <v>3229696</v>
      </c>
    </row>
    <row r="661" spans="1:22">
      <c r="A661" s="398" t="s">
        <v>445</v>
      </c>
      <c r="B661" s="154">
        <f>INDEX(Data!627:627,1,$P$1-18)</f>
        <v>0</v>
      </c>
      <c r="C661" s="154">
        <f>INDEX(Data!627:627,1,$P$1-16)</f>
        <v>0</v>
      </c>
      <c r="D661" s="154">
        <f>INDEX(Data!627:627,1,$P$1-14)</f>
        <v>0</v>
      </c>
      <c r="E661" s="154">
        <f>INDEX(Data!627:627,1,$P$1-12)</f>
        <v>0</v>
      </c>
      <c r="F661" s="154">
        <f>INDEX(Data!627:627,1,$P$1-10)</f>
        <v>0</v>
      </c>
      <c r="G661" s="154">
        <f>INDEX(Data!627:627,1,$P$1-8)</f>
        <v>0</v>
      </c>
      <c r="H661" s="154">
        <f>INDEX(Data!627:627,1,$P$1-6)</f>
        <v>9549</v>
      </c>
      <c r="I661" s="153">
        <f>INDEX(Data!627:627,1,$P$1-4)</f>
        <v>12784</v>
      </c>
      <c r="J661" s="154">
        <f>INDEX(Data!627:627,1,$P$1-2)</f>
        <v>17403</v>
      </c>
      <c r="K661" s="155">
        <f>INDEX(Data!627:627,1,$P$1)</f>
        <v>20385</v>
      </c>
    </row>
    <row r="662" spans="1:22">
      <c r="A662" s="398" t="s">
        <v>391</v>
      </c>
      <c r="B662" s="396">
        <f>INDEX(Data!628:628,1,$P$1-18)</f>
        <v>0</v>
      </c>
      <c r="C662" s="396">
        <f>INDEX(Data!628:628,1,$P$1-16)</f>
        <v>0</v>
      </c>
      <c r="D662" s="396">
        <f>INDEX(Data!628:628,1,$P$1-14)</f>
        <v>0</v>
      </c>
      <c r="E662" s="396">
        <f>INDEX(Data!628:628,1,$P$1-12)</f>
        <v>0</v>
      </c>
      <c r="F662" s="396">
        <f>INDEX(Data!628:628,1,$P$1-10)</f>
        <v>0</v>
      </c>
      <c r="G662" s="396">
        <f>INDEX(Data!628:628,1,$P$1-8)</f>
        <v>0</v>
      </c>
      <c r="H662" s="396">
        <f>INDEX(Data!628:628,1,$P$1-6)</f>
        <v>158.15959786365065</v>
      </c>
      <c r="I662" s="485">
        <f>INDEX(Data!628:628,1,$P$1-4)</f>
        <v>167.60200250312892</v>
      </c>
      <c r="J662" s="396">
        <f>INDEX(Data!628:628,1,$P$1-2)</f>
        <v>159.1192323162673</v>
      </c>
      <c r="K662" s="397">
        <f>INDEX(Data!628:628,1,$P$1)</f>
        <v>158.43492764287467</v>
      </c>
    </row>
    <row r="663" spans="1:22" ht="29.25" customHeight="1" thickBot="1">
      <c r="A663" s="376" t="s">
        <v>202</v>
      </c>
      <c r="B663" s="404">
        <f t="shared" ref="B663:F663" si="141">B606+B552+B500+B660</f>
        <v>1569157590</v>
      </c>
      <c r="C663" s="404">
        <f t="shared" si="141"/>
        <v>1501275020</v>
      </c>
      <c r="D663" s="404">
        <f t="shared" si="141"/>
        <v>1616585935</v>
      </c>
      <c r="E663" s="404">
        <f t="shared" si="141"/>
        <v>1695357627</v>
      </c>
      <c r="F663" s="404">
        <f t="shared" si="141"/>
        <v>1716574249</v>
      </c>
      <c r="G663" s="404">
        <f t="shared" ref="G663:K663" si="142">G606+G552+G500+G660</f>
        <v>1737607948</v>
      </c>
      <c r="H663" s="404">
        <f t="shared" si="142"/>
        <v>1767864891</v>
      </c>
      <c r="I663" s="378">
        <f t="shared" si="142"/>
        <v>1743826637</v>
      </c>
      <c r="J663" s="404">
        <f t="shared" si="142"/>
        <v>1767401236</v>
      </c>
      <c r="K663" s="488">
        <f t="shared" si="142"/>
        <v>1833307237</v>
      </c>
    </row>
    <row r="664" spans="1:22" ht="13.5" thickBot="1">
      <c r="N664" s="12"/>
      <c r="O664" s="12"/>
      <c r="P664" s="12"/>
      <c r="Q664" s="12"/>
      <c r="R664" s="12"/>
      <c r="S664" s="12"/>
      <c r="T664" s="12"/>
    </row>
    <row r="665" spans="1:22" ht="13.5" customHeight="1" thickBot="1">
      <c r="A665" s="547" t="s">
        <v>323</v>
      </c>
      <c r="B665" s="548"/>
      <c r="C665" s="548"/>
      <c r="D665" s="548"/>
      <c r="E665" s="548"/>
      <c r="F665" s="548"/>
      <c r="G665" s="548"/>
      <c r="H665" s="548"/>
      <c r="I665" s="548"/>
      <c r="J665" s="548"/>
      <c r="K665" s="557"/>
      <c r="N665" s="12"/>
      <c r="O665" s="12"/>
      <c r="P665" s="12"/>
      <c r="Q665" s="12"/>
      <c r="R665" s="12"/>
      <c r="S665" s="12"/>
      <c r="T665" s="12"/>
      <c r="U665" s="12"/>
      <c r="V665" s="12"/>
    </row>
    <row r="666" spans="1:22">
      <c r="A666" s="448" t="s">
        <v>199</v>
      </c>
      <c r="B666" s="449" t="str">
        <f>$O$1-18&amp;" - "&amp;$O$1-17</f>
        <v>2002 - 2003</v>
      </c>
      <c r="C666" s="449" t="str">
        <f>$O$1-16&amp;" - "&amp;$O$1-15</f>
        <v>2004 - 2005</v>
      </c>
      <c r="D666" s="449" t="str">
        <f>$O$1-14&amp;" - "&amp;$O$1-13</f>
        <v>2006 - 2007</v>
      </c>
      <c r="E666" s="449" t="str">
        <f>$O$1-12&amp;" - "&amp;$O$1-11</f>
        <v>2008 - 2009</v>
      </c>
      <c r="F666" s="449" t="str">
        <f>$O$1-10&amp;" - "&amp;$O$1-9</f>
        <v>2010 - 2011</v>
      </c>
      <c r="G666" s="449" t="str">
        <f>$O$1-8&amp;" - "&amp;$O$1-7</f>
        <v>2012 - 2013</v>
      </c>
      <c r="H666" s="449" t="str">
        <f>$O$1-6&amp;" - "&amp;$O$1-5</f>
        <v>2014 - 2015</v>
      </c>
      <c r="I666" s="449" t="str">
        <f>$O$1-4&amp;" - "&amp;$O$1-3</f>
        <v>2016 - 2017</v>
      </c>
      <c r="J666" s="449" t="str">
        <f>$O$1-2&amp;" - "&amp;$O$1-1</f>
        <v>2018 - 2019</v>
      </c>
      <c r="K666" s="448" t="str">
        <f>$O$1&amp;" - "&amp;$O$1+1</f>
        <v>2020 - 2021</v>
      </c>
      <c r="N666" s="12"/>
      <c r="O666" s="12"/>
      <c r="P666" s="12"/>
      <c r="Q666" s="12"/>
      <c r="R666" s="12"/>
      <c r="S666" s="12"/>
      <c r="T666" s="12"/>
    </row>
    <row r="667" spans="1:22" s="38" customFormat="1" hidden="1" outlineLevel="1">
      <c r="A667" s="600" t="s">
        <v>202</v>
      </c>
      <c r="B667" s="598"/>
      <c r="C667" s="598"/>
      <c r="D667" s="598"/>
      <c r="E667" s="598"/>
      <c r="F667" s="598"/>
      <c r="G667" s="598"/>
      <c r="H667" s="598"/>
      <c r="I667" s="598"/>
      <c r="J667" s="598"/>
      <c r="K667" s="597"/>
      <c r="L667" s="35"/>
      <c r="M667" s="35"/>
    </row>
    <row r="668" spans="1:22" ht="12.75" hidden="1" customHeight="1" outlineLevel="1">
      <c r="A668" s="5" t="s">
        <v>47</v>
      </c>
      <c r="B668" s="20">
        <f t="shared" ref="B668:F668" si="143">B450+B502+B556+B610</f>
        <v>120311432</v>
      </c>
      <c r="C668" s="20">
        <f t="shared" si="143"/>
        <v>115564930</v>
      </c>
      <c r="D668" s="20">
        <f t="shared" si="143"/>
        <v>130737272</v>
      </c>
      <c r="E668" s="20">
        <f t="shared" si="143"/>
        <v>135693392</v>
      </c>
      <c r="F668" s="20">
        <f t="shared" si="143"/>
        <v>135310960</v>
      </c>
      <c r="G668" s="20">
        <f t="shared" ref="G668:K677" si="144">G450+G502+G556+G610</f>
        <v>132030890</v>
      </c>
      <c r="H668" s="20">
        <f t="shared" si="144"/>
        <v>126880918</v>
      </c>
      <c r="I668" s="47">
        <f t="shared" si="144"/>
        <v>119901869</v>
      </c>
      <c r="J668" s="31">
        <f t="shared" si="144"/>
        <v>119772844</v>
      </c>
      <c r="K668" s="21">
        <f t="shared" si="144"/>
        <v>125548948</v>
      </c>
    </row>
    <row r="669" spans="1:22" ht="12.75" hidden="1" customHeight="1" outlineLevel="1">
      <c r="A669" s="5" t="s">
        <v>48</v>
      </c>
      <c r="B669" s="25">
        <f t="shared" ref="B669:F669" si="145">B451+B503+B557+B611</f>
        <v>16433388</v>
      </c>
      <c r="C669" s="25">
        <f t="shared" si="145"/>
        <v>16127910</v>
      </c>
      <c r="D669" s="25">
        <f t="shared" si="145"/>
        <v>16128596</v>
      </c>
      <c r="E669" s="25">
        <f t="shared" si="145"/>
        <v>16913417</v>
      </c>
      <c r="F669" s="25">
        <f t="shared" si="145"/>
        <v>14970090</v>
      </c>
      <c r="G669" s="25">
        <f t="shared" si="144"/>
        <v>14729178</v>
      </c>
      <c r="H669" s="25">
        <f t="shared" si="144"/>
        <v>14761824</v>
      </c>
      <c r="I669" s="48">
        <f t="shared" si="144"/>
        <v>14410321</v>
      </c>
      <c r="J669" s="28">
        <f t="shared" si="144"/>
        <v>15861870</v>
      </c>
      <c r="K669" s="26">
        <f t="shared" si="144"/>
        <v>15545272</v>
      </c>
    </row>
    <row r="670" spans="1:22" ht="12.75" hidden="1" customHeight="1" outlineLevel="1">
      <c r="A670" s="5" t="s">
        <v>49</v>
      </c>
      <c r="B670" s="25">
        <f t="shared" ref="B670:F670" si="146">B452+B504+B558+B612</f>
        <v>34982086</v>
      </c>
      <c r="C670" s="25">
        <f t="shared" si="146"/>
        <v>31546891</v>
      </c>
      <c r="D670" s="25">
        <f t="shared" si="146"/>
        <v>33623370</v>
      </c>
      <c r="E670" s="25">
        <f t="shared" si="146"/>
        <v>34306533</v>
      </c>
      <c r="F670" s="25">
        <f t="shared" si="146"/>
        <v>31150796</v>
      </c>
      <c r="G670" s="25">
        <f t="shared" si="144"/>
        <v>30579222</v>
      </c>
      <c r="H670" s="25">
        <f t="shared" si="144"/>
        <v>30556916</v>
      </c>
      <c r="I670" s="48">
        <f t="shared" si="144"/>
        <v>27587556</v>
      </c>
      <c r="J670" s="28">
        <f t="shared" si="144"/>
        <v>27036253</v>
      </c>
      <c r="K670" s="26">
        <f t="shared" si="144"/>
        <v>29694824</v>
      </c>
    </row>
    <row r="671" spans="1:22" ht="12.75" hidden="1" customHeight="1" outlineLevel="1">
      <c r="A671" s="5" t="s">
        <v>50</v>
      </c>
      <c r="B671" s="25">
        <f t="shared" ref="B671:F671" si="147">B453+B505+B559+B613</f>
        <v>16435368</v>
      </c>
      <c r="C671" s="25">
        <f t="shared" si="147"/>
        <v>16122891</v>
      </c>
      <c r="D671" s="25">
        <f t="shared" si="147"/>
        <v>16796712</v>
      </c>
      <c r="E671" s="25">
        <f t="shared" si="147"/>
        <v>15454658</v>
      </c>
      <c r="F671" s="25">
        <f t="shared" si="147"/>
        <v>14731508</v>
      </c>
      <c r="G671" s="25">
        <f t="shared" si="144"/>
        <v>15611248</v>
      </c>
      <c r="H671" s="25">
        <f t="shared" si="144"/>
        <v>15221994</v>
      </c>
      <c r="I671" s="48">
        <f t="shared" si="144"/>
        <v>14770841</v>
      </c>
      <c r="J671" s="28">
        <f t="shared" si="144"/>
        <v>14930412</v>
      </c>
      <c r="K671" s="26">
        <f t="shared" si="144"/>
        <v>14612901</v>
      </c>
    </row>
    <row r="672" spans="1:22" ht="12.75" hidden="1" customHeight="1" outlineLevel="1">
      <c r="A672" s="5" t="s">
        <v>51</v>
      </c>
      <c r="B672" s="25">
        <f t="shared" ref="B672:F672" si="148">B454+B506+B560+B614</f>
        <v>77358754</v>
      </c>
      <c r="C672" s="25">
        <f t="shared" si="148"/>
        <v>71633214</v>
      </c>
      <c r="D672" s="25">
        <f t="shared" si="148"/>
        <v>74150242</v>
      </c>
      <c r="E672" s="25">
        <f t="shared" si="148"/>
        <v>83559699</v>
      </c>
      <c r="F672" s="25">
        <f t="shared" si="148"/>
        <v>87279151</v>
      </c>
      <c r="G672" s="25">
        <f t="shared" si="144"/>
        <v>90065460</v>
      </c>
      <c r="H672" s="25">
        <f t="shared" si="144"/>
        <v>91657438</v>
      </c>
      <c r="I672" s="48">
        <f t="shared" si="144"/>
        <v>87583082</v>
      </c>
      <c r="J672" s="28">
        <f t="shared" si="144"/>
        <v>87486063</v>
      </c>
      <c r="K672" s="26">
        <f t="shared" si="144"/>
        <v>89856837</v>
      </c>
    </row>
    <row r="673" spans="1:11" ht="12.75" hidden="1" customHeight="1" outlineLevel="1">
      <c r="A673" s="5" t="s">
        <v>52</v>
      </c>
      <c r="B673" s="25">
        <f t="shared" ref="B673:F673" si="149">B455+B507+B561+B615</f>
        <v>40123832</v>
      </c>
      <c r="C673" s="25">
        <f t="shared" si="149"/>
        <v>36796275</v>
      </c>
      <c r="D673" s="25">
        <f t="shared" si="149"/>
        <v>37744228</v>
      </c>
      <c r="E673" s="25">
        <f t="shared" si="149"/>
        <v>41139958</v>
      </c>
      <c r="F673" s="25">
        <f t="shared" si="149"/>
        <v>43802250</v>
      </c>
      <c r="G673" s="25">
        <f t="shared" si="144"/>
        <v>40966406</v>
      </c>
      <c r="H673" s="25">
        <f t="shared" si="144"/>
        <v>44975226</v>
      </c>
      <c r="I673" s="48">
        <f t="shared" si="144"/>
        <v>47391128</v>
      </c>
      <c r="J673" s="28">
        <f t="shared" si="144"/>
        <v>46415681</v>
      </c>
      <c r="K673" s="26">
        <f t="shared" si="144"/>
        <v>48929439</v>
      </c>
    </row>
    <row r="674" spans="1:11" ht="12.75" hidden="1" customHeight="1" outlineLevel="1">
      <c r="A674" s="5" t="s">
        <v>53</v>
      </c>
      <c r="B674" s="25">
        <f t="shared" ref="B674:F674" si="150">B456+B508+B562+B616</f>
        <v>12526052</v>
      </c>
      <c r="C674" s="25">
        <f t="shared" si="150"/>
        <v>11220652</v>
      </c>
      <c r="D674" s="25">
        <f t="shared" si="150"/>
        <v>12161304</v>
      </c>
      <c r="E674" s="25">
        <f t="shared" si="150"/>
        <v>11794285</v>
      </c>
      <c r="F674" s="25">
        <f t="shared" si="150"/>
        <v>9672543</v>
      </c>
      <c r="G674" s="25">
        <f t="shared" si="144"/>
        <v>9773538</v>
      </c>
      <c r="H674" s="25">
        <f t="shared" si="144"/>
        <v>10555802</v>
      </c>
      <c r="I674" s="48">
        <f t="shared" si="144"/>
        <v>10485391</v>
      </c>
      <c r="J674" s="28">
        <f t="shared" si="144"/>
        <v>10921207</v>
      </c>
      <c r="K674" s="26">
        <f t="shared" si="144"/>
        <v>10980789</v>
      </c>
    </row>
    <row r="675" spans="1:11" ht="12.75" hidden="1" customHeight="1" outlineLevel="1">
      <c r="A675" s="5" t="s">
        <v>54</v>
      </c>
      <c r="B675" s="25">
        <f t="shared" ref="B675:F675" si="151">B457+B509+B563+B617</f>
        <v>35986374</v>
      </c>
      <c r="C675" s="25">
        <f t="shared" si="151"/>
        <v>35886775</v>
      </c>
      <c r="D675" s="25">
        <f t="shared" si="151"/>
        <v>38724256</v>
      </c>
      <c r="E675" s="25">
        <f t="shared" si="151"/>
        <v>40026227</v>
      </c>
      <c r="F675" s="25">
        <f t="shared" si="151"/>
        <v>39735424</v>
      </c>
      <c r="G675" s="25">
        <f t="shared" si="144"/>
        <v>39650190</v>
      </c>
      <c r="H675" s="25">
        <f t="shared" si="144"/>
        <v>41208376</v>
      </c>
      <c r="I675" s="48">
        <f t="shared" si="144"/>
        <v>36167903</v>
      </c>
      <c r="J675" s="28">
        <f t="shared" si="144"/>
        <v>33229767</v>
      </c>
      <c r="K675" s="26">
        <f t="shared" si="144"/>
        <v>32761679</v>
      </c>
    </row>
    <row r="676" spans="1:11" ht="12.75" hidden="1" customHeight="1" outlineLevel="1">
      <c r="A676" s="5" t="s">
        <v>55</v>
      </c>
      <c r="B676" s="25">
        <f t="shared" ref="B676:F676" si="152">B458+B510+B564+B618</f>
        <v>8846300</v>
      </c>
      <c r="C676" s="25">
        <f t="shared" si="152"/>
        <v>8501577</v>
      </c>
      <c r="D676" s="25">
        <f t="shared" si="152"/>
        <v>10555362</v>
      </c>
      <c r="E676" s="25">
        <f t="shared" si="152"/>
        <v>10966216</v>
      </c>
      <c r="F676" s="25">
        <f t="shared" si="152"/>
        <v>10575007</v>
      </c>
      <c r="G676" s="25">
        <f t="shared" si="144"/>
        <v>11069796</v>
      </c>
      <c r="H676" s="25">
        <f t="shared" si="144"/>
        <v>10528510</v>
      </c>
      <c r="I676" s="48">
        <f t="shared" si="144"/>
        <v>10359056</v>
      </c>
      <c r="J676" s="28">
        <f t="shared" si="144"/>
        <v>9977017</v>
      </c>
      <c r="K676" s="26">
        <f t="shared" si="144"/>
        <v>10705669</v>
      </c>
    </row>
    <row r="677" spans="1:11" ht="12.75" hidden="1" customHeight="1" outlineLevel="1">
      <c r="A677" s="5" t="s">
        <v>56</v>
      </c>
      <c r="B677" s="25">
        <f t="shared" ref="B677:F677" si="153">B459+B511+B565+B619</f>
        <v>4636750</v>
      </c>
      <c r="C677" s="25">
        <f t="shared" si="153"/>
        <v>4184374</v>
      </c>
      <c r="D677" s="25">
        <f t="shared" si="153"/>
        <v>4173514</v>
      </c>
      <c r="E677" s="25">
        <f t="shared" si="153"/>
        <v>4177195</v>
      </c>
      <c r="F677" s="25">
        <f t="shared" si="153"/>
        <v>5012881</v>
      </c>
      <c r="G677" s="25">
        <f t="shared" si="144"/>
        <v>5106364</v>
      </c>
      <c r="H677" s="25">
        <f t="shared" si="144"/>
        <v>4970186</v>
      </c>
      <c r="I677" s="48">
        <f t="shared" si="144"/>
        <v>5137581</v>
      </c>
      <c r="J677" s="28">
        <f t="shared" si="144"/>
        <v>5670761</v>
      </c>
      <c r="K677" s="26">
        <f t="shared" si="144"/>
        <v>5866585</v>
      </c>
    </row>
    <row r="678" spans="1:11" ht="12.75" hidden="1" customHeight="1" outlineLevel="1">
      <c r="A678" s="5" t="s">
        <v>57</v>
      </c>
      <c r="B678" s="25">
        <f t="shared" ref="B678:F678" si="154">B460+B512+B566+B620</f>
        <v>14065248</v>
      </c>
      <c r="C678" s="25">
        <f t="shared" si="154"/>
        <v>13650878</v>
      </c>
      <c r="D678" s="25">
        <f t="shared" si="154"/>
        <v>13612444</v>
      </c>
      <c r="E678" s="25">
        <f t="shared" si="154"/>
        <v>11081081</v>
      </c>
      <c r="F678" s="25">
        <f t="shared" si="154"/>
        <v>12785564</v>
      </c>
      <c r="G678" s="25">
        <f t="shared" ref="G678:K687" si="155">G460+G512+G566+G620</f>
        <v>12986750</v>
      </c>
      <c r="H678" s="25">
        <f t="shared" si="155"/>
        <v>12581436</v>
      </c>
      <c r="I678" s="48">
        <f t="shared" si="155"/>
        <v>12842846</v>
      </c>
      <c r="J678" s="28">
        <f t="shared" si="155"/>
        <v>14325324</v>
      </c>
      <c r="K678" s="26">
        <f t="shared" si="155"/>
        <v>12690292</v>
      </c>
    </row>
    <row r="679" spans="1:11" ht="12.75" hidden="1" customHeight="1" outlineLevel="1">
      <c r="A679" s="5" t="s">
        <v>58</v>
      </c>
      <c r="B679" s="25">
        <f t="shared" ref="B679:F679" si="156">B461+B513+B567+B621</f>
        <v>12702394</v>
      </c>
      <c r="C679" s="25">
        <f t="shared" si="156"/>
        <v>12179999</v>
      </c>
      <c r="D679" s="25">
        <f t="shared" si="156"/>
        <v>12707408</v>
      </c>
      <c r="E679" s="25">
        <f t="shared" si="156"/>
        <v>12175454</v>
      </c>
      <c r="F679" s="25">
        <f t="shared" si="156"/>
        <v>11351293</v>
      </c>
      <c r="G679" s="25">
        <f t="shared" si="155"/>
        <v>12038694</v>
      </c>
      <c r="H679" s="25">
        <f t="shared" si="155"/>
        <v>12207078</v>
      </c>
      <c r="I679" s="48">
        <f t="shared" si="155"/>
        <v>11676363</v>
      </c>
      <c r="J679" s="28">
        <f t="shared" si="155"/>
        <v>12200235</v>
      </c>
      <c r="K679" s="26">
        <f t="shared" si="155"/>
        <v>13066873</v>
      </c>
    </row>
    <row r="680" spans="1:11" ht="12.75" hidden="1" customHeight="1" outlineLevel="1">
      <c r="A680" s="5" t="s">
        <v>59</v>
      </c>
      <c r="B680" s="25">
        <f t="shared" ref="B680:F680" si="157">B462+B514+B568+B622</f>
        <v>43576374</v>
      </c>
      <c r="C680" s="25">
        <f t="shared" si="157"/>
        <v>44175664</v>
      </c>
      <c r="D680" s="25">
        <f t="shared" si="157"/>
        <v>49972012</v>
      </c>
      <c r="E680" s="25">
        <f t="shared" si="157"/>
        <v>56382881</v>
      </c>
      <c r="F680" s="25">
        <f t="shared" si="157"/>
        <v>59715707</v>
      </c>
      <c r="G680" s="25">
        <f t="shared" si="155"/>
        <v>60045696</v>
      </c>
      <c r="H680" s="25">
        <f t="shared" si="155"/>
        <v>66272150</v>
      </c>
      <c r="I680" s="48">
        <f t="shared" si="155"/>
        <v>67489460</v>
      </c>
      <c r="J680" s="28">
        <f t="shared" si="155"/>
        <v>71000003</v>
      </c>
      <c r="K680" s="26">
        <f t="shared" si="155"/>
        <v>79668039</v>
      </c>
    </row>
    <row r="681" spans="1:11" ht="12.75" hidden="1" customHeight="1" outlineLevel="1">
      <c r="A681" s="40" t="s">
        <v>184</v>
      </c>
      <c r="B681" s="25">
        <f t="shared" ref="B681:F681" si="158">B463+B515+B569+B623</f>
        <v>172488082</v>
      </c>
      <c r="C681" s="25">
        <f t="shared" si="158"/>
        <v>166437108</v>
      </c>
      <c r="D681" s="25">
        <f t="shared" si="158"/>
        <v>169763213</v>
      </c>
      <c r="E681" s="25">
        <f t="shared" si="158"/>
        <v>178996408</v>
      </c>
      <c r="F681" s="25">
        <f t="shared" si="158"/>
        <v>183819935</v>
      </c>
      <c r="G681" s="25">
        <f t="shared" si="155"/>
        <v>179910758</v>
      </c>
      <c r="H681" s="25">
        <f t="shared" si="155"/>
        <v>174292054</v>
      </c>
      <c r="I681" s="48">
        <f t="shared" si="155"/>
        <v>170455213</v>
      </c>
      <c r="J681" s="28">
        <f t="shared" si="155"/>
        <v>175445208</v>
      </c>
      <c r="K681" s="26">
        <f t="shared" si="155"/>
        <v>188990429</v>
      </c>
    </row>
    <row r="682" spans="1:11" ht="12.75" hidden="1" customHeight="1" outlineLevel="1">
      <c r="A682" s="5" t="s">
        <v>60</v>
      </c>
      <c r="B682" s="25">
        <f t="shared" ref="B682:F682" si="159">B464+B516+B570+B624</f>
        <v>38196376</v>
      </c>
      <c r="C682" s="25">
        <f t="shared" si="159"/>
        <v>37427595</v>
      </c>
      <c r="D682" s="25">
        <f t="shared" si="159"/>
        <v>37257542</v>
      </c>
      <c r="E682" s="25">
        <f t="shared" si="159"/>
        <v>37317354</v>
      </c>
      <c r="F682" s="25">
        <f t="shared" si="159"/>
        <v>34871400</v>
      </c>
      <c r="G682" s="25">
        <f t="shared" si="155"/>
        <v>33175896</v>
      </c>
      <c r="H682" s="25">
        <f t="shared" si="155"/>
        <v>30386838</v>
      </c>
      <c r="I682" s="48">
        <f t="shared" si="155"/>
        <v>29072120</v>
      </c>
      <c r="J682" s="28">
        <f t="shared" si="155"/>
        <v>31735467</v>
      </c>
      <c r="K682" s="26">
        <f t="shared" si="155"/>
        <v>32958940</v>
      </c>
    </row>
    <row r="683" spans="1:11" ht="12.75" hidden="1" customHeight="1" outlineLevel="1">
      <c r="A683" s="5" t="s">
        <v>61</v>
      </c>
      <c r="B683" s="25">
        <f t="shared" ref="B683:F683" si="160">B465+B517+B571+B625</f>
        <v>64523858</v>
      </c>
      <c r="C683" s="25">
        <f t="shared" si="160"/>
        <v>58158531</v>
      </c>
      <c r="D683" s="25">
        <f t="shared" si="160"/>
        <v>63284766</v>
      </c>
      <c r="E683" s="25">
        <f t="shared" si="160"/>
        <v>66712421</v>
      </c>
      <c r="F683" s="25">
        <f t="shared" si="160"/>
        <v>63119884</v>
      </c>
      <c r="G683" s="25">
        <f t="shared" si="155"/>
        <v>62040184</v>
      </c>
      <c r="H683" s="25">
        <f t="shared" si="155"/>
        <v>67516616</v>
      </c>
      <c r="I683" s="48">
        <f t="shared" si="155"/>
        <v>64226607</v>
      </c>
      <c r="J683" s="28">
        <f t="shared" si="155"/>
        <v>63589829</v>
      </c>
      <c r="K683" s="26">
        <f t="shared" si="155"/>
        <v>64211960</v>
      </c>
    </row>
    <row r="684" spans="1:11" ht="12.75" hidden="1" customHeight="1" outlineLevel="1">
      <c r="A684" s="5" t="s">
        <v>62</v>
      </c>
      <c r="B684" s="25">
        <f t="shared" ref="B684:F684" si="161">B466+B518+B572+B626</f>
        <v>4873818</v>
      </c>
      <c r="C684" s="25">
        <f t="shared" si="161"/>
        <v>4988618</v>
      </c>
      <c r="D684" s="25">
        <f t="shared" si="161"/>
        <v>5477752</v>
      </c>
      <c r="E684" s="25">
        <f t="shared" si="161"/>
        <v>5374250</v>
      </c>
      <c r="F684" s="25">
        <f t="shared" si="161"/>
        <v>5336259</v>
      </c>
      <c r="G684" s="25">
        <f t="shared" si="155"/>
        <v>4113842</v>
      </c>
      <c r="H684" s="25">
        <f t="shared" si="155"/>
        <v>4561064</v>
      </c>
      <c r="I684" s="48">
        <f t="shared" si="155"/>
        <v>4889184</v>
      </c>
      <c r="J684" s="28">
        <f t="shared" si="155"/>
        <v>5285993</v>
      </c>
      <c r="K684" s="26">
        <f t="shared" si="155"/>
        <v>5077082</v>
      </c>
    </row>
    <row r="685" spans="1:11" ht="12.75" hidden="1" customHeight="1" outlineLevel="1">
      <c r="A685" s="5" t="s">
        <v>63</v>
      </c>
      <c r="B685" s="25">
        <f t="shared" ref="B685:F685" si="162">B467+B519+B573+B627</f>
        <v>10568568</v>
      </c>
      <c r="C685" s="25">
        <f t="shared" si="162"/>
        <v>9491000</v>
      </c>
      <c r="D685" s="25">
        <f t="shared" si="162"/>
        <v>9440802</v>
      </c>
      <c r="E685" s="25">
        <f t="shared" si="162"/>
        <v>7638625</v>
      </c>
      <c r="F685" s="25">
        <f t="shared" si="162"/>
        <v>6619152</v>
      </c>
      <c r="G685" s="25">
        <f t="shared" si="155"/>
        <v>6731980</v>
      </c>
      <c r="H685" s="25">
        <f t="shared" si="155"/>
        <v>7518416</v>
      </c>
      <c r="I685" s="48">
        <f t="shared" si="155"/>
        <v>7322713</v>
      </c>
      <c r="J685" s="28">
        <f t="shared" si="155"/>
        <v>8171197</v>
      </c>
      <c r="K685" s="26">
        <f t="shared" si="155"/>
        <v>9216741</v>
      </c>
    </row>
    <row r="686" spans="1:11" ht="12.75" hidden="1" customHeight="1" outlineLevel="1">
      <c r="A686" s="5" t="s">
        <v>64</v>
      </c>
      <c r="B686" s="25">
        <f t="shared" ref="B686:F686" si="163">B468+B520+B574+B628</f>
        <v>12772154</v>
      </c>
      <c r="C686" s="25">
        <f t="shared" si="163"/>
        <v>12032097</v>
      </c>
      <c r="D686" s="25">
        <f t="shared" si="163"/>
        <v>13140810</v>
      </c>
      <c r="E686" s="25">
        <f t="shared" si="163"/>
        <v>13910141</v>
      </c>
      <c r="F686" s="25">
        <f t="shared" si="163"/>
        <v>13957277</v>
      </c>
      <c r="G686" s="25">
        <f t="shared" si="155"/>
        <v>15162836</v>
      </c>
      <c r="H686" s="25">
        <f t="shared" si="155"/>
        <v>14903384</v>
      </c>
      <c r="I686" s="48">
        <f t="shared" si="155"/>
        <v>14456775</v>
      </c>
      <c r="J686" s="28">
        <f t="shared" si="155"/>
        <v>13672519</v>
      </c>
      <c r="K686" s="26">
        <f t="shared" si="155"/>
        <v>13545876</v>
      </c>
    </row>
    <row r="687" spans="1:11" ht="12.75" hidden="1" customHeight="1" outlineLevel="1">
      <c r="A687" s="5" t="s">
        <v>65</v>
      </c>
      <c r="B687" s="25">
        <f t="shared" ref="B687:F687" si="164">B469+B521+B575+B629</f>
        <v>9982342</v>
      </c>
      <c r="C687" s="25">
        <f t="shared" si="164"/>
        <v>10715664</v>
      </c>
      <c r="D687" s="25">
        <f t="shared" si="164"/>
        <v>11069698</v>
      </c>
      <c r="E687" s="25">
        <f t="shared" si="164"/>
        <v>12995631</v>
      </c>
      <c r="F687" s="25">
        <f t="shared" si="164"/>
        <v>12954070</v>
      </c>
      <c r="G687" s="25">
        <f t="shared" si="155"/>
        <v>13384660</v>
      </c>
      <c r="H687" s="25">
        <f t="shared" si="155"/>
        <v>14511610</v>
      </c>
      <c r="I687" s="48">
        <f t="shared" si="155"/>
        <v>13050878</v>
      </c>
      <c r="J687" s="28">
        <f t="shared" si="155"/>
        <v>12753576</v>
      </c>
      <c r="K687" s="26">
        <f t="shared" si="155"/>
        <v>13531955</v>
      </c>
    </row>
    <row r="688" spans="1:11" ht="12.75" hidden="1" customHeight="1" outlineLevel="1">
      <c r="A688" s="5" t="s">
        <v>66</v>
      </c>
      <c r="B688" s="25">
        <f t="shared" ref="B688:F688" si="165">B470+B522+B576+B630</f>
        <v>133282674</v>
      </c>
      <c r="C688" s="25">
        <f t="shared" si="165"/>
        <v>118418458</v>
      </c>
      <c r="D688" s="25">
        <f t="shared" si="165"/>
        <v>122466236</v>
      </c>
      <c r="E688" s="25">
        <f t="shared" si="165"/>
        <v>127254865</v>
      </c>
      <c r="F688" s="25">
        <f t="shared" si="165"/>
        <v>131939958</v>
      </c>
      <c r="G688" s="25">
        <f t="shared" ref="G688:K697" si="166">G470+G522+G576+G630</f>
        <v>140653006</v>
      </c>
      <c r="H688" s="25">
        <f t="shared" si="166"/>
        <v>138297870</v>
      </c>
      <c r="I688" s="48">
        <f t="shared" si="166"/>
        <v>139990854</v>
      </c>
      <c r="J688" s="28">
        <f t="shared" si="166"/>
        <v>136217886</v>
      </c>
      <c r="K688" s="26">
        <f t="shared" si="166"/>
        <v>134651908</v>
      </c>
    </row>
    <row r="689" spans="1:11" ht="12.75" hidden="1" customHeight="1" outlineLevel="1">
      <c r="A689" s="5" t="s">
        <v>67</v>
      </c>
      <c r="B689" s="25">
        <f t="shared" ref="B689:F689" si="167">B471+B523+B577+B631</f>
        <v>15506096</v>
      </c>
      <c r="C689" s="25">
        <f t="shared" si="167"/>
        <v>14127785</v>
      </c>
      <c r="D689" s="25">
        <f t="shared" si="167"/>
        <v>15906388</v>
      </c>
      <c r="E689" s="25">
        <f t="shared" si="167"/>
        <v>15348470</v>
      </c>
      <c r="F689" s="25">
        <f t="shared" si="167"/>
        <v>16527635</v>
      </c>
      <c r="G689" s="25">
        <f t="shared" si="166"/>
        <v>16054148</v>
      </c>
      <c r="H689" s="25">
        <f t="shared" si="166"/>
        <v>14228482</v>
      </c>
      <c r="I689" s="48">
        <f t="shared" si="166"/>
        <v>12008819</v>
      </c>
      <c r="J689" s="28">
        <f t="shared" si="166"/>
        <v>12721117</v>
      </c>
      <c r="K689" s="26">
        <f t="shared" si="166"/>
        <v>13688959</v>
      </c>
    </row>
    <row r="690" spans="1:11" ht="12.75" hidden="1" customHeight="1" outlineLevel="1">
      <c r="A690" s="5" t="s">
        <v>68</v>
      </c>
      <c r="B690" s="25">
        <f t="shared" ref="B690:F690" si="168">B472+B524+B578+B632</f>
        <v>22877702</v>
      </c>
      <c r="C690" s="25">
        <f t="shared" si="168"/>
        <v>20421978</v>
      </c>
      <c r="D690" s="25">
        <f t="shared" si="168"/>
        <v>20313966</v>
      </c>
      <c r="E690" s="25">
        <f t="shared" si="168"/>
        <v>20366429</v>
      </c>
      <c r="F690" s="25">
        <f t="shared" si="168"/>
        <v>23578355</v>
      </c>
      <c r="G690" s="25">
        <f t="shared" si="166"/>
        <v>22497384</v>
      </c>
      <c r="H690" s="25">
        <f t="shared" si="166"/>
        <v>21166162</v>
      </c>
      <c r="I690" s="48">
        <f t="shared" si="166"/>
        <v>19961344</v>
      </c>
      <c r="J690" s="28">
        <f t="shared" si="166"/>
        <v>19457412</v>
      </c>
      <c r="K690" s="26">
        <f t="shared" si="166"/>
        <v>18336633</v>
      </c>
    </row>
    <row r="691" spans="1:11" ht="12.75" hidden="1" customHeight="1" outlineLevel="1">
      <c r="A691" s="5" t="s">
        <v>69</v>
      </c>
      <c r="B691" s="25">
        <f t="shared" ref="B691:F691" si="169">B473+B525+B579+B633</f>
        <v>25406554</v>
      </c>
      <c r="C691" s="25">
        <f t="shared" si="169"/>
        <v>22975575</v>
      </c>
      <c r="D691" s="25">
        <f t="shared" si="169"/>
        <v>25250674</v>
      </c>
      <c r="E691" s="25">
        <f t="shared" si="169"/>
        <v>24964072</v>
      </c>
      <c r="F691" s="25">
        <f t="shared" si="169"/>
        <v>22447224</v>
      </c>
      <c r="G691" s="25">
        <f t="shared" si="166"/>
        <v>21786534</v>
      </c>
      <c r="H691" s="25">
        <f t="shared" si="166"/>
        <v>21898800</v>
      </c>
      <c r="I691" s="48">
        <f t="shared" si="166"/>
        <v>20319855</v>
      </c>
      <c r="J691" s="28">
        <f t="shared" si="166"/>
        <v>20560155</v>
      </c>
      <c r="K691" s="26">
        <f t="shared" si="166"/>
        <v>22695853</v>
      </c>
    </row>
    <row r="692" spans="1:11" ht="12.75" hidden="1" customHeight="1" outlineLevel="1">
      <c r="A692" s="5" t="s">
        <v>70</v>
      </c>
      <c r="B692" s="25">
        <f t="shared" ref="B692:F692" si="170">B474+B526+B580+B634</f>
        <v>22209976</v>
      </c>
      <c r="C692" s="25">
        <f t="shared" si="170"/>
        <v>20105235</v>
      </c>
      <c r="D692" s="25">
        <f t="shared" si="170"/>
        <v>20120128</v>
      </c>
      <c r="E692" s="25">
        <f t="shared" si="170"/>
        <v>19820585</v>
      </c>
      <c r="F692" s="25">
        <f t="shared" si="170"/>
        <v>19292274</v>
      </c>
      <c r="G692" s="25">
        <f t="shared" si="166"/>
        <v>18661398</v>
      </c>
      <c r="H692" s="25">
        <f t="shared" si="166"/>
        <v>17360216</v>
      </c>
      <c r="I692" s="48">
        <f t="shared" si="166"/>
        <v>18192237</v>
      </c>
      <c r="J692" s="28">
        <f t="shared" si="166"/>
        <v>19838440</v>
      </c>
      <c r="K692" s="26">
        <f t="shared" si="166"/>
        <v>20848876</v>
      </c>
    </row>
    <row r="693" spans="1:11" ht="12.75" hidden="1" customHeight="1" outlineLevel="1">
      <c r="A693" s="5" t="s">
        <v>71</v>
      </c>
      <c r="B693" s="25">
        <f t="shared" ref="B693:F693" si="171">B475+B527+B581+B635</f>
        <v>78145776</v>
      </c>
      <c r="C693" s="25">
        <f t="shared" si="171"/>
        <v>81483602</v>
      </c>
      <c r="D693" s="25">
        <f t="shared" si="171"/>
        <v>98310654</v>
      </c>
      <c r="E693" s="25">
        <f t="shared" si="171"/>
        <v>109713056</v>
      </c>
      <c r="F693" s="25">
        <f t="shared" si="171"/>
        <v>115580394</v>
      </c>
      <c r="G693" s="25">
        <f t="shared" si="166"/>
        <v>126470828</v>
      </c>
      <c r="H693" s="25">
        <f t="shared" si="166"/>
        <v>144951400</v>
      </c>
      <c r="I693" s="48">
        <f t="shared" si="166"/>
        <v>148186291</v>
      </c>
      <c r="J693" s="28">
        <f t="shared" si="166"/>
        <v>155913229</v>
      </c>
      <c r="K693" s="26">
        <f t="shared" si="166"/>
        <v>157315865</v>
      </c>
    </row>
    <row r="694" spans="1:11" ht="12.75" hidden="1" customHeight="1" outlineLevel="1">
      <c r="A694" s="5" t="s">
        <v>72</v>
      </c>
      <c r="B694" s="25">
        <f t="shared" ref="B694:F694" si="172">B476+B528+B582+B636</f>
        <v>23068770</v>
      </c>
      <c r="C694" s="25">
        <f t="shared" si="172"/>
        <v>23793868</v>
      </c>
      <c r="D694" s="25">
        <f t="shared" si="172"/>
        <v>26555732</v>
      </c>
      <c r="E694" s="25">
        <f t="shared" si="172"/>
        <v>27607204</v>
      </c>
      <c r="F694" s="25">
        <f t="shared" si="172"/>
        <v>26425959</v>
      </c>
      <c r="G694" s="25">
        <f t="shared" si="166"/>
        <v>27791810</v>
      </c>
      <c r="H694" s="25">
        <f t="shared" si="166"/>
        <v>26912902</v>
      </c>
      <c r="I694" s="48">
        <f t="shared" si="166"/>
        <v>24218274</v>
      </c>
      <c r="J694" s="28">
        <f t="shared" si="166"/>
        <v>24686521</v>
      </c>
      <c r="K694" s="26">
        <f t="shared" si="166"/>
        <v>25001030</v>
      </c>
    </row>
    <row r="695" spans="1:11" ht="12.75" hidden="1" customHeight="1" outlineLevel="1">
      <c r="A695" s="5" t="s">
        <v>73</v>
      </c>
      <c r="B695" s="25">
        <f t="shared" ref="B695:F695" si="173">B477+B529+B583+B637</f>
        <v>16901504</v>
      </c>
      <c r="C695" s="25">
        <f t="shared" si="173"/>
        <v>16106082</v>
      </c>
      <c r="D695" s="25">
        <f t="shared" si="173"/>
        <v>19934474</v>
      </c>
      <c r="E695" s="25">
        <f t="shared" si="173"/>
        <v>19753739</v>
      </c>
      <c r="F695" s="25">
        <f t="shared" si="173"/>
        <v>18098366</v>
      </c>
      <c r="G695" s="25">
        <f t="shared" si="166"/>
        <v>17049132</v>
      </c>
      <c r="H695" s="25">
        <f t="shared" si="166"/>
        <v>17028668</v>
      </c>
      <c r="I695" s="48">
        <f t="shared" si="166"/>
        <v>14722692</v>
      </c>
      <c r="J695" s="28">
        <f t="shared" si="166"/>
        <v>16264654</v>
      </c>
      <c r="K695" s="26">
        <f t="shared" si="166"/>
        <v>14569156</v>
      </c>
    </row>
    <row r="696" spans="1:11" ht="12.75" hidden="1" customHeight="1" outlineLevel="1">
      <c r="A696" s="5" t="s">
        <v>74</v>
      </c>
      <c r="B696" s="25">
        <f t="shared" ref="B696:F696" si="174">B478+B530+B584+B638</f>
        <v>17853496</v>
      </c>
      <c r="C696" s="25">
        <f t="shared" si="174"/>
        <v>17798840</v>
      </c>
      <c r="D696" s="25">
        <f t="shared" si="174"/>
        <v>21161052</v>
      </c>
      <c r="E696" s="25">
        <f t="shared" si="174"/>
        <v>24249318</v>
      </c>
      <c r="F696" s="25">
        <f t="shared" si="174"/>
        <v>28434281</v>
      </c>
      <c r="G696" s="25">
        <f t="shared" si="166"/>
        <v>31219872</v>
      </c>
      <c r="H696" s="25">
        <f t="shared" si="166"/>
        <v>32524626</v>
      </c>
      <c r="I696" s="48">
        <f t="shared" si="166"/>
        <v>30532745</v>
      </c>
      <c r="J696" s="28">
        <f t="shared" si="166"/>
        <v>28104741</v>
      </c>
      <c r="K696" s="26">
        <f t="shared" si="166"/>
        <v>26725668</v>
      </c>
    </row>
    <row r="697" spans="1:11" ht="12.75" hidden="1" customHeight="1" outlineLevel="1">
      <c r="A697" s="5" t="s">
        <v>75</v>
      </c>
      <c r="B697" s="25">
        <f t="shared" ref="B697:F697" si="175">B479+B531+B585+B639</f>
        <v>14747132</v>
      </c>
      <c r="C697" s="25">
        <f t="shared" si="175"/>
        <v>14740043</v>
      </c>
      <c r="D697" s="25">
        <f t="shared" si="175"/>
        <v>15607812</v>
      </c>
      <c r="E697" s="25">
        <f t="shared" si="175"/>
        <v>18838618</v>
      </c>
      <c r="F697" s="25">
        <f t="shared" si="175"/>
        <v>19714669</v>
      </c>
      <c r="G697" s="25">
        <f t="shared" si="166"/>
        <v>19170264</v>
      </c>
      <c r="H697" s="25">
        <f t="shared" si="166"/>
        <v>22638254</v>
      </c>
      <c r="I697" s="48">
        <f t="shared" si="166"/>
        <v>22433546</v>
      </c>
      <c r="J697" s="28">
        <f t="shared" si="166"/>
        <v>21620521</v>
      </c>
      <c r="K697" s="26">
        <f t="shared" si="166"/>
        <v>23447672</v>
      </c>
    </row>
    <row r="698" spans="1:11" ht="12.75" hidden="1" customHeight="1" outlineLevel="1">
      <c r="A698" s="5" t="s">
        <v>76</v>
      </c>
      <c r="B698" s="25">
        <f t="shared" ref="B698:F698" si="176">B480+B532+B586+B640</f>
        <v>7106372</v>
      </c>
      <c r="C698" s="25">
        <f t="shared" si="176"/>
        <v>7454511</v>
      </c>
      <c r="D698" s="25">
        <f t="shared" si="176"/>
        <v>7673140</v>
      </c>
      <c r="E698" s="25">
        <f t="shared" si="176"/>
        <v>7980432</v>
      </c>
      <c r="F698" s="25">
        <f t="shared" si="176"/>
        <v>7938495</v>
      </c>
      <c r="G698" s="25">
        <f t="shared" ref="G698:K707" si="177">G480+G532+G586+G640</f>
        <v>8571156</v>
      </c>
      <c r="H698" s="25">
        <f t="shared" si="177"/>
        <v>9724236</v>
      </c>
      <c r="I698" s="48">
        <f t="shared" si="177"/>
        <v>9156358</v>
      </c>
      <c r="J698" s="28">
        <f t="shared" si="177"/>
        <v>9465735</v>
      </c>
      <c r="K698" s="26">
        <f t="shared" si="177"/>
        <v>9935517</v>
      </c>
    </row>
    <row r="699" spans="1:11" ht="12.75" hidden="1" customHeight="1" outlineLevel="1">
      <c r="A699" s="5" t="s">
        <v>77</v>
      </c>
      <c r="B699" s="25">
        <f t="shared" ref="B699:F699" si="178">B481+B533+B587+B641</f>
        <v>17667160</v>
      </c>
      <c r="C699" s="25">
        <f t="shared" si="178"/>
        <v>16733307</v>
      </c>
      <c r="D699" s="25">
        <f t="shared" si="178"/>
        <v>17242162</v>
      </c>
      <c r="E699" s="25">
        <f t="shared" si="178"/>
        <v>15729779</v>
      </c>
      <c r="F699" s="25">
        <f t="shared" si="178"/>
        <v>14470215</v>
      </c>
      <c r="G699" s="25">
        <f t="shared" si="177"/>
        <v>13522800</v>
      </c>
      <c r="H699" s="25">
        <f t="shared" si="177"/>
        <v>14702272</v>
      </c>
      <c r="I699" s="48">
        <f t="shared" si="177"/>
        <v>15226858</v>
      </c>
      <c r="J699" s="28">
        <f t="shared" si="177"/>
        <v>16740123</v>
      </c>
      <c r="K699" s="26">
        <f t="shared" si="177"/>
        <v>19283139</v>
      </c>
    </row>
    <row r="700" spans="1:11" ht="12.75" hidden="1" customHeight="1" outlineLevel="1">
      <c r="A700" s="5" t="s">
        <v>78</v>
      </c>
      <c r="B700" s="25">
        <f t="shared" ref="B700:F700" si="179">B482+B534+B588+B642</f>
        <v>7156256</v>
      </c>
      <c r="C700" s="25">
        <f t="shared" si="179"/>
        <v>6450357</v>
      </c>
      <c r="D700" s="25">
        <f t="shared" si="179"/>
        <v>6589408</v>
      </c>
      <c r="E700" s="25">
        <f t="shared" si="179"/>
        <v>7287116</v>
      </c>
      <c r="F700" s="25">
        <f t="shared" si="179"/>
        <v>7177029</v>
      </c>
      <c r="G700" s="25">
        <f t="shared" si="177"/>
        <v>6767894</v>
      </c>
      <c r="H700" s="25">
        <f t="shared" si="177"/>
        <v>8631452</v>
      </c>
      <c r="I700" s="48">
        <f t="shared" si="177"/>
        <v>9369409</v>
      </c>
      <c r="J700" s="28">
        <f t="shared" si="177"/>
        <v>10147374</v>
      </c>
      <c r="K700" s="26">
        <f t="shared" si="177"/>
        <v>9723565</v>
      </c>
    </row>
    <row r="701" spans="1:11" ht="12.75" hidden="1" customHeight="1" outlineLevel="1">
      <c r="A701" s="5" t="s">
        <v>79</v>
      </c>
      <c r="B701" s="25">
        <f t="shared" ref="B701:F701" si="180">B483+B535+B589+B643</f>
        <v>12918410</v>
      </c>
      <c r="C701" s="25">
        <f t="shared" si="180"/>
        <v>13761788</v>
      </c>
      <c r="D701" s="25">
        <f t="shared" si="180"/>
        <v>14999016</v>
      </c>
      <c r="E701" s="25">
        <f t="shared" si="180"/>
        <v>16290310</v>
      </c>
      <c r="F701" s="25">
        <f t="shared" si="180"/>
        <v>17392946</v>
      </c>
      <c r="G701" s="25">
        <f t="shared" si="177"/>
        <v>17803688</v>
      </c>
      <c r="H701" s="25">
        <f t="shared" si="177"/>
        <v>16992774</v>
      </c>
      <c r="I701" s="48">
        <f t="shared" si="177"/>
        <v>16973675</v>
      </c>
      <c r="J701" s="28">
        <f t="shared" si="177"/>
        <v>15627644</v>
      </c>
      <c r="K701" s="26">
        <f t="shared" si="177"/>
        <v>15883304</v>
      </c>
    </row>
    <row r="702" spans="1:11" ht="12.75" hidden="1" customHeight="1" outlineLevel="1">
      <c r="A702" s="5" t="s">
        <v>80</v>
      </c>
      <c r="B702" s="25">
        <f t="shared" ref="B702:F702" si="181">B484+B536+B590+B644</f>
        <v>4636750</v>
      </c>
      <c r="C702" s="25">
        <f t="shared" si="181"/>
        <v>4184374</v>
      </c>
      <c r="D702" s="25">
        <f t="shared" si="181"/>
        <v>4173512</v>
      </c>
      <c r="E702" s="25">
        <f t="shared" si="181"/>
        <v>4179620</v>
      </c>
      <c r="F702" s="25">
        <f t="shared" si="181"/>
        <v>3798419</v>
      </c>
      <c r="G702" s="25">
        <f t="shared" si="177"/>
        <v>4423338</v>
      </c>
      <c r="H702" s="25">
        <f t="shared" si="177"/>
        <v>6709330</v>
      </c>
      <c r="I702" s="48">
        <f t="shared" si="177"/>
        <v>7165715</v>
      </c>
      <c r="J702" s="28">
        <f t="shared" si="177"/>
        <v>7794297</v>
      </c>
      <c r="K702" s="26">
        <f t="shared" si="177"/>
        <v>7726181</v>
      </c>
    </row>
    <row r="703" spans="1:11" ht="12.75" hidden="1" customHeight="1" outlineLevel="1">
      <c r="A703" s="5" t="s">
        <v>81</v>
      </c>
      <c r="B703" s="25">
        <f t="shared" ref="B703:F703" si="182">B485+B537+B591+B645</f>
        <v>73494126</v>
      </c>
      <c r="C703" s="25">
        <f t="shared" si="182"/>
        <v>66348737</v>
      </c>
      <c r="D703" s="25">
        <f t="shared" si="182"/>
        <v>70334386</v>
      </c>
      <c r="E703" s="25">
        <f t="shared" si="182"/>
        <v>74246025</v>
      </c>
      <c r="F703" s="25">
        <f t="shared" si="182"/>
        <v>72938548</v>
      </c>
      <c r="G703" s="25">
        <f t="shared" si="177"/>
        <v>72201350</v>
      </c>
      <c r="H703" s="25">
        <f t="shared" si="177"/>
        <v>74285706</v>
      </c>
      <c r="I703" s="48">
        <f t="shared" si="177"/>
        <v>72972826</v>
      </c>
      <c r="J703" s="28">
        <f t="shared" si="177"/>
        <v>77570356</v>
      </c>
      <c r="K703" s="26">
        <f t="shared" si="177"/>
        <v>84159932</v>
      </c>
    </row>
    <row r="704" spans="1:11" ht="12.75" hidden="1" customHeight="1" outlineLevel="1">
      <c r="A704" s="5" t="s">
        <v>82</v>
      </c>
      <c r="B704" s="25">
        <f t="shared" ref="B704:F704" si="183">B486+B538+B592+B646</f>
        <v>26800390</v>
      </c>
      <c r="C704" s="25">
        <f t="shared" si="183"/>
        <v>26250044</v>
      </c>
      <c r="D704" s="25">
        <f t="shared" si="183"/>
        <v>28744516</v>
      </c>
      <c r="E704" s="25">
        <f t="shared" si="183"/>
        <v>29025717</v>
      </c>
      <c r="F704" s="25">
        <f t="shared" si="183"/>
        <v>28343756</v>
      </c>
      <c r="G704" s="25">
        <f t="shared" si="177"/>
        <v>27209742</v>
      </c>
      <c r="H704" s="25">
        <f t="shared" si="177"/>
        <v>26797276</v>
      </c>
      <c r="I704" s="48">
        <f t="shared" si="177"/>
        <v>27894841</v>
      </c>
      <c r="J704" s="28">
        <f t="shared" si="177"/>
        <v>27214307</v>
      </c>
      <c r="K704" s="26">
        <f t="shared" si="177"/>
        <v>26775397</v>
      </c>
    </row>
    <row r="705" spans="1:11" ht="12.75" hidden="1" customHeight="1" outlineLevel="1">
      <c r="A705" s="5" t="s">
        <v>83</v>
      </c>
      <c r="B705" s="25">
        <f t="shared" ref="B705:F705" si="184">B487+B539+B593+B647</f>
        <v>38926966</v>
      </c>
      <c r="C705" s="25">
        <f t="shared" si="184"/>
        <v>39870167</v>
      </c>
      <c r="D705" s="25">
        <f t="shared" si="184"/>
        <v>47924442</v>
      </c>
      <c r="E705" s="25">
        <f t="shared" si="184"/>
        <v>50945684</v>
      </c>
      <c r="F705" s="25">
        <f t="shared" si="184"/>
        <v>57341175</v>
      </c>
      <c r="G705" s="25">
        <f t="shared" si="177"/>
        <v>64482360</v>
      </c>
      <c r="H705" s="25">
        <f t="shared" si="177"/>
        <v>71793338</v>
      </c>
      <c r="I705" s="48">
        <f t="shared" si="177"/>
        <v>77166070</v>
      </c>
      <c r="J705" s="28">
        <f t="shared" si="177"/>
        <v>80452025</v>
      </c>
      <c r="K705" s="26">
        <f t="shared" si="177"/>
        <v>84344120</v>
      </c>
    </row>
    <row r="706" spans="1:11" ht="12.75" hidden="1" customHeight="1" outlineLevel="1">
      <c r="A706" s="5" t="s">
        <v>84</v>
      </c>
      <c r="B706" s="25">
        <f t="shared" ref="B706:F706" si="185">B488+B540+B594+B648</f>
        <v>12428488</v>
      </c>
      <c r="C706" s="25">
        <f t="shared" si="185"/>
        <v>12717902</v>
      </c>
      <c r="D706" s="25">
        <f t="shared" si="185"/>
        <v>15505070</v>
      </c>
      <c r="E706" s="25">
        <f t="shared" si="185"/>
        <v>14315795</v>
      </c>
      <c r="F706" s="25">
        <f t="shared" si="185"/>
        <v>13875971</v>
      </c>
      <c r="G706" s="25">
        <f t="shared" si="177"/>
        <v>14613934</v>
      </c>
      <c r="H706" s="25">
        <f t="shared" si="177"/>
        <v>14623488</v>
      </c>
      <c r="I706" s="48">
        <f t="shared" si="177"/>
        <v>13973807</v>
      </c>
      <c r="J706" s="28">
        <f t="shared" si="177"/>
        <v>14935756</v>
      </c>
      <c r="K706" s="26">
        <f t="shared" si="177"/>
        <v>16925419</v>
      </c>
    </row>
    <row r="707" spans="1:11" ht="12.75" hidden="1" customHeight="1" outlineLevel="1">
      <c r="A707" s="5" t="s">
        <v>85</v>
      </c>
      <c r="B707" s="25">
        <f t="shared" ref="B707:F707" si="186">B489+B541+B595+B649</f>
        <v>80456014</v>
      </c>
      <c r="C707" s="25">
        <f t="shared" si="186"/>
        <v>80089124</v>
      </c>
      <c r="D707" s="25">
        <f t="shared" si="186"/>
        <v>86744456</v>
      </c>
      <c r="E707" s="25">
        <f t="shared" si="186"/>
        <v>90885520</v>
      </c>
      <c r="F707" s="25">
        <f t="shared" si="186"/>
        <v>99363028</v>
      </c>
      <c r="G707" s="25">
        <f t="shared" si="177"/>
        <v>103507598</v>
      </c>
      <c r="H707" s="25">
        <f t="shared" si="177"/>
        <v>108793962</v>
      </c>
      <c r="I707" s="48">
        <f t="shared" si="177"/>
        <v>112580302</v>
      </c>
      <c r="J707" s="28">
        <f t="shared" si="177"/>
        <v>110690949</v>
      </c>
      <c r="K707" s="26">
        <f t="shared" si="177"/>
        <v>113663423</v>
      </c>
    </row>
    <row r="708" spans="1:11" ht="12.75" hidden="1" customHeight="1" outlineLevel="1">
      <c r="A708" s="5" t="s">
        <v>86</v>
      </c>
      <c r="B708" s="25">
        <f t="shared" ref="B708:F708" si="187">B490+B542+B596+B650</f>
        <v>12624594</v>
      </c>
      <c r="C708" s="25">
        <f t="shared" si="187"/>
        <v>12165215</v>
      </c>
      <c r="D708" s="25">
        <f t="shared" si="187"/>
        <v>12310414</v>
      </c>
      <c r="E708" s="25">
        <f t="shared" si="187"/>
        <v>14101299</v>
      </c>
      <c r="F708" s="25">
        <f t="shared" si="187"/>
        <v>15522602</v>
      </c>
      <c r="G708" s="25">
        <f t="shared" ref="G708:K717" si="188">G490+G542+G596+G650</f>
        <v>15641380</v>
      </c>
      <c r="H708" s="25">
        <f t="shared" si="188"/>
        <v>15708772</v>
      </c>
      <c r="I708" s="48">
        <f t="shared" si="188"/>
        <v>15292128</v>
      </c>
      <c r="J708" s="28">
        <f t="shared" si="188"/>
        <v>14141365</v>
      </c>
      <c r="K708" s="26">
        <f t="shared" si="188"/>
        <v>14044918</v>
      </c>
    </row>
    <row r="709" spans="1:11" ht="12.75" hidden="1" customHeight="1" outlineLevel="1">
      <c r="A709" s="5" t="s">
        <v>87</v>
      </c>
      <c r="B709" s="25">
        <f t="shared" ref="B709:F709" si="189">B491+B543+B597+B651</f>
        <v>17997556</v>
      </c>
      <c r="C709" s="25">
        <f t="shared" si="189"/>
        <v>16369105</v>
      </c>
      <c r="D709" s="25">
        <f t="shared" si="189"/>
        <v>17888098</v>
      </c>
      <c r="E709" s="25">
        <f t="shared" si="189"/>
        <v>18213070</v>
      </c>
      <c r="F709" s="25">
        <f t="shared" si="189"/>
        <v>17448333</v>
      </c>
      <c r="G709" s="25">
        <f t="shared" si="188"/>
        <v>15365880</v>
      </c>
      <c r="H709" s="25">
        <f t="shared" si="188"/>
        <v>13362880</v>
      </c>
      <c r="I709" s="48">
        <f t="shared" si="188"/>
        <v>13878844</v>
      </c>
      <c r="J709" s="28">
        <f t="shared" si="188"/>
        <v>14397655</v>
      </c>
      <c r="K709" s="26">
        <f t="shared" si="188"/>
        <v>14968878</v>
      </c>
    </row>
    <row r="710" spans="1:11" ht="12.75" hidden="1" customHeight="1" outlineLevel="1">
      <c r="A710" s="5" t="s">
        <v>88</v>
      </c>
      <c r="B710" s="25">
        <f t="shared" ref="B710:F710" si="190">B492+B544+B598+B652</f>
        <v>23280244</v>
      </c>
      <c r="C710" s="25">
        <f t="shared" si="190"/>
        <v>21745556</v>
      </c>
      <c r="D710" s="25">
        <f t="shared" si="190"/>
        <v>24578962</v>
      </c>
      <c r="E710" s="25">
        <f t="shared" si="190"/>
        <v>27965642</v>
      </c>
      <c r="F710" s="25">
        <f t="shared" si="190"/>
        <v>24216738</v>
      </c>
      <c r="G710" s="25">
        <f t="shared" si="188"/>
        <v>22765006</v>
      </c>
      <c r="H710" s="25">
        <f t="shared" si="188"/>
        <v>10188469</v>
      </c>
      <c r="I710" s="48">
        <f t="shared" si="188"/>
        <v>10654093</v>
      </c>
      <c r="J710" s="28">
        <f t="shared" si="188"/>
        <v>10475325</v>
      </c>
      <c r="K710" s="26">
        <f t="shared" si="188"/>
        <v>14097610</v>
      </c>
    </row>
    <row r="711" spans="1:11" ht="12.75" hidden="1" customHeight="1" outlineLevel="1">
      <c r="A711" s="5" t="s">
        <v>89</v>
      </c>
      <c r="B711" s="25">
        <f t="shared" ref="B711:F711" si="191">B493+B545+B599+B653</f>
        <v>21031204</v>
      </c>
      <c r="C711" s="25">
        <f t="shared" si="191"/>
        <v>20574427</v>
      </c>
      <c r="D711" s="25">
        <f t="shared" si="191"/>
        <v>22142812</v>
      </c>
      <c r="E711" s="25">
        <f t="shared" si="191"/>
        <v>23148354</v>
      </c>
      <c r="F711" s="25">
        <f t="shared" si="191"/>
        <v>22393273</v>
      </c>
      <c r="G711" s="25">
        <f t="shared" si="188"/>
        <v>22276016</v>
      </c>
      <c r="H711" s="25">
        <f t="shared" si="188"/>
        <v>22668982</v>
      </c>
      <c r="I711" s="48">
        <f t="shared" si="188"/>
        <v>22287526</v>
      </c>
      <c r="J711" s="28">
        <f t="shared" si="188"/>
        <v>23469128</v>
      </c>
      <c r="K711" s="26">
        <f t="shared" si="188"/>
        <v>23853633</v>
      </c>
    </row>
    <row r="712" spans="1:11" ht="12.75" hidden="1" customHeight="1" outlineLevel="1">
      <c r="A712" s="5" t="s">
        <v>90</v>
      </c>
      <c r="B712" s="25">
        <f t="shared" ref="B712:F712" si="192">B494+B546+B600+B654</f>
        <v>32391782</v>
      </c>
      <c r="C712" s="25">
        <f t="shared" si="192"/>
        <v>30294730</v>
      </c>
      <c r="D712" s="25">
        <f t="shared" si="192"/>
        <v>31952506</v>
      </c>
      <c r="E712" s="25">
        <f t="shared" si="192"/>
        <v>32974900</v>
      </c>
      <c r="F712" s="25">
        <f t="shared" si="192"/>
        <v>34060420</v>
      </c>
      <c r="G712" s="25">
        <f t="shared" si="188"/>
        <v>34942112</v>
      </c>
      <c r="H712" s="25">
        <f t="shared" si="188"/>
        <v>33576074</v>
      </c>
      <c r="I712" s="48">
        <f t="shared" si="188"/>
        <v>33311915</v>
      </c>
      <c r="J712" s="28">
        <f t="shared" si="188"/>
        <v>33539023</v>
      </c>
      <c r="K712" s="26">
        <f t="shared" si="188"/>
        <v>36162786</v>
      </c>
    </row>
    <row r="713" spans="1:11" ht="12.75" hidden="1" customHeight="1" outlineLevel="1">
      <c r="A713" s="5" t="s">
        <v>91</v>
      </c>
      <c r="B713" s="25">
        <f t="shared" ref="B713:F713" si="193">B495+B547+B601+B655</f>
        <v>11226626</v>
      </c>
      <c r="C713" s="25">
        <f t="shared" si="193"/>
        <v>10139406</v>
      </c>
      <c r="D713" s="25">
        <f t="shared" si="193"/>
        <v>10892020</v>
      </c>
      <c r="E713" s="25">
        <f t="shared" si="193"/>
        <v>10779470</v>
      </c>
      <c r="F713" s="25">
        <f t="shared" si="193"/>
        <v>11061141</v>
      </c>
      <c r="G713" s="25">
        <f t="shared" si="188"/>
        <v>11699858</v>
      </c>
      <c r="H713" s="25">
        <f t="shared" si="188"/>
        <v>11022932</v>
      </c>
      <c r="I713" s="48">
        <f t="shared" si="188"/>
        <v>11187230</v>
      </c>
      <c r="J713" s="28">
        <f t="shared" si="188"/>
        <v>11188479</v>
      </c>
      <c r="K713" s="26">
        <f t="shared" si="188"/>
        <v>10676899</v>
      </c>
    </row>
    <row r="714" spans="1:11" ht="12.75" hidden="1" customHeight="1" outlineLevel="1">
      <c r="A714" s="5" t="s">
        <v>92</v>
      </c>
      <c r="B714" s="25">
        <f t="shared" ref="B714:F714" si="194">B496+B548+B602+B656</f>
        <v>15166180</v>
      </c>
      <c r="C714" s="25">
        <f t="shared" si="194"/>
        <v>13690643</v>
      </c>
      <c r="D714" s="25">
        <f t="shared" si="194"/>
        <v>13618232</v>
      </c>
      <c r="E714" s="25">
        <f t="shared" si="194"/>
        <v>13328426</v>
      </c>
      <c r="F714" s="25">
        <f t="shared" si="194"/>
        <v>12304078</v>
      </c>
      <c r="G714" s="25">
        <f t="shared" si="188"/>
        <v>11764104</v>
      </c>
      <c r="H714" s="25">
        <f t="shared" si="188"/>
        <v>12490636</v>
      </c>
      <c r="I714" s="48">
        <f t="shared" si="188"/>
        <v>11571993</v>
      </c>
      <c r="J714" s="28">
        <f t="shared" si="188"/>
        <v>11245443</v>
      </c>
      <c r="K714" s="26">
        <f t="shared" si="188"/>
        <v>11070120</v>
      </c>
    </row>
    <row r="715" spans="1:11" ht="12.75" hidden="1" customHeight="1" outlineLevel="1">
      <c r="A715" s="5" t="s">
        <v>93</v>
      </c>
      <c r="B715" s="25">
        <f t="shared" ref="B715:F715" si="195">B497+B549+B603+B657</f>
        <v>10719922</v>
      </c>
      <c r="C715" s="25">
        <f t="shared" si="195"/>
        <v>14554433</v>
      </c>
      <c r="D715" s="25">
        <f t="shared" si="195"/>
        <v>15465370</v>
      </c>
      <c r="E715" s="25">
        <f t="shared" si="195"/>
        <v>16468261</v>
      </c>
      <c r="F715" s="25">
        <f t="shared" si="195"/>
        <v>14638899</v>
      </c>
      <c r="G715" s="25">
        <f t="shared" si="188"/>
        <v>15349016</v>
      </c>
      <c r="H715" s="25">
        <f t="shared" si="188"/>
        <v>16399380</v>
      </c>
      <c r="I715" s="48">
        <f t="shared" si="188"/>
        <v>17993170</v>
      </c>
      <c r="J715" s="28">
        <f t="shared" si="188"/>
        <v>16923931</v>
      </c>
      <c r="K715" s="26">
        <f t="shared" si="188"/>
        <v>18119356</v>
      </c>
    </row>
    <row r="716" spans="1:11" ht="12.75" hidden="1" customHeight="1" outlineLevel="1">
      <c r="A716" s="5" t="s">
        <v>94</v>
      </c>
      <c r="B716" s="25">
        <f t="shared" ref="B716:F716" si="196">B498+B550+B604+B658</f>
        <v>5572564</v>
      </c>
      <c r="C716" s="25">
        <f t="shared" si="196"/>
        <v>5279929</v>
      </c>
      <c r="D716" s="25">
        <f t="shared" si="196"/>
        <v>5433162</v>
      </c>
      <c r="E716" s="25">
        <f t="shared" si="196"/>
        <v>6128017</v>
      </c>
      <c r="F716" s="25">
        <f t="shared" si="196"/>
        <v>7525295</v>
      </c>
      <c r="G716" s="25">
        <f t="shared" si="188"/>
        <v>7125334</v>
      </c>
      <c r="H716" s="25">
        <f t="shared" si="188"/>
        <v>7841984</v>
      </c>
      <c r="I716" s="48">
        <f t="shared" si="188"/>
        <v>7102181</v>
      </c>
      <c r="J716" s="28">
        <f t="shared" si="188"/>
        <v>7770147</v>
      </c>
      <c r="K716" s="26">
        <f t="shared" si="188"/>
        <v>7859723</v>
      </c>
    </row>
    <row r="717" spans="1:11" ht="12.75" hidden="1" customHeight="1" outlineLevel="1">
      <c r="A717" s="5" t="s">
        <v>95</v>
      </c>
      <c r="B717" s="25">
        <f t="shared" ref="B717:F717" si="197">B499+B551+B605+B659</f>
        <v>16166756</v>
      </c>
      <c r="C717" s="25">
        <f t="shared" si="197"/>
        <v>15787156</v>
      </c>
      <c r="D717" s="25">
        <f t="shared" si="197"/>
        <v>16225832</v>
      </c>
      <c r="E717" s="25">
        <f t="shared" si="197"/>
        <v>16832008</v>
      </c>
      <c r="F717" s="25">
        <f t="shared" si="197"/>
        <v>15953622</v>
      </c>
      <c r="G717" s="25">
        <f t="shared" si="188"/>
        <v>17047418</v>
      </c>
      <c r="H717" s="25">
        <f t="shared" si="188"/>
        <v>18475732</v>
      </c>
      <c r="I717" s="48">
        <f t="shared" si="188"/>
        <v>18224152</v>
      </c>
      <c r="J717" s="28">
        <f t="shared" si="188"/>
        <v>18746272</v>
      </c>
      <c r="K717" s="26">
        <f t="shared" si="188"/>
        <v>19290567</v>
      </c>
    </row>
    <row r="718" spans="1:11" ht="26.25" collapsed="1" thickBot="1">
      <c r="A718" s="376" t="s">
        <v>202</v>
      </c>
      <c r="B718" s="154">
        <f t="shared" ref="B718:F718" si="198">SUM(B668:B717)</f>
        <v>1569157590</v>
      </c>
      <c r="C718" s="154">
        <f t="shared" si="198"/>
        <v>1501275020</v>
      </c>
      <c r="D718" s="154">
        <f t="shared" si="198"/>
        <v>1616585935</v>
      </c>
      <c r="E718" s="154">
        <f t="shared" si="198"/>
        <v>1695357627</v>
      </c>
      <c r="F718" s="154">
        <f t="shared" si="198"/>
        <v>1716574249</v>
      </c>
      <c r="G718" s="154">
        <f t="shared" ref="G718:K718" si="199">SUM(G668:G717)</f>
        <v>1737607948</v>
      </c>
      <c r="H718" s="154">
        <f t="shared" si="199"/>
        <v>1767864891</v>
      </c>
      <c r="I718" s="153">
        <f t="shared" si="199"/>
        <v>1743826637</v>
      </c>
      <c r="J718" s="154">
        <f t="shared" si="199"/>
        <v>1767401236</v>
      </c>
      <c r="K718" s="155">
        <f t="shared" si="199"/>
        <v>1833307237</v>
      </c>
    </row>
    <row r="739" spans="1:22">
      <c r="N739" s="12"/>
      <c r="O739" s="12"/>
      <c r="P739" s="12"/>
      <c r="Q739" s="12"/>
      <c r="R739" s="12"/>
      <c r="S739" s="12"/>
      <c r="T739" s="12"/>
    </row>
    <row r="740" spans="1:22" ht="13.5" thickBot="1">
      <c r="N740" s="12"/>
      <c r="O740" s="12"/>
      <c r="P740" s="12"/>
      <c r="Q740" s="12"/>
      <c r="R740" s="12"/>
      <c r="S740" s="12"/>
      <c r="T740" s="12"/>
    </row>
    <row r="741" spans="1:22" ht="13.5" customHeight="1" thickBot="1">
      <c r="A741" s="549" t="s">
        <v>324</v>
      </c>
      <c r="B741" s="550"/>
      <c r="C741" s="550"/>
      <c r="D741" s="550"/>
      <c r="E741" s="550"/>
      <c r="F741" s="550"/>
      <c r="G741" s="550"/>
      <c r="H741" s="550"/>
      <c r="I741" s="550"/>
      <c r="J741" s="550"/>
      <c r="K741" s="558"/>
      <c r="N741" s="12"/>
      <c r="O741" s="12"/>
      <c r="P741" s="12"/>
      <c r="Q741" s="12"/>
      <c r="R741" s="12"/>
      <c r="S741" s="12"/>
      <c r="T741" s="12"/>
      <c r="U741" s="12"/>
      <c r="V741" s="12"/>
    </row>
    <row r="742" spans="1:22" ht="13.5" thickBot="1">
      <c r="A742" s="248" t="s">
        <v>483</v>
      </c>
      <c r="B742" s="675" t="s">
        <v>1</v>
      </c>
      <c r="C742" s="676"/>
      <c r="D742" s="676"/>
      <c r="E742" s="676"/>
      <c r="F742" s="676"/>
      <c r="G742" s="676"/>
      <c r="H742" s="676"/>
      <c r="I742" s="676"/>
      <c r="J742" s="676"/>
      <c r="K742" s="677"/>
      <c r="N742" s="12"/>
      <c r="O742" s="12"/>
      <c r="P742" s="12"/>
      <c r="Q742" s="12"/>
      <c r="R742" s="12"/>
      <c r="S742" s="12"/>
      <c r="T742" s="12"/>
    </row>
    <row r="743" spans="1:22">
      <c r="A743" s="448" t="s">
        <v>208</v>
      </c>
      <c r="B743" s="449" t="str">
        <f>$O$1-18&amp;" - "&amp;$O$1-17</f>
        <v>2002 - 2003</v>
      </c>
      <c r="C743" s="449" t="str">
        <f>$O$1-16&amp;" - "&amp;$O$1-15</f>
        <v>2004 - 2005</v>
      </c>
      <c r="D743" s="449" t="str">
        <f>$O$1-14&amp;" - "&amp;$O$1-13</f>
        <v>2006 - 2007</v>
      </c>
      <c r="E743" s="449" t="str">
        <f>$O$1-12&amp;" - "&amp;$O$1-11</f>
        <v>2008 - 2009</v>
      </c>
      <c r="F743" s="449" t="str">
        <f>$O$1-10&amp;" - "&amp;$O$1-9</f>
        <v>2010 - 2011</v>
      </c>
      <c r="G743" s="449" t="str">
        <f>$O$1-8&amp;" - "&amp;$O$1-7</f>
        <v>2012 - 2013</v>
      </c>
      <c r="H743" s="449" t="str">
        <f>$O$1-6&amp;" - "&amp;$O$1-5</f>
        <v>2014 - 2015</v>
      </c>
      <c r="I743" s="449" t="str">
        <f>$O$1-4&amp;" - "&amp;$O$1-3</f>
        <v>2016 - 2017</v>
      </c>
      <c r="J743" s="449" t="str">
        <f>$O$1-2&amp;" - "&amp;$O$1-1</f>
        <v>2018 - 2019</v>
      </c>
      <c r="K743" s="448" t="str">
        <f>$O$1&amp;" - "&amp;$O$1+1</f>
        <v>2020 - 2021</v>
      </c>
    </row>
    <row r="744" spans="1:22" s="38" customFormat="1" hidden="1" outlineLevel="1">
      <c r="A744" s="602" t="s">
        <v>232</v>
      </c>
      <c r="B744" s="598"/>
      <c r="C744" s="598"/>
      <c r="D744" s="598"/>
      <c r="E744" s="598"/>
      <c r="F744" s="598"/>
      <c r="G744" s="598"/>
      <c r="H744" s="598"/>
      <c r="I744" s="598"/>
      <c r="J744" s="598"/>
      <c r="K744" s="597"/>
      <c r="L744" s="35"/>
      <c r="M744" s="35"/>
    </row>
    <row r="745" spans="1:22" ht="12.75" hidden="1" customHeight="1" outlineLevel="1">
      <c r="A745" s="40" t="s">
        <v>204</v>
      </c>
      <c r="B745" s="196">
        <f>(INDEX(Data!320:320,1,$P$1-18))+(INDEX(Data!320:320,1,$P$1-17))</f>
        <v>13702607</v>
      </c>
      <c r="C745" s="196">
        <f>(INDEX(Data!320:320,1,$P$1-16))+(INDEX(Data!320:320,1,$P$1-15))</f>
        <v>13183440</v>
      </c>
      <c r="D745" s="196">
        <f>(INDEX(Data!320:320,1,$P$1-14))+(INDEX(Data!320:320,1,$P$1-13))</f>
        <v>14959750</v>
      </c>
      <c r="E745" s="196">
        <f>(INDEX(Data!320:320,1,$P$1-12))+(INDEX(Data!320:320,1,$P$1-11))</f>
        <v>14702721</v>
      </c>
      <c r="F745" s="196">
        <f>(INDEX(Data!320:320,1,$P$1-10))+(INDEX(Data!320:320,1,$P$1-9))</f>
        <v>16308864</v>
      </c>
      <c r="G745" s="196">
        <f>(INDEX(Data!320:320,1,$P$1-8))+(INDEX(Data!320:320,1,$P$1-7))</f>
        <v>16308930</v>
      </c>
      <c r="H745" s="196">
        <f>(INDEX(Data!320:320,1,$P$1-6))+(INDEX(Data!320:320,1,$P$1-5))</f>
        <v>13501207</v>
      </c>
      <c r="I745" s="195">
        <f>(INDEX(Data!320:320,1,$P$1-4))+(INDEX(Data!320:320,1,$P$1-3))</f>
        <v>13969178</v>
      </c>
      <c r="J745" s="163">
        <f>(INDEX(Data!320:320,1,$P$1-2))+(INDEX(Data!320:320,1,$P$1-1))</f>
        <v>14111402</v>
      </c>
      <c r="K745" s="161">
        <f>(INDEX(Data!320:320,1,$P$1))+(INDEX(Data!320:320,1,$P$1+1))</f>
        <v>20402412</v>
      </c>
    </row>
    <row r="746" spans="1:22" ht="12.75" hidden="1" customHeight="1" outlineLevel="1">
      <c r="A746" s="40" t="s">
        <v>205</v>
      </c>
      <c r="B746" s="25">
        <f>(INDEX(Data!321:321,1,$P$1-18))+(INDEX(Data!321:321,1,$P$1-17))</f>
        <v>8514901</v>
      </c>
      <c r="C746" s="25">
        <f>(INDEX(Data!321:321,1,$P$1-16))+(INDEX(Data!321:321,1,$P$1-15))</f>
        <v>7736597</v>
      </c>
      <c r="D746" s="25">
        <f>(INDEX(Data!321:321,1,$P$1-14))+(INDEX(Data!321:321,1,$P$1-13))</f>
        <v>9643954</v>
      </c>
      <c r="E746" s="25">
        <f>(INDEX(Data!321:321,1,$P$1-12))+(INDEX(Data!321:321,1,$P$1-11))</f>
        <v>10283907</v>
      </c>
      <c r="F746" s="25">
        <f>(INDEX(Data!321:321,1,$P$1-10))+(INDEX(Data!321:321,1,$P$1-9))</f>
        <v>10232446</v>
      </c>
      <c r="G746" s="25">
        <f>(INDEX(Data!321:321,1,$P$1-8))+(INDEX(Data!321:321,1,$P$1-7))</f>
        <v>11493426</v>
      </c>
      <c r="H746" s="25">
        <f>(INDEX(Data!321:321,1,$P$1-6))+(INDEX(Data!321:321,1,$P$1-5))</f>
        <v>10868193</v>
      </c>
      <c r="I746" s="48">
        <f>(INDEX(Data!321:321,1,$P$1-4))+(INDEX(Data!321:321,1,$P$1-3))</f>
        <v>9806237</v>
      </c>
      <c r="J746" s="28">
        <f>(INDEX(Data!321:321,1,$P$1-2))+(INDEX(Data!321:321,1,$P$1-1))</f>
        <v>10200214</v>
      </c>
      <c r="K746" s="26">
        <f>(INDEX(Data!321:321,1,$P$1))+(INDEX(Data!321:321,1,$P$1+1))</f>
        <v>13069531</v>
      </c>
    </row>
    <row r="747" spans="1:22" ht="12.75" hidden="1" customHeight="1" outlineLevel="1">
      <c r="A747" s="40" t="s">
        <v>375</v>
      </c>
      <c r="B747" s="25">
        <f>(INDEX(Data!322:322,1,$P$1-18))+(INDEX(Data!322:322,1,$P$1-17))</f>
        <v>12206861</v>
      </c>
      <c r="C747" s="25">
        <f>(INDEX(Data!322:322,1,$P$1-16))+(INDEX(Data!322:322,1,$P$1-15))</f>
        <v>12982190</v>
      </c>
      <c r="D747" s="25">
        <f>(INDEX(Data!322:322,1,$P$1-14))+(INDEX(Data!322:322,1,$P$1-13))</f>
        <v>13123614</v>
      </c>
      <c r="E747" s="25">
        <f>(INDEX(Data!322:322,1,$P$1-12))+(INDEX(Data!322:322,1,$P$1-11))</f>
        <v>12338281</v>
      </c>
      <c r="F747" s="25">
        <f>(INDEX(Data!322:322,1,$P$1-10))+(INDEX(Data!322:322,1,$P$1-9))</f>
        <v>11472820</v>
      </c>
      <c r="G747" s="25">
        <f>(INDEX(Data!322:322,1,$P$1-8))+(INDEX(Data!322:322,1,$P$1-7))</f>
        <v>10010062</v>
      </c>
      <c r="H747" s="25">
        <f>(INDEX(Data!322:322,1,$P$1-6))+(INDEX(Data!322:322,1,$P$1-5))</f>
        <v>17078307</v>
      </c>
      <c r="I747" s="48">
        <f>(INDEX(Data!322:322,1,$P$1-4))+(INDEX(Data!322:322,1,$P$1-3))</f>
        <v>10468827</v>
      </c>
      <c r="J747" s="28">
        <f>(INDEX(Data!322:322,1,$P$1-2))+(INDEX(Data!322:322,1,$P$1-1))</f>
        <v>11239056</v>
      </c>
      <c r="K747" s="26">
        <f>(INDEX(Data!322:322,1,$P$1))+(INDEX(Data!322:322,1,$P$1+1))</f>
        <v>17266551</v>
      </c>
    </row>
    <row r="748" spans="1:22" collapsed="1">
      <c r="A748" s="370" t="s">
        <v>232</v>
      </c>
      <c r="B748" s="406">
        <f t="shared" ref="B748:F748" si="200">SUM(B745:B747)</f>
        <v>34424369</v>
      </c>
      <c r="C748" s="406">
        <f t="shared" si="200"/>
        <v>33902227</v>
      </c>
      <c r="D748" s="406">
        <f t="shared" si="200"/>
        <v>37727318</v>
      </c>
      <c r="E748" s="406">
        <f t="shared" si="200"/>
        <v>37324909</v>
      </c>
      <c r="F748" s="406">
        <f t="shared" si="200"/>
        <v>38014130</v>
      </c>
      <c r="G748" s="406">
        <f t="shared" ref="G748:K748" si="201">SUM(G745:G747)</f>
        <v>37812418</v>
      </c>
      <c r="H748" s="406">
        <f t="shared" si="201"/>
        <v>41447707</v>
      </c>
      <c r="I748" s="446">
        <f t="shared" si="201"/>
        <v>34244242</v>
      </c>
      <c r="J748" s="406">
        <f t="shared" si="201"/>
        <v>35550672</v>
      </c>
      <c r="K748" s="407">
        <f t="shared" si="201"/>
        <v>50738494</v>
      </c>
    </row>
    <row r="749" spans="1:22" s="38" customFormat="1" hidden="1" outlineLevel="1">
      <c r="A749" s="602" t="s">
        <v>473</v>
      </c>
      <c r="B749" s="598"/>
      <c r="C749" s="598"/>
      <c r="D749" s="598"/>
      <c r="E749" s="598"/>
      <c r="F749" s="598"/>
      <c r="G749" s="598"/>
      <c r="H749" s="598"/>
      <c r="I749" s="598"/>
      <c r="J749" s="598"/>
      <c r="K749" s="597"/>
      <c r="L749" s="35"/>
      <c r="M749" s="35"/>
    </row>
    <row r="750" spans="1:22" ht="12.75" hidden="1" customHeight="1" outlineLevel="1">
      <c r="A750" s="425" t="s">
        <v>204</v>
      </c>
      <c r="B750" s="175">
        <f>(INDEX(Data!329:329,1,$P$1-18))+(INDEX(Data!329:329,1,$P$1-17))</f>
        <v>3051210</v>
      </c>
      <c r="C750" s="175">
        <f>(INDEX(Data!329:329,1,$P$1-16))+(INDEX(Data!329:329,1,$P$1-15))</f>
        <v>2069589</v>
      </c>
      <c r="D750" s="175">
        <f>(INDEX(Data!329:329,1,$P$1-14))+(INDEX(Data!329:329,1,$P$1-13))</f>
        <v>2065808</v>
      </c>
      <c r="E750" s="175">
        <f>(INDEX(Data!329:329,1,$P$1-12))+(INDEX(Data!329:329,1,$P$1-11))</f>
        <v>2071224</v>
      </c>
      <c r="F750" s="175">
        <f>(INDEX(Data!329:329,1,$P$1-10))+(INDEX(Data!329:329,1,$P$1-9))</f>
        <v>2474719</v>
      </c>
      <c r="G750" s="175">
        <f>(INDEX(Data!329:329,1,$P$1-8))+(INDEX(Data!329:329,1,$P$1-7))</f>
        <v>2176838</v>
      </c>
      <c r="H750" s="175">
        <f>(INDEX(Data!329:329,1,$P$1-6))+(INDEX(Data!329:329,1,$P$1-5))</f>
        <v>2313922</v>
      </c>
      <c r="I750" s="489">
        <f>(INDEX(Data!329:329,1,$P$1-4))+(INDEX(Data!329:329,1,$P$1-3))</f>
        <v>2147828</v>
      </c>
      <c r="J750" s="435">
        <f>(INDEX(Data!329:329,1,$P$1-2))+(INDEX(Data!329:329,1,$P$1-1))</f>
        <v>2440238</v>
      </c>
      <c r="K750" s="174">
        <f>(INDEX(Data!329:329,1,$P$1))+(INDEX(Data!329:329,1,$P$1+1))</f>
        <v>2624732</v>
      </c>
    </row>
    <row r="751" spans="1:22" ht="12.75" hidden="1" customHeight="1" outlineLevel="1">
      <c r="A751" s="425" t="s">
        <v>205</v>
      </c>
      <c r="B751" s="154">
        <f>(INDEX(Data!330:330,1,$P$1-18))+(INDEX(Data!330:330,1,$P$1-17))</f>
        <v>2171942</v>
      </c>
      <c r="C751" s="154">
        <f>(INDEX(Data!330:330,1,$P$1-16))+(INDEX(Data!330:330,1,$P$1-15))</f>
        <v>1064500</v>
      </c>
      <c r="D751" s="154">
        <f>(INDEX(Data!330:330,1,$P$1-14))+(INDEX(Data!330:330,1,$P$1-13))</f>
        <v>1529790</v>
      </c>
      <c r="E751" s="154">
        <f>(INDEX(Data!330:330,1,$P$1-12))+(INDEX(Data!330:330,1,$P$1-11))</f>
        <v>1749878</v>
      </c>
      <c r="F751" s="154">
        <f>(INDEX(Data!330:330,1,$P$1-10))+(INDEX(Data!330:330,1,$P$1-9))</f>
        <v>1624282</v>
      </c>
      <c r="G751" s="154">
        <f>(INDEX(Data!330:330,1,$P$1-8))+(INDEX(Data!330:330,1,$P$1-7))</f>
        <v>1895954</v>
      </c>
      <c r="H751" s="154">
        <f>(INDEX(Data!330:330,1,$P$1-6))+(INDEX(Data!330:330,1,$P$1-5))</f>
        <v>1820872</v>
      </c>
      <c r="I751" s="483">
        <f>(INDEX(Data!330:330,1,$P$1-4))+(INDEX(Data!330:330,1,$P$1-3))</f>
        <v>1809782</v>
      </c>
      <c r="J751" s="394">
        <f>(INDEX(Data!330:330,1,$P$1-2))+(INDEX(Data!330:330,1,$P$1-1))</f>
        <v>1709687</v>
      </c>
      <c r="K751" s="155">
        <f>(INDEX(Data!330:330,1,$P$1))+(INDEX(Data!330:330,1,$P$1+1))</f>
        <v>1668266</v>
      </c>
    </row>
    <row r="752" spans="1:22" ht="12.75" hidden="1" customHeight="1" outlineLevel="1">
      <c r="A752" s="425" t="s">
        <v>375</v>
      </c>
      <c r="B752" s="154">
        <f>(INDEX(Data!331:331,1,$P$1-18))+(INDEX(Data!331:331,1,$P$1-17))</f>
        <v>2962848</v>
      </c>
      <c r="C752" s="154">
        <f>(INDEX(Data!331:331,1,$P$1-16))+(INDEX(Data!331:331,1,$P$1-15))</f>
        <v>1911820</v>
      </c>
      <c r="D752" s="154">
        <f>(INDEX(Data!331:331,1,$P$1-14))+(INDEX(Data!331:331,1,$P$1-13))</f>
        <v>2174840</v>
      </c>
      <c r="E752" s="154">
        <f>(INDEX(Data!331:331,1,$P$1-12))+(INDEX(Data!331:331,1,$P$1-11))</f>
        <v>2072006</v>
      </c>
      <c r="F752" s="154">
        <f>(INDEX(Data!331:331,1,$P$1-10))+(INDEX(Data!331:331,1,$P$1-9))</f>
        <v>1793404</v>
      </c>
      <c r="G752" s="154">
        <f>(INDEX(Data!331:331,1,$P$1-8))+(INDEX(Data!331:331,1,$P$1-7))</f>
        <v>2208978</v>
      </c>
      <c r="H752" s="154">
        <f>(INDEX(Data!331:331,1,$P$1-6))+(INDEX(Data!331:331,1,$P$1-5))</f>
        <v>2502064</v>
      </c>
      <c r="I752" s="483">
        <f>(INDEX(Data!331:331,1,$P$1-4))+(INDEX(Data!331:331,1,$P$1-3))</f>
        <v>2428836</v>
      </c>
      <c r="J752" s="394">
        <f>(INDEX(Data!331:331,1,$P$1-2))+(INDEX(Data!331:331,1,$P$1-1))</f>
        <v>2197680</v>
      </c>
      <c r="K752" s="155">
        <f>(INDEX(Data!331:331,1,$P$1))+(INDEX(Data!331:331,1,$P$1+1))</f>
        <v>2435446</v>
      </c>
    </row>
    <row r="753" spans="1:20" ht="13.5" customHeight="1" collapsed="1">
      <c r="A753" s="370" t="s">
        <v>473</v>
      </c>
      <c r="B753" s="406">
        <f t="shared" ref="B753:F753" si="202">SUM(B750:B752)</f>
        <v>8186000</v>
      </c>
      <c r="C753" s="406">
        <f t="shared" si="202"/>
        <v>5045909</v>
      </c>
      <c r="D753" s="406">
        <f t="shared" si="202"/>
        <v>5770438</v>
      </c>
      <c r="E753" s="406">
        <f t="shared" si="202"/>
        <v>5893108</v>
      </c>
      <c r="F753" s="406">
        <f t="shared" si="202"/>
        <v>5892405</v>
      </c>
      <c r="G753" s="406">
        <f t="shared" ref="G753:K753" si="203">SUM(G750:G752)</f>
        <v>6281770</v>
      </c>
      <c r="H753" s="406">
        <f t="shared" si="203"/>
        <v>6636858</v>
      </c>
      <c r="I753" s="446">
        <f t="shared" si="203"/>
        <v>6386446</v>
      </c>
      <c r="J753" s="406">
        <f t="shared" si="203"/>
        <v>6347605</v>
      </c>
      <c r="K753" s="407">
        <f t="shared" si="203"/>
        <v>6728444</v>
      </c>
    </row>
    <row r="754" spans="1:20" s="38" customFormat="1" hidden="1" outlineLevel="1">
      <c r="A754" s="600" t="s">
        <v>197</v>
      </c>
      <c r="B754" s="598"/>
      <c r="C754" s="598"/>
      <c r="D754" s="598"/>
      <c r="E754" s="598"/>
      <c r="F754" s="598"/>
      <c r="G754" s="598"/>
      <c r="H754" s="598"/>
      <c r="I754" s="598"/>
      <c r="J754" s="598"/>
      <c r="K754" s="597"/>
      <c r="L754" s="35"/>
      <c r="M754" s="35"/>
    </row>
    <row r="755" spans="1:20" ht="12.75" hidden="1" customHeight="1" outlineLevel="1">
      <c r="A755" s="425" t="s">
        <v>204</v>
      </c>
      <c r="B755" s="175">
        <f>(INDEX(Data!338:338,1,$P$1-18))+(INDEX(Data!338:338,1,$P$1-17))</f>
        <v>150000</v>
      </c>
      <c r="C755" s="175">
        <f>(INDEX(Data!338:338,1,$P$1-16))+(INDEX(Data!338:338,1,$P$1-15))</f>
        <v>750000</v>
      </c>
      <c r="D755" s="175">
        <f>(INDEX(Data!338:338,1,$P$1-14))+(INDEX(Data!338:338,1,$P$1-13))</f>
        <v>750000</v>
      </c>
      <c r="E755" s="175">
        <f>(INDEX(Data!338:338,1,$P$1-12))+(INDEX(Data!338:338,1,$P$1-11))</f>
        <v>750000</v>
      </c>
      <c r="F755" s="175">
        <f>(INDEX(Data!338:338,1,$P$1-10))+(INDEX(Data!338:338,1,$P$1-9))</f>
        <v>750000</v>
      </c>
      <c r="G755" s="175">
        <f>(INDEX(Data!338:338,1,$P$1-8))+(INDEX(Data!338:338,1,$P$1-7))</f>
        <v>750000</v>
      </c>
      <c r="H755" s="175">
        <f>(INDEX(Data!338:338,1,$P$1-6))+(INDEX(Data!338:338,1,$P$1-5))</f>
        <v>750000</v>
      </c>
      <c r="I755" s="489">
        <f>(INDEX(Data!338:338,1,$P$1-4))+(INDEX(Data!338:338,1,$P$1-3))</f>
        <v>750000</v>
      </c>
      <c r="J755" s="435">
        <f>(INDEX(Data!338:338,1,$P$1-2))+(INDEX(Data!338:338,1,$P$1-1))</f>
        <v>750000</v>
      </c>
      <c r="K755" s="174">
        <f>(INDEX(Data!338:338,1,$P$1))+(INDEX(Data!338:338,1,$P$1+1))</f>
        <v>2633132</v>
      </c>
    </row>
    <row r="756" spans="1:20" ht="12.75" hidden="1" customHeight="1" outlineLevel="1">
      <c r="A756" s="425" t="s">
        <v>205</v>
      </c>
      <c r="B756" s="154">
        <f>(INDEX(Data!339:339,1,$P$1-18))+(INDEX(Data!339:339,1,$P$1-17))</f>
        <v>150000</v>
      </c>
      <c r="C756" s="154">
        <f>(INDEX(Data!339:339,1,$P$1-16))+(INDEX(Data!339:339,1,$P$1-15))</f>
        <v>750000</v>
      </c>
      <c r="D756" s="154">
        <f>(INDEX(Data!339:339,1,$P$1-14))+(INDEX(Data!339:339,1,$P$1-13))</f>
        <v>750000</v>
      </c>
      <c r="E756" s="154">
        <f>(INDEX(Data!339:339,1,$P$1-12))+(INDEX(Data!339:339,1,$P$1-11))</f>
        <v>750000</v>
      </c>
      <c r="F756" s="154">
        <f>(INDEX(Data!339:339,1,$P$1-10))+(INDEX(Data!339:339,1,$P$1-9))</f>
        <v>750000</v>
      </c>
      <c r="G756" s="154">
        <f>(INDEX(Data!339:339,1,$P$1-8))+(INDEX(Data!339:339,1,$P$1-7))</f>
        <v>750000</v>
      </c>
      <c r="H756" s="154">
        <f>(INDEX(Data!339:339,1,$P$1-6))+(INDEX(Data!339:339,1,$P$1-5))</f>
        <v>750000</v>
      </c>
      <c r="I756" s="483">
        <f>(INDEX(Data!339:339,1,$P$1-4))+(INDEX(Data!339:339,1,$P$1-3))</f>
        <v>750000</v>
      </c>
      <c r="J756" s="394">
        <f>(INDEX(Data!339:339,1,$P$1-2))+(INDEX(Data!339:339,1,$P$1-1))</f>
        <v>750000</v>
      </c>
      <c r="K756" s="155">
        <f>(INDEX(Data!339:339,1,$P$1))+(INDEX(Data!339:339,1,$P$1+1))</f>
        <v>2633132</v>
      </c>
    </row>
    <row r="757" spans="1:20" ht="12.75" hidden="1" customHeight="1" outlineLevel="1">
      <c r="A757" s="425" t="s">
        <v>375</v>
      </c>
      <c r="B757" s="154">
        <f>(INDEX(Data!340:340,1,$P$1-18))+(INDEX(Data!340:340,1,$P$1-17))</f>
        <v>150000</v>
      </c>
      <c r="C757" s="154">
        <f>(INDEX(Data!340:340,1,$P$1-16))+(INDEX(Data!340:340,1,$P$1-15))</f>
        <v>750000</v>
      </c>
      <c r="D757" s="154">
        <f>(INDEX(Data!340:340,1,$P$1-14))+(INDEX(Data!340:340,1,$P$1-13))</f>
        <v>750000</v>
      </c>
      <c r="E757" s="154">
        <f>(INDEX(Data!340:340,1,$P$1-12))+(INDEX(Data!340:340,1,$P$1-11))</f>
        <v>750000</v>
      </c>
      <c r="F757" s="154">
        <f>(INDEX(Data!340:340,1,$P$1-10))+(INDEX(Data!340:340,1,$P$1-9))</f>
        <v>750000</v>
      </c>
      <c r="G757" s="154">
        <f>(INDEX(Data!340:340,1,$P$1-8))+(INDEX(Data!340:340,1,$P$1-7))</f>
        <v>750000</v>
      </c>
      <c r="H757" s="154">
        <f>(INDEX(Data!340:340,1,$P$1-6))+(INDEX(Data!340:340,1,$P$1-5))</f>
        <v>750000</v>
      </c>
      <c r="I757" s="483">
        <f>(INDEX(Data!340:340,1,$P$1-4))+(INDEX(Data!340:340,1,$P$1-3))</f>
        <v>750000</v>
      </c>
      <c r="J757" s="394">
        <f>(INDEX(Data!340:340,1,$P$1-2))+(INDEX(Data!340:340,1,$P$1-1))</f>
        <v>750000</v>
      </c>
      <c r="K757" s="155">
        <f>(INDEX(Data!340:340,1,$P$1))+(INDEX(Data!340:340,1,$P$1+1))</f>
        <v>2633132</v>
      </c>
    </row>
    <row r="758" spans="1:20" collapsed="1">
      <c r="A758" s="370" t="s">
        <v>197</v>
      </c>
      <c r="B758" s="406">
        <f t="shared" ref="B758:F758" si="204">SUM(B755:B757)</f>
        <v>450000</v>
      </c>
      <c r="C758" s="406">
        <f t="shared" si="204"/>
        <v>2250000</v>
      </c>
      <c r="D758" s="406">
        <f t="shared" si="204"/>
        <v>2250000</v>
      </c>
      <c r="E758" s="406">
        <f t="shared" si="204"/>
        <v>2250000</v>
      </c>
      <c r="F758" s="406">
        <f t="shared" si="204"/>
        <v>2250000</v>
      </c>
      <c r="G758" s="406">
        <f t="shared" ref="G758:K758" si="205">SUM(G755:G757)</f>
        <v>2250000</v>
      </c>
      <c r="H758" s="406">
        <f t="shared" si="205"/>
        <v>2250000</v>
      </c>
      <c r="I758" s="446">
        <f t="shared" si="205"/>
        <v>2250000</v>
      </c>
      <c r="J758" s="406">
        <f t="shared" si="205"/>
        <v>2250000</v>
      </c>
      <c r="K758" s="407">
        <f t="shared" si="205"/>
        <v>7899396</v>
      </c>
    </row>
    <row r="759" spans="1:20">
      <c r="A759" s="398" t="s">
        <v>392</v>
      </c>
      <c r="B759" s="154">
        <f>INDEX(Data!343:343,1,$P$1-18)</f>
        <v>0</v>
      </c>
      <c r="C759" s="154">
        <f>INDEX(Data!343:343,1,$P$1-16)</f>
        <v>0</v>
      </c>
      <c r="D759" s="154">
        <f>INDEX(Data!343:343,1,$P$1-14)</f>
        <v>0</v>
      </c>
      <c r="E759" s="154">
        <f>INDEX(Data!343:343,1,$P$1-12)</f>
        <v>0</v>
      </c>
      <c r="F759" s="154">
        <f>INDEX(Data!343:343,1,$P$1-10)</f>
        <v>0</v>
      </c>
      <c r="G759" s="154">
        <f>INDEX(Data!343:343,1,$P$1-8)</f>
        <v>0</v>
      </c>
      <c r="H759" s="154">
        <f>INDEX(Data!343:343,1,$P$1-6)</f>
        <v>1517728</v>
      </c>
      <c r="I759" s="153">
        <f>INDEX(Data!343:343,1,$P$1-4)</f>
        <v>1364992</v>
      </c>
      <c r="J759" s="154">
        <f>INDEX(Data!343:343,1,$P$1-2)</f>
        <v>1401424</v>
      </c>
      <c r="K759" s="155">
        <f>INDEX(Data!343:343,1,$P$1)</f>
        <v>1554304</v>
      </c>
    </row>
    <row r="760" spans="1:20">
      <c r="A760" s="398" t="s">
        <v>393</v>
      </c>
      <c r="B760" s="154">
        <f>INDEX(Data!344:344,1,$P$1-18)</f>
        <v>0</v>
      </c>
      <c r="C760" s="154">
        <f>INDEX(Data!344:344,1,$P$1-16)</f>
        <v>0</v>
      </c>
      <c r="D760" s="154">
        <f>INDEX(Data!344:344,1,$P$1-14)</f>
        <v>0</v>
      </c>
      <c r="E760" s="154">
        <f>INDEX(Data!344:344,1,$P$1-12)</f>
        <v>0</v>
      </c>
      <c r="F760" s="154">
        <f>INDEX(Data!344:344,1,$P$1-10)</f>
        <v>0</v>
      </c>
      <c r="G760" s="154">
        <f>INDEX(Data!344:344,1,$P$1-8)</f>
        <v>0</v>
      </c>
      <c r="H760" s="154">
        <f>INDEX(Data!344:344,1,$P$1-6)</f>
        <v>2893967</v>
      </c>
      <c r="I760" s="153">
        <f>INDEX(Data!344:344,1,$P$1-4)</f>
        <v>2336757</v>
      </c>
      <c r="J760" s="154">
        <f>INDEX(Data!344:344,1,$P$1-2)</f>
        <v>2450573</v>
      </c>
      <c r="K760" s="155">
        <f>INDEX(Data!344:344,1,$P$1)</f>
        <v>2540478</v>
      </c>
    </row>
    <row r="761" spans="1:20">
      <c r="A761" s="398" t="s">
        <v>394</v>
      </c>
      <c r="B761" s="154">
        <f>INDEX(Data!345:345,1,$P$1-18)</f>
        <v>0</v>
      </c>
      <c r="C761" s="154">
        <f>INDEX(Data!345:345,1,$P$1-16)</f>
        <v>0</v>
      </c>
      <c r="D761" s="154">
        <f>INDEX(Data!345:345,1,$P$1-14)</f>
        <v>0</v>
      </c>
      <c r="E761" s="154">
        <f>INDEX(Data!345:345,1,$P$1-12)</f>
        <v>0</v>
      </c>
      <c r="F761" s="154">
        <f>INDEX(Data!345:345,1,$P$1-10)</f>
        <v>0</v>
      </c>
      <c r="G761" s="154">
        <f>INDEX(Data!345:345,1,$P$1-8)</f>
        <v>0</v>
      </c>
      <c r="H761" s="154">
        <f>INDEX(Data!345:345,1,$P$1-6)</f>
        <v>4411695</v>
      </c>
      <c r="I761" s="153">
        <f>INDEX(Data!345:345,1,$P$1-4)</f>
        <v>3701749</v>
      </c>
      <c r="J761" s="154">
        <f>INDEX(Data!345:345,1,$P$1-2)</f>
        <v>3851997</v>
      </c>
      <c r="K761" s="155">
        <f>INDEX(Data!345:345,1,$P$1)</f>
        <v>4094782</v>
      </c>
    </row>
    <row r="762" spans="1:20">
      <c r="A762" s="398" t="s">
        <v>395</v>
      </c>
      <c r="B762" s="154">
        <f>INDEX(Data!346:346,1,$P$1-18)</f>
        <v>0</v>
      </c>
      <c r="C762" s="154">
        <f>INDEX(Data!346:346,1,$P$1-16)</f>
        <v>0</v>
      </c>
      <c r="D762" s="154">
        <f>INDEX(Data!346:346,1,$P$1-14)</f>
        <v>0</v>
      </c>
      <c r="E762" s="154">
        <f>INDEX(Data!346:346,1,$P$1-12)</f>
        <v>0</v>
      </c>
      <c r="F762" s="154">
        <f>INDEX(Data!346:346,1,$P$1-10)</f>
        <v>0</v>
      </c>
      <c r="G762" s="154">
        <f>INDEX(Data!346:346,1,$P$1-8)</f>
        <v>0</v>
      </c>
      <c r="H762" s="154">
        <f>INDEX(Data!346:346,1,$P$1-6)</f>
        <v>7740</v>
      </c>
      <c r="I762" s="153">
        <f>INDEX(Data!346:346,1,$P$1-4)</f>
        <v>7045</v>
      </c>
      <c r="J762" s="154">
        <f>INDEX(Data!346:346,1,$P$1-2)</f>
        <v>7146</v>
      </c>
      <c r="K762" s="155">
        <f>INDEX(Data!346:346,1,$P$1)</f>
        <v>8023</v>
      </c>
    </row>
    <row r="763" spans="1:20" ht="25.5">
      <c r="A763" s="398" t="s">
        <v>396</v>
      </c>
      <c r="B763" s="154">
        <f>INDEX(Data!347:347,1,$P$1-18)</f>
        <v>0</v>
      </c>
      <c r="C763" s="154">
        <f>INDEX(Data!347:347,1,$P$1-16)</f>
        <v>0</v>
      </c>
      <c r="D763" s="154">
        <f>INDEX(Data!347:347,1,$P$1-14)</f>
        <v>0</v>
      </c>
      <c r="E763" s="154">
        <f>INDEX(Data!347:347,1,$P$1-12)</f>
        <v>0</v>
      </c>
      <c r="F763" s="154">
        <f>INDEX(Data!347:347,1,$P$1-10)</f>
        <v>0</v>
      </c>
      <c r="G763" s="154">
        <f>INDEX(Data!347:347,1,$P$1-8)</f>
        <v>0</v>
      </c>
      <c r="H763" s="154">
        <f>INDEX(Data!347:347,1,$P$1-6)</f>
        <v>5049</v>
      </c>
      <c r="I763" s="153">
        <f>INDEX(Data!347:347,1,$P$1-4)</f>
        <v>4492</v>
      </c>
      <c r="J763" s="154">
        <f>INDEX(Data!347:347,1,$P$1-2)</f>
        <v>4441</v>
      </c>
      <c r="K763" s="155">
        <f>INDEX(Data!347:347,1,$P$1)</f>
        <v>5598</v>
      </c>
    </row>
    <row r="764" spans="1:20">
      <c r="A764" s="398" t="s">
        <v>397</v>
      </c>
      <c r="B764" s="154">
        <f>INDEX(Data!348:348,1,$P$1-18)</f>
        <v>0</v>
      </c>
      <c r="C764" s="154">
        <f>INDEX(Data!348:348,1,$P$1-16)</f>
        <v>0</v>
      </c>
      <c r="D764" s="154">
        <f>INDEX(Data!348:348,1,$P$1-14)</f>
        <v>0</v>
      </c>
      <c r="E764" s="154">
        <f>INDEX(Data!348:348,1,$P$1-12)</f>
        <v>0</v>
      </c>
      <c r="F764" s="154">
        <f>INDEX(Data!348:348,1,$P$1-10)</f>
        <v>0</v>
      </c>
      <c r="G764" s="154">
        <f>INDEX(Data!348:348,1,$P$1-8)</f>
        <v>0</v>
      </c>
      <c r="H764" s="154">
        <f>INDEX(Data!348:348,1,$P$1-6)</f>
        <v>618853</v>
      </c>
      <c r="I764" s="153">
        <f>INDEX(Data!348:348,1,$P$1-4)</f>
        <v>574712</v>
      </c>
      <c r="J764" s="154">
        <f>INDEX(Data!348:348,1,$P$1-2)</f>
        <v>571548</v>
      </c>
      <c r="K764" s="155">
        <f>INDEX(Data!348:348,1,$P$1)</f>
        <v>591681</v>
      </c>
    </row>
    <row r="765" spans="1:20">
      <c r="A765" s="398" t="s">
        <v>446</v>
      </c>
      <c r="B765" s="396">
        <f>INDEX(Data!349:349,1,$P$1-18)</f>
        <v>0</v>
      </c>
      <c r="C765" s="396">
        <f>INDEX(Data!349:349,1,$P$1-16)</f>
        <v>0</v>
      </c>
      <c r="D765" s="396">
        <f>INDEX(Data!349:349,1,$P$1-14)</f>
        <v>0</v>
      </c>
      <c r="E765" s="396">
        <f>INDEX(Data!349:349,1,$P$1-12)</f>
        <v>0</v>
      </c>
      <c r="F765" s="396">
        <f>INDEX(Data!349:349,1,$P$1-10)</f>
        <v>0</v>
      </c>
      <c r="G765" s="396">
        <f>INDEX(Data!349:349,1,$P$1-8)</f>
        <v>0</v>
      </c>
      <c r="H765" s="396">
        <f>INDEX(Data!349:349,1,$P$1-6)</f>
        <v>6.8871766973918191</v>
      </c>
      <c r="I765" s="485">
        <f>INDEX(Data!349:349,1,$P$1-4)</f>
        <v>7.0507751876207703</v>
      </c>
      <c r="J765" s="396">
        <f>INDEX(Data!349:349,1,$P$1-2)</f>
        <v>7.0501054388152458</v>
      </c>
      <c r="K765" s="397">
        <f>INDEX(Data!349:349,1,$P$1)</f>
        <v>10.23001688490376</v>
      </c>
    </row>
    <row r="766" spans="1:20">
      <c r="A766" s="398" t="s">
        <v>447</v>
      </c>
      <c r="B766" s="396">
        <f>INDEX(Data!350:350,1,$P$1-18)</f>
        <v>0</v>
      </c>
      <c r="C766" s="396">
        <f>INDEX(Data!350:350,1,$P$1-16)</f>
        <v>0</v>
      </c>
      <c r="D766" s="396">
        <f>INDEX(Data!350:350,1,$P$1-14)</f>
        <v>0</v>
      </c>
      <c r="E766" s="396">
        <f>INDEX(Data!350:350,1,$P$1-12)</f>
        <v>0</v>
      </c>
      <c r="F766" s="396">
        <f>INDEX(Data!350:350,1,$P$1-10)</f>
        <v>0</v>
      </c>
      <c r="G766" s="396">
        <f>INDEX(Data!350:350,1,$P$1-8)</f>
        <v>0</v>
      </c>
      <c r="H766" s="396">
        <f>INDEX(Data!350:350,1,$P$1-6)</f>
        <v>5.5</v>
      </c>
      <c r="I766" s="485">
        <f>INDEX(Data!350:350,1,$P$1-4)</f>
        <v>5.55</v>
      </c>
      <c r="J766" s="396">
        <f>INDEX(Data!350:350,1,$P$1-2)</f>
        <v>5.2690476471203702</v>
      </c>
      <c r="K766" s="397">
        <f>INDEX(Data!350:350,1,$P$1)</f>
        <v>5.3294426272050313</v>
      </c>
    </row>
    <row r="767" spans="1:20" ht="29.25" customHeight="1" thickBot="1">
      <c r="A767" s="376" t="s">
        <v>248</v>
      </c>
      <c r="B767" s="404">
        <f t="shared" ref="B767:F767" si="206">B758+B753+B748</f>
        <v>43060369</v>
      </c>
      <c r="C767" s="404">
        <f t="shared" si="206"/>
        <v>41198136</v>
      </c>
      <c r="D767" s="404">
        <f t="shared" si="206"/>
        <v>45747756</v>
      </c>
      <c r="E767" s="404">
        <f t="shared" si="206"/>
        <v>45468017</v>
      </c>
      <c r="F767" s="404">
        <f t="shared" si="206"/>
        <v>46156535</v>
      </c>
      <c r="G767" s="404">
        <f t="shared" ref="G767:K767" si="207">G758+G753+G748</f>
        <v>46344188</v>
      </c>
      <c r="H767" s="404">
        <f t="shared" si="207"/>
        <v>50334565</v>
      </c>
      <c r="I767" s="479">
        <f t="shared" si="207"/>
        <v>42880688</v>
      </c>
      <c r="J767" s="381">
        <f t="shared" si="207"/>
        <v>44148277</v>
      </c>
      <c r="K767" s="379">
        <f t="shared" si="207"/>
        <v>65366334</v>
      </c>
    </row>
    <row r="768" spans="1:20" ht="13.5" thickBot="1">
      <c r="N768" s="12"/>
      <c r="O768" s="12"/>
      <c r="P768" s="12"/>
      <c r="Q768" s="12"/>
      <c r="R768" s="12"/>
      <c r="S768" s="12"/>
      <c r="T768" s="12"/>
    </row>
    <row r="769" spans="1:22" ht="13.5" customHeight="1" thickBot="1">
      <c r="A769" s="549" t="s">
        <v>325</v>
      </c>
      <c r="B769" s="550"/>
      <c r="C769" s="550"/>
      <c r="D769" s="550"/>
      <c r="E769" s="550"/>
      <c r="F769" s="550"/>
      <c r="G769" s="550"/>
      <c r="H769" s="550"/>
      <c r="I769" s="550"/>
      <c r="J769" s="550"/>
      <c r="K769" s="558"/>
      <c r="N769" s="12"/>
      <c r="O769" s="12"/>
      <c r="P769" s="12"/>
      <c r="Q769" s="12"/>
      <c r="R769" s="12"/>
      <c r="S769" s="12"/>
      <c r="T769" s="12"/>
      <c r="U769" s="12"/>
      <c r="V769" s="12"/>
    </row>
    <row r="770" spans="1:22">
      <c r="A770" s="448" t="s">
        <v>208</v>
      </c>
      <c r="B770" s="449" t="str">
        <f>$O$1-18&amp;" - "&amp;$O$1-17</f>
        <v>2002 - 2003</v>
      </c>
      <c r="C770" s="449" t="str">
        <f>$O$1-16&amp;" - "&amp;$O$1-15</f>
        <v>2004 - 2005</v>
      </c>
      <c r="D770" s="449" t="str">
        <f>$O$1-14&amp;" - "&amp;$O$1-13</f>
        <v>2006 - 2007</v>
      </c>
      <c r="E770" s="449" t="str">
        <f>$O$1-12&amp;" - "&amp;$O$1-11</f>
        <v>2008 - 2009</v>
      </c>
      <c r="F770" s="449" t="str">
        <f>$O$1-10&amp;" - "&amp;$O$1-9</f>
        <v>2010 - 2011</v>
      </c>
      <c r="G770" s="449" t="str">
        <f>$O$1-8&amp;" - "&amp;$O$1-7</f>
        <v>2012 - 2013</v>
      </c>
      <c r="H770" s="449" t="str">
        <f>$O$1-6&amp;" - "&amp;$O$1-5</f>
        <v>2014 - 2015</v>
      </c>
      <c r="I770" s="449" t="str">
        <f>$O$1-4&amp;" - "&amp;$O$1-3</f>
        <v>2016 - 2017</v>
      </c>
      <c r="J770" s="449" t="str">
        <f>$O$1-2&amp;" - "&amp;$O$1-1</f>
        <v>2018 - 2019</v>
      </c>
      <c r="K770" s="448" t="str">
        <f>$O$1&amp;" - "&amp;$O$1+1</f>
        <v>2020 - 2021</v>
      </c>
      <c r="N770" s="12"/>
      <c r="O770" s="12"/>
      <c r="P770" s="12"/>
      <c r="Q770" s="12"/>
      <c r="R770" s="12"/>
      <c r="S770" s="12"/>
      <c r="T770" s="12"/>
    </row>
    <row r="771" spans="1:22" s="38" customFormat="1" ht="13.5" hidden="1" outlineLevel="1" thickBot="1">
      <c r="A771" s="600" t="s">
        <v>248</v>
      </c>
      <c r="B771" s="598"/>
      <c r="C771" s="598"/>
      <c r="D771" s="598"/>
      <c r="E771" s="598"/>
      <c r="F771" s="598"/>
      <c r="G771" s="598"/>
      <c r="H771" s="598"/>
      <c r="I771" s="598"/>
      <c r="J771" s="598"/>
      <c r="K771" s="597"/>
      <c r="L771" s="35"/>
      <c r="M771" s="35"/>
    </row>
    <row r="772" spans="1:22" ht="12.75" hidden="1" customHeight="1" outlineLevel="1">
      <c r="A772" s="40" t="s">
        <v>204</v>
      </c>
      <c r="B772" s="197">
        <f t="shared" ref="B772:F772" si="208">B745+B750+B755</f>
        <v>16903817</v>
      </c>
      <c r="C772" s="197">
        <f t="shared" si="208"/>
        <v>16003029</v>
      </c>
      <c r="D772" s="197">
        <f t="shared" si="208"/>
        <v>17775558</v>
      </c>
      <c r="E772" s="197">
        <f t="shared" si="208"/>
        <v>17523945</v>
      </c>
      <c r="F772" s="197">
        <f t="shared" si="208"/>
        <v>19533583</v>
      </c>
      <c r="G772" s="197">
        <f t="shared" ref="G772:K774" si="209">G745+G750+G755</f>
        <v>19235768</v>
      </c>
      <c r="H772" s="197">
        <f t="shared" si="209"/>
        <v>16565129</v>
      </c>
      <c r="I772" s="195">
        <f t="shared" si="209"/>
        <v>16867006</v>
      </c>
      <c r="J772" s="163">
        <f t="shared" si="209"/>
        <v>17301640</v>
      </c>
      <c r="K772" s="217">
        <f t="shared" si="209"/>
        <v>25660276</v>
      </c>
      <c r="N772" s="12"/>
      <c r="O772" s="12"/>
      <c r="P772" s="12"/>
      <c r="Q772" s="12"/>
      <c r="R772" s="12"/>
      <c r="S772" s="12"/>
      <c r="T772" s="12"/>
    </row>
    <row r="773" spans="1:22" ht="12.75" hidden="1" customHeight="1" outlineLevel="1">
      <c r="A773" s="40" t="s">
        <v>205</v>
      </c>
      <c r="B773" s="25">
        <f t="shared" ref="B773:F773" si="210">B746+B751+B756</f>
        <v>10836843</v>
      </c>
      <c r="C773" s="25">
        <f t="shared" si="210"/>
        <v>9551097</v>
      </c>
      <c r="D773" s="25">
        <f t="shared" si="210"/>
        <v>11923744</v>
      </c>
      <c r="E773" s="25">
        <f t="shared" si="210"/>
        <v>12783785</v>
      </c>
      <c r="F773" s="25">
        <f t="shared" si="210"/>
        <v>12606728</v>
      </c>
      <c r="G773" s="25">
        <f t="shared" si="209"/>
        <v>14139380</v>
      </c>
      <c r="H773" s="25">
        <f t="shared" si="209"/>
        <v>13439065</v>
      </c>
      <c r="I773" s="48">
        <f t="shared" si="209"/>
        <v>12366019</v>
      </c>
      <c r="J773" s="28">
        <f t="shared" si="209"/>
        <v>12659901</v>
      </c>
      <c r="K773" s="215">
        <f t="shared" si="209"/>
        <v>17370929</v>
      </c>
      <c r="N773" s="12"/>
      <c r="O773" s="12"/>
      <c r="P773" s="12"/>
      <c r="Q773" s="12"/>
      <c r="R773" s="12"/>
      <c r="S773" s="12"/>
      <c r="T773" s="12"/>
    </row>
    <row r="774" spans="1:22" ht="12.75" hidden="1" customHeight="1" outlineLevel="1">
      <c r="A774" s="40" t="s">
        <v>375</v>
      </c>
      <c r="B774" s="25">
        <f t="shared" ref="B774:F774" si="211">B747+B752+B757</f>
        <v>15319709</v>
      </c>
      <c r="C774" s="25">
        <f t="shared" si="211"/>
        <v>15644010</v>
      </c>
      <c r="D774" s="25">
        <f t="shared" si="211"/>
        <v>16048454</v>
      </c>
      <c r="E774" s="25">
        <f t="shared" si="211"/>
        <v>15160287</v>
      </c>
      <c r="F774" s="25">
        <f t="shared" si="211"/>
        <v>14016224</v>
      </c>
      <c r="G774" s="25">
        <f t="shared" si="209"/>
        <v>12969040</v>
      </c>
      <c r="H774" s="25">
        <f t="shared" si="209"/>
        <v>20330371</v>
      </c>
      <c r="I774" s="48">
        <f t="shared" si="209"/>
        <v>13647663</v>
      </c>
      <c r="J774" s="28">
        <f t="shared" si="209"/>
        <v>14186736</v>
      </c>
      <c r="K774" s="215">
        <f t="shared" si="209"/>
        <v>22335129</v>
      </c>
      <c r="N774" s="12"/>
      <c r="O774" s="12"/>
      <c r="P774" s="12"/>
      <c r="Q774" s="12"/>
      <c r="R774" s="12"/>
      <c r="S774" s="12"/>
      <c r="T774" s="12"/>
    </row>
    <row r="775" spans="1:22" ht="26.25" collapsed="1" thickBot="1">
      <c r="A775" s="376" t="s">
        <v>248</v>
      </c>
      <c r="B775" s="406">
        <f t="shared" ref="B775:F775" si="212">SUM(B772:B774)</f>
        <v>43060369</v>
      </c>
      <c r="C775" s="406">
        <f t="shared" si="212"/>
        <v>41198136</v>
      </c>
      <c r="D775" s="406">
        <f t="shared" si="212"/>
        <v>45747756</v>
      </c>
      <c r="E775" s="406">
        <f t="shared" si="212"/>
        <v>45468017</v>
      </c>
      <c r="F775" s="406">
        <f t="shared" si="212"/>
        <v>46156535</v>
      </c>
      <c r="G775" s="406">
        <f t="shared" ref="G775:K775" si="213">SUM(G772:G774)</f>
        <v>46344188</v>
      </c>
      <c r="H775" s="406">
        <f t="shared" si="213"/>
        <v>50334565</v>
      </c>
      <c r="I775" s="446">
        <f t="shared" si="213"/>
        <v>42880688</v>
      </c>
      <c r="J775" s="406">
        <f t="shared" si="213"/>
        <v>44148277</v>
      </c>
      <c r="K775" s="407">
        <f t="shared" si="213"/>
        <v>65366334</v>
      </c>
      <c r="N775" s="12"/>
      <c r="O775" s="12"/>
      <c r="P775" s="12"/>
      <c r="Q775" s="12"/>
      <c r="R775" s="12"/>
      <c r="S775" s="12"/>
      <c r="T775" s="12"/>
    </row>
    <row r="796" spans="1:22" ht="13.5" thickBot="1">
      <c r="N796" s="12"/>
      <c r="O796" s="12"/>
      <c r="P796" s="12"/>
      <c r="Q796" s="12"/>
      <c r="R796" s="12"/>
      <c r="S796" s="12"/>
      <c r="T796" s="12"/>
    </row>
    <row r="797" spans="1:22" ht="13.5" customHeight="1" thickBot="1">
      <c r="A797" s="551" t="s">
        <v>326</v>
      </c>
      <c r="B797" s="552"/>
      <c r="C797" s="552"/>
      <c r="D797" s="552"/>
      <c r="E797" s="552"/>
      <c r="F797" s="552"/>
      <c r="G797" s="552"/>
      <c r="H797" s="552"/>
      <c r="I797" s="552"/>
      <c r="J797" s="552"/>
      <c r="K797" s="555"/>
      <c r="N797" s="12"/>
      <c r="O797" s="12"/>
      <c r="P797" s="12"/>
      <c r="Q797" s="12"/>
      <c r="R797" s="12"/>
      <c r="S797" s="12"/>
      <c r="T797" s="12"/>
      <c r="U797" s="12"/>
      <c r="V797" s="12"/>
    </row>
    <row r="798" spans="1:22" ht="13.5" thickBot="1">
      <c r="A798" s="248" t="s">
        <v>483</v>
      </c>
      <c r="B798" s="675" t="s">
        <v>1</v>
      </c>
      <c r="C798" s="676"/>
      <c r="D798" s="676"/>
      <c r="E798" s="676"/>
      <c r="F798" s="676"/>
      <c r="G798" s="676"/>
      <c r="H798" s="676"/>
      <c r="I798" s="676"/>
      <c r="J798" s="676"/>
      <c r="K798" s="677"/>
      <c r="N798" s="12"/>
      <c r="O798" s="12"/>
      <c r="P798" s="12"/>
      <c r="Q798" s="12"/>
      <c r="R798" s="12"/>
      <c r="S798" s="12"/>
      <c r="T798" s="12"/>
    </row>
    <row r="799" spans="1:22">
      <c r="A799" s="448" t="s">
        <v>206</v>
      </c>
      <c r="B799" s="449" t="str">
        <f>$O$1-18&amp;" - "&amp;$O$1-17</f>
        <v>2002 - 2003</v>
      </c>
      <c r="C799" s="449" t="str">
        <f>$O$1-16&amp;" - "&amp;$O$1-15</f>
        <v>2004 - 2005</v>
      </c>
      <c r="D799" s="449" t="str">
        <f>$O$1-14&amp;" - "&amp;$O$1-13</f>
        <v>2006 - 2007</v>
      </c>
      <c r="E799" s="449" t="str">
        <f>$O$1-12&amp;" - "&amp;$O$1-11</f>
        <v>2008 - 2009</v>
      </c>
      <c r="F799" s="449" t="str">
        <f>$O$1-10&amp;" - "&amp;$O$1-9</f>
        <v>2010 - 2011</v>
      </c>
      <c r="G799" s="449" t="str">
        <f>$O$1-8&amp;" - "&amp;$O$1-7</f>
        <v>2012 - 2013</v>
      </c>
      <c r="H799" s="449" t="str">
        <f>$O$1-6&amp;" - "&amp;$O$1-5</f>
        <v>2014 - 2015</v>
      </c>
      <c r="I799" s="449" t="str">
        <f>$O$1-4&amp;" - "&amp;$O$1-3</f>
        <v>2016 - 2017</v>
      </c>
      <c r="J799" s="449" t="str">
        <f>$O$1-2&amp;" - "&amp;$O$1-1</f>
        <v>2018 - 2019</v>
      </c>
      <c r="K799" s="448" t="str">
        <f>$O$1&amp;" - "&amp;$O$1+1</f>
        <v>2020 - 2021</v>
      </c>
      <c r="N799" s="12"/>
      <c r="O799" s="12"/>
      <c r="P799" s="12"/>
      <c r="Q799" s="12"/>
      <c r="R799" s="12"/>
      <c r="S799" s="12"/>
      <c r="T799" s="12"/>
    </row>
    <row r="800" spans="1:22" s="38" customFormat="1" hidden="1" outlineLevel="1">
      <c r="A800" s="600" t="s">
        <v>232</v>
      </c>
      <c r="B800" s="598"/>
      <c r="C800" s="598"/>
      <c r="D800" s="598"/>
      <c r="E800" s="598"/>
      <c r="F800" s="598"/>
      <c r="G800" s="598"/>
      <c r="H800" s="598"/>
      <c r="I800" s="598"/>
      <c r="J800" s="598"/>
      <c r="K800" s="597"/>
      <c r="L800" s="35"/>
      <c r="M800" s="35"/>
    </row>
    <row r="801" spans="1:13" ht="12.75" hidden="1" customHeight="1" outlineLevel="1">
      <c r="A801" s="5" t="s">
        <v>43</v>
      </c>
      <c r="B801" s="20">
        <f>(INDEX(Data!254:254,1,$P$1-18))+(INDEX(Data!254:254,1,$P$1-17))</f>
        <v>26999691</v>
      </c>
      <c r="C801" s="20">
        <f>(INDEX(Data!254:254,1,$P$1-16))+(INDEX(Data!254:254,1,$P$1-15))</f>
        <v>27111963</v>
      </c>
      <c r="D801" s="20">
        <f>(INDEX(Data!254:254,1,$P$1-14))+(INDEX(Data!254:254,1,$P$1-13))</f>
        <v>33728159</v>
      </c>
      <c r="E801" s="20">
        <f>(INDEX(Data!254:254,1,$P$1-12))+(INDEX(Data!254:254,1,$P$1-11))</f>
        <v>36814485</v>
      </c>
      <c r="F801" s="20">
        <f>(INDEX(Data!254:254,1,$P$1-10))+(INDEX(Data!254:254,1,$P$1-9))</f>
        <v>37383717</v>
      </c>
      <c r="G801" s="20">
        <f>(INDEX(Data!254:254,1,$P$1-8))+(INDEX(Data!254:254,1,$P$1-7))</f>
        <v>36812179</v>
      </c>
      <c r="H801" s="20">
        <f>(INDEX(Data!254:254,1,$P$1-6))+(INDEX(Data!254:254,1,$P$1-5))</f>
        <v>37006932</v>
      </c>
      <c r="I801" s="47">
        <f>(INDEX(Data!254:254,1,$P$1-4))+(INDEX(Data!254:254,1,$P$1-3))</f>
        <v>38376470</v>
      </c>
      <c r="J801" s="31">
        <f>(INDEX(Data!254:254,1,$P$1-2))+(INDEX(Data!254:254,1,$P$1-1))</f>
        <v>39601593</v>
      </c>
      <c r="K801" s="21">
        <f>(INDEX(Data!254:254,1,$P$1))+(INDEX(Data!254:254,1,$P$1+1))</f>
        <v>48305592.388533816</v>
      </c>
    </row>
    <row r="802" spans="1:13" ht="12.75" hidden="1" customHeight="1" outlineLevel="1">
      <c r="A802" s="5" t="s">
        <v>44</v>
      </c>
      <c r="B802" s="25">
        <f>(INDEX(Data!255:255,1,$P$1-18))+(INDEX(Data!255:255,1,$P$1-17))</f>
        <v>17631390</v>
      </c>
      <c r="C802" s="25">
        <f>(INDEX(Data!255:255,1,$P$1-16))+(INDEX(Data!255:255,1,$P$1-15))</f>
        <v>16959366</v>
      </c>
      <c r="D802" s="25">
        <f>(INDEX(Data!255:255,1,$P$1-14))+(INDEX(Data!255:255,1,$P$1-13))</f>
        <v>20521693</v>
      </c>
      <c r="E802" s="25">
        <f>(INDEX(Data!255:255,1,$P$1-12))+(INDEX(Data!255:255,1,$P$1-11))</f>
        <v>21669484</v>
      </c>
      <c r="F802" s="25">
        <f>(INDEX(Data!255:255,1,$P$1-10))+(INDEX(Data!255:255,1,$P$1-9))</f>
        <v>17303743</v>
      </c>
      <c r="G802" s="25">
        <f>(INDEX(Data!255:255,1,$P$1-8))+(INDEX(Data!255:255,1,$P$1-7))</f>
        <v>11834410</v>
      </c>
      <c r="H802" s="25">
        <f>(INDEX(Data!255:255,1,$P$1-6))+(INDEX(Data!255:255,1,$P$1-5))</f>
        <v>16920050</v>
      </c>
      <c r="I802" s="48">
        <f>(INDEX(Data!255:255,1,$P$1-4))+(INDEX(Data!255:255,1,$P$1-3))</f>
        <v>21267663</v>
      </c>
      <c r="J802" s="28">
        <f>(INDEX(Data!255:255,1,$P$1-2))+(INDEX(Data!255:255,1,$P$1-1))</f>
        <v>19868974</v>
      </c>
      <c r="K802" s="26">
        <f>(INDEX(Data!255:255,1,$P$1))+(INDEX(Data!255:255,1,$P$1+1))</f>
        <v>17578151.621797673</v>
      </c>
    </row>
    <row r="803" spans="1:13" ht="12.75" hidden="1" customHeight="1" outlineLevel="1">
      <c r="A803" s="5" t="s">
        <v>45</v>
      </c>
      <c r="B803" s="25">
        <f>(INDEX(Data!256:256,1,$P$1-18))+(INDEX(Data!256:256,1,$P$1-17))</f>
        <v>5186808</v>
      </c>
      <c r="C803" s="25">
        <f>(INDEX(Data!256:256,1,$P$1-16))+(INDEX(Data!256:256,1,$P$1-15))</f>
        <v>4731495</v>
      </c>
      <c r="D803" s="25">
        <f>(INDEX(Data!256:256,1,$P$1-14))+(INDEX(Data!256:256,1,$P$1-13))</f>
        <v>6214473</v>
      </c>
      <c r="E803" s="25">
        <f>(INDEX(Data!256:256,1,$P$1-12))+(INDEX(Data!256:256,1,$P$1-11))</f>
        <v>5402152</v>
      </c>
      <c r="F803" s="25">
        <f>(INDEX(Data!256:256,1,$P$1-10))+(INDEX(Data!256:256,1,$P$1-9))</f>
        <v>6174044</v>
      </c>
      <c r="G803" s="25">
        <f>(INDEX(Data!256:256,1,$P$1-8))+(INDEX(Data!256:256,1,$P$1-7))</f>
        <v>5639431</v>
      </c>
      <c r="H803" s="25">
        <f>(INDEX(Data!256:256,1,$P$1-6))+(INDEX(Data!256:256,1,$P$1-5))</f>
        <v>8299294</v>
      </c>
      <c r="I803" s="48">
        <f>(INDEX(Data!256:256,1,$P$1-4))+(INDEX(Data!256:256,1,$P$1-3))</f>
        <v>9060193</v>
      </c>
      <c r="J803" s="28">
        <f>(INDEX(Data!256:256,1,$P$1-2))+(INDEX(Data!256:256,1,$P$1-1))</f>
        <v>11481770</v>
      </c>
      <c r="K803" s="26">
        <f>(INDEX(Data!256:256,1,$P$1))+(INDEX(Data!256:256,1,$P$1+1))</f>
        <v>9704916.157158304</v>
      </c>
    </row>
    <row r="804" spans="1:13" ht="12.75" hidden="1" customHeight="1" outlineLevel="1">
      <c r="A804" s="5" t="s">
        <v>46</v>
      </c>
      <c r="B804" s="25">
        <f>(INDEX(Data!257:257,1,$P$1-18))+(INDEX(Data!257:257,1,$P$1-17))</f>
        <v>43883660</v>
      </c>
      <c r="C804" s="25">
        <f>(INDEX(Data!257:257,1,$P$1-16))+(INDEX(Data!257:257,1,$P$1-15))</f>
        <v>38934116</v>
      </c>
      <c r="D804" s="25">
        <f>(INDEX(Data!257:257,1,$P$1-14))+(INDEX(Data!257:257,1,$P$1-13))</f>
        <v>48373644</v>
      </c>
      <c r="E804" s="25">
        <f>(INDEX(Data!257:257,1,$P$1-12))+(INDEX(Data!257:257,1,$P$1-11))</f>
        <v>50904009</v>
      </c>
      <c r="F804" s="25">
        <f>(INDEX(Data!257:257,1,$P$1-10))+(INDEX(Data!257:257,1,$P$1-9))</f>
        <v>49899263</v>
      </c>
      <c r="G804" s="25">
        <f>(INDEX(Data!257:257,1,$P$1-8))+(INDEX(Data!257:257,1,$P$1-7))</f>
        <v>55299211</v>
      </c>
      <c r="H804" s="25">
        <f>(INDEX(Data!257:257,1,$P$1-6))+(INDEX(Data!257:257,1,$P$1-5))</f>
        <v>56787169</v>
      </c>
      <c r="I804" s="48">
        <f>(INDEX(Data!257:257,1,$P$1-4))+(INDEX(Data!257:257,1,$P$1-3))</f>
        <v>56082268</v>
      </c>
      <c r="J804" s="28">
        <f>(INDEX(Data!257:257,1,$P$1-2))+(INDEX(Data!257:257,1,$P$1-1))</f>
        <v>55053051</v>
      </c>
      <c r="K804" s="26">
        <f>(INDEX(Data!257:257,1,$P$1))+(INDEX(Data!257:257,1,$P$1+1))</f>
        <v>64650539.292309165</v>
      </c>
    </row>
    <row r="805" spans="1:13" ht="12.75" hidden="1" customHeight="1" outlineLevel="1">
      <c r="A805" s="321" t="s">
        <v>429</v>
      </c>
      <c r="B805" s="25">
        <f>(INDEX(Data!258:258,1,$P$1-18))+(INDEX(Data!258:258,1,$P$1-17))</f>
        <v>0</v>
      </c>
      <c r="C805" s="25">
        <f>(INDEX(Data!258:258,1,$P$1-16))+(INDEX(Data!258:258,1,$P$1-15))</f>
        <v>0</v>
      </c>
      <c r="D805" s="25">
        <f>(INDEX(Data!258:258,1,$P$1-14))+(INDEX(Data!258:258,1,$P$1-13))</f>
        <v>0</v>
      </c>
      <c r="E805" s="25">
        <f>(INDEX(Data!258:258,1,$P$1-12))+(INDEX(Data!258:258,1,$P$1-11))</f>
        <v>0</v>
      </c>
      <c r="F805" s="25">
        <f>(INDEX(Data!258:258,1,$P$1-10))+(INDEX(Data!258:258,1,$P$1-9))</f>
        <v>0</v>
      </c>
      <c r="G805" s="25">
        <f>(INDEX(Data!258:258,1,$P$1-8))+(INDEX(Data!258:258,1,$P$1-7))</f>
        <v>0</v>
      </c>
      <c r="H805" s="25">
        <f>(INDEX(Data!258:258,1,$P$1-6))+(INDEX(Data!258:258,1,$P$1-5))</f>
        <v>0</v>
      </c>
      <c r="I805" s="48">
        <f>(INDEX(Data!258:258,1,$P$1-4))+(INDEX(Data!258:258,1,$P$1-3))</f>
        <v>0</v>
      </c>
      <c r="J805" s="28">
        <f>(INDEX(Data!258:258,1,$P$1-2))+(INDEX(Data!258:258,1,$P$1-1))</f>
        <v>0</v>
      </c>
      <c r="K805" s="26">
        <f>(INDEX(Data!258:258,1,$P$1))+(INDEX(Data!258:258,1,$P$1+1))</f>
        <v>434891.69999999995</v>
      </c>
    </row>
    <row r="806" spans="1:13" ht="12.75" hidden="1" customHeight="1" outlineLevel="1">
      <c r="A806" s="321" t="s">
        <v>430</v>
      </c>
      <c r="B806" s="25">
        <f>(INDEX(Data!259:259,1,$P$1-18))+(INDEX(Data!259:259,1,$P$1-17))</f>
        <v>0</v>
      </c>
      <c r="C806" s="25">
        <f>(INDEX(Data!259:259,1,$P$1-16))+(INDEX(Data!259:259,1,$P$1-15))</f>
        <v>0</v>
      </c>
      <c r="D806" s="25">
        <f>(INDEX(Data!259:259,1,$P$1-14))+(INDEX(Data!259:259,1,$P$1-13))</f>
        <v>0</v>
      </c>
      <c r="E806" s="25">
        <f>(INDEX(Data!259:259,1,$P$1-12))+(INDEX(Data!259:259,1,$P$1-11))</f>
        <v>0</v>
      </c>
      <c r="F806" s="25">
        <f>(INDEX(Data!259:259,1,$P$1-10))+(INDEX(Data!259:259,1,$P$1-9))</f>
        <v>0</v>
      </c>
      <c r="G806" s="25">
        <f>(INDEX(Data!259:259,1,$P$1-8))+(INDEX(Data!259:259,1,$P$1-7))</f>
        <v>0</v>
      </c>
      <c r="H806" s="25">
        <f>(INDEX(Data!259:259,1,$P$1-6))+(INDEX(Data!259:259,1,$P$1-5))</f>
        <v>0</v>
      </c>
      <c r="I806" s="48">
        <f>(INDEX(Data!259:259,1,$P$1-4))+(INDEX(Data!259:259,1,$P$1-3))</f>
        <v>0</v>
      </c>
      <c r="J806" s="28">
        <f>(INDEX(Data!259:259,1,$P$1-2))+(INDEX(Data!259:259,1,$P$1-1))</f>
        <v>0</v>
      </c>
      <c r="K806" s="26">
        <f>(INDEX(Data!259:259,1,$P$1))+(INDEX(Data!259:259,1,$P$1+1))</f>
        <v>274478.40000000002</v>
      </c>
    </row>
    <row r="807" spans="1:13" collapsed="1">
      <c r="A807" s="370" t="s">
        <v>232</v>
      </c>
      <c r="B807" s="406">
        <f t="shared" ref="B807:K807" si="214">SUM(B801:B806)</f>
        <v>93701549</v>
      </c>
      <c r="C807" s="406">
        <f t="shared" si="214"/>
        <v>87736940</v>
      </c>
      <c r="D807" s="406">
        <f t="shared" si="214"/>
        <v>108837969</v>
      </c>
      <c r="E807" s="406">
        <f t="shared" si="214"/>
        <v>114790130</v>
      </c>
      <c r="F807" s="406">
        <f t="shared" si="214"/>
        <v>110760767</v>
      </c>
      <c r="G807" s="406">
        <f t="shared" si="214"/>
        <v>109585231</v>
      </c>
      <c r="H807" s="406">
        <f t="shared" si="214"/>
        <v>119013445</v>
      </c>
      <c r="I807" s="446">
        <f t="shared" si="214"/>
        <v>124786594</v>
      </c>
      <c r="J807" s="406">
        <f t="shared" si="214"/>
        <v>126005388</v>
      </c>
      <c r="K807" s="407">
        <f t="shared" si="214"/>
        <v>140948569.55979896</v>
      </c>
    </row>
    <row r="808" spans="1:13" hidden="1" outlineLevel="1">
      <c r="A808" s="600" t="s">
        <v>506</v>
      </c>
      <c r="B808" s="631"/>
      <c r="C808" s="631"/>
      <c r="D808" s="598"/>
      <c r="E808" s="598"/>
      <c r="F808" s="598"/>
      <c r="G808" s="598"/>
      <c r="H808" s="598"/>
      <c r="I808" s="598"/>
      <c r="J808" s="598"/>
      <c r="K808" s="597"/>
    </row>
    <row r="809" spans="1:13" hidden="1" outlineLevel="1">
      <c r="A809" s="613" t="s">
        <v>43</v>
      </c>
      <c r="B809" s="631"/>
      <c r="C809" s="631"/>
      <c r="D809" s="390">
        <f>(INDEX(Data!266:266,1,$P$1-14))+(INDEX(Data!266:266,1,$P$1-13))</f>
        <v>0</v>
      </c>
      <c r="E809" s="390">
        <f>(INDEX(Data!266:266,1,$P$1-12))+(INDEX(Data!266:266,1,$P$1-11))</f>
        <v>0</v>
      </c>
      <c r="F809" s="390">
        <f>(INDEX(Data!266:266,1,$P$1-10))+(INDEX(Data!266:266,1,$P$1-9))</f>
        <v>0</v>
      </c>
      <c r="G809" s="390">
        <f>(INDEX(Data!266:266,1,$P$1-8))+(INDEX(Data!266:266,1,$P$1-7))</f>
        <v>0</v>
      </c>
      <c r="H809" s="390">
        <f>(INDEX(Data!266:266,1,$P$1-6))+(INDEX(Data!266:266,1,$P$1-5))</f>
        <v>0</v>
      </c>
      <c r="I809" s="482">
        <f>(INDEX(Data!266:266,1,$P$1-4))+(INDEX(Data!266:266,1,$P$1-3))</f>
        <v>0</v>
      </c>
      <c r="J809" s="392">
        <f>(INDEX(Data!266:266,1,$P$1-2))+(INDEX(Data!266:266,1,$P$1-1))</f>
        <v>0</v>
      </c>
      <c r="K809" s="371">
        <f>(INDEX(Data!266:266,1,$P$1))+(INDEX(Data!266:266,1,$P$1+1))</f>
        <v>1300000</v>
      </c>
    </row>
    <row r="810" spans="1:13" hidden="1" outlineLevel="1">
      <c r="A810" s="613" t="s">
        <v>44</v>
      </c>
      <c r="B810" s="631"/>
      <c r="C810" s="631"/>
      <c r="D810" s="154">
        <f>(INDEX(Data!267:267,1,$P$1-14))+(INDEX(Data!267:267,1,$P$1-13))</f>
        <v>0</v>
      </c>
      <c r="E810" s="154">
        <f>(INDEX(Data!267:267,1,$P$1-12))+(INDEX(Data!267:267,1,$P$1-11))</f>
        <v>0</v>
      </c>
      <c r="F810" s="154">
        <f>(INDEX(Data!267:267,1,$P$1-10))+(INDEX(Data!267:267,1,$P$1-9))</f>
        <v>0</v>
      </c>
      <c r="G810" s="154">
        <f>(INDEX(Data!267:267,1,$P$1-8))+(INDEX(Data!267:267,1,$P$1-7))</f>
        <v>0</v>
      </c>
      <c r="H810" s="154">
        <f>(INDEX(Data!267:267,1,$P$1-6))+(INDEX(Data!267:267,1,$P$1-5))</f>
        <v>0</v>
      </c>
      <c r="I810" s="483">
        <f>(INDEX(Data!267:267,1,$P$1-4))+(INDEX(Data!267:267,1,$P$1-3))</f>
        <v>0</v>
      </c>
      <c r="J810" s="394">
        <f>(INDEX(Data!267:267,1,$P$1-2))+(INDEX(Data!267:267,1,$P$1-1))</f>
        <v>0</v>
      </c>
      <c r="K810" s="155">
        <f>(INDEX(Data!267:267,1,$P$1))+(INDEX(Data!267:267,1,$P$1+1))</f>
        <v>200000</v>
      </c>
    </row>
    <row r="811" spans="1:13" hidden="1" outlineLevel="1">
      <c r="A811" s="613" t="s">
        <v>45</v>
      </c>
      <c r="B811" s="631"/>
      <c r="C811" s="631"/>
      <c r="D811" s="154">
        <f>(INDEX(Data!268:268,1,$P$1-14))+(INDEX(Data!268:268,1,$P$1-13))</f>
        <v>0</v>
      </c>
      <c r="E811" s="154">
        <f>(INDEX(Data!268:268,1,$P$1-12))+(INDEX(Data!268:268,1,$P$1-11))</f>
        <v>0</v>
      </c>
      <c r="F811" s="154">
        <f>(INDEX(Data!268:268,1,$P$1-10))+(INDEX(Data!268:268,1,$P$1-9))</f>
        <v>0</v>
      </c>
      <c r="G811" s="154">
        <f>(INDEX(Data!268:268,1,$P$1-8))+(INDEX(Data!268:268,1,$P$1-7))</f>
        <v>0</v>
      </c>
      <c r="H811" s="154">
        <f>(INDEX(Data!268:268,1,$P$1-6))+(INDEX(Data!268:268,1,$P$1-5))</f>
        <v>0</v>
      </c>
      <c r="I811" s="483">
        <f>(INDEX(Data!268:268,1,$P$1-4))+(INDEX(Data!268:268,1,$P$1-3))</f>
        <v>0</v>
      </c>
      <c r="J811" s="394">
        <f>(INDEX(Data!268:268,1,$P$1-2))+(INDEX(Data!268:268,1,$P$1-1))</f>
        <v>0</v>
      </c>
      <c r="K811" s="155">
        <f>(INDEX(Data!268:268,1,$P$1))+(INDEX(Data!268:268,1,$P$1+1))</f>
        <v>200000</v>
      </c>
    </row>
    <row r="812" spans="1:13" hidden="1" outlineLevel="1">
      <c r="A812" s="613" t="s">
        <v>46</v>
      </c>
      <c r="B812" s="631"/>
      <c r="C812" s="631"/>
      <c r="D812" s="154">
        <f>(INDEX(Data!269:269,1,$P$1-14))+(INDEX(Data!269:269,1,$P$1-13))</f>
        <v>0</v>
      </c>
      <c r="E812" s="154">
        <f>(INDEX(Data!269:269,1,$P$1-12))+(INDEX(Data!269:269,1,$P$1-11))</f>
        <v>0</v>
      </c>
      <c r="F812" s="154">
        <f>(INDEX(Data!269:269,1,$P$1-10))+(INDEX(Data!269:269,1,$P$1-9))</f>
        <v>0</v>
      </c>
      <c r="G812" s="154">
        <f>(INDEX(Data!269:269,1,$P$1-8))+(INDEX(Data!269:269,1,$P$1-7))</f>
        <v>0</v>
      </c>
      <c r="H812" s="154">
        <f>(INDEX(Data!269:269,1,$P$1-6))+(INDEX(Data!269:269,1,$P$1-5))</f>
        <v>0</v>
      </c>
      <c r="I812" s="483">
        <f>(INDEX(Data!269:269,1,$P$1-4))+(INDEX(Data!269:269,1,$P$1-3))</f>
        <v>0</v>
      </c>
      <c r="J812" s="394">
        <f>(INDEX(Data!269:269,1,$P$1-2))+(INDEX(Data!269:269,1,$P$1-1))</f>
        <v>0</v>
      </c>
      <c r="K812" s="155">
        <f>(INDEX(Data!269:269,1,$P$1))+(INDEX(Data!269:269,1,$P$1+1))</f>
        <v>500000</v>
      </c>
    </row>
    <row r="813" spans="1:13" hidden="1" outlineLevel="1">
      <c r="A813" s="616" t="s">
        <v>429</v>
      </c>
      <c r="B813" s="631"/>
      <c r="C813" s="631"/>
      <c r="D813" s="154">
        <f>(INDEX(Data!270:270,1,$P$1-14))+(INDEX(Data!270:270,1,$P$1-13))</f>
        <v>0</v>
      </c>
      <c r="E813" s="154">
        <f>(INDEX(Data!270:270,1,$P$1-12))+(INDEX(Data!270:270,1,$P$1-11))</f>
        <v>0</v>
      </c>
      <c r="F813" s="154">
        <f>(INDEX(Data!270:270,1,$P$1-10))+(INDEX(Data!270:270,1,$P$1-9))</f>
        <v>0</v>
      </c>
      <c r="G813" s="154">
        <f>(INDEX(Data!270:270,1,$P$1-8))+(INDEX(Data!270:270,1,$P$1-7))</f>
        <v>0</v>
      </c>
      <c r="H813" s="154">
        <f>(INDEX(Data!270:270,1,$P$1-6))+(INDEX(Data!270:270,1,$P$1-5))</f>
        <v>0</v>
      </c>
      <c r="I813" s="483">
        <f>(INDEX(Data!270:270,1,$P$1-4))+(INDEX(Data!270:270,1,$P$1-3))</f>
        <v>0</v>
      </c>
      <c r="J813" s="394">
        <f>(INDEX(Data!270:270,1,$P$1-2))+(INDEX(Data!270:270,1,$P$1-1))</f>
        <v>0</v>
      </c>
      <c r="K813" s="155">
        <f>(INDEX(Data!270:270,1,$P$1))+(INDEX(Data!270:270,1,$P$1+1))</f>
        <v>0</v>
      </c>
    </row>
    <row r="814" spans="1:13" hidden="1" outlineLevel="1">
      <c r="A814" s="616" t="s">
        <v>430</v>
      </c>
      <c r="B814" s="631"/>
      <c r="C814" s="631"/>
      <c r="D814" s="154">
        <f>(INDEX(Data!271:271,1,$P$1-14))+(INDEX(Data!271:271,1,$P$1-13))</f>
        <v>0</v>
      </c>
      <c r="E814" s="154">
        <f>(INDEX(Data!271:271,1,$P$1-12))+(INDEX(Data!271:271,1,$P$1-11))</f>
        <v>0</v>
      </c>
      <c r="F814" s="154">
        <f>(INDEX(Data!271:271,1,$P$1-10))+(INDEX(Data!271:271,1,$P$1-9))</f>
        <v>0</v>
      </c>
      <c r="G814" s="154">
        <f>(INDEX(Data!271:271,1,$P$1-8))+(INDEX(Data!271:271,1,$P$1-7))</f>
        <v>0</v>
      </c>
      <c r="H814" s="154">
        <f>(INDEX(Data!271:271,1,$P$1-6))+(INDEX(Data!271:271,1,$P$1-5))</f>
        <v>0</v>
      </c>
      <c r="I814" s="483">
        <f>(INDEX(Data!271:271,1,$P$1-4))+(INDEX(Data!271:271,1,$P$1-3))</f>
        <v>0</v>
      </c>
      <c r="J814" s="394">
        <f>(INDEX(Data!271:271,1,$P$1-2))+(INDEX(Data!271:271,1,$P$1-1))</f>
        <v>0</v>
      </c>
      <c r="K814" s="155">
        <f>(INDEX(Data!271:271,1,$P$1))+(INDEX(Data!271:271,1,$P$1+1))</f>
        <v>0</v>
      </c>
    </row>
    <row r="815" spans="1:13" collapsed="1">
      <c r="A815" s="370" t="s">
        <v>506</v>
      </c>
      <c r="B815" s="406">
        <f t="shared" ref="B815:F815" si="215">SUM(B809:B814)</f>
        <v>0</v>
      </c>
      <c r="C815" s="406">
        <f t="shared" si="215"/>
        <v>0</v>
      </c>
      <c r="D815" s="406">
        <f t="shared" si="215"/>
        <v>0</v>
      </c>
      <c r="E815" s="406">
        <f t="shared" si="215"/>
        <v>0</v>
      </c>
      <c r="F815" s="406">
        <f t="shared" si="215"/>
        <v>0</v>
      </c>
      <c r="G815" s="406">
        <f t="shared" ref="G815:K815" si="216">SUM(G809:G814)</f>
        <v>0</v>
      </c>
      <c r="H815" s="406">
        <f t="shared" si="216"/>
        <v>0</v>
      </c>
      <c r="I815" s="446">
        <f t="shared" si="216"/>
        <v>0</v>
      </c>
      <c r="J815" s="446">
        <f t="shared" si="216"/>
        <v>0</v>
      </c>
      <c r="K815" s="407">
        <f t="shared" si="216"/>
        <v>2200000</v>
      </c>
    </row>
    <row r="816" spans="1:13" s="38" customFormat="1" hidden="1" outlineLevel="1">
      <c r="A816" s="600" t="s">
        <v>473</v>
      </c>
      <c r="B816" s="598"/>
      <c r="C816" s="598"/>
      <c r="D816" s="598"/>
      <c r="E816" s="598"/>
      <c r="F816" s="598"/>
      <c r="G816" s="598"/>
      <c r="H816" s="598"/>
      <c r="I816" s="598"/>
      <c r="J816" s="598"/>
      <c r="K816" s="597"/>
      <c r="L816" s="35"/>
      <c r="M816" s="35"/>
    </row>
    <row r="817" spans="1:13" ht="12.75" hidden="1" customHeight="1" outlineLevel="1">
      <c r="A817" s="424" t="s">
        <v>43</v>
      </c>
      <c r="B817" s="390">
        <f>(INDEX(Data!278:278,1,$P$1-18))+(INDEX(Data!278:278,1,$P$1-17))</f>
        <v>5154028</v>
      </c>
      <c r="C817" s="390">
        <f>(INDEX(Data!278:278,1,$P$1-16))+(INDEX(Data!278:278,1,$P$1-15))</f>
        <v>4672292</v>
      </c>
      <c r="D817" s="390">
        <f>(INDEX(Data!278:278,1,$P$1-14))+(INDEX(Data!278:278,1,$P$1-13))</f>
        <v>5054724</v>
      </c>
      <c r="E817" s="390">
        <f>(INDEX(Data!278:278,1,$P$1-12))+(INDEX(Data!278:278,1,$P$1-11))</f>
        <v>5001184</v>
      </c>
      <c r="F817" s="390">
        <f>(INDEX(Data!278:278,1,$P$1-10))+(INDEX(Data!278:278,1,$P$1-9))</f>
        <v>4928355</v>
      </c>
      <c r="G817" s="390">
        <f>(INDEX(Data!278:278,1,$P$1-8))+(INDEX(Data!278:278,1,$P$1-7))</f>
        <v>5280322</v>
      </c>
      <c r="H817" s="390">
        <f>(INDEX(Data!278:278,1,$P$1-6))+(INDEX(Data!278:278,1,$P$1-5))</f>
        <v>5281542</v>
      </c>
      <c r="I817" s="482">
        <f>(INDEX(Data!278:278,1,$P$1-4))+(INDEX(Data!278:278,1,$P$1-3))</f>
        <v>4997676</v>
      </c>
      <c r="J817" s="392">
        <f>(INDEX(Data!278:278,1,$P$1-2))+(INDEX(Data!278:278,1,$P$1-1))</f>
        <v>4507530</v>
      </c>
      <c r="K817" s="371">
        <f>(INDEX(Data!278:278,1,$P$1))+(INDEX(Data!278:278,1,$P$1+1))</f>
        <v>4466462</v>
      </c>
    </row>
    <row r="818" spans="1:13" ht="12.75" hidden="1" customHeight="1" outlineLevel="1">
      <c r="A818" s="424" t="s">
        <v>44</v>
      </c>
      <c r="B818" s="154">
        <f>(INDEX(Data!279:279,1,$P$1-18))+(INDEX(Data!279:279,1,$P$1-17))</f>
        <v>2878094</v>
      </c>
      <c r="C818" s="154">
        <f>(INDEX(Data!279:279,1,$P$1-16))+(INDEX(Data!279:279,1,$P$1-15))</f>
        <v>2245133</v>
      </c>
      <c r="D818" s="154">
        <f>(INDEX(Data!279:279,1,$P$1-14))+(INDEX(Data!279:279,1,$P$1-13))</f>
        <v>2537754</v>
      </c>
      <c r="E818" s="154">
        <f>(INDEX(Data!279:279,1,$P$1-12))+(INDEX(Data!279:279,1,$P$1-11))</f>
        <v>2814802</v>
      </c>
      <c r="F818" s="154">
        <f>(INDEX(Data!279:279,1,$P$1-10))+(INDEX(Data!279:279,1,$P$1-9))</f>
        <v>1989452</v>
      </c>
      <c r="G818" s="154">
        <f>(INDEX(Data!279:279,1,$P$1-8))+(INDEX(Data!279:279,1,$P$1-7))</f>
        <v>2265962</v>
      </c>
      <c r="H818" s="154">
        <f>(INDEX(Data!279:279,1,$P$1-6))+(INDEX(Data!279:279,1,$P$1-5))</f>
        <v>1344114</v>
      </c>
      <c r="I818" s="483">
        <f>(INDEX(Data!279:279,1,$P$1-4))+(INDEX(Data!279:279,1,$P$1-3))</f>
        <v>1688342</v>
      </c>
      <c r="J818" s="394">
        <f>(INDEX(Data!279:279,1,$P$1-2))+(INDEX(Data!279:279,1,$P$1-1))</f>
        <v>1472902</v>
      </c>
      <c r="K818" s="155">
        <f>(INDEX(Data!279:279,1,$P$1))+(INDEX(Data!279:279,1,$P$1+1))</f>
        <v>1695084</v>
      </c>
    </row>
    <row r="819" spans="1:13" ht="12.75" hidden="1" customHeight="1" outlineLevel="1">
      <c r="A819" s="424" t="s">
        <v>45</v>
      </c>
      <c r="B819" s="154">
        <f>(INDEX(Data!280:280,1,$P$1-18))+(INDEX(Data!280:280,1,$P$1-17))</f>
        <v>830150</v>
      </c>
      <c r="C819" s="154">
        <f>(INDEX(Data!280:280,1,$P$1-16))+(INDEX(Data!280:280,1,$P$1-15))</f>
        <v>427267</v>
      </c>
      <c r="D819" s="154">
        <f>(INDEX(Data!280:280,1,$P$1-14))+(INDEX(Data!280:280,1,$P$1-13))</f>
        <v>702290</v>
      </c>
      <c r="E819" s="154">
        <f>(INDEX(Data!280:280,1,$P$1-12))+(INDEX(Data!280:280,1,$P$1-11))</f>
        <v>837832</v>
      </c>
      <c r="F819" s="154">
        <f>(INDEX(Data!280:280,1,$P$1-10))+(INDEX(Data!280:280,1,$P$1-9))</f>
        <v>543207</v>
      </c>
      <c r="G819" s="154">
        <f>(INDEX(Data!280:280,1,$P$1-8))+(INDEX(Data!280:280,1,$P$1-7))</f>
        <v>788560</v>
      </c>
      <c r="H819" s="154">
        <f>(INDEX(Data!280:280,1,$P$1-6))+(INDEX(Data!280:280,1,$P$1-5))</f>
        <v>721802</v>
      </c>
      <c r="I819" s="483">
        <f>(INDEX(Data!280:280,1,$P$1-4))+(INDEX(Data!280:280,1,$P$1-3))</f>
        <v>908706</v>
      </c>
      <c r="J819" s="394">
        <f>(INDEX(Data!280:280,1,$P$1-2))+(INDEX(Data!280:280,1,$P$1-1))</f>
        <v>900942</v>
      </c>
      <c r="K819" s="155">
        <f>(INDEX(Data!280:280,1,$P$1))+(INDEX(Data!280:280,1,$P$1+1))</f>
        <v>766374</v>
      </c>
    </row>
    <row r="820" spans="1:13" ht="12.75" hidden="1" customHeight="1" outlineLevel="1">
      <c r="A820" s="424" t="s">
        <v>46</v>
      </c>
      <c r="B820" s="154">
        <f>(INDEX(Data!281:281,1,$P$1-18))+(INDEX(Data!281:281,1,$P$1-17))</f>
        <v>7715234</v>
      </c>
      <c r="C820" s="154">
        <f>(INDEX(Data!281:281,1,$P$1-16))+(INDEX(Data!281:281,1,$P$1-15))</f>
        <v>8701654</v>
      </c>
      <c r="D820" s="154">
        <f>(INDEX(Data!281:281,1,$P$1-14))+(INDEX(Data!281:281,1,$P$1-13))</f>
        <v>7448194</v>
      </c>
      <c r="E820" s="154">
        <f>(INDEX(Data!281:281,1,$P$1-12))+(INDEX(Data!281:281,1,$P$1-11))</f>
        <v>6148090</v>
      </c>
      <c r="F820" s="154">
        <f>(INDEX(Data!281:281,1,$P$1-10))+(INDEX(Data!281:281,1,$P$1-9))</f>
        <v>6225488</v>
      </c>
      <c r="G820" s="154">
        <f>(INDEX(Data!281:281,1,$P$1-8))+(INDEX(Data!281:281,1,$P$1-7))</f>
        <v>7258266</v>
      </c>
      <c r="H820" s="154">
        <f>(INDEX(Data!281:281,1,$P$1-6))+(INDEX(Data!281:281,1,$P$1-5))</f>
        <v>5636070</v>
      </c>
      <c r="I820" s="483">
        <f>(INDEX(Data!281:281,1,$P$1-4))+(INDEX(Data!281:281,1,$P$1-3))</f>
        <v>5362776</v>
      </c>
      <c r="J820" s="394">
        <f>(INDEX(Data!281:281,1,$P$1-2))+(INDEX(Data!281:281,1,$P$1-1))</f>
        <v>5178260</v>
      </c>
      <c r="K820" s="155">
        <f>(INDEX(Data!281:281,1,$P$1))+(INDEX(Data!281:281,1,$P$1+1))</f>
        <v>4933434</v>
      </c>
    </row>
    <row r="821" spans="1:13" ht="12.75" hidden="1" customHeight="1" outlineLevel="1">
      <c r="A821" s="321" t="s">
        <v>429</v>
      </c>
      <c r="B821" s="154">
        <f>(INDEX(Data!282:282,1,$P$1-18))+(INDEX(Data!282:282,1,$P$1-17))</f>
        <v>0</v>
      </c>
      <c r="C821" s="154">
        <f>(INDEX(Data!282:282,1,$P$1-16))+(INDEX(Data!282:282,1,$P$1-15))</f>
        <v>0</v>
      </c>
      <c r="D821" s="154">
        <f>(INDEX(Data!282:282,1,$P$1-14))+(INDEX(Data!282:282,1,$P$1-13))</f>
        <v>0</v>
      </c>
      <c r="E821" s="154">
        <f>(INDEX(Data!282:282,1,$P$1-12))+(INDEX(Data!282:282,1,$P$1-11))</f>
        <v>0</v>
      </c>
      <c r="F821" s="154">
        <f>(INDEX(Data!282:282,1,$P$1-10))+(INDEX(Data!282:282,1,$P$1-9))</f>
        <v>0</v>
      </c>
      <c r="G821" s="154">
        <f>(INDEX(Data!282:282,1,$P$1-8))+(INDEX(Data!282:282,1,$P$1-7))</f>
        <v>0</v>
      </c>
      <c r="H821" s="154">
        <f>(INDEX(Data!282:282,1,$P$1-6))+(INDEX(Data!282:282,1,$P$1-5))</f>
        <v>0</v>
      </c>
      <c r="I821" s="483">
        <f>(INDEX(Data!282:282,1,$P$1-4))+(INDEX(Data!282:282,1,$P$1-3))</f>
        <v>0</v>
      </c>
      <c r="J821" s="394">
        <f>(INDEX(Data!282:282,1,$P$1-2))+(INDEX(Data!282:282,1,$P$1-1))</f>
        <v>454157</v>
      </c>
      <c r="K821" s="155">
        <f>(INDEX(Data!282:282,1,$P$1))+(INDEX(Data!282:282,1,$P$1+1))</f>
        <v>649458</v>
      </c>
    </row>
    <row r="822" spans="1:13" ht="12.75" hidden="1" customHeight="1" outlineLevel="1">
      <c r="A822" s="321" t="s">
        <v>430</v>
      </c>
      <c r="B822" s="154">
        <f>(INDEX(Data!283:283,1,$P$1-18))+(INDEX(Data!283:283,1,$P$1-17))</f>
        <v>0</v>
      </c>
      <c r="C822" s="154">
        <f>(INDEX(Data!283:283,1,$P$1-16))+(INDEX(Data!283:283,1,$P$1-15))</f>
        <v>0</v>
      </c>
      <c r="D822" s="154">
        <f>(INDEX(Data!283:283,1,$P$1-14))+(INDEX(Data!283:283,1,$P$1-13))</f>
        <v>0</v>
      </c>
      <c r="E822" s="154">
        <f>(INDEX(Data!283:283,1,$P$1-12))+(INDEX(Data!283:283,1,$P$1-11))</f>
        <v>0</v>
      </c>
      <c r="F822" s="154">
        <f>(INDEX(Data!283:283,1,$P$1-10))+(INDEX(Data!283:283,1,$P$1-9))</f>
        <v>0</v>
      </c>
      <c r="G822" s="154">
        <f>(INDEX(Data!283:283,1,$P$1-8))+(INDEX(Data!283:283,1,$P$1-7))</f>
        <v>0</v>
      </c>
      <c r="H822" s="154">
        <f>(INDEX(Data!283:283,1,$P$1-6))+(INDEX(Data!283:283,1,$P$1-5))</f>
        <v>0</v>
      </c>
      <c r="I822" s="483">
        <f>(INDEX(Data!283:283,1,$P$1-4))+(INDEX(Data!283:283,1,$P$1-3))</f>
        <v>0</v>
      </c>
      <c r="J822" s="394">
        <f>(INDEX(Data!283:283,1,$P$1-2))+(INDEX(Data!283:283,1,$P$1-1))</f>
        <v>626705</v>
      </c>
      <c r="K822" s="155">
        <f>(INDEX(Data!283:283,1,$P$1))+(INDEX(Data!283:283,1,$P$1+1))</f>
        <v>200666</v>
      </c>
    </row>
    <row r="823" spans="1:13" ht="14.25" customHeight="1" collapsed="1">
      <c r="A823" s="370" t="s">
        <v>473</v>
      </c>
      <c r="B823" s="406">
        <f t="shared" ref="B823:F823" si="217">SUM(B817:B822)</f>
        <v>16577506</v>
      </c>
      <c r="C823" s="406">
        <f t="shared" si="217"/>
        <v>16046346</v>
      </c>
      <c r="D823" s="406">
        <f t="shared" si="217"/>
        <v>15742962</v>
      </c>
      <c r="E823" s="406">
        <f t="shared" si="217"/>
        <v>14801908</v>
      </c>
      <c r="F823" s="406">
        <f t="shared" si="217"/>
        <v>13686502</v>
      </c>
      <c r="G823" s="406">
        <f t="shared" ref="G823:K823" si="218">SUM(G817:G822)</f>
        <v>15593110</v>
      </c>
      <c r="H823" s="406">
        <f t="shared" si="218"/>
        <v>12983528</v>
      </c>
      <c r="I823" s="446">
        <f t="shared" si="218"/>
        <v>12957500</v>
      </c>
      <c r="J823" s="446">
        <f t="shared" si="218"/>
        <v>13140496</v>
      </c>
      <c r="K823" s="407">
        <f t="shared" si="218"/>
        <v>12711478</v>
      </c>
    </row>
    <row r="824" spans="1:13" s="38" customFormat="1" hidden="1" outlineLevel="1">
      <c r="A824" s="600" t="s">
        <v>197</v>
      </c>
      <c r="B824" s="598"/>
      <c r="C824" s="598"/>
      <c r="D824" s="598"/>
      <c r="E824" s="598"/>
      <c r="F824" s="598"/>
      <c r="G824" s="598"/>
      <c r="H824" s="598"/>
      <c r="I824" s="598"/>
      <c r="J824" s="598"/>
      <c r="K824" s="597"/>
      <c r="L824" s="35"/>
      <c r="M824" s="35"/>
    </row>
    <row r="825" spans="1:13" ht="12.75" hidden="1" customHeight="1" outlineLevel="1">
      <c r="A825" s="424" t="s">
        <v>43</v>
      </c>
      <c r="B825" s="390">
        <f>(INDEX(Data!290:290,1,$P$1-18))+(INDEX(Data!290:290,1,$P$1-17))</f>
        <v>150000</v>
      </c>
      <c r="C825" s="390">
        <f>(INDEX(Data!290:290,1,$P$1-16))+(INDEX(Data!290:290,1,$P$1-15))</f>
        <v>750000</v>
      </c>
      <c r="D825" s="390">
        <f>(INDEX(Data!290:290,1,$P$1-14))+(INDEX(Data!290:290,1,$P$1-13))</f>
        <v>750000</v>
      </c>
      <c r="E825" s="390">
        <f>(INDEX(Data!290:290,1,$P$1-12))+(INDEX(Data!290:290,1,$P$1-11))</f>
        <v>750000</v>
      </c>
      <c r="F825" s="390">
        <f>(INDEX(Data!290:290,1,$P$1-10))+(INDEX(Data!290:290,1,$P$1-9))</f>
        <v>633150</v>
      </c>
      <c r="G825" s="390">
        <f>(INDEX(Data!290:290,1,$P$1-8))+(INDEX(Data!290:290,1,$P$1-7))</f>
        <v>633150</v>
      </c>
      <c r="H825" s="390">
        <f>(INDEX(Data!290:290,1,$P$1-6))+(INDEX(Data!290:290,1,$P$1-5))</f>
        <v>673650</v>
      </c>
      <c r="I825" s="482">
        <f>(INDEX(Data!290:290,1,$P$1-4))+(INDEX(Data!290:290,1,$P$1-3))</f>
        <v>716250</v>
      </c>
      <c r="J825" s="392">
        <f>(INDEX(Data!290:290,1,$P$1-2))+(INDEX(Data!290:290,1,$P$1-1))</f>
        <v>635250</v>
      </c>
      <c r="K825" s="371">
        <f>(INDEX(Data!290:290,1,$P$1))+(INDEX(Data!290:290,1,$P$1+1))</f>
        <v>1316566.3316027836</v>
      </c>
    </row>
    <row r="826" spans="1:13" ht="12.75" hidden="1" customHeight="1" outlineLevel="1">
      <c r="A826" s="424" t="s">
        <v>44</v>
      </c>
      <c r="B826" s="154">
        <f>(INDEX(Data!291:291,1,$P$1-18))+(INDEX(Data!291:291,1,$P$1-17))</f>
        <v>150000</v>
      </c>
      <c r="C826" s="154">
        <f>(INDEX(Data!291:291,1,$P$1-16))+(INDEX(Data!291:291,1,$P$1-15))</f>
        <v>750000</v>
      </c>
      <c r="D826" s="154">
        <f>(INDEX(Data!291:291,1,$P$1-14))+(INDEX(Data!291:291,1,$P$1-13))</f>
        <v>750000</v>
      </c>
      <c r="E826" s="154">
        <f>(INDEX(Data!291:291,1,$P$1-12))+(INDEX(Data!291:291,1,$P$1-11))</f>
        <v>750000</v>
      </c>
      <c r="F826" s="154">
        <f>(INDEX(Data!291:291,1,$P$1-10))+(INDEX(Data!291:291,1,$P$1-9))</f>
        <v>750000</v>
      </c>
      <c r="G826" s="154">
        <f>(INDEX(Data!291:291,1,$P$1-8))+(INDEX(Data!291:291,1,$P$1-7))</f>
        <v>750000</v>
      </c>
      <c r="H826" s="154">
        <f>(INDEX(Data!291:291,1,$P$1-6))+(INDEX(Data!291:291,1,$P$1-5))</f>
        <v>750000</v>
      </c>
      <c r="I826" s="483">
        <f>(INDEX(Data!291:291,1,$P$1-4))+(INDEX(Data!291:291,1,$P$1-3))</f>
        <v>750000</v>
      </c>
      <c r="J826" s="394">
        <f>(INDEX(Data!291:291,1,$P$1-2))+(INDEX(Data!291:291,1,$P$1-1))</f>
        <v>750000</v>
      </c>
      <c r="K826" s="155">
        <f>(INDEX(Data!291:291,1,$P$1))+(INDEX(Data!291:291,1,$P$1+1))</f>
        <v>1316566.3316027836</v>
      </c>
    </row>
    <row r="827" spans="1:13" ht="12.75" hidden="1" customHeight="1" outlineLevel="1">
      <c r="A827" s="424" t="s">
        <v>45</v>
      </c>
      <c r="B827" s="154">
        <f>(INDEX(Data!292:292,1,$P$1-18))+(INDEX(Data!292:292,1,$P$1-17))</f>
        <v>150000</v>
      </c>
      <c r="C827" s="154">
        <f>(INDEX(Data!292:292,1,$P$1-16))+(INDEX(Data!292:292,1,$P$1-15))</f>
        <v>750000</v>
      </c>
      <c r="D827" s="154">
        <f>(INDEX(Data!292:292,1,$P$1-14))+(INDEX(Data!292:292,1,$P$1-13))</f>
        <v>750000</v>
      </c>
      <c r="E827" s="154">
        <f>(INDEX(Data!292:292,1,$P$1-12))+(INDEX(Data!292:292,1,$P$1-11))</f>
        <v>750000</v>
      </c>
      <c r="F827" s="154">
        <f>(INDEX(Data!292:292,1,$P$1-10))+(INDEX(Data!292:292,1,$P$1-9))</f>
        <v>750000</v>
      </c>
      <c r="G827" s="154">
        <f>(INDEX(Data!292:292,1,$P$1-8))+(INDEX(Data!292:292,1,$P$1-7))</f>
        <v>750000</v>
      </c>
      <c r="H827" s="154">
        <f>(INDEX(Data!292:292,1,$P$1-6))+(INDEX(Data!292:292,1,$P$1-5))</f>
        <v>750000</v>
      </c>
      <c r="I827" s="483">
        <f>(INDEX(Data!292:292,1,$P$1-4))+(INDEX(Data!292:292,1,$P$1-3))</f>
        <v>750000</v>
      </c>
      <c r="J827" s="394">
        <f>(INDEX(Data!292:292,1,$P$1-2))+(INDEX(Data!292:292,1,$P$1-1))</f>
        <v>750000</v>
      </c>
      <c r="K827" s="155">
        <f>(INDEX(Data!292:292,1,$P$1))+(INDEX(Data!292:292,1,$P$1+1))</f>
        <v>1316566.3316027836</v>
      </c>
    </row>
    <row r="828" spans="1:13" ht="12.75" hidden="1" customHeight="1" outlineLevel="1">
      <c r="A828" s="424" t="s">
        <v>46</v>
      </c>
      <c r="B828" s="154">
        <f>(INDEX(Data!293:293,1,$P$1-18))+(INDEX(Data!293:293,1,$P$1-17))</f>
        <v>150000</v>
      </c>
      <c r="C828" s="154">
        <f>(INDEX(Data!293:293,1,$P$1-16))+(INDEX(Data!293:293,1,$P$1-15))</f>
        <v>750000</v>
      </c>
      <c r="D828" s="154">
        <f>(INDEX(Data!293:293,1,$P$1-14))+(INDEX(Data!293:293,1,$P$1-13))</f>
        <v>750000</v>
      </c>
      <c r="E828" s="154">
        <f>(INDEX(Data!293:293,1,$P$1-12))+(INDEX(Data!293:293,1,$P$1-11))</f>
        <v>750000</v>
      </c>
      <c r="F828" s="154">
        <f>(INDEX(Data!293:293,1,$P$1-10))+(INDEX(Data!293:293,1,$P$1-9))</f>
        <v>750000</v>
      </c>
      <c r="G828" s="154">
        <f>(INDEX(Data!293:293,1,$P$1-8))+(INDEX(Data!293:293,1,$P$1-7))</f>
        <v>750000</v>
      </c>
      <c r="H828" s="154">
        <f>(INDEX(Data!293:293,1,$P$1-6))+(INDEX(Data!293:293,1,$P$1-5))</f>
        <v>750000</v>
      </c>
      <c r="I828" s="483">
        <f>(INDEX(Data!293:293,1,$P$1-4))+(INDEX(Data!293:293,1,$P$1-3))</f>
        <v>750000</v>
      </c>
      <c r="J828" s="394">
        <f>(INDEX(Data!293:293,1,$P$1-2))+(INDEX(Data!293:293,1,$P$1-1))</f>
        <v>750000</v>
      </c>
      <c r="K828" s="155">
        <f>(INDEX(Data!293:293,1,$P$1))+(INDEX(Data!293:293,1,$P$1+1))</f>
        <v>1316566.3316027836</v>
      </c>
    </row>
    <row r="829" spans="1:13" ht="12.75" hidden="1" customHeight="1" outlineLevel="1">
      <c r="A829" s="321" t="s">
        <v>429</v>
      </c>
      <c r="B829" s="154">
        <f>(INDEX(Data!294:294,1,$P$1-18))+(INDEX(Data!294:294,1,$P$1-17))</f>
        <v>0</v>
      </c>
      <c r="C829" s="154">
        <f>(INDEX(Data!294:294,1,$P$1-16))+(INDEX(Data!294:294,1,$P$1-15))</f>
        <v>0</v>
      </c>
      <c r="D829" s="154">
        <f>(INDEX(Data!294:294,1,$P$1-14))+(INDEX(Data!294:294,1,$P$1-13))</f>
        <v>0</v>
      </c>
      <c r="E829" s="154">
        <f>(INDEX(Data!294:294,1,$P$1-12))+(INDEX(Data!294:294,1,$P$1-11))</f>
        <v>0</v>
      </c>
      <c r="F829" s="154">
        <f>(INDEX(Data!294:294,1,$P$1-10))+(INDEX(Data!294:294,1,$P$1-9))</f>
        <v>0</v>
      </c>
      <c r="G829" s="154">
        <f>(INDEX(Data!294:294,1,$P$1-8))+(INDEX(Data!294:294,1,$P$1-7))</f>
        <v>0</v>
      </c>
      <c r="H829" s="154">
        <f>(INDEX(Data!294:294,1,$P$1-6))+(INDEX(Data!294:294,1,$P$1-5))</f>
        <v>0</v>
      </c>
      <c r="I829" s="483">
        <f>(INDEX(Data!294:294,1,$P$1-4))+(INDEX(Data!294:294,1,$P$1-3))</f>
        <v>0</v>
      </c>
      <c r="J829" s="394">
        <f>(INDEX(Data!294:294,1,$P$1-2))+(INDEX(Data!294:294,1,$P$1-1))</f>
        <v>750000</v>
      </c>
      <c r="K829" s="155">
        <f>(INDEX(Data!294:294,1,$P$1))+(INDEX(Data!294:294,1,$P$1+1))</f>
        <v>1316566.3316027836</v>
      </c>
    </row>
    <row r="830" spans="1:13" ht="12.75" hidden="1" customHeight="1" outlineLevel="1">
      <c r="A830" s="321" t="s">
        <v>430</v>
      </c>
      <c r="B830" s="154">
        <f>(INDEX(Data!295:295,1,$P$1-18))+(INDEX(Data!295:295,1,$P$1-17))</f>
        <v>0</v>
      </c>
      <c r="C830" s="154">
        <f>(INDEX(Data!295:295,1,$P$1-16))+(INDEX(Data!295:295,1,$P$1-15))</f>
        <v>0</v>
      </c>
      <c r="D830" s="154">
        <f>(INDEX(Data!295:295,1,$P$1-14))+(INDEX(Data!295:295,1,$P$1-13))</f>
        <v>0</v>
      </c>
      <c r="E830" s="154">
        <f>(INDEX(Data!295:295,1,$P$1-12))+(INDEX(Data!295:295,1,$P$1-11))</f>
        <v>0</v>
      </c>
      <c r="F830" s="154">
        <f>(INDEX(Data!295:295,1,$P$1-10))+(INDEX(Data!295:295,1,$P$1-9))</f>
        <v>0</v>
      </c>
      <c r="G830" s="154">
        <f>(INDEX(Data!295:295,1,$P$1-8))+(INDEX(Data!295:295,1,$P$1-7))</f>
        <v>0</v>
      </c>
      <c r="H830" s="154">
        <f>(INDEX(Data!295:295,1,$P$1-6))+(INDEX(Data!295:295,1,$P$1-5))</f>
        <v>0</v>
      </c>
      <c r="I830" s="483">
        <f>(INDEX(Data!295:295,1,$P$1-4))+(INDEX(Data!295:295,1,$P$1-3))</f>
        <v>0</v>
      </c>
      <c r="J830" s="394">
        <f>(INDEX(Data!295:295,1,$P$1-2))+(INDEX(Data!295:295,1,$P$1-1))</f>
        <v>750000</v>
      </c>
      <c r="K830" s="155">
        <f>(INDEX(Data!295:295,1,$P$1))+(INDEX(Data!295:295,1,$P$1+1))</f>
        <v>1316566.3316027836</v>
      </c>
    </row>
    <row r="831" spans="1:13" collapsed="1">
      <c r="A831" s="370" t="s">
        <v>197</v>
      </c>
      <c r="B831" s="406">
        <f t="shared" ref="B831:F831" si="219">SUM(B825:B830)</f>
        <v>600000</v>
      </c>
      <c r="C831" s="406">
        <f t="shared" si="219"/>
        <v>3000000</v>
      </c>
      <c r="D831" s="406">
        <f t="shared" si="219"/>
        <v>3000000</v>
      </c>
      <c r="E831" s="406">
        <f t="shared" si="219"/>
        <v>3000000</v>
      </c>
      <c r="F831" s="406">
        <f t="shared" si="219"/>
        <v>2883150</v>
      </c>
      <c r="G831" s="406">
        <f t="shared" ref="G831:K831" si="220">SUM(G825:G830)</f>
        <v>2883150</v>
      </c>
      <c r="H831" s="406">
        <f t="shared" si="220"/>
        <v>2923650</v>
      </c>
      <c r="I831" s="446">
        <f t="shared" si="220"/>
        <v>2966250</v>
      </c>
      <c r="J831" s="406">
        <f t="shared" si="220"/>
        <v>4385250</v>
      </c>
      <c r="K831" s="407">
        <f t="shared" si="220"/>
        <v>7899397.9896167023</v>
      </c>
    </row>
    <row r="832" spans="1:13">
      <c r="A832" s="413" t="s">
        <v>435</v>
      </c>
      <c r="B832" s="400"/>
      <c r="C832" s="400"/>
      <c r="D832" s="400"/>
      <c r="E832" s="400"/>
      <c r="F832" s="400"/>
      <c r="G832" s="400"/>
      <c r="H832" s="400"/>
      <c r="I832" s="490"/>
      <c r="J832" s="598"/>
      <c r="K832" s="401"/>
    </row>
    <row r="833" spans="1:22">
      <c r="A833" s="398" t="s">
        <v>449</v>
      </c>
      <c r="B833" s="175">
        <f>INDEX(Data!299:299,1,$P$1-18)</f>
        <v>0</v>
      </c>
      <c r="C833" s="175">
        <f>INDEX(Data!299:299,1,$P$1-16)</f>
        <v>0</v>
      </c>
      <c r="D833" s="175">
        <f>INDEX(Data!299:299,1,$P$1-14)</f>
        <v>0</v>
      </c>
      <c r="E833" s="175" t="str">
        <f>INDEX(Data!299:299,1,$P$1-12)</f>
        <v>NA</v>
      </c>
      <c r="F833" s="175" t="str">
        <f>INDEX(Data!299:299,1,$P$1-10)</f>
        <v>NA</v>
      </c>
      <c r="G833" s="175" t="str">
        <f>INDEX(Data!299:299,1,$P$1-8)</f>
        <v>NA</v>
      </c>
      <c r="H833" s="175">
        <f>INDEX(Data!299:299,1,$P$1-6)</f>
        <v>137737154</v>
      </c>
      <c r="I833" s="173">
        <f>INDEX(Data!299:299,1,$P$1-4)</f>
        <v>133450000</v>
      </c>
      <c r="J833" s="175">
        <f>INDEX(Data!299:299,1,$P$1-2)</f>
        <v>170111844</v>
      </c>
      <c r="K833" s="174">
        <f>INDEX(Data!299:299,1,$P$1)</f>
        <v>183396549</v>
      </c>
    </row>
    <row r="834" spans="1:22">
      <c r="A834" s="398" t="s">
        <v>392</v>
      </c>
      <c r="B834" s="154">
        <f>INDEX(Data!300:300,1,$P$1-18)</f>
        <v>0</v>
      </c>
      <c r="C834" s="154">
        <f>INDEX(Data!300:300,1,$P$1-16)</f>
        <v>0</v>
      </c>
      <c r="D834" s="154">
        <f>INDEX(Data!300:300,1,$P$1-14)</f>
        <v>0</v>
      </c>
      <c r="E834" s="154">
        <f>INDEX(Data!300:300,1,$P$1-12)</f>
        <v>2019802</v>
      </c>
      <c r="F834" s="154">
        <f>INDEX(Data!300:300,1,$P$1-10)</f>
        <v>2222435</v>
      </c>
      <c r="G834" s="154">
        <f>INDEX(Data!300:300,1,$P$1-8)</f>
        <v>2705381</v>
      </c>
      <c r="H834" s="154">
        <f>INDEX(Data!300:300,1,$P$1-6)</f>
        <v>2077660</v>
      </c>
      <c r="I834" s="153">
        <f>INDEX(Data!300:300,1,$P$1-4)</f>
        <v>1935606</v>
      </c>
      <c r="J834" s="154">
        <f>INDEX(Data!300:300,1,$P$1-2)</f>
        <v>1986136</v>
      </c>
      <c r="K834" s="155">
        <f>INDEX(Data!300:300,1,$P$1)</f>
        <v>1749572</v>
      </c>
    </row>
    <row r="835" spans="1:22">
      <c r="A835" s="398" t="s">
        <v>393</v>
      </c>
      <c r="B835" s="154">
        <f>INDEX(Data!301:301,1,$P$1-18)</f>
        <v>0</v>
      </c>
      <c r="C835" s="154">
        <f>INDEX(Data!301:301,1,$P$1-16)</f>
        <v>0</v>
      </c>
      <c r="D835" s="154">
        <f>INDEX(Data!301:301,1,$P$1-14)</f>
        <v>0</v>
      </c>
      <c r="E835" s="154">
        <f>INDEX(Data!301:301,1,$P$1-12)</f>
        <v>6716263</v>
      </c>
      <c r="F835" s="154">
        <f>INDEX(Data!301:301,1,$P$1-10)</f>
        <v>6670296</v>
      </c>
      <c r="G835" s="154">
        <f>INDEX(Data!301:301,1,$P$1-8)</f>
        <v>6648976</v>
      </c>
      <c r="H835" s="154">
        <f>INDEX(Data!301:301,1,$P$1-6)</f>
        <v>5240640</v>
      </c>
      <c r="I835" s="153">
        <f>INDEX(Data!301:301,1,$P$1-4)</f>
        <v>5588350</v>
      </c>
      <c r="J835" s="154">
        <f>INDEX(Data!301:301,1,$P$1-2)</f>
        <v>5449903</v>
      </c>
      <c r="K835" s="155">
        <f>INDEX(Data!301:301,1,$P$1)</f>
        <v>5476364</v>
      </c>
    </row>
    <row r="836" spans="1:22">
      <c r="A836" s="398" t="s">
        <v>394</v>
      </c>
      <c r="B836" s="154">
        <f>INDEX(Data!302:302,1,$P$1-18)</f>
        <v>0</v>
      </c>
      <c r="C836" s="154">
        <f>INDEX(Data!302:302,1,$P$1-16)</f>
        <v>0</v>
      </c>
      <c r="D836" s="154">
        <f>INDEX(Data!302:302,1,$P$1-14)</f>
        <v>0</v>
      </c>
      <c r="E836" s="154">
        <f>INDEX(Data!302:302,1,$P$1-12)</f>
        <v>8736065</v>
      </c>
      <c r="F836" s="154">
        <f>INDEX(Data!302:302,1,$P$1-10)</f>
        <v>8892731</v>
      </c>
      <c r="G836" s="154">
        <f>INDEX(Data!302:302,1,$P$1-8)</f>
        <v>9354357</v>
      </c>
      <c r="H836" s="154">
        <f>INDEX(Data!302:302,1,$P$1-6)</f>
        <v>7318300</v>
      </c>
      <c r="I836" s="153">
        <f>INDEX(Data!302:302,1,$P$1-4)</f>
        <v>7523956</v>
      </c>
      <c r="J836" s="154">
        <f>INDEX(Data!302:302,1,$P$1-2)</f>
        <v>7436039</v>
      </c>
      <c r="K836" s="155">
        <f>INDEX(Data!302:302,1,$P$1)</f>
        <v>7225936</v>
      </c>
    </row>
    <row r="837" spans="1:22">
      <c r="A837" s="398" t="s">
        <v>395</v>
      </c>
      <c r="B837" s="154">
        <f>INDEX(Data!304:304,1,$P$1-18)</f>
        <v>0</v>
      </c>
      <c r="C837" s="154">
        <f>INDEX(Data!304:304,1,$P$1-16)</f>
        <v>0</v>
      </c>
      <c r="D837" s="154">
        <f>INDEX(Data!304:304,1,$P$1-14)</f>
        <v>0</v>
      </c>
      <c r="E837" s="154">
        <f>INDEX(Data!304:304,1,$P$1-12)</f>
        <v>10744</v>
      </c>
      <c r="F837" s="154">
        <f>INDEX(Data!304:304,1,$P$1-10)</f>
        <v>13344</v>
      </c>
      <c r="G837" s="154">
        <f>INDEX(Data!304:304,1,$P$1-8)</f>
        <v>13024</v>
      </c>
      <c r="H837" s="154">
        <f>INDEX(Data!304:304,1,$P$1-6)</f>
        <v>11392</v>
      </c>
      <c r="I837" s="153">
        <f>INDEX(Data!304:304,1,$P$1-4)</f>
        <v>11642</v>
      </c>
      <c r="J837" s="154">
        <f>INDEX(Data!304:304,1,$P$1-2)</f>
        <v>12581</v>
      </c>
      <c r="K837" s="155">
        <f>INDEX(Data!304:304,1,$P$1)</f>
        <v>12123</v>
      </c>
    </row>
    <row r="838" spans="1:22" ht="25.5">
      <c r="A838" s="398" t="s">
        <v>396</v>
      </c>
      <c r="B838" s="154">
        <f>INDEX(Data!305:305,1,$P$1-18)</f>
        <v>0</v>
      </c>
      <c r="C838" s="154">
        <f>INDEX(Data!305:305,1,$P$1-16)</f>
        <v>0</v>
      </c>
      <c r="D838" s="154">
        <f>INDEX(Data!305:305,1,$P$1-14)</f>
        <v>0</v>
      </c>
      <c r="E838" s="154">
        <f>INDEX(Data!305:305,1,$P$1-12)</f>
        <v>7639</v>
      </c>
      <c r="F838" s="154">
        <f>INDEX(Data!305:305,1,$P$1-10)</f>
        <v>8319</v>
      </c>
      <c r="G838" s="154">
        <f>INDEX(Data!305:305,1,$P$1-8)</f>
        <v>9315</v>
      </c>
      <c r="H838" s="154">
        <f>INDEX(Data!305:305,1,$P$1-6)</f>
        <v>7686</v>
      </c>
      <c r="I838" s="153">
        <f>INDEX(Data!305:305,1,$P$1-4)</f>
        <v>7578</v>
      </c>
      <c r="J838" s="154">
        <f>INDEX(Data!305:305,1,$P$1-2)</f>
        <v>7894</v>
      </c>
      <c r="K838" s="155">
        <f>INDEX(Data!305:305,1,$P$1)</f>
        <v>7320</v>
      </c>
    </row>
    <row r="839" spans="1:22">
      <c r="A839" s="398" t="s">
        <v>397</v>
      </c>
      <c r="B839" s="154">
        <f>INDEX(Data!306:306,1,$P$1-18)</f>
        <v>0</v>
      </c>
      <c r="C839" s="154">
        <f>INDEX(Data!306:306,1,$P$1-16)</f>
        <v>0</v>
      </c>
      <c r="D839" s="154">
        <f>INDEX(Data!306:306,1,$P$1-14)</f>
        <v>0</v>
      </c>
      <c r="E839" s="154">
        <f>INDEX(Data!306:306,1,$P$1-12)</f>
        <v>1216028</v>
      </c>
      <c r="F839" s="154">
        <f>INDEX(Data!306:306,1,$P$1-10)</f>
        <v>1211245</v>
      </c>
      <c r="G839" s="154">
        <f>INDEX(Data!306:306,1,$P$1-8)</f>
        <v>1573943</v>
      </c>
      <c r="H839" s="154">
        <f>INDEX(Data!306:306,1,$P$1-6)</f>
        <v>1084176</v>
      </c>
      <c r="I839" s="153">
        <f>INDEX(Data!306:306,1,$P$1-4)</f>
        <v>1088619</v>
      </c>
      <c r="J839" s="154">
        <f>INDEX(Data!306:306,1,$P$1-2)</f>
        <v>1142992</v>
      </c>
      <c r="K839" s="155">
        <f>INDEX(Data!306:306,1,$P$1)</f>
        <v>1111059</v>
      </c>
    </row>
    <row r="840" spans="1:22">
      <c r="A840" s="413" t="s">
        <v>398</v>
      </c>
      <c r="B840" s="400"/>
      <c r="C840" s="400"/>
      <c r="D840" s="400"/>
      <c r="E840" s="400"/>
      <c r="F840" s="400"/>
      <c r="G840" s="400"/>
      <c r="H840" s="400"/>
      <c r="I840" s="490"/>
      <c r="J840" s="400"/>
      <c r="K840" s="401"/>
    </row>
    <row r="841" spans="1:22" ht="25.5">
      <c r="A841" s="398" t="s">
        <v>436</v>
      </c>
      <c r="B841" s="396">
        <f>INDEX(Data!308:308,1,$P$1-18)</f>
        <v>0</v>
      </c>
      <c r="C841" s="396">
        <f>INDEX(Data!308:308,1,$P$1-16)</f>
        <v>0</v>
      </c>
      <c r="D841" s="396">
        <f>INDEX(Data!308:308,1,$P$1-14)</f>
        <v>0</v>
      </c>
      <c r="E841" s="396">
        <f>INDEX(Data!308:308,1,$P$1-12)</f>
        <v>10.329555698131825</v>
      </c>
      <c r="F841" s="396">
        <f>INDEX(Data!308:308,1,$P$1-10)</f>
        <v>9.5676577870172839</v>
      </c>
      <c r="G841" s="396">
        <f>INDEX(Data!308:308,1,$P$1-8)</f>
        <v>9.0853130792421108</v>
      </c>
      <c r="H841" s="396" t="str">
        <f>INDEX(Data!308:308,1,$P$1-6)</f>
        <v>N/A</v>
      </c>
      <c r="I841" s="485" t="str">
        <f>INDEX(Data!308:308,1,$P$1-4)</f>
        <v>N/A</v>
      </c>
      <c r="J841" s="396" t="str">
        <f>INDEX(Data!308:308,1,$P$1-2)</f>
        <v>N/A</v>
      </c>
      <c r="K841" s="397">
        <f>INDEX(Data!308:308,1,$P$1)</f>
        <v>0</v>
      </c>
    </row>
    <row r="842" spans="1:22" ht="25.5">
      <c r="A842" s="398" t="s">
        <v>437</v>
      </c>
      <c r="B842" s="491">
        <f>INDEX(Data!309:309,1,$P$1-18)</f>
        <v>0</v>
      </c>
      <c r="C842" s="491">
        <f>INDEX(Data!309:309,1,$P$1-16)</f>
        <v>0</v>
      </c>
      <c r="D842" s="491">
        <f>INDEX(Data!309:309,1,$P$1-14)</f>
        <v>0</v>
      </c>
      <c r="E842" s="491">
        <f>INDEX(Data!309:309,1,$P$1-12)</f>
        <v>0</v>
      </c>
      <c r="F842" s="491">
        <f>INDEX(Data!309:309,1,$P$1-10)</f>
        <v>0</v>
      </c>
      <c r="G842" s="491">
        <f>INDEX(Data!309:309,1,$P$1-8)</f>
        <v>0</v>
      </c>
      <c r="H842" s="491">
        <f>INDEX(Data!309:309,1,$P$1-6)</f>
        <v>0.32601144786249903</v>
      </c>
      <c r="I842" s="492">
        <f>INDEX(Data!309:309,1,$P$1-4)</f>
        <v>0.35</v>
      </c>
      <c r="J842" s="491">
        <f>INDEX(Data!309:309,1,$P$1-2)</f>
        <v>0.28000000000000003</v>
      </c>
      <c r="K842" s="493">
        <f>INDEX(Data!309:309,1,$P$1)</f>
        <v>0.36055395375975979</v>
      </c>
    </row>
    <row r="843" spans="1:22">
      <c r="A843" s="398" t="s">
        <v>438</v>
      </c>
      <c r="B843" s="396">
        <f>INDEX(Data!310:310,1,$P$1-18)</f>
        <v>0</v>
      </c>
      <c r="C843" s="396">
        <f>INDEX(Data!310:310,1,$P$1-16)</f>
        <v>0</v>
      </c>
      <c r="D843" s="396">
        <f>INDEX(Data!310:310,1,$P$1-14)</f>
        <v>0</v>
      </c>
      <c r="E843" s="396">
        <f>INDEX(Data!310:310,1,$P$1-12)</f>
        <v>6.1878000000000002</v>
      </c>
      <c r="F843" s="396">
        <f>INDEX(Data!310:310,1,$P$1-10)</f>
        <v>6.0920339790984075</v>
      </c>
      <c r="G843" s="396">
        <f>INDEX(Data!310:310,1,$P$1-8)</f>
        <v>5.0286989360974594</v>
      </c>
      <c r="H843" s="396">
        <f>INDEX(Data!310:310,1,$P$1-6)</f>
        <v>5.5</v>
      </c>
      <c r="I843" s="485">
        <f>INDEX(Data!310:310,1,$P$1-4)</f>
        <v>5.5512550000000003</v>
      </c>
      <c r="J843" s="396">
        <f>INDEX(Data!310:310,1,$P$1-2)</f>
        <v>5.1452469842071329</v>
      </c>
      <c r="K843" s="397">
        <f>INDEX(Data!310:310,1,$P$1)</f>
        <v>5.3294426272050313</v>
      </c>
    </row>
    <row r="844" spans="1:22" ht="29.25" customHeight="1" thickBot="1">
      <c r="A844" s="376" t="s">
        <v>207</v>
      </c>
      <c r="B844" s="404">
        <f t="shared" ref="B844:C844" si="221">B831+B823+B807+B815</f>
        <v>110879055</v>
      </c>
      <c r="C844" s="404">
        <f t="shared" si="221"/>
        <v>106783286</v>
      </c>
      <c r="D844" s="404">
        <f>D831+D823+D807+D815</f>
        <v>127580931</v>
      </c>
      <c r="E844" s="404">
        <f t="shared" ref="E844:K844" si="222">E831+E823+E807+E815</f>
        <v>132592038</v>
      </c>
      <c r="F844" s="404">
        <f t="shared" si="222"/>
        <v>127330419</v>
      </c>
      <c r="G844" s="404">
        <f t="shared" si="222"/>
        <v>128061491</v>
      </c>
      <c r="H844" s="404">
        <f t="shared" si="222"/>
        <v>134920623</v>
      </c>
      <c r="I844" s="479">
        <f t="shared" si="222"/>
        <v>140710344</v>
      </c>
      <c r="J844" s="381">
        <f t="shared" si="222"/>
        <v>143531134</v>
      </c>
      <c r="K844" s="379">
        <f t="shared" si="222"/>
        <v>163759445.54941565</v>
      </c>
    </row>
    <row r="845" spans="1:22" ht="13.5" thickBot="1"/>
    <row r="846" spans="1:22" ht="13.5" customHeight="1" thickBot="1">
      <c r="A846" s="551" t="s">
        <v>327</v>
      </c>
      <c r="B846" s="552"/>
      <c r="C846" s="552"/>
      <c r="D846" s="552"/>
      <c r="E846" s="552"/>
      <c r="F846" s="552"/>
      <c r="G846" s="552"/>
      <c r="H846" s="552"/>
      <c r="I846" s="552"/>
      <c r="J846" s="552"/>
      <c r="K846" s="555"/>
      <c r="N846" s="12"/>
      <c r="O846" s="12"/>
      <c r="P846" s="12"/>
      <c r="Q846" s="12"/>
      <c r="R846" s="12"/>
      <c r="S846" s="12"/>
      <c r="T846" s="12"/>
      <c r="U846" s="12"/>
      <c r="V846" s="12"/>
    </row>
    <row r="847" spans="1:22">
      <c r="A847" s="150" t="s">
        <v>206</v>
      </c>
      <c r="B847" s="449" t="str">
        <f>$O$1-18&amp;" - "&amp;$O$1-17</f>
        <v>2002 - 2003</v>
      </c>
      <c r="C847" s="449" t="str">
        <f>$O$1-16&amp;" - "&amp;$O$1-15</f>
        <v>2004 - 2005</v>
      </c>
      <c r="D847" s="449" t="str">
        <f>$O$1-14&amp;" - "&amp;$O$1-13</f>
        <v>2006 - 2007</v>
      </c>
      <c r="E847" s="449" t="str">
        <f>$O$1-12&amp;" - "&amp;$O$1-11</f>
        <v>2008 - 2009</v>
      </c>
      <c r="F847" s="449" t="str">
        <f>$O$1-10&amp;" - "&amp;$O$1-9</f>
        <v>2010 - 2011</v>
      </c>
      <c r="G847" s="449" t="str">
        <f>$O$1-8&amp;" - "&amp;$O$1-7</f>
        <v>2012 - 2013</v>
      </c>
      <c r="H847" s="449" t="str">
        <f>$O$1-6&amp;" - "&amp;$O$1-5</f>
        <v>2014 - 2015</v>
      </c>
      <c r="I847" s="449" t="str">
        <f>$O$1-4&amp;" - "&amp;$O$1-3</f>
        <v>2016 - 2017</v>
      </c>
      <c r="J847" s="449" t="str">
        <f>$O$1-2&amp;" - "&amp;$O$1-1</f>
        <v>2018 - 2019</v>
      </c>
      <c r="K847" s="448" t="str">
        <f>$O$1&amp;" - "&amp;$O$1+1</f>
        <v>2020 - 2021</v>
      </c>
      <c r="N847" s="12"/>
      <c r="O847" s="12"/>
      <c r="P847" s="12"/>
      <c r="Q847" s="12"/>
      <c r="R847" s="12"/>
      <c r="S847" s="12"/>
      <c r="T847" s="12"/>
      <c r="U847" s="12"/>
    </row>
    <row r="848" spans="1:22" s="38" customFormat="1" hidden="1" outlineLevel="1">
      <c r="A848" s="600" t="s">
        <v>207</v>
      </c>
      <c r="B848" s="598"/>
      <c r="C848" s="598"/>
      <c r="D848" s="598"/>
      <c r="E848" s="598"/>
      <c r="F848" s="598"/>
      <c r="G848" s="598"/>
      <c r="H848" s="598"/>
      <c r="I848" s="598"/>
      <c r="J848" s="598"/>
      <c r="K848" s="597"/>
      <c r="L848" s="35"/>
      <c r="M848" s="35"/>
    </row>
    <row r="849" spans="1:11" ht="12.75" hidden="1" customHeight="1" outlineLevel="1">
      <c r="A849" s="5" t="s">
        <v>43</v>
      </c>
      <c r="B849" s="47">
        <f t="shared" ref="B849:D854" si="223">B801+B817+B825+B809</f>
        <v>32303719</v>
      </c>
      <c r="C849" s="47">
        <f t="shared" si="223"/>
        <v>32534255</v>
      </c>
      <c r="D849" s="47">
        <f t="shared" si="223"/>
        <v>39532883</v>
      </c>
      <c r="E849" s="47">
        <f t="shared" ref="E849:J854" si="224">E801+E817+E825</f>
        <v>42565669</v>
      </c>
      <c r="F849" s="47">
        <f t="shared" si="224"/>
        <v>42945222</v>
      </c>
      <c r="G849" s="47">
        <f t="shared" si="224"/>
        <v>42725651</v>
      </c>
      <c r="H849" s="47">
        <f t="shared" si="224"/>
        <v>42962124</v>
      </c>
      <c r="I849" s="47">
        <f t="shared" si="224"/>
        <v>44090396</v>
      </c>
      <c r="J849" s="31">
        <f t="shared" si="224"/>
        <v>44744373</v>
      </c>
      <c r="K849" s="214">
        <f>K801+K817+K825+K809</f>
        <v>55388620.720136598</v>
      </c>
    </row>
    <row r="850" spans="1:11" ht="12.75" hidden="1" customHeight="1" outlineLevel="1">
      <c r="A850" s="5" t="s">
        <v>44</v>
      </c>
      <c r="B850" s="25">
        <f t="shared" si="223"/>
        <v>20659484</v>
      </c>
      <c r="C850" s="25">
        <f t="shared" si="223"/>
        <v>19954499</v>
      </c>
      <c r="D850" s="25">
        <f t="shared" si="223"/>
        <v>23809447</v>
      </c>
      <c r="E850" s="25">
        <f t="shared" si="224"/>
        <v>25234286</v>
      </c>
      <c r="F850" s="25">
        <f t="shared" si="224"/>
        <v>20043195</v>
      </c>
      <c r="G850" s="25">
        <f t="shared" si="224"/>
        <v>14850372</v>
      </c>
      <c r="H850" s="25">
        <f t="shared" si="224"/>
        <v>19014164</v>
      </c>
      <c r="I850" s="48">
        <f t="shared" si="224"/>
        <v>23706005</v>
      </c>
      <c r="J850" s="28">
        <f t="shared" si="224"/>
        <v>22091876</v>
      </c>
      <c r="K850" s="215">
        <f t="shared" ref="K850:K854" si="225">K802+K818+K826+K810</f>
        <v>20789801.953400455</v>
      </c>
    </row>
    <row r="851" spans="1:11" ht="12.75" hidden="1" customHeight="1" outlineLevel="1">
      <c r="A851" s="5" t="s">
        <v>45</v>
      </c>
      <c r="B851" s="25">
        <f t="shared" si="223"/>
        <v>6166958</v>
      </c>
      <c r="C851" s="25">
        <f t="shared" si="223"/>
        <v>5908762</v>
      </c>
      <c r="D851" s="25">
        <f t="shared" si="223"/>
        <v>7666763</v>
      </c>
      <c r="E851" s="25">
        <f t="shared" si="224"/>
        <v>6989984</v>
      </c>
      <c r="F851" s="25">
        <f t="shared" si="224"/>
        <v>7467251</v>
      </c>
      <c r="G851" s="25">
        <f t="shared" si="224"/>
        <v>7177991</v>
      </c>
      <c r="H851" s="25">
        <f t="shared" si="224"/>
        <v>9771096</v>
      </c>
      <c r="I851" s="48">
        <f t="shared" si="224"/>
        <v>10718899</v>
      </c>
      <c r="J851" s="28">
        <f t="shared" si="224"/>
        <v>13132712</v>
      </c>
      <c r="K851" s="215">
        <f t="shared" si="225"/>
        <v>11987856.488761088</v>
      </c>
    </row>
    <row r="852" spans="1:11" ht="12.75" hidden="1" customHeight="1" outlineLevel="1">
      <c r="A852" s="5" t="s">
        <v>46</v>
      </c>
      <c r="B852" s="25">
        <f t="shared" si="223"/>
        <v>51748894</v>
      </c>
      <c r="C852" s="25">
        <f t="shared" si="223"/>
        <v>48385770</v>
      </c>
      <c r="D852" s="25">
        <f t="shared" si="223"/>
        <v>56571838</v>
      </c>
      <c r="E852" s="25">
        <f t="shared" si="224"/>
        <v>57802099</v>
      </c>
      <c r="F852" s="25">
        <f t="shared" si="224"/>
        <v>56874751</v>
      </c>
      <c r="G852" s="25">
        <f t="shared" si="224"/>
        <v>63307477</v>
      </c>
      <c r="H852" s="25">
        <f t="shared" si="224"/>
        <v>63173239</v>
      </c>
      <c r="I852" s="48">
        <f t="shared" si="224"/>
        <v>62195044</v>
      </c>
      <c r="J852" s="28">
        <f t="shared" si="224"/>
        <v>60981311</v>
      </c>
      <c r="K852" s="215">
        <f t="shared" si="225"/>
        <v>71400539.623911947</v>
      </c>
    </row>
    <row r="853" spans="1:11" ht="12.75" hidden="1" customHeight="1" outlineLevel="1">
      <c r="A853" s="321" t="s">
        <v>429</v>
      </c>
      <c r="B853" s="25">
        <f t="shared" si="223"/>
        <v>0</v>
      </c>
      <c r="C853" s="25">
        <f t="shared" si="223"/>
        <v>0</v>
      </c>
      <c r="D853" s="25">
        <f t="shared" si="223"/>
        <v>0</v>
      </c>
      <c r="E853" s="25">
        <f t="shared" si="224"/>
        <v>0</v>
      </c>
      <c r="F853" s="25">
        <f t="shared" si="224"/>
        <v>0</v>
      </c>
      <c r="G853" s="25">
        <f t="shared" si="224"/>
        <v>0</v>
      </c>
      <c r="H853" s="25">
        <f t="shared" si="224"/>
        <v>0</v>
      </c>
      <c r="I853" s="48">
        <f t="shared" si="224"/>
        <v>0</v>
      </c>
      <c r="J853" s="28">
        <f t="shared" si="224"/>
        <v>1204157</v>
      </c>
      <c r="K853" s="215">
        <f t="shared" si="225"/>
        <v>2400916.0316027836</v>
      </c>
    </row>
    <row r="854" spans="1:11" ht="12.75" hidden="1" customHeight="1" outlineLevel="1">
      <c r="A854" s="321" t="s">
        <v>430</v>
      </c>
      <c r="B854" s="25">
        <f t="shared" si="223"/>
        <v>0</v>
      </c>
      <c r="C854" s="25">
        <f t="shared" si="223"/>
        <v>0</v>
      </c>
      <c r="D854" s="25">
        <f t="shared" si="223"/>
        <v>0</v>
      </c>
      <c r="E854" s="25">
        <f t="shared" si="224"/>
        <v>0</v>
      </c>
      <c r="F854" s="25">
        <f t="shared" si="224"/>
        <v>0</v>
      </c>
      <c r="G854" s="25">
        <f t="shared" si="224"/>
        <v>0</v>
      </c>
      <c r="H854" s="25">
        <f t="shared" si="224"/>
        <v>0</v>
      </c>
      <c r="I854" s="48">
        <f t="shared" si="224"/>
        <v>0</v>
      </c>
      <c r="J854" s="28">
        <f t="shared" si="224"/>
        <v>1376705</v>
      </c>
      <c r="K854" s="215">
        <f t="shared" si="225"/>
        <v>1791710.7316027838</v>
      </c>
    </row>
    <row r="855" spans="1:11" ht="26.25" collapsed="1" thickBot="1">
      <c r="A855" s="376" t="s">
        <v>207</v>
      </c>
      <c r="B855" s="175">
        <f t="shared" ref="B855:F855" si="226">SUM(B849:B854)</f>
        <v>110879055</v>
      </c>
      <c r="C855" s="175">
        <f t="shared" si="226"/>
        <v>106783286</v>
      </c>
      <c r="D855" s="175">
        <f t="shared" si="226"/>
        <v>127580931</v>
      </c>
      <c r="E855" s="175">
        <f t="shared" si="226"/>
        <v>132592038</v>
      </c>
      <c r="F855" s="175">
        <f t="shared" si="226"/>
        <v>127330419</v>
      </c>
      <c r="G855" s="175">
        <f t="shared" ref="G855:K855" si="227">SUM(G849:G854)</f>
        <v>128061491</v>
      </c>
      <c r="H855" s="175">
        <f t="shared" si="227"/>
        <v>134920623</v>
      </c>
      <c r="I855" s="173">
        <f t="shared" si="227"/>
        <v>140710344</v>
      </c>
      <c r="J855" s="175">
        <f t="shared" si="227"/>
        <v>143531134</v>
      </c>
      <c r="K855" s="174">
        <f t="shared" si="227"/>
        <v>163759445.54941562</v>
      </c>
    </row>
  </sheetData>
  <mergeCells count="7">
    <mergeCell ref="B742:K742"/>
    <mergeCell ref="B798:K798"/>
    <mergeCell ref="B2:K2"/>
    <mergeCell ref="B27:K27"/>
    <mergeCell ref="B84:K84"/>
    <mergeCell ref="B330:K330"/>
    <mergeCell ref="B447:K447"/>
  </mergeCells>
  <hyperlinks>
    <hyperlink ref="A27" location="Start!A39" display="Return to Start" xr:uid="{00000000-0004-0000-0300-000000000000}"/>
    <hyperlink ref="A84" location="Start!A39" display="Return to Start" xr:uid="{00000000-0004-0000-0300-000001000000}"/>
    <hyperlink ref="A330" location="Start!A39" display="Return to Start" xr:uid="{00000000-0004-0000-0300-000002000000}"/>
    <hyperlink ref="A447" location="Start!A39" display="Return to Start" xr:uid="{00000000-0004-0000-0300-000003000000}"/>
    <hyperlink ref="A742" location="Start!A39" display="Return to Start" xr:uid="{00000000-0004-0000-0300-000004000000}"/>
    <hyperlink ref="A798" location="Start!A39" display="Return to Start" xr:uid="{00000000-0004-0000-0300-000005000000}"/>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V855"/>
  <sheetViews>
    <sheetView showGridLines="0" zoomScaleNormal="100" workbookViewId="0">
      <pane xSplit="1" ySplit="4" topLeftCell="B5" activePane="bottomRight" state="frozen"/>
      <selection activeCell="A25" sqref="A25"/>
      <selection pane="topRight" activeCell="A25" sqref="A25"/>
      <selection pane="bottomLeft" activeCell="A25" sqref="A25"/>
      <selection pane="bottomRight" activeCell="D1" sqref="D1"/>
    </sheetView>
  </sheetViews>
  <sheetFormatPr defaultRowHeight="12.75" outlineLevelRow="1"/>
  <cols>
    <col min="1" max="1" width="33" style="12" customWidth="1"/>
    <col min="2" max="8" width="17.28515625" style="12" customWidth="1"/>
    <col min="9" max="9" width="17.85546875" style="12" customWidth="1"/>
    <col min="10" max="10" width="17.28515625" style="12" customWidth="1"/>
    <col min="11" max="11" width="17.42578125" style="12" customWidth="1"/>
    <col min="12" max="12" width="9.5703125" style="12" bestFit="1" customWidth="1"/>
    <col min="13" max="13" width="16.140625" style="12" customWidth="1"/>
  </cols>
  <sheetData>
    <row r="1" spans="1:18" ht="15.75" customHeight="1" thickBot="1">
      <c r="A1" s="11" t="s">
        <v>96</v>
      </c>
      <c r="J1" s="193"/>
      <c r="K1" s="369"/>
      <c r="L1" s="193"/>
      <c r="M1" s="509" t="str">
        <f>Start!$G$7</f>
        <v>2020-2021</v>
      </c>
      <c r="N1" s="510" t="s">
        <v>99</v>
      </c>
      <c r="O1" s="508" t="str">
        <f>LEFT(M1,4)</f>
        <v>2020</v>
      </c>
      <c r="P1" s="508">
        <f>MATCH(VALUE(LEFT(M1,4)),Data!2:2,0)</f>
        <v>25</v>
      </c>
      <c r="Q1" s="508" t="e">
        <f>MATCH(VALUE(LEFT(M1,4)),Footnotes!1:1,0)</f>
        <v>#N/A</v>
      </c>
      <c r="R1" s="193"/>
    </row>
    <row r="2" spans="1:18" ht="26.25" thickBot="1">
      <c r="A2" s="18" t="s">
        <v>369</v>
      </c>
      <c r="B2" s="681" t="s">
        <v>100</v>
      </c>
      <c r="C2" s="682"/>
      <c r="D2" s="682"/>
      <c r="E2" s="682"/>
      <c r="F2" s="682"/>
      <c r="G2" s="682"/>
      <c r="H2" s="682"/>
      <c r="I2" s="682"/>
      <c r="J2" s="682"/>
      <c r="K2" s="683"/>
    </row>
    <row r="3" spans="1:18" s="38" customFormat="1" ht="13.5" thickBot="1">
      <c r="A3" s="56"/>
      <c r="B3" s="57"/>
      <c r="C3" s="57"/>
      <c r="D3" s="57"/>
      <c r="E3" s="57"/>
      <c r="F3" s="57"/>
      <c r="G3" s="57"/>
      <c r="H3" s="57"/>
      <c r="I3" s="57"/>
      <c r="J3" s="57"/>
      <c r="K3" s="502"/>
      <c r="L3" s="35"/>
      <c r="M3" s="35"/>
    </row>
    <row r="4" spans="1:18" ht="16.5" customHeight="1">
      <c r="A4" s="448"/>
      <c r="B4" s="449" t="str">
        <f>$O$1-18&amp;" - "&amp;$O$1-17</f>
        <v>2002 - 2003</v>
      </c>
      <c r="C4" s="449" t="str">
        <f>$O$1-16&amp;" - "&amp;$O$1-15</f>
        <v>2004 - 2005</v>
      </c>
      <c r="D4" s="449" t="str">
        <f>$O$1-14&amp;" - "&amp;$O$1-13</f>
        <v>2006 - 2007</v>
      </c>
      <c r="E4" s="449" t="str">
        <f>$O$1-12&amp;" - "&amp;$O$1-11</f>
        <v>2008 - 2009</v>
      </c>
      <c r="F4" s="449" t="str">
        <f>$O$1-10&amp;" - "&amp;$O$1-9</f>
        <v>2010 - 2011</v>
      </c>
      <c r="G4" s="464" t="str">
        <f>$O$1-8&amp;" - "&amp;$O$1-7</f>
        <v>2012 - 2013</v>
      </c>
      <c r="H4" s="449" t="str">
        <f>$O$1-6&amp;" - "&amp;$O$1-5</f>
        <v>2014 - 2015</v>
      </c>
      <c r="I4" s="449" t="str">
        <f>$O$1-4&amp;" - "&amp;$O$1-3</f>
        <v>2016 - 2017</v>
      </c>
      <c r="J4" s="449" t="str">
        <f>$O$1-2&amp;" - "&amp;$O$1-1</f>
        <v>2018 - 2019</v>
      </c>
      <c r="K4" s="448" t="str">
        <f>$O$1&amp;" - "&amp;$O$1+1</f>
        <v>2020 - 2021</v>
      </c>
    </row>
    <row r="5" spans="1:18">
      <c r="K5" s="503"/>
    </row>
    <row r="6" spans="1:18">
      <c r="K6" s="194"/>
    </row>
    <row r="7" spans="1:18">
      <c r="K7" s="194"/>
    </row>
    <row r="8" spans="1:18">
      <c r="K8" s="194"/>
    </row>
    <row r="9" spans="1:18">
      <c r="K9" s="194"/>
    </row>
    <row r="10" spans="1:18">
      <c r="K10" s="194"/>
    </row>
    <row r="11" spans="1:18">
      <c r="K11" s="194"/>
    </row>
    <row r="12" spans="1:18">
      <c r="K12" s="194"/>
    </row>
    <row r="13" spans="1:18">
      <c r="K13" s="194"/>
    </row>
    <row r="14" spans="1:18">
      <c r="K14" s="194"/>
    </row>
    <row r="15" spans="1:18">
      <c r="K15" s="194"/>
    </row>
    <row r="16" spans="1:18">
      <c r="K16" s="194"/>
    </row>
    <row r="17" spans="1:22">
      <c r="K17" s="194"/>
    </row>
    <row r="18" spans="1:22">
      <c r="K18" s="194"/>
    </row>
    <row r="19" spans="1:22">
      <c r="K19" s="194"/>
    </row>
    <row r="20" spans="1:22">
      <c r="K20" s="194"/>
    </row>
    <row r="21" spans="1:22">
      <c r="K21" s="194"/>
    </row>
    <row r="22" spans="1:22">
      <c r="K22" s="194"/>
    </row>
    <row r="23" spans="1:22">
      <c r="K23" s="194"/>
    </row>
    <row r="24" spans="1:22">
      <c r="K24" s="194"/>
      <c r="N24" s="12"/>
      <c r="O24" s="12"/>
      <c r="P24" s="12"/>
      <c r="Q24" s="12"/>
      <c r="R24" s="12"/>
      <c r="S24" s="12"/>
      <c r="T24" s="12"/>
    </row>
    <row r="25" spans="1:22" ht="13.5" thickBot="1">
      <c r="K25" s="456"/>
      <c r="N25" s="12"/>
      <c r="O25" s="12"/>
      <c r="P25" s="12"/>
      <c r="Q25" s="12"/>
      <c r="R25" s="12"/>
      <c r="S25" s="12"/>
      <c r="T25" s="12"/>
    </row>
    <row r="26" spans="1:22" ht="13.5" customHeight="1" thickBot="1">
      <c r="A26" s="274" t="s">
        <v>319</v>
      </c>
      <c r="B26" s="275"/>
      <c r="C26" s="275"/>
      <c r="D26" s="275"/>
      <c r="E26" s="275"/>
      <c r="F26" s="275"/>
      <c r="G26" s="275"/>
      <c r="H26" s="275"/>
      <c r="I26" s="275"/>
      <c r="J26" s="275"/>
      <c r="K26" s="502"/>
      <c r="N26" s="12"/>
      <c r="O26" s="12"/>
      <c r="P26" s="12"/>
      <c r="Q26" s="12"/>
      <c r="R26" s="12"/>
      <c r="S26" s="12"/>
      <c r="T26" s="12"/>
      <c r="U26" s="12"/>
      <c r="V26" s="12"/>
    </row>
    <row r="27" spans="1:22" ht="13.5" thickBot="1">
      <c r="A27" s="248" t="s">
        <v>483</v>
      </c>
      <c r="B27" s="681" t="s">
        <v>100</v>
      </c>
      <c r="C27" s="682"/>
      <c r="D27" s="682"/>
      <c r="E27" s="682"/>
      <c r="F27" s="682"/>
      <c r="G27" s="682"/>
      <c r="H27" s="682"/>
      <c r="I27" s="682"/>
      <c r="J27" s="682"/>
      <c r="K27" s="683"/>
      <c r="N27" s="12"/>
      <c r="O27" s="12"/>
      <c r="P27" s="12"/>
      <c r="Q27" s="12"/>
      <c r="R27" s="12"/>
      <c r="S27" s="12"/>
      <c r="T27" s="12"/>
    </row>
    <row r="28" spans="1:22">
      <c r="A28" s="448" t="s">
        <v>209</v>
      </c>
      <c r="B28" s="449" t="str">
        <f>$O$1-18&amp;" - "&amp;$O$1-17</f>
        <v>2002 - 2003</v>
      </c>
      <c r="C28" s="449" t="str">
        <f>$O$1-16&amp;" - "&amp;$O$1-15</f>
        <v>2004 - 2005</v>
      </c>
      <c r="D28" s="449" t="str">
        <f>$O$1-14&amp;" - "&amp;$O$1-13</f>
        <v>2006 - 2007</v>
      </c>
      <c r="E28" s="449" t="str">
        <f>$O$1-12&amp;" - "&amp;$O$1-11</f>
        <v>2008 - 2009</v>
      </c>
      <c r="F28" s="449" t="str">
        <f>$O$1-10&amp;" - "&amp;$O$1-9</f>
        <v>2010 - 2011</v>
      </c>
      <c r="G28" s="494" t="str">
        <f>$O$1-8&amp;" - "&amp;$O$1-7</f>
        <v>2012 - 2013</v>
      </c>
      <c r="H28" s="450" t="str">
        <f>$O$1-6&amp;" - "&amp;$O$1-5</f>
        <v>2014 - 2015</v>
      </c>
      <c r="I28" s="450" t="str">
        <f>$O$1-4&amp;" - "&amp;$O$1-3</f>
        <v>2016 - 2017</v>
      </c>
      <c r="J28" s="450" t="str">
        <f>$O$1-2&amp;" - "&amp;$O$1-1</f>
        <v>2018 - 2019</v>
      </c>
      <c r="K28" s="465" t="str">
        <f>$O$1&amp;" - "&amp;$O$1+1</f>
        <v>2020 - 2021</v>
      </c>
      <c r="N28" s="12"/>
      <c r="O28" s="12"/>
      <c r="P28" s="12"/>
      <c r="Q28" s="12"/>
      <c r="R28" s="12"/>
      <c r="S28" s="12"/>
      <c r="T28" s="12"/>
    </row>
    <row r="29" spans="1:22" s="38" customFormat="1" hidden="1" outlineLevel="1">
      <c r="A29" s="600" t="s">
        <v>190</v>
      </c>
      <c r="B29" s="598"/>
      <c r="C29" s="598"/>
      <c r="D29" s="598"/>
      <c r="E29" s="598"/>
      <c r="F29" s="598"/>
      <c r="G29" s="598"/>
      <c r="H29" s="598"/>
      <c r="I29" s="598"/>
      <c r="J29" s="598"/>
      <c r="K29" s="599"/>
      <c r="L29" s="35"/>
      <c r="M29" s="35"/>
      <c r="N29" s="35"/>
      <c r="O29" s="35"/>
      <c r="P29" s="35"/>
      <c r="Q29" s="35"/>
      <c r="R29" s="35"/>
      <c r="S29" s="35"/>
      <c r="T29" s="35"/>
    </row>
    <row r="30" spans="1:22" hidden="1" outlineLevel="1">
      <c r="A30" s="19" t="s">
        <v>185</v>
      </c>
      <c r="B30" s="158">
        <f t="shared" ref="B30:F30" si="0">B127</f>
        <v>2134444237</v>
      </c>
      <c r="C30" s="158">
        <f t="shared" si="0"/>
        <v>2225931221</v>
      </c>
      <c r="D30" s="158">
        <f t="shared" si="0"/>
        <v>2346674649</v>
      </c>
      <c r="E30" s="158">
        <f t="shared" si="0"/>
        <v>2425924810</v>
      </c>
      <c r="F30" s="158">
        <f t="shared" si="0"/>
        <v>2366882290</v>
      </c>
      <c r="G30" s="158">
        <f t="shared" ref="G30:K30" si="1">G127</f>
        <v>2381544861</v>
      </c>
      <c r="H30" s="158">
        <f t="shared" si="1"/>
        <v>2574961203</v>
      </c>
      <c r="I30" s="158">
        <f t="shared" si="1"/>
        <v>2845839917</v>
      </c>
      <c r="J30" s="158">
        <f t="shared" si="1"/>
        <v>2803053571</v>
      </c>
      <c r="K30" s="210">
        <f t="shared" si="1"/>
        <v>2952307835.5341253</v>
      </c>
    </row>
    <row r="31" spans="1:22" hidden="1" outlineLevel="1">
      <c r="A31" s="19" t="s">
        <v>196</v>
      </c>
      <c r="B31" s="29">
        <f t="shared" ref="B31:F31" si="2">B171</f>
        <v>73335313</v>
      </c>
      <c r="C31" s="29">
        <f t="shared" si="2"/>
        <v>70486273</v>
      </c>
      <c r="D31" s="29">
        <f t="shared" si="2"/>
        <v>72070105</v>
      </c>
      <c r="E31" s="29">
        <f t="shared" si="2"/>
        <v>74660387</v>
      </c>
      <c r="F31" s="29">
        <f t="shared" si="2"/>
        <v>70135399</v>
      </c>
      <c r="G31" s="29">
        <f t="shared" ref="G31:K31" si="3">G171</f>
        <v>69045631</v>
      </c>
      <c r="H31" s="29">
        <f t="shared" si="3"/>
        <v>77667752</v>
      </c>
      <c r="I31" s="29">
        <f t="shared" si="3"/>
        <v>71305091</v>
      </c>
      <c r="J31" s="29">
        <f t="shared" si="3"/>
        <v>67025083</v>
      </c>
      <c r="K31" s="51">
        <f t="shared" si="3"/>
        <v>68931141.934844986</v>
      </c>
    </row>
    <row r="32" spans="1:22" ht="12.75" hidden="1" customHeight="1" outlineLevel="1">
      <c r="A32" s="19" t="s">
        <v>473</v>
      </c>
      <c r="B32" s="29">
        <f t="shared" ref="B32:F32" si="4">B213</f>
        <v>461719566</v>
      </c>
      <c r="C32" s="29">
        <f t="shared" si="4"/>
        <v>348868533</v>
      </c>
      <c r="D32" s="29">
        <f t="shared" si="4"/>
        <v>468786288</v>
      </c>
      <c r="E32" s="29">
        <f t="shared" si="4"/>
        <v>478704165</v>
      </c>
      <c r="F32" s="29">
        <f t="shared" si="4"/>
        <v>448058466</v>
      </c>
      <c r="G32" s="29">
        <f t="shared" ref="G32:K32" si="5">G213</f>
        <v>447765746</v>
      </c>
      <c r="H32" s="29">
        <f t="shared" si="5"/>
        <v>480621534</v>
      </c>
      <c r="I32" s="29">
        <f t="shared" si="5"/>
        <v>512003496</v>
      </c>
      <c r="J32" s="29">
        <f t="shared" si="5"/>
        <v>513560069</v>
      </c>
      <c r="K32" s="51">
        <f t="shared" si="5"/>
        <v>553097833.83061969</v>
      </c>
    </row>
    <row r="33" spans="1:20" hidden="1" outlineLevel="1">
      <c r="A33" s="19" t="s">
        <v>197</v>
      </c>
      <c r="B33" s="29">
        <f t="shared" ref="B33:F33" si="6">B257</f>
        <v>13500000</v>
      </c>
      <c r="C33" s="29">
        <f t="shared" si="6"/>
        <v>12000000</v>
      </c>
      <c r="D33" s="29">
        <f t="shared" si="6"/>
        <v>12000000</v>
      </c>
      <c r="E33" s="29">
        <f t="shared" si="6"/>
        <v>12000000</v>
      </c>
      <c r="F33" s="29">
        <f t="shared" si="6"/>
        <v>20830500</v>
      </c>
      <c r="G33" s="29">
        <f t="shared" ref="G33:K33" si="7">G257</f>
        <v>21495000</v>
      </c>
      <c r="H33" s="29">
        <f t="shared" si="7"/>
        <v>20724900</v>
      </c>
      <c r="I33" s="29">
        <f t="shared" si="7"/>
        <v>18879900</v>
      </c>
      <c r="J33" s="29">
        <f t="shared" si="7"/>
        <v>16670100</v>
      </c>
      <c r="K33" s="51">
        <f t="shared" si="7"/>
        <v>27412450</v>
      </c>
    </row>
    <row r="34" spans="1:20" ht="25.5" collapsed="1">
      <c r="A34" s="370" t="s">
        <v>190</v>
      </c>
      <c r="B34" s="446">
        <f t="shared" ref="B34:F34" si="8">SUM(B30:B33)</f>
        <v>2682999116</v>
      </c>
      <c r="C34" s="446">
        <f t="shared" si="8"/>
        <v>2657286027</v>
      </c>
      <c r="D34" s="446">
        <f t="shared" si="8"/>
        <v>2899531042</v>
      </c>
      <c r="E34" s="446">
        <f t="shared" si="8"/>
        <v>2991289362</v>
      </c>
      <c r="F34" s="446">
        <f t="shared" si="8"/>
        <v>2905906655</v>
      </c>
      <c r="G34" s="446">
        <f t="shared" ref="G34:J34" si="9">SUM(G30:G33)</f>
        <v>2919851238</v>
      </c>
      <c r="H34" s="446">
        <f t="shared" si="9"/>
        <v>3153975389</v>
      </c>
      <c r="I34" s="446">
        <f t="shared" si="9"/>
        <v>3448028404</v>
      </c>
      <c r="J34" s="446">
        <f t="shared" si="9"/>
        <v>3400308823</v>
      </c>
      <c r="K34" s="447">
        <f>SUM(K30:K33)</f>
        <v>3601749261.2995901</v>
      </c>
    </row>
    <row r="35" spans="1:20" s="38" customFormat="1" hidden="1" outlineLevel="1">
      <c r="A35" s="600" t="s">
        <v>189</v>
      </c>
      <c r="B35" s="598"/>
      <c r="C35" s="598"/>
      <c r="D35" s="598"/>
      <c r="E35" s="598"/>
      <c r="F35" s="598"/>
      <c r="G35" s="598"/>
      <c r="H35" s="598"/>
      <c r="I35" s="598"/>
      <c r="J35" s="598"/>
      <c r="K35" s="599"/>
      <c r="L35" s="35"/>
      <c r="M35" s="35"/>
      <c r="N35" s="35"/>
      <c r="O35" s="35"/>
      <c r="P35" s="35"/>
      <c r="Q35" s="35"/>
      <c r="R35" s="35"/>
      <c r="S35" s="35"/>
      <c r="T35" s="35"/>
    </row>
    <row r="36" spans="1:20" hidden="1" outlineLevel="1">
      <c r="A36" s="372" t="s">
        <v>185</v>
      </c>
      <c r="B36" s="374">
        <f t="shared" ref="B36:F36" si="10">B345</f>
        <v>801329543</v>
      </c>
      <c r="C36" s="374">
        <f t="shared" si="10"/>
        <v>711997172</v>
      </c>
      <c r="D36" s="374">
        <f t="shared" si="10"/>
        <v>823202956</v>
      </c>
      <c r="E36" s="374">
        <f t="shared" si="10"/>
        <v>870502390</v>
      </c>
      <c r="F36" s="374">
        <f t="shared" si="10"/>
        <v>875190272</v>
      </c>
      <c r="G36" s="374">
        <f t="shared" ref="G36:K36" si="11">G345</f>
        <v>851608184</v>
      </c>
      <c r="H36" s="374">
        <f t="shared" si="11"/>
        <v>1019464107</v>
      </c>
      <c r="I36" s="374">
        <f t="shared" si="11"/>
        <v>1091188775</v>
      </c>
      <c r="J36" s="374">
        <f t="shared" si="11"/>
        <v>1099648778</v>
      </c>
      <c r="K36" s="474">
        <f t="shared" si="11"/>
        <v>1171654494</v>
      </c>
    </row>
    <row r="37" spans="1:20" hidden="1" outlineLevel="1">
      <c r="A37" s="372" t="s">
        <v>473</v>
      </c>
      <c r="B37" s="153">
        <f t="shared" ref="B37:F37" si="12">B361</f>
        <v>229130471</v>
      </c>
      <c r="C37" s="153">
        <f t="shared" si="12"/>
        <v>202292398</v>
      </c>
      <c r="D37" s="153">
        <f t="shared" si="12"/>
        <v>223017993</v>
      </c>
      <c r="E37" s="153">
        <f t="shared" si="12"/>
        <v>230172587</v>
      </c>
      <c r="F37" s="153">
        <f t="shared" si="12"/>
        <v>234194648</v>
      </c>
      <c r="G37" s="153">
        <f t="shared" ref="G37:K37" si="13">G361</f>
        <v>221728243</v>
      </c>
      <c r="H37" s="153">
        <f t="shared" si="13"/>
        <v>235978951</v>
      </c>
      <c r="I37" s="153">
        <f t="shared" si="13"/>
        <v>246795939</v>
      </c>
      <c r="J37" s="153">
        <f t="shared" si="13"/>
        <v>250103102</v>
      </c>
      <c r="K37" s="475">
        <f t="shared" si="13"/>
        <v>258820060</v>
      </c>
    </row>
    <row r="38" spans="1:20" hidden="1" outlineLevel="1">
      <c r="A38" s="372" t="s">
        <v>186</v>
      </c>
      <c r="B38" s="153">
        <f t="shared" ref="B38:F38" si="14">B378</f>
        <v>63082746</v>
      </c>
      <c r="C38" s="153">
        <f t="shared" si="14"/>
        <v>60805400</v>
      </c>
      <c r="D38" s="153">
        <f t="shared" si="14"/>
        <v>64942492</v>
      </c>
      <c r="E38" s="153">
        <f t="shared" si="14"/>
        <v>66567266</v>
      </c>
      <c r="F38" s="153">
        <f t="shared" si="14"/>
        <v>66783221</v>
      </c>
      <c r="G38" s="153">
        <f t="shared" ref="G38:K38" si="15">G378</f>
        <v>62911178</v>
      </c>
      <c r="H38" s="153">
        <f t="shared" si="15"/>
        <v>68683342</v>
      </c>
      <c r="I38" s="153">
        <f t="shared" si="15"/>
        <v>74562294</v>
      </c>
      <c r="J38" s="153">
        <f t="shared" si="15"/>
        <v>80628378</v>
      </c>
      <c r="K38" s="475">
        <f t="shared" si="15"/>
        <v>84545434</v>
      </c>
    </row>
    <row r="39" spans="1:20" hidden="1" outlineLevel="1">
      <c r="A39" s="372" t="s">
        <v>187</v>
      </c>
      <c r="B39" s="153">
        <f t="shared" ref="B39:F39" si="16">B388</f>
        <v>63456047.539999999</v>
      </c>
      <c r="C39" s="153">
        <f t="shared" si="16"/>
        <v>55987841.359999999</v>
      </c>
      <c r="D39" s="153">
        <f t="shared" si="16"/>
        <v>55056731</v>
      </c>
      <c r="E39" s="153">
        <f t="shared" si="16"/>
        <v>223032529</v>
      </c>
      <c r="F39" s="153">
        <f t="shared" si="16"/>
        <v>269693081.46118569</v>
      </c>
      <c r="G39" s="153">
        <f t="shared" ref="G39:K39" si="17">G388</f>
        <v>259624573</v>
      </c>
      <c r="H39" s="153">
        <f t="shared" si="17"/>
        <v>302091028</v>
      </c>
      <c r="I39" s="153">
        <f t="shared" si="17"/>
        <v>323162046</v>
      </c>
      <c r="J39" s="153">
        <f t="shared" si="17"/>
        <v>323162046</v>
      </c>
      <c r="K39" s="475">
        <f t="shared" si="17"/>
        <v>813974754</v>
      </c>
    </row>
    <row r="40" spans="1:20" ht="15" hidden="1" customHeight="1" outlineLevel="1">
      <c r="A40" s="372" t="s">
        <v>188</v>
      </c>
      <c r="B40" s="153">
        <f t="shared" ref="B40:F40" si="18">B402</f>
        <v>0</v>
      </c>
      <c r="C40" s="153">
        <f t="shared" si="18"/>
        <v>0</v>
      </c>
      <c r="D40" s="153">
        <f t="shared" si="18"/>
        <v>19730438</v>
      </c>
      <c r="E40" s="153">
        <f t="shared" si="18"/>
        <v>49951276</v>
      </c>
      <c r="F40" s="153">
        <f t="shared" si="18"/>
        <v>43800811</v>
      </c>
      <c r="G40" s="153">
        <f t="shared" ref="G40:K40" si="19">G402</f>
        <v>45988260</v>
      </c>
      <c r="H40" s="153">
        <f t="shared" si="19"/>
        <v>53738760</v>
      </c>
      <c r="I40" s="153">
        <f t="shared" si="19"/>
        <v>70249148</v>
      </c>
      <c r="J40" s="153">
        <f t="shared" si="19"/>
        <v>74717294</v>
      </c>
      <c r="K40" s="475">
        <f t="shared" si="19"/>
        <v>81345544</v>
      </c>
    </row>
    <row r="41" spans="1:20" ht="25.5" collapsed="1">
      <c r="A41" s="370" t="s">
        <v>189</v>
      </c>
      <c r="B41" s="446">
        <f t="shared" ref="B41:F41" si="20">SUM(B36:B40)</f>
        <v>1156998807.54</v>
      </c>
      <c r="C41" s="446">
        <f t="shared" si="20"/>
        <v>1031082811.36</v>
      </c>
      <c r="D41" s="446">
        <f t="shared" si="20"/>
        <v>1185950610</v>
      </c>
      <c r="E41" s="446">
        <f t="shared" si="20"/>
        <v>1440226048</v>
      </c>
      <c r="F41" s="446">
        <f t="shared" si="20"/>
        <v>1489662033.4611857</v>
      </c>
      <c r="G41" s="446">
        <f t="shared" ref="G41:K41" si="21">SUM(G36:G40)</f>
        <v>1441860438</v>
      </c>
      <c r="H41" s="406">
        <f t="shared" si="21"/>
        <v>1679956188</v>
      </c>
      <c r="I41" s="446">
        <f t="shared" si="21"/>
        <v>1805958202</v>
      </c>
      <c r="J41" s="446">
        <f t="shared" si="21"/>
        <v>1828259598</v>
      </c>
      <c r="K41" s="447">
        <f t="shared" si="21"/>
        <v>2410340286</v>
      </c>
    </row>
    <row r="42" spans="1:20" s="38" customFormat="1" hidden="1" outlineLevel="1">
      <c r="A42" s="600" t="s">
        <v>191</v>
      </c>
      <c r="B42" s="598"/>
      <c r="C42" s="598"/>
      <c r="D42" s="598"/>
      <c r="E42" s="598"/>
      <c r="F42" s="598"/>
      <c r="G42" s="598"/>
      <c r="H42" s="598"/>
      <c r="I42" s="598"/>
      <c r="J42" s="598"/>
      <c r="K42" s="597"/>
      <c r="L42" s="35"/>
      <c r="M42" s="35"/>
      <c r="N42" s="35"/>
      <c r="O42" s="35"/>
      <c r="P42" s="35"/>
      <c r="Q42" s="35"/>
      <c r="R42" s="35"/>
      <c r="S42" s="35"/>
      <c r="T42" s="35"/>
    </row>
    <row r="43" spans="1:20" hidden="1" outlineLevel="1">
      <c r="A43" s="372" t="s">
        <v>231</v>
      </c>
      <c r="B43" s="374">
        <f t="shared" ref="B43:F43" si="22">B500</f>
        <v>0</v>
      </c>
      <c r="C43" s="374">
        <f t="shared" si="22"/>
        <v>0</v>
      </c>
      <c r="D43" s="374">
        <f t="shared" si="22"/>
        <v>0</v>
      </c>
      <c r="E43" s="374">
        <f t="shared" si="22"/>
        <v>1201560</v>
      </c>
      <c r="F43" s="374">
        <f t="shared" si="22"/>
        <v>5762202</v>
      </c>
      <c r="G43" s="374">
        <f t="shared" ref="G43:K43" si="23">G500</f>
        <v>4500000</v>
      </c>
      <c r="H43" s="374">
        <f t="shared" si="23"/>
        <v>50000000</v>
      </c>
      <c r="I43" s="374">
        <f t="shared" si="23"/>
        <v>50000000</v>
      </c>
      <c r="J43" s="374">
        <f t="shared" si="23"/>
        <v>34020300</v>
      </c>
      <c r="K43" s="474">
        <f t="shared" si="23"/>
        <v>68040600</v>
      </c>
    </row>
    <row r="44" spans="1:20" hidden="1" outlineLevel="1">
      <c r="A44" s="372" t="s">
        <v>200</v>
      </c>
      <c r="B44" s="153">
        <f t="shared" ref="B44:F44" si="24">B552</f>
        <v>0</v>
      </c>
      <c r="C44" s="153">
        <f t="shared" si="24"/>
        <v>0</v>
      </c>
      <c r="D44" s="153">
        <f t="shared" si="24"/>
        <v>0</v>
      </c>
      <c r="E44" s="153">
        <f t="shared" si="24"/>
        <v>0</v>
      </c>
      <c r="F44" s="153">
        <f t="shared" si="24"/>
        <v>0</v>
      </c>
      <c r="G44" s="153">
        <f t="shared" ref="G44:K44" si="25">G552</f>
        <v>0</v>
      </c>
      <c r="H44" s="153">
        <f t="shared" si="25"/>
        <v>172015292</v>
      </c>
      <c r="I44" s="153">
        <f t="shared" si="25"/>
        <v>169168401</v>
      </c>
      <c r="J44" s="153">
        <f t="shared" si="25"/>
        <v>179955686</v>
      </c>
      <c r="K44" s="475">
        <f t="shared" si="25"/>
        <v>228296111</v>
      </c>
    </row>
    <row r="45" spans="1:20" hidden="1" outlineLevel="1">
      <c r="A45" s="372" t="s">
        <v>201</v>
      </c>
      <c r="B45" s="153">
        <f t="shared" ref="B45:F45" si="26">B606</f>
        <v>1569157590</v>
      </c>
      <c r="C45" s="153">
        <f t="shared" si="26"/>
        <v>1501275020</v>
      </c>
      <c r="D45" s="153">
        <f t="shared" si="26"/>
        <v>1616585935</v>
      </c>
      <c r="E45" s="153">
        <f t="shared" si="26"/>
        <v>1693177165</v>
      </c>
      <c r="F45" s="153">
        <f t="shared" si="26"/>
        <v>1709894423</v>
      </c>
      <c r="G45" s="153">
        <f t="shared" ref="G45:K45" si="27">G606</f>
        <v>1732177990</v>
      </c>
      <c r="H45" s="153">
        <f t="shared" si="27"/>
        <v>1544339333</v>
      </c>
      <c r="I45" s="153">
        <f t="shared" si="27"/>
        <v>1522515612</v>
      </c>
      <c r="J45" s="153">
        <f t="shared" si="27"/>
        <v>1516635798</v>
      </c>
      <c r="K45" s="475">
        <f t="shared" si="27"/>
        <v>1533740830</v>
      </c>
    </row>
    <row r="46" spans="1:20" hidden="1" outlineLevel="1">
      <c r="A46" s="372" t="s">
        <v>230</v>
      </c>
      <c r="B46" s="153">
        <f t="shared" ref="B46:F46" si="28">B660</f>
        <v>0</v>
      </c>
      <c r="C46" s="153">
        <f t="shared" si="28"/>
        <v>0</v>
      </c>
      <c r="D46" s="153">
        <f t="shared" si="28"/>
        <v>0</v>
      </c>
      <c r="E46" s="153">
        <f t="shared" si="28"/>
        <v>978902</v>
      </c>
      <c r="F46" s="153">
        <f t="shared" si="28"/>
        <v>917624</v>
      </c>
      <c r="G46" s="153">
        <f t="shared" ref="G46:K46" si="29">G660</f>
        <v>929958</v>
      </c>
      <c r="H46" s="153">
        <f t="shared" si="29"/>
        <v>1510266</v>
      </c>
      <c r="I46" s="153">
        <f t="shared" si="29"/>
        <v>2142624</v>
      </c>
      <c r="J46" s="153">
        <f t="shared" si="29"/>
        <v>2769152</v>
      </c>
      <c r="K46" s="475">
        <f t="shared" si="29"/>
        <v>3229696</v>
      </c>
    </row>
    <row r="47" spans="1:20" ht="25.5" collapsed="1">
      <c r="A47" s="370" t="s">
        <v>191</v>
      </c>
      <c r="B47" s="446">
        <f t="shared" ref="B47:F47" si="30">SUM(B43:B46)</f>
        <v>1569157590</v>
      </c>
      <c r="C47" s="446">
        <f t="shared" si="30"/>
        <v>1501275020</v>
      </c>
      <c r="D47" s="446">
        <f t="shared" si="30"/>
        <v>1616585935</v>
      </c>
      <c r="E47" s="446">
        <f t="shared" si="30"/>
        <v>1695357627</v>
      </c>
      <c r="F47" s="446">
        <f t="shared" si="30"/>
        <v>1716574249</v>
      </c>
      <c r="G47" s="446">
        <f t="shared" ref="G47:K47" si="31">SUM(G43:G46)</f>
        <v>1737607948</v>
      </c>
      <c r="H47" s="446">
        <f t="shared" si="31"/>
        <v>1767864891</v>
      </c>
      <c r="I47" s="446">
        <f t="shared" si="31"/>
        <v>1743826637</v>
      </c>
      <c r="J47" s="446">
        <f t="shared" si="31"/>
        <v>1733380936</v>
      </c>
      <c r="K47" s="447">
        <f t="shared" si="31"/>
        <v>1833307237</v>
      </c>
    </row>
    <row r="48" spans="1:20" s="38" customFormat="1" hidden="1" outlineLevel="1">
      <c r="A48" s="600" t="s">
        <v>192</v>
      </c>
      <c r="B48" s="598"/>
      <c r="C48" s="598"/>
      <c r="D48" s="598"/>
      <c r="E48" s="598"/>
      <c r="F48" s="598"/>
      <c r="G48" s="598"/>
      <c r="H48" s="598"/>
      <c r="I48" s="598"/>
      <c r="J48" s="598"/>
      <c r="K48" s="597"/>
      <c r="L48" s="35"/>
      <c r="M48" s="35"/>
      <c r="N48" s="35"/>
      <c r="O48" s="35"/>
      <c r="P48" s="35"/>
      <c r="Q48" s="35"/>
      <c r="R48" s="35"/>
      <c r="S48" s="35"/>
      <c r="T48" s="35"/>
    </row>
    <row r="49" spans="1:20" hidden="1" outlineLevel="1">
      <c r="A49" s="372" t="s">
        <v>203</v>
      </c>
      <c r="B49" s="374">
        <f t="shared" ref="B49:F49" si="32">B748</f>
        <v>27543674</v>
      </c>
      <c r="C49" s="374">
        <f t="shared" si="32"/>
        <v>24338906</v>
      </c>
      <c r="D49" s="374">
        <f t="shared" si="32"/>
        <v>28565294</v>
      </c>
      <c r="E49" s="374">
        <f t="shared" si="32"/>
        <v>29730528</v>
      </c>
      <c r="F49" s="374">
        <f t="shared" si="32"/>
        <v>27719379</v>
      </c>
      <c r="G49" s="374">
        <f t="shared" ref="G49:K49" si="33">G748</f>
        <v>28964252</v>
      </c>
      <c r="H49" s="374">
        <f t="shared" si="33"/>
        <v>30384122</v>
      </c>
      <c r="I49" s="374">
        <f t="shared" si="33"/>
        <v>26100200</v>
      </c>
      <c r="J49" s="374">
        <f t="shared" si="33"/>
        <v>27156986</v>
      </c>
      <c r="K49" s="474">
        <f t="shared" si="33"/>
        <v>41889689.020000011</v>
      </c>
    </row>
    <row r="50" spans="1:20" ht="12.75" hidden="1" customHeight="1" outlineLevel="1">
      <c r="A50" s="372" t="s">
        <v>473</v>
      </c>
      <c r="B50" s="153">
        <f t="shared" ref="B50:F50" si="34">B753</f>
        <v>7418632</v>
      </c>
      <c r="C50" s="153">
        <f t="shared" si="34"/>
        <v>4108107</v>
      </c>
      <c r="D50" s="153">
        <f t="shared" si="34"/>
        <v>4748495</v>
      </c>
      <c r="E50" s="153">
        <f t="shared" si="34"/>
        <v>5049288</v>
      </c>
      <c r="F50" s="153">
        <f t="shared" si="34"/>
        <v>4647905</v>
      </c>
      <c r="G50" s="153">
        <f t="shared" ref="G50:K50" si="35">G753</f>
        <v>4855875</v>
      </c>
      <c r="H50" s="153">
        <f t="shared" si="35"/>
        <v>5407571</v>
      </c>
      <c r="I50" s="153">
        <f t="shared" si="35"/>
        <v>5480313</v>
      </c>
      <c r="J50" s="153">
        <f t="shared" si="35"/>
        <v>5414974</v>
      </c>
      <c r="K50" s="475">
        <f t="shared" si="35"/>
        <v>5745163.5607514875</v>
      </c>
    </row>
    <row r="51" spans="1:20" hidden="1" outlineLevel="1">
      <c r="A51" s="372" t="s">
        <v>197</v>
      </c>
      <c r="B51" s="153">
        <f t="shared" ref="B51:F51" si="36">B758</f>
        <v>450000</v>
      </c>
      <c r="C51" s="153">
        <f t="shared" si="36"/>
        <v>2250000</v>
      </c>
      <c r="D51" s="153">
        <f t="shared" si="36"/>
        <v>2250000</v>
      </c>
      <c r="E51" s="153">
        <f t="shared" si="36"/>
        <v>2250000</v>
      </c>
      <c r="F51" s="153">
        <f t="shared" si="36"/>
        <v>2250000</v>
      </c>
      <c r="G51" s="153">
        <f t="shared" ref="G51:K51" si="37">G758</f>
        <v>2250000</v>
      </c>
      <c r="H51" s="153">
        <f t="shared" si="37"/>
        <v>2250000</v>
      </c>
      <c r="I51" s="153">
        <f t="shared" si="37"/>
        <v>2250000</v>
      </c>
      <c r="J51" s="153">
        <f t="shared" si="37"/>
        <v>2250000</v>
      </c>
      <c r="K51" s="475">
        <f t="shared" si="37"/>
        <v>7899396</v>
      </c>
    </row>
    <row r="52" spans="1:20" ht="25.5" collapsed="1">
      <c r="A52" s="370" t="s">
        <v>192</v>
      </c>
      <c r="B52" s="446">
        <f t="shared" ref="B52:F52" si="38">SUM(B49:B51)</f>
        <v>35412306</v>
      </c>
      <c r="C52" s="446">
        <f t="shared" si="38"/>
        <v>30697013</v>
      </c>
      <c r="D52" s="446">
        <f t="shared" si="38"/>
        <v>35563789</v>
      </c>
      <c r="E52" s="446">
        <f t="shared" si="38"/>
        <v>37029816</v>
      </c>
      <c r="F52" s="446">
        <f t="shared" si="38"/>
        <v>34617284</v>
      </c>
      <c r="G52" s="446">
        <f t="shared" ref="G52:K52" si="39">SUM(G49:G51)</f>
        <v>36070127</v>
      </c>
      <c r="H52" s="446">
        <f t="shared" si="39"/>
        <v>38041693</v>
      </c>
      <c r="I52" s="446">
        <f t="shared" si="39"/>
        <v>33830513</v>
      </c>
      <c r="J52" s="446">
        <f t="shared" si="39"/>
        <v>34821960</v>
      </c>
      <c r="K52" s="447">
        <f t="shared" si="39"/>
        <v>55534248.580751501</v>
      </c>
    </row>
    <row r="53" spans="1:20" s="38" customFormat="1" hidden="1" outlineLevel="1">
      <c r="A53" s="600" t="s">
        <v>193</v>
      </c>
      <c r="B53" s="598"/>
      <c r="C53" s="598"/>
      <c r="D53" s="598"/>
      <c r="E53" s="598"/>
      <c r="F53" s="598"/>
      <c r="G53" s="598"/>
      <c r="H53" s="598"/>
      <c r="I53" s="598"/>
      <c r="J53" s="598"/>
      <c r="K53" s="597"/>
      <c r="L53" s="35"/>
      <c r="M53" s="35"/>
      <c r="N53" s="35"/>
      <c r="O53" s="35"/>
      <c r="P53" s="35"/>
      <c r="Q53" s="35"/>
      <c r="R53" s="35"/>
      <c r="S53" s="35"/>
      <c r="T53" s="35"/>
    </row>
    <row r="54" spans="1:20" hidden="1" outlineLevel="1">
      <c r="A54" s="372" t="s">
        <v>203</v>
      </c>
      <c r="B54" s="374">
        <f t="shared" ref="B54:F54" si="40">B807</f>
        <v>89888158</v>
      </c>
      <c r="C54" s="374">
        <f t="shared" si="40"/>
        <v>73965720</v>
      </c>
      <c r="D54" s="374">
        <f t="shared" si="40"/>
        <v>86845020</v>
      </c>
      <c r="E54" s="374">
        <f t="shared" si="40"/>
        <v>90239670</v>
      </c>
      <c r="F54" s="374">
        <f t="shared" si="40"/>
        <v>85082607</v>
      </c>
      <c r="G54" s="374">
        <f t="shared" ref="G54:K54" si="41">G807</f>
        <v>84987262</v>
      </c>
      <c r="H54" s="374">
        <f t="shared" si="41"/>
        <v>89807776</v>
      </c>
      <c r="I54" s="374">
        <f t="shared" si="41"/>
        <v>93956592</v>
      </c>
      <c r="J54" s="374">
        <f t="shared" si="41"/>
        <v>93956590</v>
      </c>
      <c r="K54" s="474">
        <f t="shared" si="41"/>
        <v>132248702</v>
      </c>
    </row>
    <row r="55" spans="1:20" hidden="1" outlineLevel="1">
      <c r="A55" s="384" t="s">
        <v>506</v>
      </c>
      <c r="B55" s="374"/>
      <c r="C55" s="374"/>
      <c r="D55" s="153">
        <f t="shared" ref="D55:K55" si="42">D815</f>
        <v>0</v>
      </c>
      <c r="E55" s="153">
        <f t="shared" si="42"/>
        <v>0</v>
      </c>
      <c r="F55" s="153">
        <f t="shared" si="42"/>
        <v>0</v>
      </c>
      <c r="G55" s="153">
        <f t="shared" si="42"/>
        <v>0</v>
      </c>
      <c r="H55" s="153">
        <f t="shared" si="42"/>
        <v>0</v>
      </c>
      <c r="I55" s="153">
        <f t="shared" si="42"/>
        <v>0</v>
      </c>
      <c r="J55" s="153">
        <f t="shared" si="42"/>
        <v>0</v>
      </c>
      <c r="K55" s="475">
        <f t="shared" si="42"/>
        <v>2200000</v>
      </c>
    </row>
    <row r="56" spans="1:20" ht="13.5" hidden="1" customHeight="1" outlineLevel="1">
      <c r="A56" s="372" t="s">
        <v>473</v>
      </c>
      <c r="B56" s="153">
        <f t="shared" ref="B56:F56" si="43">B823</f>
        <v>14014694</v>
      </c>
      <c r="C56" s="153">
        <f t="shared" si="43"/>
        <v>13107426</v>
      </c>
      <c r="D56" s="153">
        <f t="shared" si="43"/>
        <v>10880759</v>
      </c>
      <c r="E56" s="153">
        <f t="shared" si="43"/>
        <v>12074080</v>
      </c>
      <c r="F56" s="153">
        <f t="shared" si="43"/>
        <v>10724681</v>
      </c>
      <c r="G56" s="153">
        <f t="shared" ref="G56:K56" si="44">G823</f>
        <v>12825640</v>
      </c>
      <c r="H56" s="153">
        <f t="shared" si="44"/>
        <v>9738454</v>
      </c>
      <c r="I56" s="153">
        <f t="shared" si="44"/>
        <v>9531945</v>
      </c>
      <c r="J56" s="153">
        <f t="shared" si="44"/>
        <v>8831590</v>
      </c>
      <c r="K56" s="475">
        <f t="shared" si="44"/>
        <v>11744826.048911227</v>
      </c>
    </row>
    <row r="57" spans="1:20" hidden="1" outlineLevel="1">
      <c r="A57" s="372" t="s">
        <v>197</v>
      </c>
      <c r="B57" s="153">
        <f t="shared" ref="B57:F57" si="45">B831</f>
        <v>600000</v>
      </c>
      <c r="C57" s="153">
        <f t="shared" si="45"/>
        <v>3000000</v>
      </c>
      <c r="D57" s="153">
        <f t="shared" si="45"/>
        <v>3000000</v>
      </c>
      <c r="E57" s="153">
        <f t="shared" si="45"/>
        <v>3000000</v>
      </c>
      <c r="F57" s="153">
        <f t="shared" si="45"/>
        <v>2883150</v>
      </c>
      <c r="G57" s="153">
        <f t="shared" ref="G57:K57" si="46">G831</f>
        <v>2883150</v>
      </c>
      <c r="H57" s="153">
        <f t="shared" si="46"/>
        <v>2923650</v>
      </c>
      <c r="I57" s="153">
        <f t="shared" si="46"/>
        <v>2966250</v>
      </c>
      <c r="J57" s="153">
        <f t="shared" si="46"/>
        <v>4385250</v>
      </c>
      <c r="K57" s="475">
        <f t="shared" si="46"/>
        <v>7899397.9896167023</v>
      </c>
    </row>
    <row r="58" spans="1:20" ht="25.5" collapsed="1">
      <c r="A58" s="370" t="s">
        <v>193</v>
      </c>
      <c r="B58" s="446">
        <f t="shared" ref="B58:F58" si="47">SUM(B54:B57)</f>
        <v>104502852</v>
      </c>
      <c r="C58" s="446">
        <f t="shared" si="47"/>
        <v>90073146</v>
      </c>
      <c r="D58" s="446">
        <f t="shared" si="47"/>
        <v>100725779</v>
      </c>
      <c r="E58" s="446">
        <f t="shared" si="47"/>
        <v>105313750</v>
      </c>
      <c r="F58" s="446">
        <f t="shared" si="47"/>
        <v>98690438</v>
      </c>
      <c r="G58" s="446">
        <f t="shared" ref="G58:K58" si="48">SUM(G54:G57)</f>
        <v>100696052</v>
      </c>
      <c r="H58" s="446">
        <f t="shared" si="48"/>
        <v>102469880</v>
      </c>
      <c r="I58" s="446">
        <f t="shared" si="48"/>
        <v>106454787</v>
      </c>
      <c r="J58" s="446">
        <f t="shared" si="48"/>
        <v>107173430</v>
      </c>
      <c r="K58" s="447">
        <f t="shared" si="48"/>
        <v>154092926.03852791</v>
      </c>
    </row>
    <row r="59" spans="1:20" ht="19.5" customHeight="1" thickBot="1">
      <c r="A59" s="376" t="s">
        <v>194</v>
      </c>
      <c r="B59" s="378">
        <f t="shared" ref="B59:F59" si="49">B34+B41+B47+B52+B58</f>
        <v>5549070671.54</v>
      </c>
      <c r="C59" s="378">
        <f t="shared" si="49"/>
        <v>5310414017.3600006</v>
      </c>
      <c r="D59" s="378">
        <f t="shared" si="49"/>
        <v>5838357155</v>
      </c>
      <c r="E59" s="378">
        <f t="shared" si="49"/>
        <v>6269216603</v>
      </c>
      <c r="F59" s="378">
        <f t="shared" si="49"/>
        <v>6245450659.4611855</v>
      </c>
      <c r="G59" s="378">
        <f t="shared" ref="G59:K59" si="50">G34+G41+G47+G52+G58</f>
        <v>6236085803</v>
      </c>
      <c r="H59" s="378">
        <f t="shared" si="50"/>
        <v>6742308041</v>
      </c>
      <c r="I59" s="479">
        <f t="shared" si="50"/>
        <v>7138098543</v>
      </c>
      <c r="J59" s="381">
        <f t="shared" si="50"/>
        <v>7103944747</v>
      </c>
      <c r="K59" s="379">
        <f t="shared" si="50"/>
        <v>8055023958.918869</v>
      </c>
    </row>
    <row r="60" spans="1:20" s="38" customFormat="1">
      <c r="A60" s="12"/>
      <c r="B60" s="35"/>
      <c r="C60" s="35"/>
      <c r="D60" s="35"/>
      <c r="E60" s="35"/>
      <c r="F60" s="35"/>
      <c r="G60" s="35"/>
      <c r="H60" s="35"/>
      <c r="I60" s="35"/>
      <c r="J60" s="35"/>
      <c r="K60" s="503"/>
      <c r="L60" s="35"/>
      <c r="M60" s="35"/>
    </row>
    <row r="61" spans="1:20">
      <c r="K61" s="194"/>
    </row>
    <row r="62" spans="1:20">
      <c r="K62" s="194"/>
    </row>
    <row r="63" spans="1:20">
      <c r="K63" s="194"/>
    </row>
    <row r="64" spans="1:20">
      <c r="K64" s="194"/>
    </row>
    <row r="65" spans="11:11">
      <c r="K65" s="194"/>
    </row>
    <row r="66" spans="11:11">
      <c r="K66" s="194"/>
    </row>
    <row r="67" spans="11:11">
      <c r="K67" s="194"/>
    </row>
    <row r="68" spans="11:11">
      <c r="K68" s="194"/>
    </row>
    <row r="69" spans="11:11">
      <c r="K69" s="194"/>
    </row>
    <row r="70" spans="11:11">
      <c r="K70" s="194"/>
    </row>
    <row r="71" spans="11:11">
      <c r="K71" s="194"/>
    </row>
    <row r="72" spans="11:11">
      <c r="K72" s="194"/>
    </row>
    <row r="73" spans="11:11">
      <c r="K73" s="194"/>
    </row>
    <row r="74" spans="11:11">
      <c r="K74" s="194"/>
    </row>
    <row r="75" spans="11:11">
      <c r="K75" s="194"/>
    </row>
    <row r="76" spans="11:11">
      <c r="K76" s="194"/>
    </row>
    <row r="77" spans="11:11">
      <c r="K77" s="194"/>
    </row>
    <row r="78" spans="11:11">
      <c r="K78" s="194"/>
    </row>
    <row r="79" spans="11:11">
      <c r="K79" s="194"/>
    </row>
    <row r="80" spans="11:11">
      <c r="K80" s="194"/>
    </row>
    <row r="81" spans="1:22">
      <c r="K81" s="194"/>
      <c r="N81" s="12"/>
      <c r="O81" s="12"/>
      <c r="P81" s="12"/>
      <c r="Q81" s="12"/>
      <c r="R81" s="12"/>
      <c r="S81" s="12"/>
      <c r="T81" s="12"/>
      <c r="U81" s="12"/>
    </row>
    <row r="82" spans="1:22" ht="13.5" thickBot="1">
      <c r="K82" s="194"/>
      <c r="N82" s="12"/>
      <c r="O82" s="12"/>
      <c r="P82" s="12"/>
      <c r="Q82" s="12"/>
      <c r="R82" s="12"/>
      <c r="S82" s="12"/>
      <c r="T82" s="12"/>
      <c r="U82" s="12"/>
    </row>
    <row r="83" spans="1:22" ht="13.5" customHeight="1" thickBot="1">
      <c r="A83" s="543" t="s">
        <v>320</v>
      </c>
      <c r="B83" s="544"/>
      <c r="C83" s="544"/>
      <c r="D83" s="544"/>
      <c r="E83" s="544"/>
      <c r="F83" s="544"/>
      <c r="G83" s="544"/>
      <c r="H83" s="544"/>
      <c r="I83" s="544"/>
      <c r="J83" s="544"/>
      <c r="K83" s="560"/>
      <c r="N83" s="12"/>
      <c r="O83" s="12"/>
      <c r="P83" s="12"/>
      <c r="Q83" s="12"/>
      <c r="R83" s="12"/>
      <c r="S83" s="12"/>
      <c r="T83" s="12"/>
      <c r="U83" s="12"/>
      <c r="V83" s="12"/>
    </row>
    <row r="84" spans="1:22" ht="13.5" thickBot="1">
      <c r="A84" s="248" t="s">
        <v>483</v>
      </c>
      <c r="B84" s="681" t="s">
        <v>100</v>
      </c>
      <c r="C84" s="682"/>
      <c r="D84" s="682"/>
      <c r="E84" s="682"/>
      <c r="F84" s="682"/>
      <c r="G84" s="682"/>
      <c r="H84" s="682"/>
      <c r="I84" s="682"/>
      <c r="J84" s="682"/>
      <c r="K84" s="683"/>
      <c r="N84" s="12"/>
      <c r="O84" s="12"/>
      <c r="P84" s="12"/>
      <c r="Q84" s="12"/>
      <c r="R84" s="12"/>
      <c r="S84" s="12"/>
      <c r="T84" s="12"/>
      <c r="U84" s="12"/>
    </row>
    <row r="85" spans="1:22">
      <c r="A85" s="448" t="s">
        <v>195</v>
      </c>
      <c r="B85" s="449" t="str">
        <f>$O$1-18&amp;" - "&amp;$O$1-17</f>
        <v>2002 - 2003</v>
      </c>
      <c r="C85" s="449" t="str">
        <f>$O$1-16&amp;" - "&amp;$O$1-15</f>
        <v>2004 - 2005</v>
      </c>
      <c r="D85" s="449" t="str">
        <f>$O$1-14&amp;" - "&amp;$O$1-13</f>
        <v>2006 - 2007</v>
      </c>
      <c r="E85" s="449" t="str">
        <f>$O$1-12&amp;" - "&amp;$O$1-11</f>
        <v>2008 - 2009</v>
      </c>
      <c r="F85" s="449" t="str">
        <f>$O$1-10&amp;" - "&amp;$O$1-9</f>
        <v>2010 - 2011</v>
      </c>
      <c r="G85" s="494" t="str">
        <f>$O$1-8&amp;" - "&amp;$O$1-7</f>
        <v>2012 - 2013</v>
      </c>
      <c r="H85" s="450" t="str">
        <f>$O$1-6&amp;" - "&amp;$O$1-5</f>
        <v>2014 - 2015</v>
      </c>
      <c r="I85" s="450" t="str">
        <f>$O$1-4&amp;" - "&amp;$O$1-3</f>
        <v>2016 - 2017</v>
      </c>
      <c r="J85" s="450" t="str">
        <f>$O$1-2&amp;" - "&amp;$O$1-1</f>
        <v>2018 - 2019</v>
      </c>
      <c r="K85" s="465" t="str">
        <f>$O$1&amp;" - "&amp;$O$1+1</f>
        <v>2020 - 2021</v>
      </c>
      <c r="N85" s="12"/>
      <c r="O85" s="12"/>
      <c r="P85" s="12"/>
      <c r="Q85" s="12"/>
      <c r="R85" s="12"/>
      <c r="S85" s="12"/>
      <c r="T85" s="12"/>
      <c r="U85" s="12"/>
    </row>
    <row r="86" spans="1:22" s="38" customFormat="1" hidden="1" outlineLevel="1">
      <c r="A86" s="601" t="s">
        <v>185</v>
      </c>
      <c r="B86" s="598"/>
      <c r="C86" s="598"/>
      <c r="D86" s="598"/>
      <c r="E86" s="598"/>
      <c r="F86" s="598"/>
      <c r="G86" s="598"/>
      <c r="H86" s="598"/>
      <c r="I86" s="598"/>
      <c r="J86" s="598"/>
      <c r="K86" s="599"/>
      <c r="L86" s="35"/>
      <c r="M86" s="35"/>
      <c r="N86" s="35"/>
      <c r="O86" s="35"/>
      <c r="P86" s="35"/>
      <c r="Q86" s="35"/>
      <c r="R86" s="35"/>
      <c r="S86" s="35"/>
      <c r="T86" s="35"/>
    </row>
    <row r="87" spans="1:22" hidden="1" outlineLevel="1">
      <c r="A87" s="19" t="s">
        <v>3</v>
      </c>
      <c r="B87" s="198">
        <f>(INDEX(Data!865:865,1,$P$1-18))+(INDEX(Data!865:865,1,$P$1-17))</f>
        <v>114055242</v>
      </c>
      <c r="C87" s="198">
        <f>(INDEX(Data!865:865,1,$P$1-16))+(INDEX(Data!865:865,1,$P$1-15))</f>
        <v>119346745</v>
      </c>
      <c r="D87" s="198">
        <f>(INDEX(Data!865:865,1,$P$1-14))+(INDEX(Data!865:865,1,$P$1-13))</f>
        <v>123273660</v>
      </c>
      <c r="E87" s="198">
        <f>(INDEX(Data!865:865,1,$P$1-12))+(INDEX(Data!865:865,1,$P$1-11))</f>
        <v>113305242</v>
      </c>
      <c r="F87" s="198">
        <f>(INDEX(Data!865:865,1,$P$1-10))+(INDEX(Data!865:865,1,$P$1-9))</f>
        <v>112580154</v>
      </c>
      <c r="G87" s="198">
        <f>(INDEX(Data!865:865,1,$P$1-8))+(INDEX(Data!865:865,1,$P$1-7))</f>
        <v>129295827</v>
      </c>
      <c r="H87" s="198">
        <f>(INDEX(Data!865:865,1,$P$1-6))+(INDEX(Data!865:865,1,$P$1-5))</f>
        <v>133913300</v>
      </c>
      <c r="I87" s="20">
        <f>(INDEX(Data!865:865,1,$P$1-4))+(INDEX(Data!865:865,1,$P$1-3))</f>
        <v>154327434</v>
      </c>
      <c r="J87" s="49">
        <f>(INDEX(Data!865:865,1,$P$1-2))+(INDEX(Data!865:865,1,$P$1-1))</f>
        <v>152978709</v>
      </c>
      <c r="K87" s="21">
        <f>(INDEX(Data!865:865,1,$P$1))+(INDEX(Data!865:865,1,$P$1+1))</f>
        <v>178073794.98118258</v>
      </c>
      <c r="N87" s="12"/>
      <c r="O87" s="12"/>
      <c r="P87" s="12"/>
      <c r="Q87" s="12"/>
      <c r="R87" s="12"/>
      <c r="S87" s="12"/>
      <c r="T87" s="12"/>
      <c r="U87" s="12"/>
    </row>
    <row r="88" spans="1:22" hidden="1" outlineLevel="1">
      <c r="A88" s="19" t="s">
        <v>4</v>
      </c>
      <c r="B88" s="29">
        <f>(INDEX(Data!866:866,1,$P$1-18))+(INDEX(Data!866:866,1,$P$1-17))</f>
        <v>331978075</v>
      </c>
      <c r="C88" s="29">
        <f>(INDEX(Data!866:866,1,$P$1-16))+(INDEX(Data!866:866,1,$P$1-15))</f>
        <v>349136809</v>
      </c>
      <c r="D88" s="29">
        <f>(INDEX(Data!866:866,1,$P$1-14))+(INDEX(Data!866:866,1,$P$1-13))</f>
        <v>341604828</v>
      </c>
      <c r="E88" s="29">
        <f>(INDEX(Data!866:866,1,$P$1-12))+(INDEX(Data!866:866,1,$P$1-11))</f>
        <v>334636716</v>
      </c>
      <c r="F88" s="29">
        <f>(INDEX(Data!866:866,1,$P$1-10))+(INDEX(Data!866:866,1,$P$1-9))</f>
        <v>313518041</v>
      </c>
      <c r="G88" s="29">
        <f>(INDEX(Data!866:866,1,$P$1-8))+(INDEX(Data!866:866,1,$P$1-7))</f>
        <v>302601461</v>
      </c>
      <c r="H88" s="25">
        <f>(INDEX(Data!866:866,1,$P$1-6))+(INDEX(Data!866:866,1,$P$1-5))</f>
        <v>307636891</v>
      </c>
      <c r="I88" s="48">
        <f>(INDEX(Data!866:866,1,$P$1-4))+(INDEX(Data!866:866,1,$P$1-3))</f>
        <v>318841614</v>
      </c>
      <c r="J88" s="28">
        <f>(INDEX(Data!866:866,1,$P$1-2))+(INDEX(Data!866:866,1,$P$1-1))</f>
        <v>285291870</v>
      </c>
      <c r="K88" s="26">
        <f>(INDEX(Data!866:866,1,$P$1))+(INDEX(Data!866:866,1,$P$1+1))</f>
        <v>292728906.72454882</v>
      </c>
      <c r="N88" s="12"/>
      <c r="O88" s="12"/>
      <c r="P88" s="12"/>
      <c r="Q88" s="12"/>
      <c r="R88" s="12"/>
      <c r="S88" s="12"/>
      <c r="T88" s="12"/>
      <c r="U88" s="12"/>
    </row>
    <row r="89" spans="1:22" hidden="1" outlineLevel="1">
      <c r="A89" s="19" t="s">
        <v>5</v>
      </c>
      <c r="B89" s="29">
        <f>(INDEX(Data!867:867,1,$P$1-18))+(INDEX(Data!867:867,1,$P$1-17))</f>
        <v>74839198</v>
      </c>
      <c r="C89" s="29">
        <f>(INDEX(Data!867:867,1,$P$1-16))+(INDEX(Data!867:867,1,$P$1-15))</f>
        <v>84228686</v>
      </c>
      <c r="D89" s="29">
        <f>(INDEX(Data!867:867,1,$P$1-14))+(INDEX(Data!867:867,1,$P$1-13))</f>
        <v>88418540</v>
      </c>
      <c r="E89" s="29">
        <f>(INDEX(Data!867:867,1,$P$1-12))+(INDEX(Data!867:867,1,$P$1-11))</f>
        <v>94108635</v>
      </c>
      <c r="F89" s="29">
        <f>(INDEX(Data!867:867,1,$P$1-10))+(INDEX(Data!867:867,1,$P$1-9))</f>
        <v>99903896</v>
      </c>
      <c r="G89" s="29">
        <f>(INDEX(Data!867:867,1,$P$1-8))+(INDEX(Data!867:867,1,$P$1-7))</f>
        <v>104811515</v>
      </c>
      <c r="H89" s="25">
        <f>(INDEX(Data!867:867,1,$P$1-6))+(INDEX(Data!867:867,1,$P$1-5))</f>
        <v>121617512</v>
      </c>
      <c r="I89" s="48">
        <f>(INDEX(Data!867:867,1,$P$1-4))+(INDEX(Data!867:867,1,$P$1-3))</f>
        <v>123077792</v>
      </c>
      <c r="J89" s="28">
        <f>(INDEX(Data!867:867,1,$P$1-2))+(INDEX(Data!867:867,1,$P$1-1))</f>
        <v>124286659</v>
      </c>
      <c r="K89" s="26">
        <f>(INDEX(Data!867:867,1,$P$1))+(INDEX(Data!867:867,1,$P$1+1))</f>
        <v>139425655.86926803</v>
      </c>
      <c r="N89" s="12"/>
      <c r="O89" s="12"/>
      <c r="P89" s="12"/>
      <c r="Q89" s="12"/>
      <c r="R89" s="12"/>
      <c r="S89" s="12"/>
      <c r="T89" s="12"/>
      <c r="U89" s="12"/>
    </row>
    <row r="90" spans="1:22" hidden="1" outlineLevel="1">
      <c r="A90" s="19" t="s">
        <v>6</v>
      </c>
      <c r="B90" s="29">
        <f>(INDEX(Data!868:868,1,$P$1-18))+(INDEX(Data!868:868,1,$P$1-17))</f>
        <v>63854737</v>
      </c>
      <c r="C90" s="29">
        <f>(INDEX(Data!868:868,1,$P$1-16))+(INDEX(Data!868:868,1,$P$1-15))</f>
        <v>68060573</v>
      </c>
      <c r="D90" s="29">
        <f>(INDEX(Data!868:868,1,$P$1-14))+(INDEX(Data!868:868,1,$P$1-13))</f>
        <v>73985360</v>
      </c>
      <c r="E90" s="29">
        <f>(INDEX(Data!868:868,1,$P$1-12))+(INDEX(Data!868:868,1,$P$1-11))</f>
        <v>78811785</v>
      </c>
      <c r="F90" s="29">
        <f>(INDEX(Data!868:868,1,$P$1-10))+(INDEX(Data!868:868,1,$P$1-9))</f>
        <v>78358832</v>
      </c>
      <c r="G90" s="29">
        <f>(INDEX(Data!868:868,1,$P$1-8))+(INDEX(Data!868:868,1,$P$1-7))</f>
        <v>82644112</v>
      </c>
      <c r="H90" s="25">
        <f>(INDEX(Data!868:868,1,$P$1-6))+(INDEX(Data!868:868,1,$P$1-5))</f>
        <v>85883483</v>
      </c>
      <c r="I90" s="48">
        <f>(INDEX(Data!868:868,1,$P$1-4))+(INDEX(Data!868:868,1,$P$1-3))</f>
        <v>90948885</v>
      </c>
      <c r="J90" s="28">
        <f>(INDEX(Data!868:868,1,$P$1-2))+(INDEX(Data!868:868,1,$P$1-1))</f>
        <v>92318186</v>
      </c>
      <c r="K90" s="26">
        <f>(INDEX(Data!868:868,1,$P$1))+(INDEX(Data!868:868,1,$P$1+1))</f>
        <v>98883880.172163934</v>
      </c>
      <c r="N90" s="12"/>
      <c r="O90" s="12"/>
      <c r="P90" s="12"/>
      <c r="Q90" s="12"/>
      <c r="R90" s="12"/>
      <c r="S90" s="12"/>
      <c r="T90" s="12"/>
      <c r="U90" s="12"/>
    </row>
    <row r="91" spans="1:22" hidden="1" outlineLevel="1">
      <c r="A91" s="19" t="s">
        <v>399</v>
      </c>
      <c r="B91" s="29">
        <f>(INDEX(Data!869:869,1,$P$1-18))+(INDEX(Data!869:869,1,$P$1-17))</f>
        <v>0</v>
      </c>
      <c r="C91" s="29">
        <f>(INDEX(Data!869:869,1,$P$1-16))+(INDEX(Data!869:869,1,$P$1-15))</f>
        <v>0</v>
      </c>
      <c r="D91" s="29">
        <f>(INDEX(Data!869:869,1,$P$1-14))+(INDEX(Data!869:869,1,$P$1-13))</f>
        <v>0</v>
      </c>
      <c r="E91" s="29">
        <f>(INDEX(Data!869:869,1,$P$1-12))+(INDEX(Data!869:869,1,$P$1-11))</f>
        <v>0</v>
      </c>
      <c r="F91" s="29">
        <f>(INDEX(Data!869:869,1,$P$1-10))+(INDEX(Data!869:869,1,$P$1-9))</f>
        <v>0</v>
      </c>
      <c r="G91" s="29">
        <f>(INDEX(Data!869:869,1,$P$1-8))+(INDEX(Data!869:869,1,$P$1-7))</f>
        <v>0</v>
      </c>
      <c r="H91" s="25">
        <f>(INDEX(Data!869:869,1,$P$1-6))+(INDEX(Data!869:869,1,$P$1-5))</f>
        <v>0</v>
      </c>
      <c r="I91" s="48">
        <f>(INDEX(Data!869:869,1,$P$1-4))+(INDEX(Data!869:869,1,$P$1-3))</f>
        <v>107750235</v>
      </c>
      <c r="J91" s="28">
        <f>(INDEX(Data!869:869,1,$P$1-2))+(INDEX(Data!869:869,1,$P$1-1))</f>
        <v>101092597</v>
      </c>
      <c r="K91" s="26">
        <f>(INDEX(Data!869:869,1,$P$1))+(INDEX(Data!869:869,1,$P$1+1))</f>
        <v>109748719.2852633</v>
      </c>
      <c r="N91" s="12"/>
      <c r="O91" s="12"/>
      <c r="P91" s="12"/>
      <c r="Q91" s="12"/>
      <c r="R91" s="12"/>
      <c r="S91" s="12"/>
      <c r="T91" s="12"/>
      <c r="U91" s="12"/>
    </row>
    <row r="92" spans="1:22" hidden="1" outlineLevel="1">
      <c r="A92" s="19" t="s">
        <v>7</v>
      </c>
      <c r="B92" s="29">
        <f>(INDEX(Data!870:870,1,$P$1-18))+(INDEX(Data!870:870,1,$P$1-17))</f>
        <v>52533209</v>
      </c>
      <c r="C92" s="29">
        <f>(INDEX(Data!870:870,1,$P$1-16))+(INDEX(Data!870:870,1,$P$1-15))</f>
        <v>55468744</v>
      </c>
      <c r="D92" s="29">
        <f>(INDEX(Data!870:870,1,$P$1-14))+(INDEX(Data!870:870,1,$P$1-13))</f>
        <v>64654306</v>
      </c>
      <c r="E92" s="29">
        <f>(INDEX(Data!870:870,1,$P$1-12))+(INDEX(Data!870:870,1,$P$1-11))</f>
        <v>69255570</v>
      </c>
      <c r="F92" s="29">
        <f>(INDEX(Data!870:870,1,$P$1-10))+(INDEX(Data!870:870,1,$P$1-9))</f>
        <v>64364888</v>
      </c>
      <c r="G92" s="29">
        <f>(INDEX(Data!870:870,1,$P$1-8))+(INDEX(Data!870:870,1,$P$1-7))</f>
        <v>64787474</v>
      </c>
      <c r="H92" s="25">
        <f>(INDEX(Data!870:870,1,$P$1-6))+(INDEX(Data!870:870,1,$P$1-5))</f>
        <v>68605392</v>
      </c>
      <c r="I92" s="48">
        <f>(INDEX(Data!870:870,1,$P$1-4))+(INDEX(Data!870:870,1,$P$1-3))</f>
        <v>0</v>
      </c>
      <c r="J92" s="28">
        <f>(INDEX(Data!870:870,1,$P$1-2))+(INDEX(Data!870:870,1,$P$1-1))</f>
        <v>0</v>
      </c>
      <c r="K92" s="26">
        <f>(INDEX(Data!870:870,1,$P$1))+(INDEX(Data!870:870,1,$P$1+1))</f>
        <v>0</v>
      </c>
      <c r="N92" s="12"/>
      <c r="O92" s="12"/>
      <c r="P92" s="12"/>
      <c r="Q92" s="12"/>
      <c r="R92" s="12"/>
      <c r="S92" s="12"/>
      <c r="T92" s="12"/>
      <c r="U92" s="12"/>
    </row>
    <row r="93" spans="1:22" hidden="1" outlineLevel="1">
      <c r="A93" s="19" t="s">
        <v>8</v>
      </c>
      <c r="B93" s="29">
        <f>(INDEX(Data!871:871,1,$P$1-18))+(INDEX(Data!871:871,1,$P$1-17))</f>
        <v>10741963</v>
      </c>
      <c r="C93" s="29">
        <f>(INDEX(Data!871:871,1,$P$1-16))+(INDEX(Data!871:871,1,$P$1-15))</f>
        <v>11591320</v>
      </c>
      <c r="D93" s="29">
        <f>(INDEX(Data!871:871,1,$P$1-14))+(INDEX(Data!871:871,1,$P$1-13))</f>
        <v>13099379</v>
      </c>
      <c r="E93" s="29">
        <f>(INDEX(Data!871:871,1,$P$1-12))+(INDEX(Data!871:871,1,$P$1-11))</f>
        <v>15655491</v>
      </c>
      <c r="F93" s="29">
        <f>(INDEX(Data!871:871,1,$P$1-10))+(INDEX(Data!871:871,1,$P$1-9))</f>
        <v>15714261</v>
      </c>
      <c r="G93" s="29">
        <f>(INDEX(Data!871:871,1,$P$1-8))+(INDEX(Data!871:871,1,$P$1-7))</f>
        <v>18002199</v>
      </c>
      <c r="H93" s="25">
        <f>(INDEX(Data!871:871,1,$P$1-6))+(INDEX(Data!871:871,1,$P$1-5))</f>
        <v>13766574</v>
      </c>
      <c r="I93" s="48">
        <f>(INDEX(Data!871:871,1,$P$1-4))+(INDEX(Data!871:871,1,$P$1-3))</f>
        <v>0</v>
      </c>
      <c r="J93" s="28">
        <f>(INDEX(Data!871:871,1,$P$1-2))+(INDEX(Data!871:871,1,$P$1-1))</f>
        <v>0</v>
      </c>
      <c r="K93" s="26">
        <f>(INDEX(Data!871:871,1,$P$1))+(INDEX(Data!871:871,1,$P$1+1))</f>
        <v>0</v>
      </c>
      <c r="N93" s="12"/>
      <c r="O93" s="12"/>
      <c r="P93" s="12"/>
      <c r="Q93" s="12"/>
      <c r="R93" s="12"/>
      <c r="S93" s="12"/>
      <c r="T93" s="12"/>
      <c r="U93" s="12"/>
    </row>
    <row r="94" spans="1:22" hidden="1" outlineLevel="1">
      <c r="A94" s="19" t="s">
        <v>9</v>
      </c>
      <c r="B94" s="29">
        <f>(INDEX(Data!872:872,1,$P$1-18))+(INDEX(Data!872:872,1,$P$1-17))</f>
        <v>9580032</v>
      </c>
      <c r="C94" s="29">
        <f>(INDEX(Data!872:872,1,$P$1-16))+(INDEX(Data!872:872,1,$P$1-15))</f>
        <v>9097535</v>
      </c>
      <c r="D94" s="29">
        <f>(INDEX(Data!872:872,1,$P$1-14))+(INDEX(Data!872:872,1,$P$1-13))</f>
        <v>11014485</v>
      </c>
      <c r="E94" s="29">
        <f>(INDEX(Data!872:872,1,$P$1-12))+(INDEX(Data!872:872,1,$P$1-11))</f>
        <v>12319165</v>
      </c>
      <c r="F94" s="29">
        <f>(INDEX(Data!872:872,1,$P$1-10))+(INDEX(Data!872:872,1,$P$1-9))</f>
        <v>6747175</v>
      </c>
      <c r="G94" s="29">
        <f>(INDEX(Data!872:872,1,$P$1-8))+(INDEX(Data!872:872,1,$P$1-7))</f>
        <v>11391715</v>
      </c>
      <c r="H94" s="25">
        <f>(INDEX(Data!872:872,1,$P$1-6))+(INDEX(Data!872:872,1,$P$1-5))</f>
        <v>11119992</v>
      </c>
      <c r="I94" s="48">
        <f>(INDEX(Data!872:872,1,$P$1-4))+(INDEX(Data!872:872,1,$P$1-3))</f>
        <v>16436116</v>
      </c>
      <c r="J94" s="28">
        <f>(INDEX(Data!872:872,1,$P$1-2))+(INDEX(Data!872:872,1,$P$1-1))</f>
        <v>14616777</v>
      </c>
      <c r="K94" s="26">
        <f>(INDEX(Data!872:872,1,$P$1))+(INDEX(Data!872:872,1,$P$1+1))</f>
        <v>14388011.302384147</v>
      </c>
      <c r="N94" s="12"/>
      <c r="O94" s="12"/>
      <c r="P94" s="12"/>
      <c r="Q94" s="12"/>
      <c r="R94" s="12"/>
      <c r="S94" s="12"/>
      <c r="T94" s="12"/>
      <c r="U94" s="12"/>
    </row>
    <row r="95" spans="1:22" hidden="1" outlineLevel="1">
      <c r="A95" s="19" t="s">
        <v>10</v>
      </c>
      <c r="B95" s="29">
        <f>(INDEX(Data!873:873,1,$P$1-18))+(INDEX(Data!873:873,1,$P$1-17))</f>
        <v>69596329</v>
      </c>
      <c r="C95" s="29">
        <f>(INDEX(Data!873:873,1,$P$1-16))+(INDEX(Data!873:873,1,$P$1-15))</f>
        <v>76898068</v>
      </c>
      <c r="D95" s="29">
        <f>(INDEX(Data!873:873,1,$P$1-14))+(INDEX(Data!873:873,1,$P$1-13))</f>
        <v>95940799</v>
      </c>
      <c r="E95" s="29">
        <f>(INDEX(Data!873:873,1,$P$1-12))+(INDEX(Data!873:873,1,$P$1-11))</f>
        <v>105773313</v>
      </c>
      <c r="F95" s="29">
        <f>(INDEX(Data!873:873,1,$P$1-10))+(INDEX(Data!873:873,1,$P$1-9))</f>
        <v>101674555</v>
      </c>
      <c r="G95" s="29">
        <f>(INDEX(Data!873:873,1,$P$1-8))+(INDEX(Data!873:873,1,$P$1-7))</f>
        <v>102874137</v>
      </c>
      <c r="H95" s="25">
        <f>(INDEX(Data!873:873,1,$P$1-6))+(INDEX(Data!873:873,1,$P$1-5))</f>
        <v>113190992</v>
      </c>
      <c r="I95" s="48">
        <f>(INDEX(Data!873:873,1,$P$1-4))+(INDEX(Data!873:873,1,$P$1-3))</f>
        <v>108094715</v>
      </c>
      <c r="J95" s="28">
        <f>(INDEX(Data!873:873,1,$P$1-2))+(INDEX(Data!873:873,1,$P$1-1))</f>
        <v>117039440</v>
      </c>
      <c r="K95" s="26">
        <f>(INDEX(Data!873:873,1,$P$1))+(INDEX(Data!873:873,1,$P$1+1))</f>
        <v>135923284.03870738</v>
      </c>
      <c r="N95" s="12"/>
      <c r="O95" s="12"/>
      <c r="P95" s="12"/>
      <c r="Q95" s="12"/>
      <c r="R95" s="12"/>
      <c r="S95" s="12"/>
      <c r="T95" s="12"/>
      <c r="U95" s="12"/>
    </row>
    <row r="96" spans="1:22" hidden="1" outlineLevel="1">
      <c r="A96" s="19" t="s">
        <v>11</v>
      </c>
      <c r="B96" s="29">
        <f>(INDEX(Data!874:874,1,$P$1-18))+(INDEX(Data!874:874,1,$P$1-17))</f>
        <v>20461657</v>
      </c>
      <c r="C96" s="29">
        <f>(INDEX(Data!874:874,1,$P$1-16))+(INDEX(Data!874:874,1,$P$1-15))</f>
        <v>19650352</v>
      </c>
      <c r="D96" s="29">
        <f>(INDEX(Data!874:874,1,$P$1-14))+(INDEX(Data!874:874,1,$P$1-13))</f>
        <v>25000011</v>
      </c>
      <c r="E96" s="29">
        <f>(INDEX(Data!874:874,1,$P$1-12))+(INDEX(Data!874:874,1,$P$1-11))</f>
        <v>25261578</v>
      </c>
      <c r="F96" s="29">
        <f>(INDEX(Data!874:874,1,$P$1-10))+(INDEX(Data!874:874,1,$P$1-9))</f>
        <v>21760423</v>
      </c>
      <c r="G96" s="29">
        <f>(INDEX(Data!874:874,1,$P$1-8))+(INDEX(Data!874:874,1,$P$1-7))</f>
        <v>23107098</v>
      </c>
      <c r="H96" s="25">
        <f>(INDEX(Data!874:874,1,$P$1-6))+(INDEX(Data!874:874,1,$P$1-5))</f>
        <v>27923658</v>
      </c>
      <c r="I96" s="48">
        <f>(INDEX(Data!874:874,1,$P$1-4))+(INDEX(Data!874:874,1,$P$1-3))</f>
        <v>34448613</v>
      </c>
      <c r="J96" s="28">
        <f>(INDEX(Data!874:874,1,$P$1-2))+(INDEX(Data!874:874,1,$P$1-1))</f>
        <v>37056910</v>
      </c>
      <c r="K96" s="26">
        <f>(INDEX(Data!874:874,1,$P$1))+(INDEX(Data!874:874,1,$P$1+1))</f>
        <v>37557604.238158047</v>
      </c>
      <c r="N96" s="12"/>
      <c r="O96" s="12"/>
      <c r="P96" s="12"/>
      <c r="Q96" s="12"/>
      <c r="R96" s="12"/>
      <c r="S96" s="12"/>
      <c r="T96" s="12"/>
      <c r="U96" s="12"/>
    </row>
    <row r="97" spans="1:21" hidden="1" outlineLevel="1">
      <c r="A97" s="19" t="s">
        <v>12</v>
      </c>
      <c r="B97" s="29">
        <f>(INDEX(Data!875:875,1,$P$1-18))+(INDEX(Data!875:875,1,$P$1-17))</f>
        <v>284262346</v>
      </c>
      <c r="C97" s="29">
        <f>(INDEX(Data!875:875,1,$P$1-16))+(INDEX(Data!875:875,1,$P$1-15))</f>
        <v>309177259</v>
      </c>
      <c r="D97" s="29">
        <f>(INDEX(Data!875:875,1,$P$1-14))+(INDEX(Data!875:875,1,$P$1-13))</f>
        <v>309944529</v>
      </c>
      <c r="E97" s="29">
        <f>(INDEX(Data!875:875,1,$P$1-12))+(INDEX(Data!875:875,1,$P$1-11))</f>
        <v>337792630</v>
      </c>
      <c r="F97" s="29">
        <f>(INDEX(Data!875:875,1,$P$1-10))+(INDEX(Data!875:875,1,$P$1-9))</f>
        <v>339619658</v>
      </c>
      <c r="G97" s="29">
        <f>(INDEX(Data!875:875,1,$P$1-8))+(INDEX(Data!875:875,1,$P$1-7))</f>
        <v>341768845</v>
      </c>
      <c r="H97" s="25">
        <f>(INDEX(Data!875:875,1,$P$1-6))+(INDEX(Data!875:875,1,$P$1-5))</f>
        <v>366949548</v>
      </c>
      <c r="I97" s="48">
        <f>(INDEX(Data!875:875,1,$P$1-4))+(INDEX(Data!875:875,1,$P$1-3))</f>
        <v>409089294</v>
      </c>
      <c r="J97" s="28">
        <f>(INDEX(Data!875:875,1,$P$1-2))+(INDEX(Data!875:875,1,$P$1-1))</f>
        <v>425032910</v>
      </c>
      <c r="K97" s="26">
        <f>(INDEX(Data!875:875,1,$P$1))+(INDEX(Data!875:875,1,$P$1+1))</f>
        <v>449753498.02019501</v>
      </c>
      <c r="N97" s="12"/>
      <c r="O97" s="12"/>
      <c r="P97" s="12"/>
      <c r="Q97" s="12"/>
      <c r="R97" s="12"/>
      <c r="S97" s="12"/>
      <c r="T97" s="12"/>
      <c r="U97" s="12"/>
    </row>
    <row r="98" spans="1:21" hidden="1" outlineLevel="1">
      <c r="A98" s="19" t="s">
        <v>13</v>
      </c>
      <c r="B98" s="29">
        <f>(INDEX(Data!876:876,1,$P$1-18))+(INDEX(Data!876:876,1,$P$1-17))</f>
        <v>4607650</v>
      </c>
      <c r="C98" s="29">
        <f>(INDEX(Data!876:876,1,$P$1-16))+(INDEX(Data!876:876,1,$P$1-15))</f>
        <v>4761007</v>
      </c>
      <c r="D98" s="29">
        <f>(INDEX(Data!876:876,1,$P$1-14))+(INDEX(Data!876:876,1,$P$1-13))</f>
        <v>5493731</v>
      </c>
      <c r="E98" s="29">
        <f>(INDEX(Data!876:876,1,$P$1-12))+(INDEX(Data!876:876,1,$P$1-11))</f>
        <v>10792555</v>
      </c>
      <c r="F98" s="29">
        <f>(INDEX(Data!876:876,1,$P$1-10))+(INDEX(Data!876:876,1,$P$1-9))</f>
        <v>10949054</v>
      </c>
      <c r="G98" s="29">
        <f>(INDEX(Data!876:876,1,$P$1-8))+(INDEX(Data!876:876,1,$P$1-7))</f>
        <v>12470672</v>
      </c>
      <c r="H98" s="25">
        <f>(INDEX(Data!876:876,1,$P$1-6))+(INDEX(Data!876:876,1,$P$1-5))</f>
        <v>13324059</v>
      </c>
      <c r="I98" s="48">
        <f>(INDEX(Data!876:876,1,$P$1-4))+(INDEX(Data!876:876,1,$P$1-3))</f>
        <v>16931638</v>
      </c>
      <c r="J98" s="28">
        <f>(INDEX(Data!876:876,1,$P$1-2))+(INDEX(Data!876:876,1,$P$1-1))</f>
        <v>16261447</v>
      </c>
      <c r="K98" s="26">
        <f>(INDEX(Data!876:876,1,$P$1))+(INDEX(Data!876:876,1,$P$1+1))</f>
        <v>15160557.741633471</v>
      </c>
      <c r="N98" s="12"/>
      <c r="O98" s="12"/>
      <c r="P98" s="12"/>
      <c r="Q98" s="12"/>
      <c r="R98" s="12"/>
      <c r="S98" s="12"/>
      <c r="T98" s="12"/>
      <c r="U98" s="12"/>
    </row>
    <row r="99" spans="1:21" hidden="1" outlineLevel="1">
      <c r="A99" s="19" t="s">
        <v>14</v>
      </c>
      <c r="B99" s="29">
        <f>(INDEX(Data!877:877,1,$P$1-18))+(INDEX(Data!877:877,1,$P$1-17))</f>
        <v>29580646</v>
      </c>
      <c r="C99" s="29">
        <f>(INDEX(Data!877:877,1,$P$1-16))+(INDEX(Data!877:877,1,$P$1-15))</f>
        <v>33674218</v>
      </c>
      <c r="D99" s="29">
        <f>(INDEX(Data!877:877,1,$P$1-14))+(INDEX(Data!877:877,1,$P$1-13))</f>
        <v>39156999</v>
      </c>
      <c r="E99" s="29">
        <f>(INDEX(Data!877:877,1,$P$1-12))+(INDEX(Data!877:877,1,$P$1-11))</f>
        <v>37211671</v>
      </c>
      <c r="F99" s="29">
        <f>(INDEX(Data!877:877,1,$P$1-10))+(INDEX(Data!877:877,1,$P$1-9))</f>
        <v>29483819</v>
      </c>
      <c r="G99" s="29">
        <f>(INDEX(Data!877:877,1,$P$1-8))+(INDEX(Data!877:877,1,$P$1-7))</f>
        <v>30452188</v>
      </c>
      <c r="H99" s="25">
        <f>(INDEX(Data!877:877,1,$P$1-6))+(INDEX(Data!877:877,1,$P$1-5))</f>
        <v>28809661</v>
      </c>
      <c r="I99" s="48">
        <f>(INDEX(Data!877:877,1,$P$1-4))+(INDEX(Data!877:877,1,$P$1-3))</f>
        <v>31205209</v>
      </c>
      <c r="J99" s="28">
        <f>(INDEX(Data!877:877,1,$P$1-2))+(INDEX(Data!877:877,1,$P$1-1))</f>
        <v>28102940</v>
      </c>
      <c r="K99" s="26">
        <f>(INDEX(Data!877:877,1,$P$1))+(INDEX(Data!877:877,1,$P$1+1))</f>
        <v>26167539.459241234</v>
      </c>
      <c r="N99" s="12"/>
      <c r="O99" s="12"/>
      <c r="P99" s="12"/>
      <c r="Q99" s="12"/>
      <c r="R99" s="12"/>
      <c r="S99" s="12"/>
      <c r="T99" s="12"/>
      <c r="U99" s="12"/>
    </row>
    <row r="100" spans="1:21" hidden="1" outlineLevel="1">
      <c r="A100" s="19" t="s">
        <v>15</v>
      </c>
      <c r="B100" s="29">
        <f>(INDEX(Data!878:878,1,$P$1-18))+(INDEX(Data!878:878,1,$P$1-17))</f>
        <v>33303471</v>
      </c>
      <c r="C100" s="29">
        <f>(INDEX(Data!878:878,1,$P$1-16))+(INDEX(Data!878:878,1,$P$1-15))</f>
        <v>32004001</v>
      </c>
      <c r="D100" s="29">
        <f>(INDEX(Data!878:878,1,$P$1-14))+(INDEX(Data!878:878,1,$P$1-13))</f>
        <v>35846705</v>
      </c>
      <c r="E100" s="29">
        <f>(INDEX(Data!878:878,1,$P$1-12))+(INDEX(Data!878:878,1,$P$1-11))</f>
        <v>38766506</v>
      </c>
      <c r="F100" s="29">
        <f>(INDEX(Data!878:878,1,$P$1-10))+(INDEX(Data!878:878,1,$P$1-9))</f>
        <v>38863155</v>
      </c>
      <c r="G100" s="29">
        <f>(INDEX(Data!878:878,1,$P$1-8))+(INDEX(Data!878:878,1,$P$1-7))</f>
        <v>30207534</v>
      </c>
      <c r="H100" s="25">
        <f>(INDEX(Data!878:878,1,$P$1-6))+(INDEX(Data!878:878,1,$P$1-5))</f>
        <v>38110042</v>
      </c>
      <c r="I100" s="48">
        <f>(INDEX(Data!878:878,1,$P$1-4))+(INDEX(Data!878:878,1,$P$1-3))</f>
        <v>45164368</v>
      </c>
      <c r="J100" s="28">
        <f>(INDEX(Data!878:878,1,$P$1-2))+(INDEX(Data!878:878,1,$P$1-1))</f>
        <v>51028555</v>
      </c>
      <c r="K100" s="26">
        <f>(INDEX(Data!878:878,1,$P$1))+(INDEX(Data!878:878,1,$P$1+1))</f>
        <v>51362503.443613954</v>
      </c>
      <c r="N100" s="12"/>
      <c r="O100" s="12"/>
      <c r="P100" s="12"/>
      <c r="Q100" s="12"/>
      <c r="R100" s="12"/>
      <c r="S100" s="12"/>
      <c r="T100" s="12"/>
      <c r="U100" s="12"/>
    </row>
    <row r="101" spans="1:21" hidden="1" outlineLevel="1">
      <c r="A101" s="19" t="s">
        <v>16</v>
      </c>
      <c r="B101" s="29">
        <f>(INDEX(Data!879:879,1,$P$1-18))+(INDEX(Data!879:879,1,$P$1-17))</f>
        <v>0</v>
      </c>
      <c r="C101" s="29">
        <f>(INDEX(Data!879:879,1,$P$1-16))+(INDEX(Data!879:879,1,$P$1-15))</f>
        <v>0</v>
      </c>
      <c r="D101" s="29">
        <f>(INDEX(Data!879:879,1,$P$1-14))+(INDEX(Data!879:879,1,$P$1-13))</f>
        <v>0</v>
      </c>
      <c r="E101" s="29">
        <f>(INDEX(Data!879:879,1,$P$1-12))+(INDEX(Data!879:879,1,$P$1-11))</f>
        <v>0</v>
      </c>
      <c r="F101" s="29">
        <f>(INDEX(Data!879:879,1,$P$1-10))+(INDEX(Data!879:879,1,$P$1-9))</f>
        <v>0</v>
      </c>
      <c r="G101" s="29">
        <f>(INDEX(Data!879:879,1,$P$1-8))+(INDEX(Data!879:879,1,$P$1-7))</f>
        <v>7946073</v>
      </c>
      <c r="H101" s="25">
        <f>(INDEX(Data!879:879,1,$P$1-6))+(INDEX(Data!879:879,1,$P$1-5))</f>
        <v>8812541</v>
      </c>
      <c r="I101" s="48">
        <f>(INDEX(Data!879:879,1,$P$1-4))+(INDEX(Data!879:879,1,$P$1-3))</f>
        <v>9538777</v>
      </c>
      <c r="J101" s="28">
        <f>(INDEX(Data!879:879,1,$P$1-2))+(INDEX(Data!879:879,1,$P$1-1))</f>
        <v>10637887</v>
      </c>
      <c r="K101" s="26">
        <f>(INDEX(Data!879:879,1,$P$1))+(INDEX(Data!879:879,1,$P$1+1))</f>
        <v>9226003.2351779621</v>
      </c>
      <c r="N101" s="12"/>
      <c r="O101" s="12"/>
      <c r="P101" s="12"/>
      <c r="Q101" s="12"/>
      <c r="R101" s="12"/>
      <c r="S101" s="12"/>
      <c r="T101" s="12"/>
      <c r="U101" s="12"/>
    </row>
    <row r="102" spans="1:21" hidden="1" outlineLevel="1">
      <c r="A102" s="19" t="s">
        <v>17</v>
      </c>
      <c r="B102" s="29">
        <f>(INDEX(Data!880:880,1,$P$1-18))+(INDEX(Data!880:880,1,$P$1-17))</f>
        <v>30576761</v>
      </c>
      <c r="C102" s="29">
        <f>(INDEX(Data!880:880,1,$P$1-16))+(INDEX(Data!880:880,1,$P$1-15))</f>
        <v>32433324</v>
      </c>
      <c r="D102" s="29">
        <f>(INDEX(Data!880:880,1,$P$1-14))+(INDEX(Data!880:880,1,$P$1-13))</f>
        <v>35490245</v>
      </c>
      <c r="E102" s="29">
        <f>(INDEX(Data!880:880,1,$P$1-12))+(INDEX(Data!880:880,1,$P$1-11))</f>
        <v>37314688</v>
      </c>
      <c r="F102" s="29">
        <f>(INDEX(Data!880:880,1,$P$1-10))+(INDEX(Data!880:880,1,$P$1-9))</f>
        <v>37560709</v>
      </c>
      <c r="G102" s="29">
        <f>(INDEX(Data!880:880,1,$P$1-8))+(INDEX(Data!880:880,1,$P$1-7))</f>
        <v>36478225</v>
      </c>
      <c r="H102" s="25">
        <f>(INDEX(Data!880:880,1,$P$1-6))+(INDEX(Data!880:880,1,$P$1-5))</f>
        <v>38109132</v>
      </c>
      <c r="I102" s="48">
        <f>(INDEX(Data!880:880,1,$P$1-4))+(INDEX(Data!880:880,1,$P$1-3))</f>
        <v>42774618</v>
      </c>
      <c r="J102" s="28">
        <f>(INDEX(Data!880:880,1,$P$1-2))+(INDEX(Data!880:880,1,$P$1-1))</f>
        <v>39699195</v>
      </c>
      <c r="K102" s="26">
        <f>(INDEX(Data!880:880,1,$P$1))+(INDEX(Data!880:880,1,$P$1+1))</f>
        <v>43675474.022150852</v>
      </c>
      <c r="N102" s="12"/>
      <c r="O102" s="12"/>
      <c r="P102" s="12"/>
      <c r="Q102" s="12"/>
      <c r="R102" s="12"/>
      <c r="S102" s="12"/>
      <c r="T102" s="12"/>
      <c r="U102" s="12"/>
    </row>
    <row r="103" spans="1:21" hidden="1" outlineLevel="1">
      <c r="A103" s="19" t="s">
        <v>18</v>
      </c>
      <c r="B103" s="29">
        <f>(INDEX(Data!881:881,1,$P$1-18))+(INDEX(Data!881:881,1,$P$1-17))</f>
        <v>26974644</v>
      </c>
      <c r="C103" s="29">
        <f>(INDEX(Data!881:881,1,$P$1-16))+(INDEX(Data!881:881,1,$P$1-15))</f>
        <v>30174296</v>
      </c>
      <c r="D103" s="29">
        <f>(INDEX(Data!881:881,1,$P$1-14))+(INDEX(Data!881:881,1,$P$1-13))</f>
        <v>33071947</v>
      </c>
      <c r="E103" s="29">
        <f>(INDEX(Data!881:881,1,$P$1-12))+(INDEX(Data!881:881,1,$P$1-11))</f>
        <v>33553228</v>
      </c>
      <c r="F103" s="29">
        <f>(INDEX(Data!881:881,1,$P$1-10))+(INDEX(Data!881:881,1,$P$1-9))</f>
        <v>32423529</v>
      </c>
      <c r="G103" s="29">
        <f>(INDEX(Data!881:881,1,$P$1-8))+(INDEX(Data!881:881,1,$P$1-7))</f>
        <v>25112354</v>
      </c>
      <c r="H103" s="25">
        <f>(INDEX(Data!881:881,1,$P$1-6))+(INDEX(Data!881:881,1,$P$1-5))</f>
        <v>31904390</v>
      </c>
      <c r="I103" s="48">
        <f>(INDEX(Data!881:881,1,$P$1-4))+(INDEX(Data!881:881,1,$P$1-3))</f>
        <v>45809879</v>
      </c>
      <c r="J103" s="28">
        <f>(INDEX(Data!881:881,1,$P$1-2))+(INDEX(Data!881:881,1,$P$1-1))</f>
        <v>31728395</v>
      </c>
      <c r="K103" s="26">
        <f>(INDEX(Data!881:881,1,$P$1))+(INDEX(Data!881:881,1,$P$1+1))</f>
        <v>29538390.590320393</v>
      </c>
      <c r="N103" s="12"/>
      <c r="O103" s="12"/>
      <c r="P103" s="12"/>
      <c r="Q103" s="12"/>
      <c r="R103" s="12"/>
      <c r="S103" s="12"/>
      <c r="T103" s="12"/>
      <c r="U103" s="12"/>
    </row>
    <row r="104" spans="1:21" hidden="1" outlineLevel="1">
      <c r="A104" s="19" t="s">
        <v>19</v>
      </c>
      <c r="B104" s="29">
        <f>(INDEX(Data!882:882,1,$P$1-18))+(INDEX(Data!882:882,1,$P$1-17))</f>
        <v>0</v>
      </c>
      <c r="C104" s="29">
        <f>(INDEX(Data!882:882,1,$P$1-16))+(INDEX(Data!882:882,1,$P$1-15))</f>
        <v>0</v>
      </c>
      <c r="D104" s="29">
        <f>(INDEX(Data!882:882,1,$P$1-14))+(INDEX(Data!882:882,1,$P$1-13))</f>
        <v>0</v>
      </c>
      <c r="E104" s="29">
        <f>(INDEX(Data!882:882,1,$P$1-12))+(INDEX(Data!882:882,1,$P$1-11))</f>
        <v>0</v>
      </c>
      <c r="F104" s="29">
        <f>(INDEX(Data!882:882,1,$P$1-10))+(INDEX(Data!882:882,1,$P$1-9))</f>
        <v>0</v>
      </c>
      <c r="G104" s="29">
        <f>(INDEX(Data!882:882,1,$P$1-8))+(INDEX(Data!882:882,1,$P$1-7))</f>
        <v>9676044</v>
      </c>
      <c r="H104" s="25">
        <f>(INDEX(Data!882:882,1,$P$1-6))+(INDEX(Data!882:882,1,$P$1-5))</f>
        <v>13827417</v>
      </c>
      <c r="I104" s="48">
        <f>(INDEX(Data!882:882,1,$P$1-4))+(INDEX(Data!882:882,1,$P$1-3))</f>
        <v>16837870</v>
      </c>
      <c r="J104" s="28">
        <f>(INDEX(Data!882:882,1,$P$1-2))+(INDEX(Data!882:882,1,$P$1-1))</f>
        <v>17426457</v>
      </c>
      <c r="K104" s="26">
        <f>(INDEX(Data!882:882,1,$P$1))+(INDEX(Data!882:882,1,$P$1+1))</f>
        <v>21094245.073717248</v>
      </c>
      <c r="N104" s="12"/>
      <c r="O104" s="12"/>
      <c r="P104" s="12"/>
      <c r="Q104" s="12"/>
      <c r="R104" s="12"/>
      <c r="S104" s="12"/>
      <c r="T104" s="12"/>
      <c r="U104" s="12"/>
    </row>
    <row r="105" spans="1:21" hidden="1" outlineLevel="1">
      <c r="A105" s="19" t="s">
        <v>20</v>
      </c>
      <c r="B105" s="29">
        <f>(INDEX(Data!883:883,1,$P$1-18))+(INDEX(Data!883:883,1,$P$1-17))</f>
        <v>12609848</v>
      </c>
      <c r="C105" s="29">
        <f>(INDEX(Data!883:883,1,$P$1-16))+(INDEX(Data!883:883,1,$P$1-15))</f>
        <v>13535434</v>
      </c>
      <c r="D105" s="29">
        <f>(INDEX(Data!883:883,1,$P$1-14))+(INDEX(Data!883:883,1,$P$1-13))</f>
        <v>15387832</v>
      </c>
      <c r="E105" s="29">
        <f>(INDEX(Data!883:883,1,$P$1-12))+(INDEX(Data!883:883,1,$P$1-11))</f>
        <v>18043941</v>
      </c>
      <c r="F105" s="29">
        <f>(INDEX(Data!883:883,1,$P$1-10))+(INDEX(Data!883:883,1,$P$1-9))</f>
        <v>18193544</v>
      </c>
      <c r="G105" s="29">
        <f>(INDEX(Data!883:883,1,$P$1-8))+(INDEX(Data!883:883,1,$P$1-7))</f>
        <v>18909826</v>
      </c>
      <c r="H105" s="25">
        <f>(INDEX(Data!883:883,1,$P$1-6))+(INDEX(Data!883:883,1,$P$1-5))</f>
        <v>18094317</v>
      </c>
      <c r="I105" s="48">
        <f>(INDEX(Data!883:883,1,$P$1-4))+(INDEX(Data!883:883,1,$P$1-3))</f>
        <v>24843439</v>
      </c>
      <c r="J105" s="28">
        <f>(INDEX(Data!883:883,1,$P$1-2))+(INDEX(Data!883:883,1,$P$1-1))</f>
        <v>26240445</v>
      </c>
      <c r="K105" s="26">
        <f>(INDEX(Data!883:883,1,$P$1))+(INDEX(Data!883:883,1,$P$1+1))</f>
        <v>26880711.751083687</v>
      </c>
      <c r="N105" s="12"/>
      <c r="O105" s="12"/>
      <c r="P105" s="12"/>
      <c r="Q105" s="12"/>
      <c r="R105" s="12"/>
      <c r="S105" s="12"/>
      <c r="T105" s="12"/>
      <c r="U105" s="12"/>
    </row>
    <row r="106" spans="1:21" hidden="1" outlineLevel="1">
      <c r="A106" s="19" t="s">
        <v>21</v>
      </c>
      <c r="B106" s="29">
        <f>(INDEX(Data!884:884,1,$P$1-18))+(INDEX(Data!884:884,1,$P$1-17))</f>
        <v>29034659</v>
      </c>
      <c r="C106" s="29">
        <f>(INDEX(Data!884:884,1,$P$1-16))+(INDEX(Data!884:884,1,$P$1-15))</f>
        <v>26652154</v>
      </c>
      <c r="D106" s="29">
        <f>(INDEX(Data!884:884,1,$P$1-14))+(INDEX(Data!884:884,1,$P$1-13))</f>
        <v>29045469</v>
      </c>
      <c r="E106" s="29">
        <f>(INDEX(Data!884:884,1,$P$1-12))+(INDEX(Data!884:884,1,$P$1-11))</f>
        <v>29868288</v>
      </c>
      <c r="F106" s="29">
        <f>(INDEX(Data!884:884,1,$P$1-10))+(INDEX(Data!884:884,1,$P$1-9))</f>
        <v>27285289</v>
      </c>
      <c r="G106" s="29">
        <f>(INDEX(Data!884:884,1,$P$1-8))+(INDEX(Data!884:884,1,$P$1-7))</f>
        <v>27762899</v>
      </c>
      <c r="H106" s="25">
        <f>(INDEX(Data!884:884,1,$P$1-6))+(INDEX(Data!884:884,1,$P$1-5))</f>
        <v>27738458</v>
      </c>
      <c r="I106" s="48">
        <f>(INDEX(Data!884:884,1,$P$1-4))+(INDEX(Data!884:884,1,$P$1-3))</f>
        <v>35218471</v>
      </c>
      <c r="J106" s="28">
        <f>(INDEX(Data!884:884,1,$P$1-2))+(INDEX(Data!884:884,1,$P$1-1))</f>
        <v>38038216</v>
      </c>
      <c r="K106" s="26">
        <f>(INDEX(Data!884:884,1,$P$1))+(INDEX(Data!884:884,1,$P$1+1))</f>
        <v>37634284.139877222</v>
      </c>
      <c r="N106" s="12"/>
      <c r="O106" s="12"/>
      <c r="P106" s="12"/>
      <c r="Q106" s="12"/>
      <c r="R106" s="12"/>
      <c r="S106" s="12"/>
      <c r="T106" s="12"/>
      <c r="U106" s="12"/>
    </row>
    <row r="107" spans="1:21" hidden="1" outlineLevel="1">
      <c r="A107" s="19" t="s">
        <v>22</v>
      </c>
      <c r="B107" s="29">
        <f>(INDEX(Data!885:885,1,$P$1-18))+(INDEX(Data!885:885,1,$P$1-17))</f>
        <v>40392965</v>
      </c>
      <c r="C107" s="29">
        <f>(INDEX(Data!885:885,1,$P$1-16))+(INDEX(Data!885:885,1,$P$1-15))</f>
        <v>42284223</v>
      </c>
      <c r="D107" s="29">
        <f>(INDEX(Data!885:885,1,$P$1-14))+(INDEX(Data!885:885,1,$P$1-13))</f>
        <v>41847247</v>
      </c>
      <c r="E107" s="29">
        <f>(INDEX(Data!885:885,1,$P$1-12))+(INDEX(Data!885:885,1,$P$1-11))</f>
        <v>44227853</v>
      </c>
      <c r="F107" s="29">
        <f>(INDEX(Data!885:885,1,$P$1-10))+(INDEX(Data!885:885,1,$P$1-9))</f>
        <v>46184507</v>
      </c>
      <c r="G107" s="29">
        <f>(INDEX(Data!885:885,1,$P$1-8))+(INDEX(Data!885:885,1,$P$1-7))</f>
        <v>48705225</v>
      </c>
      <c r="H107" s="25">
        <f>(INDEX(Data!885:885,1,$P$1-6))+(INDEX(Data!885:885,1,$P$1-5))</f>
        <v>53444619</v>
      </c>
      <c r="I107" s="48">
        <f>(INDEX(Data!885:885,1,$P$1-4))+(INDEX(Data!885:885,1,$P$1-3))</f>
        <v>57185329</v>
      </c>
      <c r="J107" s="28">
        <f>(INDEX(Data!885:885,1,$P$1-2))+(INDEX(Data!885:885,1,$P$1-1))</f>
        <v>59802037</v>
      </c>
      <c r="K107" s="26">
        <f>(INDEX(Data!885:885,1,$P$1))+(INDEX(Data!885:885,1,$P$1+1))</f>
        <v>60081936.833754621</v>
      </c>
      <c r="N107" s="12"/>
      <c r="O107" s="12"/>
      <c r="P107" s="12"/>
      <c r="Q107" s="12"/>
      <c r="R107" s="12"/>
      <c r="S107" s="12"/>
      <c r="T107" s="12"/>
      <c r="U107" s="12"/>
    </row>
    <row r="108" spans="1:21" hidden="1" outlineLevel="1">
      <c r="A108" s="19" t="s">
        <v>23</v>
      </c>
      <c r="B108" s="29">
        <f>(INDEX(Data!886:886,1,$P$1-18))+(INDEX(Data!886:886,1,$P$1-17))</f>
        <v>5110521</v>
      </c>
      <c r="C108" s="29">
        <f>(INDEX(Data!886:886,1,$P$1-16))+(INDEX(Data!886:886,1,$P$1-15))</f>
        <v>6008953</v>
      </c>
      <c r="D108" s="29">
        <f>(INDEX(Data!886:886,1,$P$1-14))+(INDEX(Data!886:886,1,$P$1-13))</f>
        <v>5660879</v>
      </c>
      <c r="E108" s="29">
        <f>(INDEX(Data!886:886,1,$P$1-12))+(INDEX(Data!886:886,1,$P$1-11))</f>
        <v>6220850</v>
      </c>
      <c r="F108" s="29">
        <f>(INDEX(Data!886:886,1,$P$1-10))+(INDEX(Data!886:886,1,$P$1-9))</f>
        <v>6558798</v>
      </c>
      <c r="G108" s="29">
        <f>(INDEX(Data!886:886,1,$P$1-8))+(INDEX(Data!886:886,1,$P$1-7))</f>
        <v>6430406</v>
      </c>
      <c r="H108" s="25">
        <f>(INDEX(Data!886:886,1,$P$1-6))+(INDEX(Data!886:886,1,$P$1-5))</f>
        <v>6556999</v>
      </c>
      <c r="I108" s="48">
        <f>(INDEX(Data!886:886,1,$P$1-4))+(INDEX(Data!886:886,1,$P$1-3))</f>
        <v>6655243</v>
      </c>
      <c r="J108" s="28">
        <f>(INDEX(Data!886:886,1,$P$1-2))+(INDEX(Data!886:886,1,$P$1-1))</f>
        <v>6368047</v>
      </c>
      <c r="K108" s="26">
        <f>(INDEX(Data!886:886,1,$P$1))+(INDEX(Data!886:886,1,$P$1+1))</f>
        <v>7113309.5059973765</v>
      </c>
      <c r="N108" s="12"/>
      <c r="O108" s="12"/>
      <c r="P108" s="12"/>
      <c r="Q108" s="12"/>
      <c r="R108" s="12"/>
      <c r="S108" s="12"/>
      <c r="T108" s="12"/>
      <c r="U108" s="12"/>
    </row>
    <row r="109" spans="1:21" hidden="1" outlineLevel="1">
      <c r="A109" s="19" t="s">
        <v>24</v>
      </c>
      <c r="B109" s="29">
        <f>(INDEX(Data!887:887,1,$P$1-18))+(INDEX(Data!887:887,1,$P$1-17))</f>
        <v>175253379</v>
      </c>
      <c r="C109" s="29">
        <f>(INDEX(Data!887:887,1,$P$1-16))+(INDEX(Data!887:887,1,$P$1-15))</f>
        <v>177492520</v>
      </c>
      <c r="D109" s="29">
        <f>(INDEX(Data!887:887,1,$P$1-14))+(INDEX(Data!887:887,1,$P$1-13))</f>
        <v>180000087</v>
      </c>
      <c r="E109" s="29">
        <f>(INDEX(Data!887:887,1,$P$1-12))+(INDEX(Data!887:887,1,$P$1-11))</f>
        <v>182655067</v>
      </c>
      <c r="F109" s="29">
        <f>(INDEX(Data!887:887,1,$P$1-10))+(INDEX(Data!887:887,1,$P$1-9))</f>
        <v>180359057</v>
      </c>
      <c r="G109" s="29">
        <f>(INDEX(Data!887:887,1,$P$1-8))+(INDEX(Data!887:887,1,$P$1-7))</f>
        <v>175595724</v>
      </c>
      <c r="H109" s="25">
        <f>(INDEX(Data!887:887,1,$P$1-6))+(INDEX(Data!887:887,1,$P$1-5))</f>
        <v>195625424</v>
      </c>
      <c r="I109" s="48">
        <f>(INDEX(Data!887:887,1,$P$1-4))+(INDEX(Data!887:887,1,$P$1-3))</f>
        <v>216920540</v>
      </c>
      <c r="J109" s="28">
        <f>(INDEX(Data!887:887,1,$P$1-2))+(INDEX(Data!887:887,1,$P$1-1))</f>
        <v>215007860</v>
      </c>
      <c r="K109" s="26">
        <f>(INDEX(Data!887:887,1,$P$1))+(INDEX(Data!887:887,1,$P$1+1))</f>
        <v>221546209.88030341</v>
      </c>
      <c r="N109" s="12"/>
      <c r="O109" s="12"/>
      <c r="P109" s="12"/>
      <c r="Q109" s="12"/>
      <c r="R109" s="12"/>
      <c r="S109" s="12"/>
      <c r="T109" s="12"/>
      <c r="U109" s="12"/>
    </row>
    <row r="110" spans="1:21" hidden="1" outlineLevel="1">
      <c r="A110" s="19" t="s">
        <v>25</v>
      </c>
      <c r="B110" s="29">
        <f>(INDEX(Data!888:888,1,$P$1-18))+(INDEX(Data!888:888,1,$P$1-17))</f>
        <v>39551198</v>
      </c>
      <c r="C110" s="29">
        <f>(INDEX(Data!888:888,1,$P$1-16))+(INDEX(Data!888:888,1,$P$1-15))</f>
        <v>36850890</v>
      </c>
      <c r="D110" s="29">
        <f>(INDEX(Data!888:888,1,$P$1-14))+(INDEX(Data!888:888,1,$P$1-13))</f>
        <v>38138843</v>
      </c>
      <c r="E110" s="29">
        <f>(INDEX(Data!888:888,1,$P$1-12))+(INDEX(Data!888:888,1,$P$1-11))</f>
        <v>39085184</v>
      </c>
      <c r="F110" s="29">
        <f>(INDEX(Data!888:888,1,$P$1-10))+(INDEX(Data!888:888,1,$P$1-9))</f>
        <v>38989706</v>
      </c>
      <c r="G110" s="29">
        <f>(INDEX(Data!888:888,1,$P$1-8))+(INDEX(Data!888:888,1,$P$1-7))</f>
        <v>36214297</v>
      </c>
      <c r="H110" s="25">
        <f>(INDEX(Data!888:888,1,$P$1-6))+(INDEX(Data!888:888,1,$P$1-5))</f>
        <v>37257979</v>
      </c>
      <c r="I110" s="48">
        <f>(INDEX(Data!888:888,1,$P$1-4))+(INDEX(Data!888:888,1,$P$1-3))</f>
        <v>40307270</v>
      </c>
      <c r="J110" s="28">
        <f>(INDEX(Data!888:888,1,$P$1-2))+(INDEX(Data!888:888,1,$P$1-1))</f>
        <v>31394120</v>
      </c>
      <c r="K110" s="26">
        <f>(INDEX(Data!888:888,1,$P$1))+(INDEX(Data!888:888,1,$P$1+1))</f>
        <v>34588387.023867711</v>
      </c>
      <c r="N110" s="12"/>
      <c r="O110" s="12"/>
      <c r="P110" s="12"/>
      <c r="Q110" s="12"/>
      <c r="R110" s="12"/>
      <c r="S110" s="12"/>
      <c r="T110" s="12"/>
      <c r="U110" s="12"/>
    </row>
    <row r="111" spans="1:21" hidden="1" outlineLevel="1">
      <c r="A111" s="19" t="s">
        <v>26</v>
      </c>
      <c r="B111" s="29">
        <f>(INDEX(Data!889:889,1,$P$1-18))+(INDEX(Data!889:889,1,$P$1-17))</f>
        <v>21931958</v>
      </c>
      <c r="C111" s="29">
        <f>(INDEX(Data!889:889,1,$P$1-16))+(INDEX(Data!889:889,1,$P$1-15))</f>
        <v>21393118</v>
      </c>
      <c r="D111" s="29">
        <f>(INDEX(Data!889:889,1,$P$1-14))+(INDEX(Data!889:889,1,$P$1-13))</f>
        <v>28050331</v>
      </c>
      <c r="E111" s="29">
        <f>(INDEX(Data!889:889,1,$P$1-12))+(INDEX(Data!889:889,1,$P$1-11))</f>
        <v>29282831</v>
      </c>
      <c r="F111" s="29">
        <f>(INDEX(Data!889:889,1,$P$1-10))+(INDEX(Data!889:889,1,$P$1-9))</f>
        <v>29570389</v>
      </c>
      <c r="G111" s="29">
        <f>(INDEX(Data!889:889,1,$P$1-8))+(INDEX(Data!889:889,1,$P$1-7))</f>
        <v>28012578</v>
      </c>
      <c r="H111" s="25">
        <f>(INDEX(Data!889:889,1,$P$1-6))+(INDEX(Data!889:889,1,$P$1-5))</f>
        <v>28293412</v>
      </c>
      <c r="I111" s="48">
        <f>(INDEX(Data!889:889,1,$P$1-4))+(INDEX(Data!889:889,1,$P$1-3))</f>
        <v>33669403</v>
      </c>
      <c r="J111" s="28">
        <f>(INDEX(Data!889:889,1,$P$1-2))+(INDEX(Data!889:889,1,$P$1-1))</f>
        <v>37610817</v>
      </c>
      <c r="K111" s="26">
        <f>(INDEX(Data!889:889,1,$P$1))+(INDEX(Data!889:889,1,$P$1+1))</f>
        <v>38764785.697316036</v>
      </c>
      <c r="N111" s="12"/>
      <c r="O111" s="12"/>
      <c r="P111" s="12"/>
      <c r="Q111" s="12"/>
      <c r="R111" s="12"/>
      <c r="S111" s="12"/>
      <c r="T111" s="12"/>
      <c r="U111" s="12"/>
    </row>
    <row r="112" spans="1:21" hidden="1" outlineLevel="1">
      <c r="A112" s="19" t="s">
        <v>27</v>
      </c>
      <c r="B112" s="29">
        <f>(INDEX(Data!890:890,1,$P$1-18))+(INDEX(Data!890:890,1,$P$1-17))</f>
        <v>8821359</v>
      </c>
      <c r="C112" s="29">
        <f>(INDEX(Data!890:890,1,$P$1-16))+(INDEX(Data!890:890,1,$P$1-15))</f>
        <v>11395956</v>
      </c>
      <c r="D112" s="29">
        <f>(INDEX(Data!890:890,1,$P$1-14))+(INDEX(Data!890:890,1,$P$1-13))</f>
        <v>12074856</v>
      </c>
      <c r="E112" s="29">
        <f>(INDEX(Data!890:890,1,$P$1-12))+(INDEX(Data!890:890,1,$P$1-11))</f>
        <v>13098795</v>
      </c>
      <c r="F112" s="29">
        <f>(INDEX(Data!890:890,1,$P$1-10))+(INDEX(Data!890:890,1,$P$1-9))</f>
        <v>13996861</v>
      </c>
      <c r="G112" s="29">
        <f>(INDEX(Data!890:890,1,$P$1-8))+(INDEX(Data!890:890,1,$P$1-7))</f>
        <v>15127120</v>
      </c>
      <c r="H112" s="25">
        <f>(INDEX(Data!890:890,1,$P$1-6))+(INDEX(Data!890:890,1,$P$1-5))</f>
        <v>15873319</v>
      </c>
      <c r="I112" s="48">
        <f>(INDEX(Data!890:890,1,$P$1-4))+(INDEX(Data!890:890,1,$P$1-3))</f>
        <v>16341698</v>
      </c>
      <c r="J112" s="28">
        <f>(INDEX(Data!890:890,1,$P$1-2))+(INDEX(Data!890:890,1,$P$1-1))</f>
        <v>14492476</v>
      </c>
      <c r="K112" s="26">
        <f>(INDEX(Data!890:890,1,$P$1))+(INDEX(Data!890:890,1,$P$1+1))</f>
        <v>14869922.006389895</v>
      </c>
      <c r="N112" s="12"/>
      <c r="O112" s="12"/>
      <c r="P112" s="12"/>
      <c r="Q112" s="12"/>
      <c r="R112" s="12"/>
      <c r="S112" s="12"/>
      <c r="T112" s="12"/>
      <c r="U112" s="12"/>
    </row>
    <row r="113" spans="1:21" hidden="1" outlineLevel="1">
      <c r="A113" s="19" t="s">
        <v>28</v>
      </c>
      <c r="B113" s="29">
        <f>(INDEX(Data!891:891,1,$P$1-18))+(INDEX(Data!891:891,1,$P$1-17))</f>
        <v>20796538</v>
      </c>
      <c r="C113" s="29">
        <f>(INDEX(Data!891:891,1,$P$1-16))+(INDEX(Data!891:891,1,$P$1-15))</f>
        <v>20374723</v>
      </c>
      <c r="D113" s="29">
        <f>(INDEX(Data!891:891,1,$P$1-14))+(INDEX(Data!891:891,1,$P$1-13))</f>
        <v>22653197</v>
      </c>
      <c r="E113" s="29">
        <f>(INDEX(Data!891:891,1,$P$1-12))+(INDEX(Data!891:891,1,$P$1-11))</f>
        <v>22138748</v>
      </c>
      <c r="F113" s="29">
        <f>(INDEX(Data!891:891,1,$P$1-10))+(INDEX(Data!891:891,1,$P$1-9))</f>
        <v>20549772</v>
      </c>
      <c r="G113" s="29">
        <f>(INDEX(Data!891:891,1,$P$1-8))+(INDEX(Data!891:891,1,$P$1-7))</f>
        <v>18995837</v>
      </c>
      <c r="H113" s="25">
        <f>(INDEX(Data!891:891,1,$P$1-6))+(INDEX(Data!891:891,1,$P$1-5))</f>
        <v>18122551</v>
      </c>
      <c r="I113" s="48">
        <f>(INDEX(Data!891:891,1,$P$1-4))+(INDEX(Data!891:891,1,$P$1-3))</f>
        <v>20456194</v>
      </c>
      <c r="J113" s="28">
        <f>(INDEX(Data!891:891,1,$P$1-2))+(INDEX(Data!891:891,1,$P$1-1))</f>
        <v>19432913</v>
      </c>
      <c r="K113" s="26">
        <f>(INDEX(Data!891:891,1,$P$1))+(INDEX(Data!891:891,1,$P$1+1))</f>
        <v>19189104.653160833</v>
      </c>
      <c r="N113" s="12"/>
      <c r="O113" s="12"/>
      <c r="P113" s="12"/>
      <c r="Q113" s="12"/>
      <c r="R113" s="12"/>
      <c r="S113" s="12"/>
      <c r="T113" s="12"/>
      <c r="U113" s="12"/>
    </row>
    <row r="114" spans="1:21" hidden="1" outlineLevel="1">
      <c r="A114" s="19" t="s">
        <v>29</v>
      </c>
      <c r="B114" s="29">
        <f>(INDEX(Data!892:892,1,$P$1-18))+(INDEX(Data!892:892,1,$P$1-17))</f>
        <v>128198916</v>
      </c>
      <c r="C114" s="29">
        <f>(INDEX(Data!892:892,1,$P$1-16))+(INDEX(Data!892:892,1,$P$1-15))</f>
        <v>133348966</v>
      </c>
      <c r="D114" s="29">
        <f>(INDEX(Data!892:892,1,$P$1-14))+(INDEX(Data!892:892,1,$P$1-13))</f>
        <v>131619648</v>
      </c>
      <c r="E114" s="29">
        <f>(INDEX(Data!892:892,1,$P$1-12))+(INDEX(Data!892:892,1,$P$1-11))</f>
        <v>142628936</v>
      </c>
      <c r="F114" s="29">
        <f>(INDEX(Data!892:892,1,$P$1-10))+(INDEX(Data!892:892,1,$P$1-9))</f>
        <v>140601129</v>
      </c>
      <c r="G114" s="29">
        <f>(INDEX(Data!892:892,1,$P$1-8))+(INDEX(Data!892:892,1,$P$1-7))</f>
        <v>136831909</v>
      </c>
      <c r="H114" s="25">
        <f>(INDEX(Data!892:892,1,$P$1-6))+(INDEX(Data!892:892,1,$P$1-5))</f>
        <v>146555719</v>
      </c>
      <c r="I114" s="48">
        <f>(INDEX(Data!892:892,1,$P$1-4))+(INDEX(Data!892:892,1,$P$1-3))</f>
        <v>159087013</v>
      </c>
      <c r="J114" s="28">
        <f>(INDEX(Data!892:892,1,$P$1-2))+(INDEX(Data!892:892,1,$P$1-1))</f>
        <v>148696504</v>
      </c>
      <c r="K114" s="26">
        <f>(INDEX(Data!892:892,1,$P$1))+(INDEX(Data!892:892,1,$P$1+1))</f>
        <v>154584840.24892911</v>
      </c>
      <c r="N114" s="12"/>
      <c r="O114" s="12"/>
      <c r="P114" s="12"/>
      <c r="Q114" s="12"/>
      <c r="R114" s="12"/>
      <c r="S114" s="12"/>
      <c r="T114" s="12"/>
      <c r="U114" s="12"/>
    </row>
    <row r="115" spans="1:21" hidden="1" outlineLevel="1">
      <c r="A115" s="19" t="s">
        <v>30</v>
      </c>
      <c r="B115" s="29">
        <f>(INDEX(Data!893:893,1,$P$1-18))+(INDEX(Data!893:893,1,$P$1-17))</f>
        <v>0</v>
      </c>
      <c r="C115" s="29">
        <f>(INDEX(Data!893:893,1,$P$1-16))+(INDEX(Data!893:893,1,$P$1-15))</f>
        <v>0</v>
      </c>
      <c r="D115" s="29">
        <f>(INDEX(Data!893:893,1,$P$1-14))+(INDEX(Data!893:893,1,$P$1-13))</f>
        <v>0</v>
      </c>
      <c r="E115" s="29">
        <f>(INDEX(Data!893:893,1,$P$1-12))+(INDEX(Data!893:893,1,$P$1-11))</f>
        <v>0</v>
      </c>
      <c r="F115" s="29">
        <f>(INDEX(Data!893:893,1,$P$1-10))+(INDEX(Data!893:893,1,$P$1-9))</f>
        <v>0</v>
      </c>
      <c r="G115" s="29">
        <f>(INDEX(Data!893:893,1,$P$1-8))+(INDEX(Data!893:893,1,$P$1-7))</f>
        <v>6160874</v>
      </c>
      <c r="H115" s="25">
        <f>(INDEX(Data!893:893,1,$P$1-6))+(INDEX(Data!893:893,1,$P$1-5))</f>
        <v>4644566</v>
      </c>
      <c r="I115" s="48">
        <f>(INDEX(Data!893:893,1,$P$1-4))+(INDEX(Data!893:893,1,$P$1-3))</f>
        <v>6696785</v>
      </c>
      <c r="J115" s="28">
        <f>(INDEX(Data!893:893,1,$P$1-2))+(INDEX(Data!893:893,1,$P$1-1))</f>
        <v>13035543</v>
      </c>
      <c r="K115" s="26">
        <f>(INDEX(Data!893:893,1,$P$1))+(INDEX(Data!893:893,1,$P$1+1))</f>
        <v>15567732.031287169</v>
      </c>
      <c r="N115" s="12"/>
      <c r="O115" s="12"/>
      <c r="P115" s="12"/>
      <c r="Q115" s="12"/>
      <c r="R115" s="12"/>
      <c r="S115" s="12"/>
      <c r="T115" s="12"/>
      <c r="U115" s="12"/>
    </row>
    <row r="116" spans="1:21" hidden="1" outlineLevel="1">
      <c r="A116" s="19" t="s">
        <v>401</v>
      </c>
      <c r="B116" s="29">
        <f>(INDEX(Data!894:894,1,$P$1-18))+(INDEX(Data!894:894,1,$P$1-17))</f>
        <v>0</v>
      </c>
      <c r="C116" s="29">
        <f>(INDEX(Data!894:894,1,$P$1-16))+(INDEX(Data!894:894,1,$P$1-15))</f>
        <v>0</v>
      </c>
      <c r="D116" s="29">
        <f>(INDEX(Data!894:894,1,$P$1-14))+(INDEX(Data!894:894,1,$P$1-13))</f>
        <v>0</v>
      </c>
      <c r="E116" s="29">
        <f>(INDEX(Data!894:894,1,$P$1-12))+(INDEX(Data!894:894,1,$P$1-11))</f>
        <v>0</v>
      </c>
      <c r="F116" s="29">
        <f>(INDEX(Data!894:894,1,$P$1-10))+(INDEX(Data!894:894,1,$P$1-9))</f>
        <v>0</v>
      </c>
      <c r="G116" s="29">
        <f>(INDEX(Data!894:894,1,$P$1-8))+(INDEX(Data!894:894,1,$P$1-7))</f>
        <v>0</v>
      </c>
      <c r="H116" s="25">
        <f>(INDEX(Data!894:894,1,$P$1-6))+(INDEX(Data!894:894,1,$P$1-5))</f>
        <v>0</v>
      </c>
      <c r="I116" s="48">
        <f>(INDEX(Data!894:894,1,$P$1-4))+(INDEX(Data!894:894,1,$P$1-3))</f>
        <v>2041084</v>
      </c>
      <c r="J116" s="28">
        <f>(INDEX(Data!894:894,1,$P$1-2))+(INDEX(Data!894:894,1,$P$1-1))</f>
        <v>0</v>
      </c>
      <c r="K116" s="26">
        <f>(INDEX(Data!894:894,1,$P$1))+(INDEX(Data!894:894,1,$P$1+1))</f>
        <v>0</v>
      </c>
      <c r="N116" s="12"/>
      <c r="O116" s="12"/>
      <c r="P116" s="12"/>
      <c r="Q116" s="12"/>
      <c r="R116" s="12"/>
      <c r="S116" s="12"/>
      <c r="T116" s="12"/>
      <c r="U116" s="12"/>
    </row>
    <row r="117" spans="1:21" hidden="1" outlineLevel="1">
      <c r="A117" s="19" t="s">
        <v>31</v>
      </c>
      <c r="B117" s="29">
        <f>(INDEX(Data!895:895,1,$P$1-18))+(INDEX(Data!895:895,1,$P$1-17))</f>
        <v>49726773</v>
      </c>
      <c r="C117" s="29">
        <f>(INDEX(Data!895:895,1,$P$1-16))+(INDEX(Data!895:895,1,$P$1-15))</f>
        <v>44112320</v>
      </c>
      <c r="D117" s="29">
        <f>(INDEX(Data!895:895,1,$P$1-14))+(INDEX(Data!895:895,1,$P$1-13))</f>
        <v>46568630</v>
      </c>
      <c r="E117" s="29">
        <f>(INDEX(Data!895:895,1,$P$1-12))+(INDEX(Data!895:895,1,$P$1-11))</f>
        <v>47399360</v>
      </c>
      <c r="F117" s="29">
        <f>(INDEX(Data!895:895,1,$P$1-10))+(INDEX(Data!895:895,1,$P$1-9))</f>
        <v>45974757</v>
      </c>
      <c r="G117" s="29">
        <f>(INDEX(Data!895:895,1,$P$1-8))+(INDEX(Data!895:895,1,$P$1-7))</f>
        <v>42921782</v>
      </c>
      <c r="H117" s="25">
        <f>(INDEX(Data!895:895,1,$P$1-6))+(INDEX(Data!895:895,1,$P$1-5))</f>
        <v>44151130</v>
      </c>
      <c r="I117" s="48">
        <f>(INDEX(Data!895:895,1,$P$1-4))+(INDEX(Data!895:895,1,$P$1-3))</f>
        <v>45664783</v>
      </c>
      <c r="J117" s="28">
        <f>(INDEX(Data!895:895,1,$P$1-2))+(INDEX(Data!895:895,1,$P$1-1))</f>
        <v>44934052</v>
      </c>
      <c r="K117" s="26">
        <f>(INDEX(Data!895:895,1,$P$1))+(INDEX(Data!895:895,1,$P$1+1))</f>
        <v>44732740.625587307</v>
      </c>
      <c r="N117" s="12"/>
      <c r="O117" s="12"/>
      <c r="P117" s="12"/>
      <c r="Q117" s="12"/>
      <c r="R117" s="12"/>
      <c r="S117" s="12"/>
      <c r="T117" s="12"/>
      <c r="U117" s="12"/>
    </row>
    <row r="118" spans="1:21" hidden="1" outlineLevel="1">
      <c r="A118" s="19" t="s">
        <v>32</v>
      </c>
      <c r="B118" s="29">
        <f>(INDEX(Data!896:896,1,$P$1-18))+(INDEX(Data!896:896,1,$P$1-17))</f>
        <v>33284718</v>
      </c>
      <c r="C118" s="29">
        <f>(INDEX(Data!896:896,1,$P$1-16))+(INDEX(Data!896:896,1,$P$1-15))</f>
        <v>37738995</v>
      </c>
      <c r="D118" s="29">
        <f>(INDEX(Data!896:896,1,$P$1-14))+(INDEX(Data!896:896,1,$P$1-13))</f>
        <v>42146242</v>
      </c>
      <c r="E118" s="29">
        <f>(INDEX(Data!896:896,1,$P$1-12))+(INDEX(Data!896:896,1,$P$1-11))</f>
        <v>39551832</v>
      </c>
      <c r="F118" s="29">
        <f>(INDEX(Data!896:896,1,$P$1-10))+(INDEX(Data!896:896,1,$P$1-9))</f>
        <v>33469675</v>
      </c>
      <c r="G118" s="29">
        <f>(INDEX(Data!896:896,1,$P$1-8))+(INDEX(Data!896:896,1,$P$1-7))</f>
        <v>31640349</v>
      </c>
      <c r="H118" s="25">
        <f>(INDEX(Data!896:896,1,$P$1-6))+(INDEX(Data!896:896,1,$P$1-5))</f>
        <v>32894969</v>
      </c>
      <c r="I118" s="48">
        <f>(INDEX(Data!896:896,1,$P$1-4))+(INDEX(Data!896:896,1,$P$1-3))</f>
        <v>36047819</v>
      </c>
      <c r="J118" s="28">
        <f>(INDEX(Data!896:896,1,$P$1-2))+(INDEX(Data!896:896,1,$P$1-1))</f>
        <v>36362946</v>
      </c>
      <c r="K118" s="26">
        <f>(INDEX(Data!896:896,1,$P$1))+(INDEX(Data!896:896,1,$P$1+1))</f>
        <v>28927500.078426786</v>
      </c>
      <c r="N118" s="12"/>
      <c r="O118" s="12"/>
      <c r="P118" s="12"/>
      <c r="Q118" s="12"/>
      <c r="R118" s="12"/>
      <c r="S118" s="12"/>
      <c r="T118" s="12"/>
      <c r="U118" s="12"/>
    </row>
    <row r="119" spans="1:21" hidden="1" outlineLevel="1">
      <c r="A119" s="19" t="s">
        <v>33</v>
      </c>
      <c r="B119" s="29">
        <f>(INDEX(Data!897:897,1,$P$1-18))+(INDEX(Data!897:897,1,$P$1-17))</f>
        <v>131333952</v>
      </c>
      <c r="C119" s="29">
        <f>(INDEX(Data!897:897,1,$P$1-16))+(INDEX(Data!897:897,1,$P$1-15))</f>
        <v>142182458</v>
      </c>
      <c r="D119" s="29">
        <f>(INDEX(Data!897:897,1,$P$1-14))+(INDEX(Data!897:897,1,$P$1-13))</f>
        <v>151465238</v>
      </c>
      <c r="E119" s="29">
        <f>(INDEX(Data!897:897,1,$P$1-12))+(INDEX(Data!897:897,1,$P$1-11))</f>
        <v>159589199</v>
      </c>
      <c r="F119" s="29">
        <f>(INDEX(Data!897:897,1,$P$1-10))+(INDEX(Data!897:897,1,$P$1-9))</f>
        <v>152985403</v>
      </c>
      <c r="G119" s="29">
        <f>(INDEX(Data!897:897,1,$P$1-8))+(INDEX(Data!897:897,1,$P$1-7))</f>
        <v>160341354</v>
      </c>
      <c r="H119" s="25">
        <f>(INDEX(Data!897:897,1,$P$1-6))+(INDEX(Data!897:897,1,$P$1-5))</f>
        <v>184854335</v>
      </c>
      <c r="I119" s="48">
        <f>(INDEX(Data!897:897,1,$P$1-4))+(INDEX(Data!897:897,1,$P$1-3))</f>
        <v>197664361</v>
      </c>
      <c r="J119" s="28">
        <f>(INDEX(Data!897:897,1,$P$1-2))+(INDEX(Data!897:897,1,$P$1-1))</f>
        <v>194270913</v>
      </c>
      <c r="K119" s="26">
        <f>(INDEX(Data!897:897,1,$P$1))+(INDEX(Data!897:897,1,$P$1+1))</f>
        <v>203202520.54955977</v>
      </c>
      <c r="N119" s="12"/>
      <c r="O119" s="12"/>
      <c r="P119" s="12"/>
      <c r="Q119" s="12"/>
      <c r="R119" s="12"/>
      <c r="S119" s="12"/>
      <c r="T119" s="12"/>
      <c r="U119" s="12"/>
    </row>
    <row r="120" spans="1:21" hidden="1" outlineLevel="1">
      <c r="A120" s="19" t="s">
        <v>34</v>
      </c>
      <c r="B120" s="29">
        <f>(INDEX(Data!898:898,1,$P$1-18))+(INDEX(Data!898:898,1,$P$1-17))</f>
        <v>24037992</v>
      </c>
      <c r="C120" s="29">
        <f>(INDEX(Data!898:898,1,$P$1-16))+(INDEX(Data!898:898,1,$P$1-15))</f>
        <v>22681237</v>
      </c>
      <c r="D120" s="29">
        <f>(INDEX(Data!898:898,1,$P$1-14))+(INDEX(Data!898:898,1,$P$1-13))</f>
        <v>22082305</v>
      </c>
      <c r="E120" s="29">
        <f>(INDEX(Data!898:898,1,$P$1-12))+(INDEX(Data!898:898,1,$P$1-11))</f>
        <v>21994669</v>
      </c>
      <c r="F120" s="29">
        <f>(INDEX(Data!898:898,1,$P$1-10))+(INDEX(Data!898:898,1,$P$1-9))</f>
        <v>19962475</v>
      </c>
      <c r="G120" s="29">
        <f>(INDEX(Data!898:898,1,$P$1-8))+(INDEX(Data!898:898,1,$P$1-7))</f>
        <v>20134106</v>
      </c>
      <c r="H120" s="25">
        <f>(INDEX(Data!898:898,1,$P$1-6))+(INDEX(Data!898:898,1,$P$1-5))</f>
        <v>22673622</v>
      </c>
      <c r="I120" s="48">
        <f>(INDEX(Data!898:898,1,$P$1-4))+(INDEX(Data!898:898,1,$P$1-3))</f>
        <v>22098359</v>
      </c>
      <c r="J120" s="28">
        <f>(INDEX(Data!898:898,1,$P$1-2))+(INDEX(Data!898:898,1,$P$1-1))</f>
        <v>24131244</v>
      </c>
      <c r="K120" s="26">
        <f>(INDEX(Data!898:898,1,$P$1))+(INDEX(Data!898:898,1,$P$1+1))</f>
        <v>30297275.935309716</v>
      </c>
      <c r="N120" s="12"/>
      <c r="O120" s="12"/>
      <c r="P120" s="12"/>
      <c r="Q120" s="12"/>
      <c r="R120" s="12"/>
      <c r="S120" s="12"/>
      <c r="T120" s="12"/>
      <c r="U120" s="12"/>
    </row>
    <row r="121" spans="1:21" hidden="1" outlineLevel="1">
      <c r="A121" s="19" t="s">
        <v>35</v>
      </c>
      <c r="B121" s="29">
        <f>(INDEX(Data!899:899,1,$P$1-18))+(INDEX(Data!899:899,1,$P$1-17))</f>
        <v>64927850</v>
      </c>
      <c r="C121" s="29">
        <f>(INDEX(Data!899:899,1,$P$1-16))+(INDEX(Data!899:899,1,$P$1-15))</f>
        <v>58894668</v>
      </c>
      <c r="D121" s="29">
        <f>(INDEX(Data!899:899,1,$P$1-14))+(INDEX(Data!899:899,1,$P$1-13))</f>
        <v>75998259</v>
      </c>
      <c r="E121" s="29">
        <f>(INDEX(Data!899:899,1,$P$1-12))+(INDEX(Data!899:899,1,$P$1-11))</f>
        <v>66502721</v>
      </c>
      <c r="F121" s="29">
        <f>(INDEX(Data!899:899,1,$P$1-10))+(INDEX(Data!899:899,1,$P$1-9))</f>
        <v>60083894</v>
      </c>
      <c r="G121" s="29">
        <f>(INDEX(Data!899:899,1,$P$1-8))+(INDEX(Data!899:899,1,$P$1-7))</f>
        <v>58319945</v>
      </c>
      <c r="H121" s="25">
        <f>(INDEX(Data!899:899,1,$P$1-6))+(INDEX(Data!899:899,1,$P$1-5))</f>
        <v>67786823</v>
      </c>
      <c r="I121" s="48">
        <f>(INDEX(Data!899:899,1,$P$1-4))+(INDEX(Data!899:899,1,$P$1-3))</f>
        <v>64450846</v>
      </c>
      <c r="J121" s="28">
        <f>(INDEX(Data!899:899,1,$P$1-2))+(INDEX(Data!899:899,1,$P$1-1))</f>
        <v>65633362</v>
      </c>
      <c r="K121" s="26">
        <f>(INDEX(Data!899:899,1,$P$1))+(INDEX(Data!899:899,1,$P$1+1))</f>
        <v>73766144.646285757</v>
      </c>
      <c r="N121" s="12"/>
      <c r="O121" s="12"/>
      <c r="P121" s="12"/>
      <c r="Q121" s="12"/>
      <c r="R121" s="12"/>
      <c r="S121" s="12"/>
      <c r="T121" s="12"/>
      <c r="U121" s="12"/>
    </row>
    <row r="122" spans="1:21" hidden="1" outlineLevel="1">
      <c r="A122" s="19" t="s">
        <v>36</v>
      </c>
      <c r="B122" s="29">
        <f>(INDEX(Data!900:900,1,$P$1-18))+(INDEX(Data!900:900,1,$P$1-17))</f>
        <v>37090163</v>
      </c>
      <c r="C122" s="29">
        <f>(INDEX(Data!900:900,1,$P$1-16))+(INDEX(Data!900:900,1,$P$1-15))</f>
        <v>40141713</v>
      </c>
      <c r="D122" s="29">
        <f>(INDEX(Data!900:900,1,$P$1-14))+(INDEX(Data!900:900,1,$P$1-13))</f>
        <v>41429840</v>
      </c>
      <c r="E122" s="29">
        <f>(INDEX(Data!900:900,1,$P$1-12))+(INDEX(Data!900:900,1,$P$1-11))</f>
        <v>42333705</v>
      </c>
      <c r="F122" s="29">
        <f>(INDEX(Data!900:900,1,$P$1-10))+(INDEX(Data!900:900,1,$P$1-9))</f>
        <v>55829972</v>
      </c>
      <c r="G122" s="29">
        <f>(INDEX(Data!900:900,1,$P$1-8))+(INDEX(Data!900:900,1,$P$1-7))</f>
        <v>44044534</v>
      </c>
      <c r="H122" s="25">
        <f>(INDEX(Data!900:900,1,$P$1-6))+(INDEX(Data!900:900,1,$P$1-5))</f>
        <v>55937307</v>
      </c>
      <c r="I122" s="48">
        <f>(INDEX(Data!900:900,1,$P$1-4))+(INDEX(Data!900:900,1,$P$1-3))</f>
        <v>72054085</v>
      </c>
      <c r="J122" s="28">
        <f>(INDEX(Data!900:900,1,$P$1-2))+(INDEX(Data!900:900,1,$P$1-1))</f>
        <v>62042512</v>
      </c>
      <c r="K122" s="26">
        <f>(INDEX(Data!900:900,1,$P$1))+(INDEX(Data!900:900,1,$P$1+1))</f>
        <v>61660917.43382632</v>
      </c>
      <c r="N122" s="12"/>
      <c r="O122" s="12"/>
      <c r="P122" s="12"/>
      <c r="Q122" s="12"/>
      <c r="R122" s="12"/>
      <c r="S122" s="12"/>
      <c r="T122" s="12"/>
      <c r="U122" s="12"/>
    </row>
    <row r="123" spans="1:21" hidden="1" outlineLevel="1">
      <c r="A123" s="19" t="s">
        <v>40</v>
      </c>
      <c r="B123" s="29">
        <f>(INDEX(Data!901:901,1,$P$1-18))+(INDEX(Data!901:901,1,$P$1-17))</f>
        <v>49979942</v>
      </c>
      <c r="C123" s="29">
        <f>(INDEX(Data!901:901,1,$P$1-16))+(INDEX(Data!901:901,1,$P$1-15))</f>
        <v>47645827</v>
      </c>
      <c r="D123" s="29">
        <f>(INDEX(Data!901:901,1,$P$1-14))+(INDEX(Data!901:901,1,$P$1-13))</f>
        <v>51102400</v>
      </c>
      <c r="E123" s="29">
        <f>(INDEX(Data!901:901,1,$P$1-12))+(INDEX(Data!901:901,1,$P$1-11))</f>
        <v>57721598</v>
      </c>
      <c r="F123" s="29">
        <f>(INDEX(Data!901:901,1,$P$1-10))+(INDEX(Data!901:901,1,$P$1-9))</f>
        <v>56094127</v>
      </c>
      <c r="G123" s="29">
        <f>(INDEX(Data!901:901,1,$P$1-8))+(INDEX(Data!901:901,1,$P$1-7))</f>
        <v>54860353</v>
      </c>
      <c r="H123" s="25">
        <f>(INDEX(Data!901:901,1,$P$1-6))+(INDEX(Data!901:901,1,$P$1-5))</f>
        <v>59970043</v>
      </c>
      <c r="I123" s="48">
        <f>(INDEX(Data!901:901,1,$P$1-4))+(INDEX(Data!901:901,1,$P$1-3))</f>
        <v>72294135</v>
      </c>
      <c r="J123" s="28">
        <f>(INDEX(Data!901:901,1,$P$1-2))+(INDEX(Data!901:901,1,$P$1-1))</f>
        <v>77358852</v>
      </c>
      <c r="K123" s="26">
        <f>(INDEX(Data!901:901,1,$P$1))+(INDEX(Data!901:901,1,$P$1+1))</f>
        <v>78723922.847431898</v>
      </c>
      <c r="N123" s="12"/>
      <c r="O123" s="12"/>
      <c r="P123" s="12"/>
      <c r="Q123" s="12"/>
      <c r="R123" s="12"/>
      <c r="S123" s="12"/>
      <c r="T123" s="12"/>
      <c r="U123" s="12"/>
    </row>
    <row r="124" spans="1:21" hidden="1" outlineLevel="1">
      <c r="A124" s="19" t="s">
        <v>107</v>
      </c>
      <c r="B124" s="29">
        <f>(INDEX(Data!902:902,1,$P$1-18))+(INDEX(Data!902:902,1,$P$1-17))</f>
        <v>92975898</v>
      </c>
      <c r="C124" s="29">
        <f>(INDEX(Data!902:902,1,$P$1-16))+(INDEX(Data!902:902,1,$P$1-15))</f>
        <v>95909363</v>
      </c>
      <c r="D124" s="29">
        <f>(INDEX(Data!902:902,1,$P$1-14))+(INDEX(Data!902:902,1,$P$1-13))</f>
        <v>103379283</v>
      </c>
      <c r="E124" s="29">
        <f>(INDEX(Data!902:902,1,$P$1-12))+(INDEX(Data!902:902,1,$P$1-11))</f>
        <v>107485747</v>
      </c>
      <c r="F124" s="29">
        <f>(INDEX(Data!902:902,1,$P$1-10))+(INDEX(Data!902:902,1,$P$1-9))</f>
        <v>106353446</v>
      </c>
      <c r="G124" s="29">
        <f>(INDEX(Data!902:902,1,$P$1-8))+(INDEX(Data!902:902,1,$P$1-7))</f>
        <v>106666965</v>
      </c>
      <c r="H124" s="25">
        <f>(INDEX(Data!902:902,1,$P$1-6))+(INDEX(Data!902:902,1,$P$1-5))</f>
        <v>120866297</v>
      </c>
      <c r="I124" s="48">
        <f>(INDEX(Data!902:902,1,$P$1-4))+(INDEX(Data!902:902,1,$P$1-3))</f>
        <v>134625925</v>
      </c>
      <c r="J124" s="28">
        <f>(INDEX(Data!902:902,1,$P$1-2))+(INDEX(Data!902:902,1,$P$1-1))</f>
        <v>132916876</v>
      </c>
      <c r="K124" s="26">
        <f>(INDEX(Data!902:902,1,$P$1))+(INDEX(Data!902:902,1,$P$1+1))</f>
        <v>138036323.92834437</v>
      </c>
      <c r="N124" s="12"/>
      <c r="O124" s="12"/>
      <c r="P124" s="12"/>
      <c r="Q124" s="12"/>
      <c r="R124" s="12"/>
      <c r="S124" s="12"/>
      <c r="T124" s="12"/>
      <c r="U124" s="12"/>
    </row>
    <row r="125" spans="1:21" hidden="1" outlineLevel="1">
      <c r="A125" s="19" t="s">
        <v>41</v>
      </c>
      <c r="B125" s="29">
        <f>(INDEX(Data!903:903,1,$P$1-18))+(INDEX(Data!903:903,1,$P$1-17))</f>
        <v>9226683</v>
      </c>
      <c r="C125" s="29">
        <f>(INDEX(Data!903:903,1,$P$1-16))+(INDEX(Data!903:903,1,$P$1-15))</f>
        <v>8203619</v>
      </c>
      <c r="D125" s="29">
        <f>(INDEX(Data!903:903,1,$P$1-14))+(INDEX(Data!903:903,1,$P$1-13))</f>
        <v>8599299</v>
      </c>
      <c r="E125" s="29">
        <f>(INDEX(Data!903:903,1,$P$1-12))+(INDEX(Data!903:903,1,$P$1-11))</f>
        <v>7903883</v>
      </c>
      <c r="F125" s="29">
        <f>(INDEX(Data!903:903,1,$P$1-10))+(INDEX(Data!903:903,1,$P$1-9))</f>
        <v>7196884</v>
      </c>
      <c r="G125" s="29">
        <f>(INDEX(Data!903:903,1,$P$1-8))+(INDEX(Data!903:903,1,$P$1-7))</f>
        <v>7236468</v>
      </c>
      <c r="H125" s="25">
        <f>(INDEX(Data!903:903,1,$P$1-6))+(INDEX(Data!903:903,1,$P$1-5))</f>
        <v>7424943</v>
      </c>
      <c r="I125" s="48">
        <f>(INDEX(Data!903:903,1,$P$1-4))+(INDEX(Data!903:903,1,$P$1-3))</f>
        <v>7715083</v>
      </c>
      <c r="J125" s="28">
        <f>(INDEX(Data!903:903,1,$P$1-2))+(INDEX(Data!903:903,1,$P$1-1))</f>
        <v>7345343</v>
      </c>
      <c r="K125" s="26">
        <f>(INDEX(Data!903:903,1,$P$1))+(INDEX(Data!903:903,1,$P$1+1))</f>
        <v>6843823.8812389765</v>
      </c>
      <c r="N125" s="12"/>
      <c r="O125" s="12"/>
      <c r="P125" s="12"/>
      <c r="Q125" s="12"/>
      <c r="R125" s="12"/>
      <c r="S125" s="12"/>
      <c r="T125" s="12"/>
      <c r="U125" s="12"/>
    </row>
    <row r="126" spans="1:21" hidden="1" outlineLevel="1">
      <c r="A126" s="19" t="s">
        <v>42</v>
      </c>
      <c r="B126" s="29">
        <f>(INDEX(Data!904:904,1,$P$1-18))+(INDEX(Data!904:904,1,$P$1-17))</f>
        <v>3212965</v>
      </c>
      <c r="C126" s="29">
        <f>(INDEX(Data!904:904,1,$P$1-16))+(INDEX(Data!904:904,1,$P$1-15))</f>
        <v>3381147</v>
      </c>
      <c r="D126" s="29">
        <f>(INDEX(Data!904:904,1,$P$1-14))+(INDEX(Data!904:904,1,$P$1-13))</f>
        <v>3429240</v>
      </c>
      <c r="E126" s="29">
        <f>(INDEX(Data!904:904,1,$P$1-12))+(INDEX(Data!904:904,1,$P$1-11))</f>
        <v>3632830</v>
      </c>
      <c r="F126" s="29">
        <f>(INDEX(Data!904:904,1,$P$1-10))+(INDEX(Data!904:904,1,$P$1-9))</f>
        <v>3120456</v>
      </c>
      <c r="G126" s="29">
        <f>(INDEX(Data!904:904,1,$P$1-8))+(INDEX(Data!904:904,1,$P$1-7))</f>
        <v>3004837</v>
      </c>
      <c r="H126" s="25">
        <f>(INDEX(Data!904:904,1,$P$1-6))+(INDEX(Data!904:904,1,$P$1-5))</f>
        <v>2689787</v>
      </c>
      <c r="I126" s="48">
        <f>(INDEX(Data!904:904,1,$P$1-4))+(INDEX(Data!904:904,1,$P$1-3))</f>
        <v>2524995</v>
      </c>
      <c r="J126" s="28">
        <f>(INDEX(Data!904:904,1,$P$1-2))+(INDEX(Data!904:904,1,$P$1-1))</f>
        <v>3339559</v>
      </c>
      <c r="K126" s="26">
        <f>(INDEX(Data!904:904,1,$P$1))+(INDEX(Data!904:904,1,$P$1+1))</f>
        <v>2587373.6384213399</v>
      </c>
      <c r="N126" s="12"/>
      <c r="O126" s="12"/>
      <c r="P126" s="12"/>
      <c r="Q126" s="12"/>
      <c r="R126" s="12"/>
      <c r="S126" s="12"/>
      <c r="T126" s="12"/>
      <c r="U126" s="12"/>
    </row>
    <row r="127" spans="1:21" collapsed="1">
      <c r="A127" s="370" t="s">
        <v>185</v>
      </c>
      <c r="B127" s="446">
        <f t="shared" ref="B127:F127" si="51">SUM(B87:B126)</f>
        <v>2134444237</v>
      </c>
      <c r="C127" s="446">
        <f t="shared" si="51"/>
        <v>2225931221</v>
      </c>
      <c r="D127" s="446">
        <f t="shared" si="51"/>
        <v>2346674649</v>
      </c>
      <c r="E127" s="446">
        <f t="shared" si="51"/>
        <v>2425924810</v>
      </c>
      <c r="F127" s="446">
        <f t="shared" si="51"/>
        <v>2366882290</v>
      </c>
      <c r="G127" s="446">
        <f t="shared" ref="G127:K127" si="52">SUM(G87:G126)</f>
        <v>2381544861</v>
      </c>
      <c r="H127" s="406">
        <f t="shared" si="52"/>
        <v>2574961203</v>
      </c>
      <c r="I127" s="446">
        <f t="shared" si="52"/>
        <v>2845839917</v>
      </c>
      <c r="J127" s="406">
        <f t="shared" si="52"/>
        <v>2803053571</v>
      </c>
      <c r="K127" s="407">
        <f t="shared" si="52"/>
        <v>2952307835.5341253</v>
      </c>
      <c r="N127" s="12"/>
      <c r="O127" s="12"/>
      <c r="P127" s="12"/>
      <c r="Q127" s="12"/>
      <c r="R127" s="12"/>
      <c r="S127" s="12"/>
      <c r="T127" s="12"/>
      <c r="U127" s="12"/>
    </row>
    <row r="128" spans="1:21" hidden="1">
      <c r="A128" s="384" t="s">
        <v>432</v>
      </c>
      <c r="B128" s="173"/>
      <c r="C128" s="173"/>
      <c r="D128" s="173"/>
      <c r="E128" s="173"/>
      <c r="F128" s="173"/>
      <c r="G128" s="173"/>
      <c r="H128" s="175"/>
      <c r="I128" s="173"/>
      <c r="J128" s="175"/>
      <c r="K128" s="174"/>
      <c r="N128" s="12"/>
      <c r="O128" s="12"/>
      <c r="P128" s="12"/>
      <c r="Q128" s="12"/>
      <c r="R128" s="12"/>
      <c r="S128" s="12"/>
      <c r="T128" s="12"/>
      <c r="U128" s="12"/>
    </row>
    <row r="129" spans="1:21" hidden="1">
      <c r="A129" s="384" t="s">
        <v>431</v>
      </c>
      <c r="B129" s="173"/>
      <c r="C129" s="173"/>
      <c r="D129" s="173"/>
      <c r="E129" s="173"/>
      <c r="F129" s="173"/>
      <c r="G129" s="173"/>
      <c r="H129" s="175"/>
      <c r="I129" s="173"/>
      <c r="J129" s="175"/>
      <c r="K129" s="174"/>
      <c r="N129" s="12"/>
      <c r="O129" s="12"/>
      <c r="P129" s="12"/>
      <c r="Q129" s="12"/>
      <c r="R129" s="12"/>
      <c r="S129" s="12"/>
      <c r="T129" s="12"/>
      <c r="U129" s="12"/>
    </row>
    <row r="130" spans="1:21" s="38" customFormat="1" hidden="1" outlineLevel="1">
      <c r="A130" s="601" t="s">
        <v>196</v>
      </c>
      <c r="B130" s="598"/>
      <c r="C130" s="598"/>
      <c r="D130" s="598"/>
      <c r="E130" s="598"/>
      <c r="F130" s="598"/>
      <c r="G130" s="598"/>
      <c r="H130" s="598"/>
      <c r="I130" s="598"/>
      <c r="J130" s="598"/>
      <c r="K130" s="597"/>
      <c r="L130" s="35"/>
      <c r="M130" s="35"/>
      <c r="N130" s="35"/>
      <c r="O130" s="35"/>
      <c r="P130" s="35"/>
      <c r="Q130" s="35"/>
      <c r="R130" s="35"/>
      <c r="S130" s="35"/>
      <c r="T130" s="35"/>
    </row>
    <row r="131" spans="1:21" hidden="1" outlineLevel="1">
      <c r="A131" s="372" t="s">
        <v>3</v>
      </c>
      <c r="B131" s="484">
        <f>(INDEX(Data!908:908,1,$P$1-18))+(INDEX(Data!908:908,1,$P$1-17))</f>
        <v>3393074</v>
      </c>
      <c r="C131" s="484">
        <f>(INDEX(Data!908:908,1,$P$1-16))+(INDEX(Data!908:908,1,$P$1-15))</f>
        <v>2684673</v>
      </c>
      <c r="D131" s="484">
        <f>(INDEX(Data!908:908,1,$P$1-14))+(INDEX(Data!908:908,1,$P$1-13))</f>
        <v>2670314</v>
      </c>
      <c r="E131" s="484">
        <f>(INDEX(Data!908:908,1,$P$1-12))+(INDEX(Data!908:908,1,$P$1-11))</f>
        <v>2597984</v>
      </c>
      <c r="F131" s="484">
        <f>(INDEX(Data!908:908,1,$P$1-10))+(INDEX(Data!908:908,1,$P$1-9))</f>
        <v>2406869</v>
      </c>
      <c r="G131" s="484">
        <f>(INDEX(Data!908:908,1,$P$1-8))+(INDEX(Data!908:908,1,$P$1-7))</f>
        <v>2537056</v>
      </c>
      <c r="H131" s="390">
        <f>(INDEX(Data!908:908,1,$P$1-6))+(INDEX(Data!908:908,1,$P$1-5))</f>
        <v>2301515</v>
      </c>
      <c r="I131" s="482">
        <f>(INDEX(Data!908:908,1,$P$1-4))+(INDEX(Data!908:908,1,$P$1-3))</f>
        <v>1094678</v>
      </c>
      <c r="J131" s="392">
        <f>(INDEX(Data!908:908,1,$P$1-2))+(INDEX(Data!908:908,1,$P$1-1))</f>
        <v>631060</v>
      </c>
      <c r="K131" s="371">
        <f>(INDEX(Data!908:908,1,$P$1))+(INDEX(Data!908:908,1,$P$1+1))</f>
        <v>989763.52397957048</v>
      </c>
      <c r="N131" s="12"/>
      <c r="O131" s="12"/>
      <c r="P131" s="12"/>
      <c r="Q131" s="12"/>
      <c r="R131" s="12"/>
      <c r="S131" s="12"/>
      <c r="T131" s="12"/>
      <c r="U131" s="12"/>
    </row>
    <row r="132" spans="1:21" hidden="1" outlineLevel="1">
      <c r="A132" s="372" t="s">
        <v>4</v>
      </c>
      <c r="B132" s="153">
        <f>(INDEX(Data!909:909,1,$P$1-18))+(INDEX(Data!909:909,1,$P$1-17))</f>
        <v>9984769</v>
      </c>
      <c r="C132" s="153">
        <f>(INDEX(Data!909:909,1,$P$1-16))+(INDEX(Data!909:909,1,$P$1-15))</f>
        <v>8877002</v>
      </c>
      <c r="D132" s="153">
        <f>(INDEX(Data!909:909,1,$P$1-14))+(INDEX(Data!909:909,1,$P$1-13))</f>
        <v>8767462</v>
      </c>
      <c r="E132" s="153">
        <f>(INDEX(Data!909:909,1,$P$1-12))+(INDEX(Data!909:909,1,$P$1-11))</f>
        <v>8338869</v>
      </c>
      <c r="F132" s="153">
        <f>(INDEX(Data!909:909,1,$P$1-10))+(INDEX(Data!909:909,1,$P$1-9))</f>
        <v>7552701</v>
      </c>
      <c r="G132" s="153">
        <f>(INDEX(Data!909:909,1,$P$1-8))+(INDEX(Data!909:909,1,$P$1-7))</f>
        <v>7501735</v>
      </c>
      <c r="H132" s="154">
        <f>(INDEX(Data!909:909,1,$P$1-6))+(INDEX(Data!909:909,1,$P$1-5))</f>
        <v>7495996</v>
      </c>
      <c r="I132" s="483">
        <f>(INDEX(Data!909:909,1,$P$1-4))+(INDEX(Data!909:909,1,$P$1-3))</f>
        <v>6815000</v>
      </c>
      <c r="J132" s="394">
        <f>(INDEX(Data!909:909,1,$P$1-2))+(INDEX(Data!909:909,1,$P$1-1))</f>
        <v>5707174</v>
      </c>
      <c r="K132" s="155">
        <f>(INDEX(Data!909:909,1,$P$1))+(INDEX(Data!909:909,1,$P$1+1))</f>
        <v>5541123.8527997267</v>
      </c>
      <c r="N132" s="12"/>
      <c r="O132" s="12"/>
      <c r="P132" s="12"/>
      <c r="Q132" s="12"/>
      <c r="R132" s="12"/>
      <c r="S132" s="12"/>
      <c r="T132" s="12"/>
      <c r="U132" s="12"/>
    </row>
    <row r="133" spans="1:21" hidden="1" outlineLevel="1">
      <c r="A133" s="372" t="s">
        <v>5</v>
      </c>
      <c r="B133" s="153">
        <f>(INDEX(Data!910:910,1,$P$1-18))+(INDEX(Data!910:910,1,$P$1-17))</f>
        <v>1837923</v>
      </c>
      <c r="C133" s="153">
        <f>(INDEX(Data!910:910,1,$P$1-16))+(INDEX(Data!910:910,1,$P$1-15))</f>
        <v>1120212</v>
      </c>
      <c r="D133" s="153">
        <f>(INDEX(Data!910:910,1,$P$1-14))+(INDEX(Data!910:910,1,$P$1-13))</f>
        <v>1405376</v>
      </c>
      <c r="E133" s="153">
        <f>(INDEX(Data!910:910,1,$P$1-12))+(INDEX(Data!910:910,1,$P$1-11))</f>
        <v>1466592</v>
      </c>
      <c r="F133" s="153">
        <f>(INDEX(Data!910:910,1,$P$1-10))+(INDEX(Data!910:910,1,$P$1-9))</f>
        <v>1342742</v>
      </c>
      <c r="G133" s="153">
        <f>(INDEX(Data!910:910,1,$P$1-8))+(INDEX(Data!910:910,1,$P$1-7))</f>
        <v>1365173</v>
      </c>
      <c r="H133" s="154">
        <f>(INDEX(Data!910:910,1,$P$1-6))+(INDEX(Data!910:910,1,$P$1-5))</f>
        <v>1268422</v>
      </c>
      <c r="I133" s="483">
        <f>(INDEX(Data!910:910,1,$P$1-4))+(INDEX(Data!910:910,1,$P$1-3))</f>
        <v>654949</v>
      </c>
      <c r="J133" s="394">
        <f>(INDEX(Data!910:910,1,$P$1-2))+(INDEX(Data!910:910,1,$P$1-1))</f>
        <v>411135</v>
      </c>
      <c r="K133" s="155">
        <f>(INDEX(Data!910:910,1,$P$1))+(INDEX(Data!910:910,1,$P$1+1))</f>
        <v>707468.9873865128</v>
      </c>
      <c r="N133" s="12"/>
      <c r="O133" s="12"/>
      <c r="P133" s="12"/>
      <c r="Q133" s="12"/>
      <c r="R133" s="12"/>
      <c r="S133" s="12"/>
      <c r="T133" s="12"/>
      <c r="U133" s="12"/>
    </row>
    <row r="134" spans="1:21" hidden="1" outlineLevel="1">
      <c r="A134" s="372" t="s">
        <v>6</v>
      </c>
      <c r="B134" s="153">
        <f>(INDEX(Data!911:911,1,$P$1-18))+(INDEX(Data!911:911,1,$P$1-17))</f>
        <v>2374205</v>
      </c>
      <c r="C134" s="153">
        <f>(INDEX(Data!911:911,1,$P$1-16))+(INDEX(Data!911:911,1,$P$1-15))</f>
        <v>2322624</v>
      </c>
      <c r="D134" s="153">
        <f>(INDEX(Data!911:911,1,$P$1-14))+(INDEX(Data!911:911,1,$P$1-13))</f>
        <v>2525813</v>
      </c>
      <c r="E134" s="153">
        <f>(INDEX(Data!911:911,1,$P$1-12))+(INDEX(Data!911:911,1,$P$1-11))</f>
        <v>2758152</v>
      </c>
      <c r="F134" s="153">
        <f>(INDEX(Data!911:911,1,$P$1-10))+(INDEX(Data!911:911,1,$P$1-9))</f>
        <v>2559524</v>
      </c>
      <c r="G134" s="153">
        <f>(INDEX(Data!911:911,1,$P$1-8))+(INDEX(Data!911:911,1,$P$1-7))</f>
        <v>2531276</v>
      </c>
      <c r="H134" s="154">
        <f>(INDEX(Data!911:911,1,$P$1-6))+(INDEX(Data!911:911,1,$P$1-5))</f>
        <v>2954829</v>
      </c>
      <c r="I134" s="483">
        <f>(INDEX(Data!911:911,1,$P$1-4))+(INDEX(Data!911:911,1,$P$1-3))</f>
        <v>2849582</v>
      </c>
      <c r="J134" s="394">
        <f>(INDEX(Data!911:911,1,$P$1-2))+(INDEX(Data!911:911,1,$P$1-1))</f>
        <v>2817018</v>
      </c>
      <c r="K134" s="155">
        <f>(INDEX(Data!911:911,1,$P$1))+(INDEX(Data!911:911,1,$P$1+1))</f>
        <v>2939794.3689464829</v>
      </c>
      <c r="N134" s="12"/>
      <c r="O134" s="12"/>
      <c r="P134" s="12"/>
      <c r="Q134" s="12"/>
      <c r="R134" s="12"/>
      <c r="S134" s="12"/>
      <c r="T134" s="12"/>
      <c r="U134" s="12"/>
    </row>
    <row r="135" spans="1:21" hidden="1" outlineLevel="1">
      <c r="A135" s="372" t="s">
        <v>399</v>
      </c>
      <c r="B135" s="153">
        <f>(INDEX(Data!912:912,1,$P$1-18))+(INDEX(Data!912:912,1,$P$1-17))</f>
        <v>0</v>
      </c>
      <c r="C135" s="153">
        <f>(INDEX(Data!912:912,1,$P$1-16))+(INDEX(Data!912:912,1,$P$1-15))</f>
        <v>0</v>
      </c>
      <c r="D135" s="153">
        <f>(INDEX(Data!912:912,1,$P$1-14))+(INDEX(Data!912:912,1,$P$1-13))</f>
        <v>0</v>
      </c>
      <c r="E135" s="153">
        <f>(INDEX(Data!912:912,1,$P$1-12))+(INDEX(Data!912:912,1,$P$1-11))</f>
        <v>0</v>
      </c>
      <c r="F135" s="153">
        <f>(INDEX(Data!912:912,1,$P$1-10))+(INDEX(Data!912:912,1,$P$1-9))</f>
        <v>0</v>
      </c>
      <c r="G135" s="153">
        <f>(INDEX(Data!912:912,1,$P$1-8))+(INDEX(Data!912:912,1,$P$1-7))</f>
        <v>0</v>
      </c>
      <c r="H135" s="154">
        <f>(INDEX(Data!912:912,1,$P$1-6))+(INDEX(Data!912:912,1,$P$1-5))</f>
        <v>0</v>
      </c>
      <c r="I135" s="483">
        <f>(INDEX(Data!912:912,1,$P$1-4))+(INDEX(Data!912:912,1,$P$1-3))</f>
        <v>5157802</v>
      </c>
      <c r="J135" s="394">
        <f>(INDEX(Data!912:912,1,$P$1-2))+(INDEX(Data!912:912,1,$P$1-1))</f>
        <v>4125332</v>
      </c>
      <c r="K135" s="155">
        <f>(INDEX(Data!912:912,1,$P$1))+(INDEX(Data!912:912,1,$P$1+1))</f>
        <v>4097333.835706437</v>
      </c>
      <c r="N135" s="12"/>
      <c r="O135" s="12"/>
      <c r="P135" s="12"/>
      <c r="Q135" s="12"/>
      <c r="R135" s="12"/>
      <c r="S135" s="12"/>
      <c r="T135" s="12"/>
      <c r="U135" s="12"/>
    </row>
    <row r="136" spans="1:21" hidden="1" outlineLevel="1">
      <c r="A136" s="372" t="s">
        <v>7</v>
      </c>
      <c r="B136" s="153">
        <f>(INDEX(Data!913:913,1,$P$1-18))+(INDEX(Data!913:913,1,$P$1-17))</f>
        <v>2061784</v>
      </c>
      <c r="C136" s="153">
        <f>(INDEX(Data!913:913,1,$P$1-16))+(INDEX(Data!913:913,1,$P$1-15))</f>
        <v>1898682</v>
      </c>
      <c r="D136" s="153">
        <f>(INDEX(Data!913:913,1,$P$1-14))+(INDEX(Data!913:913,1,$P$1-13))</f>
        <v>1737226</v>
      </c>
      <c r="E136" s="153">
        <f>(INDEX(Data!913:913,1,$P$1-12))+(INDEX(Data!913:913,1,$P$1-11))</f>
        <v>2833291</v>
      </c>
      <c r="F136" s="153">
        <f>(INDEX(Data!913:913,1,$P$1-10))+(INDEX(Data!913:913,1,$P$1-9))</f>
        <v>2965588</v>
      </c>
      <c r="G136" s="153">
        <f>(INDEX(Data!913:913,1,$P$1-8))+(INDEX(Data!913:913,1,$P$1-7))</f>
        <v>3147379</v>
      </c>
      <c r="H136" s="154">
        <f>(INDEX(Data!913:913,1,$P$1-6))+(INDEX(Data!913:913,1,$P$1-5))</f>
        <v>3952080</v>
      </c>
      <c r="I136" s="483">
        <f>(INDEX(Data!913:913,1,$P$1-4))+(INDEX(Data!913:913,1,$P$1-3))</f>
        <v>0</v>
      </c>
      <c r="J136" s="394">
        <f>(INDEX(Data!913:913,1,$P$1-2))+(INDEX(Data!913:913,1,$P$1-1))</f>
        <v>0</v>
      </c>
      <c r="K136" s="155">
        <f>(INDEX(Data!913:913,1,$P$1))+(INDEX(Data!913:913,1,$P$1+1))</f>
        <v>0</v>
      </c>
      <c r="N136" s="12"/>
      <c r="O136" s="12"/>
      <c r="P136" s="12"/>
      <c r="Q136" s="12"/>
      <c r="R136" s="12"/>
      <c r="S136" s="12"/>
      <c r="T136" s="12"/>
      <c r="U136" s="12"/>
    </row>
    <row r="137" spans="1:21" hidden="1" outlineLevel="1">
      <c r="A137" s="372" t="s">
        <v>8</v>
      </c>
      <c r="B137" s="153">
        <f>(INDEX(Data!914:914,1,$P$1-18))+(INDEX(Data!914:914,1,$P$1-17))</f>
        <v>453135</v>
      </c>
      <c r="C137" s="153">
        <f>(INDEX(Data!914:914,1,$P$1-16))+(INDEX(Data!914:914,1,$P$1-15))</f>
        <v>623969</v>
      </c>
      <c r="D137" s="153">
        <f>(INDEX(Data!914:914,1,$P$1-14))+(INDEX(Data!914:914,1,$P$1-13))</f>
        <v>635896</v>
      </c>
      <c r="E137" s="153">
        <f>(INDEX(Data!914:914,1,$P$1-12))+(INDEX(Data!914:914,1,$P$1-11))</f>
        <v>825362</v>
      </c>
      <c r="F137" s="153">
        <f>(INDEX(Data!914:914,1,$P$1-10))+(INDEX(Data!914:914,1,$P$1-9))</f>
        <v>845850</v>
      </c>
      <c r="G137" s="153">
        <f>(INDEX(Data!914:914,1,$P$1-8))+(INDEX(Data!914:914,1,$P$1-7))</f>
        <v>1022159</v>
      </c>
      <c r="H137" s="154">
        <f>(INDEX(Data!914:914,1,$P$1-6))+(INDEX(Data!914:914,1,$P$1-5))</f>
        <v>984467</v>
      </c>
      <c r="I137" s="483">
        <f>(INDEX(Data!914:914,1,$P$1-4))+(INDEX(Data!914:914,1,$P$1-3))</f>
        <v>0</v>
      </c>
      <c r="J137" s="394">
        <f>(INDEX(Data!914:914,1,$P$1-2))+(INDEX(Data!914:914,1,$P$1-1))</f>
        <v>0</v>
      </c>
      <c r="K137" s="155">
        <f>(INDEX(Data!914:914,1,$P$1))+(INDEX(Data!914:914,1,$P$1+1))</f>
        <v>0</v>
      </c>
      <c r="N137" s="12"/>
      <c r="O137" s="12"/>
      <c r="P137" s="12"/>
      <c r="Q137" s="12"/>
      <c r="R137" s="12"/>
      <c r="S137" s="12"/>
      <c r="T137" s="12"/>
      <c r="U137" s="12"/>
    </row>
    <row r="138" spans="1:21" hidden="1" outlineLevel="1">
      <c r="A138" s="372" t="s">
        <v>9</v>
      </c>
      <c r="B138" s="153">
        <f>(INDEX(Data!915:915,1,$P$1-18))+(INDEX(Data!915:915,1,$P$1-17))</f>
        <v>407445</v>
      </c>
      <c r="C138" s="153">
        <f>(INDEX(Data!915:915,1,$P$1-16))+(INDEX(Data!915:915,1,$P$1-15))</f>
        <v>395290</v>
      </c>
      <c r="D138" s="153">
        <f>(INDEX(Data!915:915,1,$P$1-14))+(INDEX(Data!915:915,1,$P$1-13))</f>
        <v>443571</v>
      </c>
      <c r="E138" s="153">
        <f>(INDEX(Data!915:915,1,$P$1-12))+(INDEX(Data!915:915,1,$P$1-11))</f>
        <v>535022</v>
      </c>
      <c r="F138" s="153">
        <f>(INDEX(Data!915:915,1,$P$1-10))+(INDEX(Data!915:915,1,$P$1-9))</f>
        <v>268699</v>
      </c>
      <c r="G138" s="153">
        <f>(INDEX(Data!915:915,1,$P$1-8))+(INDEX(Data!915:915,1,$P$1-7))</f>
        <v>458286</v>
      </c>
      <c r="H138" s="154">
        <f>(INDEX(Data!915:915,1,$P$1-6))+(INDEX(Data!915:915,1,$P$1-5))</f>
        <v>638209</v>
      </c>
      <c r="I138" s="483">
        <f>(INDEX(Data!915:915,1,$P$1-4))+(INDEX(Data!915:915,1,$P$1-3))</f>
        <v>785208</v>
      </c>
      <c r="J138" s="394">
        <f>(INDEX(Data!915:915,1,$P$1-2))+(INDEX(Data!915:915,1,$P$1-1))</f>
        <v>710327</v>
      </c>
      <c r="K138" s="155">
        <f>(INDEX(Data!915:915,1,$P$1))+(INDEX(Data!915:915,1,$P$1+1))</f>
        <v>602137.42739537149</v>
      </c>
      <c r="N138" s="12"/>
      <c r="O138" s="12"/>
      <c r="P138" s="12"/>
      <c r="Q138" s="12"/>
      <c r="R138" s="12"/>
      <c r="S138" s="12"/>
      <c r="T138" s="12"/>
      <c r="U138" s="12"/>
    </row>
    <row r="139" spans="1:21" hidden="1" outlineLevel="1">
      <c r="A139" s="372" t="s">
        <v>10</v>
      </c>
      <c r="B139" s="153">
        <f>(INDEX(Data!916:916,1,$P$1-18))+(INDEX(Data!916:916,1,$P$1-17))</f>
        <v>2500866</v>
      </c>
      <c r="C139" s="153">
        <f>(INDEX(Data!916:916,1,$P$1-16))+(INDEX(Data!916:916,1,$P$1-15))</f>
        <v>2898863</v>
      </c>
      <c r="D139" s="153">
        <f>(INDEX(Data!916:916,1,$P$1-14))+(INDEX(Data!916:916,1,$P$1-13))</f>
        <v>3177781</v>
      </c>
      <c r="E139" s="153">
        <f>(INDEX(Data!916:916,1,$P$1-12))+(INDEX(Data!916:916,1,$P$1-11))</f>
        <v>3200917</v>
      </c>
      <c r="F139" s="153">
        <f>(INDEX(Data!916:916,1,$P$1-10))+(INDEX(Data!916:916,1,$P$1-9))</f>
        <v>2902659</v>
      </c>
      <c r="G139" s="153">
        <f>(INDEX(Data!916:916,1,$P$1-8))+(INDEX(Data!916:916,1,$P$1-7))</f>
        <v>2699436</v>
      </c>
      <c r="H139" s="154">
        <f>(INDEX(Data!916:916,1,$P$1-6))+(INDEX(Data!916:916,1,$P$1-5))</f>
        <v>2680232</v>
      </c>
      <c r="I139" s="483">
        <f>(INDEX(Data!916:916,1,$P$1-4))+(INDEX(Data!916:916,1,$P$1-3))</f>
        <v>2398323</v>
      </c>
      <c r="J139" s="394">
        <f>(INDEX(Data!916:916,1,$P$1-2))+(INDEX(Data!916:916,1,$P$1-1))</f>
        <v>2734913</v>
      </c>
      <c r="K139" s="155">
        <f>(INDEX(Data!916:916,1,$P$1))+(INDEX(Data!916:916,1,$P$1+1))</f>
        <v>2701147.4851815086</v>
      </c>
      <c r="N139" s="12"/>
      <c r="O139" s="12"/>
      <c r="P139" s="12"/>
      <c r="Q139" s="12"/>
      <c r="R139" s="12"/>
      <c r="S139" s="12"/>
      <c r="T139" s="12"/>
      <c r="U139" s="12"/>
    </row>
    <row r="140" spans="1:21" hidden="1" outlineLevel="1">
      <c r="A140" s="372" t="s">
        <v>11</v>
      </c>
      <c r="B140" s="153">
        <f>(INDEX(Data!917:917,1,$P$1-18))+(INDEX(Data!917:917,1,$P$1-17))</f>
        <v>806323</v>
      </c>
      <c r="C140" s="153">
        <f>(INDEX(Data!917:917,1,$P$1-16))+(INDEX(Data!917:917,1,$P$1-15))</f>
        <v>903933</v>
      </c>
      <c r="D140" s="153">
        <f>(INDEX(Data!917:917,1,$P$1-14))+(INDEX(Data!917:917,1,$P$1-13))</f>
        <v>1101912</v>
      </c>
      <c r="E140" s="153">
        <f>(INDEX(Data!917:917,1,$P$1-12))+(INDEX(Data!917:917,1,$P$1-11))</f>
        <v>1134652</v>
      </c>
      <c r="F140" s="153">
        <f>(INDEX(Data!917:917,1,$P$1-10))+(INDEX(Data!917:917,1,$P$1-9))</f>
        <v>928642</v>
      </c>
      <c r="G140" s="153">
        <f>(INDEX(Data!917:917,1,$P$1-8))+(INDEX(Data!917:917,1,$P$1-7))</f>
        <v>873457</v>
      </c>
      <c r="H140" s="154">
        <f>(INDEX(Data!917:917,1,$P$1-6))+(INDEX(Data!917:917,1,$P$1-5))</f>
        <v>1050167</v>
      </c>
      <c r="I140" s="483">
        <f>(INDEX(Data!917:917,1,$P$1-4))+(INDEX(Data!917:917,1,$P$1-3))</f>
        <v>1058605</v>
      </c>
      <c r="J140" s="394">
        <f>(INDEX(Data!917:917,1,$P$1-2))+(INDEX(Data!917:917,1,$P$1-1))</f>
        <v>1095717</v>
      </c>
      <c r="K140" s="155">
        <f>(INDEX(Data!917:917,1,$P$1))+(INDEX(Data!917:917,1,$P$1+1))</f>
        <v>1064049.4334909888</v>
      </c>
      <c r="N140" s="12"/>
      <c r="O140" s="12"/>
      <c r="P140" s="12"/>
      <c r="Q140" s="12"/>
      <c r="R140" s="12"/>
      <c r="S140" s="12"/>
      <c r="T140" s="12"/>
      <c r="U140" s="12"/>
    </row>
    <row r="141" spans="1:21" hidden="1" outlineLevel="1">
      <c r="A141" s="372" t="s">
        <v>12</v>
      </c>
      <c r="B141" s="153">
        <f>(INDEX(Data!918:918,1,$P$1-18))+(INDEX(Data!918:918,1,$P$1-17))</f>
        <v>9155790</v>
      </c>
      <c r="C141" s="153">
        <f>(INDEX(Data!918:918,1,$P$1-16))+(INDEX(Data!918:918,1,$P$1-15))</f>
        <v>8025879</v>
      </c>
      <c r="D141" s="153">
        <f>(INDEX(Data!918:918,1,$P$1-14))+(INDEX(Data!918:918,1,$P$1-13))</f>
        <v>7704477</v>
      </c>
      <c r="E141" s="153">
        <f>(INDEX(Data!918:918,1,$P$1-12))+(INDEX(Data!918:918,1,$P$1-11))</f>
        <v>8438755</v>
      </c>
      <c r="F141" s="153">
        <f>(INDEX(Data!918:918,1,$P$1-10))+(INDEX(Data!918:918,1,$P$1-9))</f>
        <v>9099715</v>
      </c>
      <c r="G141" s="153">
        <f>(INDEX(Data!918:918,1,$P$1-8))+(INDEX(Data!918:918,1,$P$1-7))</f>
        <v>8947595</v>
      </c>
      <c r="H141" s="154">
        <f>(INDEX(Data!918:918,1,$P$1-6))+(INDEX(Data!918:918,1,$P$1-5))</f>
        <v>9158416</v>
      </c>
      <c r="I141" s="483">
        <f>(INDEX(Data!918:918,1,$P$1-4))+(INDEX(Data!918:918,1,$P$1-3))</f>
        <v>8626872</v>
      </c>
      <c r="J141" s="394">
        <f>(INDEX(Data!918:918,1,$P$1-2))+(INDEX(Data!918:918,1,$P$1-1))</f>
        <v>8025781</v>
      </c>
      <c r="K141" s="155">
        <f>(INDEX(Data!918:918,1,$P$1))+(INDEX(Data!918:918,1,$P$1+1))</f>
        <v>7444038.894546221</v>
      </c>
      <c r="N141" s="12"/>
      <c r="O141" s="12"/>
      <c r="P141" s="12"/>
      <c r="Q141" s="12"/>
      <c r="R141" s="12"/>
      <c r="S141" s="12"/>
      <c r="T141" s="12"/>
      <c r="U141" s="12"/>
    </row>
    <row r="142" spans="1:21" hidden="1" outlineLevel="1">
      <c r="A142" s="372" t="s">
        <v>13</v>
      </c>
      <c r="B142" s="153">
        <f>(INDEX(Data!919:919,1,$P$1-18))+(INDEX(Data!919:919,1,$P$1-17))</f>
        <v>179865</v>
      </c>
      <c r="C142" s="153">
        <f>(INDEX(Data!919:919,1,$P$1-16))+(INDEX(Data!919:919,1,$P$1-15))</f>
        <v>213648</v>
      </c>
      <c r="D142" s="153">
        <f>(INDEX(Data!919:919,1,$P$1-14))+(INDEX(Data!919:919,1,$P$1-13))</f>
        <v>207632</v>
      </c>
      <c r="E142" s="153">
        <f>(INDEX(Data!919:919,1,$P$1-12))+(INDEX(Data!919:919,1,$P$1-11))</f>
        <v>252827</v>
      </c>
      <c r="F142" s="153">
        <f>(INDEX(Data!919:919,1,$P$1-10))+(INDEX(Data!919:919,1,$P$1-9))</f>
        <v>239096</v>
      </c>
      <c r="G142" s="153">
        <f>(INDEX(Data!919:919,1,$P$1-8))+(INDEX(Data!919:919,1,$P$1-7))</f>
        <v>276285</v>
      </c>
      <c r="H142" s="154">
        <f>(INDEX(Data!919:919,1,$P$1-6))+(INDEX(Data!919:919,1,$P$1-5))</f>
        <v>456133</v>
      </c>
      <c r="I142" s="483">
        <f>(INDEX(Data!919:919,1,$P$1-4))+(INDEX(Data!919:919,1,$P$1-3))</f>
        <v>470076</v>
      </c>
      <c r="J142" s="394">
        <f>(INDEX(Data!919:919,1,$P$1-2))+(INDEX(Data!919:919,1,$P$1-1))</f>
        <v>335746</v>
      </c>
      <c r="K142" s="155">
        <f>(INDEX(Data!919:919,1,$P$1))+(INDEX(Data!919:919,1,$P$1+1))</f>
        <v>230455.52242425524</v>
      </c>
      <c r="N142" s="12"/>
      <c r="O142" s="12"/>
      <c r="P142" s="12"/>
      <c r="Q142" s="12"/>
      <c r="R142" s="12"/>
      <c r="S142" s="12"/>
      <c r="T142" s="12"/>
      <c r="U142" s="12"/>
    </row>
    <row r="143" spans="1:21" hidden="1" outlineLevel="1">
      <c r="A143" s="372" t="s">
        <v>14</v>
      </c>
      <c r="B143" s="153">
        <f>(INDEX(Data!920:920,1,$P$1-18))+(INDEX(Data!920:920,1,$P$1-17))</f>
        <v>1091152</v>
      </c>
      <c r="C143" s="153">
        <f>(INDEX(Data!920:920,1,$P$1-16))+(INDEX(Data!920:920,1,$P$1-15))</f>
        <v>1474372</v>
      </c>
      <c r="D143" s="153">
        <f>(INDEX(Data!920:920,1,$P$1-14))+(INDEX(Data!920:920,1,$P$1-13))</f>
        <v>1518270</v>
      </c>
      <c r="E143" s="153">
        <f>(INDEX(Data!920:920,1,$P$1-12))+(INDEX(Data!920:920,1,$P$1-11))</f>
        <v>1347927</v>
      </c>
      <c r="F143" s="153">
        <f>(INDEX(Data!920:920,1,$P$1-10))+(INDEX(Data!920:920,1,$P$1-9))</f>
        <v>1014717</v>
      </c>
      <c r="G143" s="153">
        <f>(INDEX(Data!920:920,1,$P$1-8))+(INDEX(Data!920:920,1,$P$1-7))</f>
        <v>1047730</v>
      </c>
      <c r="H143" s="154">
        <f>(INDEX(Data!920:920,1,$P$1-6))+(INDEX(Data!920:920,1,$P$1-5))</f>
        <v>1274163</v>
      </c>
      <c r="I143" s="483">
        <f>(INDEX(Data!920:920,1,$P$1-4))+(INDEX(Data!920:920,1,$P$1-3))</f>
        <v>1158110</v>
      </c>
      <c r="J143" s="394">
        <f>(INDEX(Data!920:920,1,$P$1-2))+(INDEX(Data!920:920,1,$P$1-1))</f>
        <v>1074070</v>
      </c>
      <c r="K143" s="155">
        <f>(INDEX(Data!920:920,1,$P$1))+(INDEX(Data!920:920,1,$P$1+1))</f>
        <v>1080296.251907544</v>
      </c>
      <c r="N143" s="12"/>
      <c r="O143" s="12"/>
      <c r="P143" s="12"/>
      <c r="Q143" s="12"/>
      <c r="R143" s="12"/>
      <c r="S143" s="12"/>
      <c r="T143" s="12"/>
      <c r="U143" s="12"/>
    </row>
    <row r="144" spans="1:21" hidden="1" outlineLevel="1">
      <c r="A144" s="372" t="s">
        <v>15</v>
      </c>
      <c r="B144" s="153">
        <f>(INDEX(Data!921:921,1,$P$1-18))+(INDEX(Data!921:921,1,$P$1-17))</f>
        <v>1257579</v>
      </c>
      <c r="C144" s="153">
        <f>(INDEX(Data!921:921,1,$P$1-16))+(INDEX(Data!921:921,1,$P$1-15))</f>
        <v>1381834</v>
      </c>
      <c r="D144" s="153">
        <f>(INDEX(Data!921:921,1,$P$1-14))+(INDEX(Data!921:921,1,$P$1-13))</f>
        <v>1439412</v>
      </c>
      <c r="E144" s="153">
        <f>(INDEX(Data!921:921,1,$P$1-12))+(INDEX(Data!921:921,1,$P$1-11))</f>
        <v>1520466</v>
      </c>
      <c r="F144" s="153">
        <f>(INDEX(Data!921:921,1,$P$1-10))+(INDEX(Data!921:921,1,$P$1-9))</f>
        <v>1527868</v>
      </c>
      <c r="G144" s="153">
        <f>(INDEX(Data!921:921,1,$P$1-8))+(INDEX(Data!921:921,1,$P$1-7))</f>
        <v>1219579</v>
      </c>
      <c r="H144" s="154">
        <f>(INDEX(Data!921:921,1,$P$1-6))+(INDEX(Data!921:921,1,$P$1-5))</f>
        <v>1683527</v>
      </c>
      <c r="I144" s="483">
        <f>(INDEX(Data!921:921,1,$P$1-4))+(INDEX(Data!921:921,1,$P$1-3))</f>
        <v>1899120</v>
      </c>
      <c r="J144" s="394">
        <f>(INDEX(Data!921:921,1,$P$1-2))+(INDEX(Data!921:921,1,$P$1-1))</f>
        <v>2294949</v>
      </c>
      <c r="K144" s="155">
        <f>(INDEX(Data!921:921,1,$P$1))+(INDEX(Data!921:921,1,$P$1+1))</f>
        <v>2345705.8830226124</v>
      </c>
      <c r="N144" s="12"/>
      <c r="O144" s="12"/>
      <c r="P144" s="12"/>
      <c r="Q144" s="12"/>
      <c r="R144" s="12"/>
      <c r="S144" s="12"/>
      <c r="T144" s="12"/>
      <c r="U144" s="12"/>
    </row>
    <row r="145" spans="1:21" hidden="1" outlineLevel="1">
      <c r="A145" s="372" t="s">
        <v>16</v>
      </c>
      <c r="B145" s="153">
        <f>(INDEX(Data!922:922,1,$P$1-18))+(INDEX(Data!922:922,1,$P$1-17))</f>
        <v>0</v>
      </c>
      <c r="C145" s="153">
        <f>(INDEX(Data!922:922,1,$P$1-16))+(INDEX(Data!922:922,1,$P$1-15))</f>
        <v>0</v>
      </c>
      <c r="D145" s="153">
        <f>(INDEX(Data!922:922,1,$P$1-14))+(INDEX(Data!922:922,1,$P$1-13))</f>
        <v>0</v>
      </c>
      <c r="E145" s="153">
        <f>(INDEX(Data!922:922,1,$P$1-12))+(INDEX(Data!922:922,1,$P$1-11))</f>
        <v>0</v>
      </c>
      <c r="F145" s="153">
        <f>(INDEX(Data!922:922,1,$P$1-10))+(INDEX(Data!922:922,1,$P$1-9))</f>
        <v>0</v>
      </c>
      <c r="G145" s="153">
        <f>(INDEX(Data!922:922,1,$P$1-8))+(INDEX(Data!922:922,1,$P$1-7))</f>
        <v>244035</v>
      </c>
      <c r="H145" s="154">
        <f>(INDEX(Data!922:922,1,$P$1-6))+(INDEX(Data!922:922,1,$P$1-5))</f>
        <v>350165</v>
      </c>
      <c r="I145" s="483">
        <f>(INDEX(Data!922:922,1,$P$1-4))+(INDEX(Data!922:922,1,$P$1-3))</f>
        <v>208773</v>
      </c>
      <c r="J145" s="394">
        <f>(INDEX(Data!922:922,1,$P$1-2))+(INDEX(Data!922:922,1,$P$1-1))</f>
        <v>278607</v>
      </c>
      <c r="K145" s="155">
        <f>(INDEX(Data!922:922,1,$P$1))+(INDEX(Data!922:922,1,$P$1+1))</f>
        <v>316584.70215218695</v>
      </c>
      <c r="N145" s="12"/>
      <c r="O145" s="12"/>
      <c r="P145" s="12"/>
      <c r="Q145" s="12"/>
      <c r="R145" s="12"/>
      <c r="S145" s="12"/>
      <c r="T145" s="12"/>
      <c r="U145" s="12"/>
    </row>
    <row r="146" spans="1:21" hidden="1" outlineLevel="1">
      <c r="A146" s="372" t="s">
        <v>17</v>
      </c>
      <c r="B146" s="153">
        <f>(INDEX(Data!923:923,1,$P$1-18))+(INDEX(Data!923:923,1,$P$1-17))</f>
        <v>1250268</v>
      </c>
      <c r="C146" s="153">
        <f>(INDEX(Data!923:923,1,$P$1-16))+(INDEX(Data!923:923,1,$P$1-15))</f>
        <v>1629293</v>
      </c>
      <c r="D146" s="153">
        <f>(INDEX(Data!923:923,1,$P$1-14))+(INDEX(Data!923:923,1,$P$1-13))</f>
        <v>1753755</v>
      </c>
      <c r="E146" s="153">
        <f>(INDEX(Data!923:923,1,$P$1-12))+(INDEX(Data!923:923,1,$P$1-11))</f>
        <v>1726212</v>
      </c>
      <c r="F146" s="153">
        <f>(INDEX(Data!923:923,1,$P$1-10))+(INDEX(Data!923:923,1,$P$1-9))</f>
        <v>1687108</v>
      </c>
      <c r="G146" s="153">
        <f>(INDEX(Data!923:923,1,$P$1-8))+(INDEX(Data!923:923,1,$P$1-7))</f>
        <v>1358222</v>
      </c>
      <c r="H146" s="154">
        <f>(INDEX(Data!923:923,1,$P$1-6))+(INDEX(Data!923:923,1,$P$1-5))</f>
        <v>1849723</v>
      </c>
      <c r="I146" s="483">
        <f>(INDEX(Data!923:923,1,$P$1-4))+(INDEX(Data!923:923,1,$P$1-3))</f>
        <v>1260390</v>
      </c>
      <c r="J146" s="394">
        <f>(INDEX(Data!923:923,1,$P$1-2))+(INDEX(Data!923:923,1,$P$1-1))</f>
        <v>950248</v>
      </c>
      <c r="K146" s="155">
        <f>(INDEX(Data!923:923,1,$P$1))+(INDEX(Data!923:923,1,$P$1+1))</f>
        <v>1501799.6478165882</v>
      </c>
      <c r="N146" s="12"/>
      <c r="O146" s="12"/>
      <c r="P146" s="12"/>
      <c r="Q146" s="12"/>
      <c r="R146" s="12"/>
      <c r="S146" s="12"/>
      <c r="T146" s="12"/>
      <c r="U146" s="12"/>
    </row>
    <row r="147" spans="1:21" hidden="1" outlineLevel="1">
      <c r="A147" s="372" t="s">
        <v>18</v>
      </c>
      <c r="B147" s="153">
        <f>(INDEX(Data!924:924,1,$P$1-18))+(INDEX(Data!924:924,1,$P$1-17))</f>
        <v>1117256</v>
      </c>
      <c r="C147" s="153">
        <f>(INDEX(Data!924:924,1,$P$1-16))+(INDEX(Data!924:924,1,$P$1-15))</f>
        <v>1309976</v>
      </c>
      <c r="D147" s="153">
        <f>(INDEX(Data!924:924,1,$P$1-14))+(INDEX(Data!924:924,1,$P$1-13))</f>
        <v>1272949</v>
      </c>
      <c r="E147" s="153">
        <f>(INDEX(Data!924:924,1,$P$1-12))+(INDEX(Data!924:924,1,$P$1-11))</f>
        <v>1300958</v>
      </c>
      <c r="F147" s="153">
        <f>(INDEX(Data!924:924,1,$P$1-10))+(INDEX(Data!924:924,1,$P$1-9))</f>
        <v>1254496</v>
      </c>
      <c r="G147" s="153">
        <f>(INDEX(Data!924:924,1,$P$1-8))+(INDEX(Data!924:924,1,$P$1-7))</f>
        <v>1099975</v>
      </c>
      <c r="H147" s="154">
        <f>(INDEX(Data!924:924,1,$P$1-6))+(INDEX(Data!924:924,1,$P$1-5))</f>
        <v>1507956</v>
      </c>
      <c r="I147" s="483">
        <f>(INDEX(Data!924:924,1,$P$1-4))+(INDEX(Data!924:924,1,$P$1-3))</f>
        <v>1310039</v>
      </c>
      <c r="J147" s="394">
        <f>(INDEX(Data!924:924,1,$P$1-2))+(INDEX(Data!924:924,1,$P$1-1))</f>
        <v>1280805</v>
      </c>
      <c r="K147" s="155">
        <f>(INDEX(Data!924:924,1,$P$1))+(INDEX(Data!924:924,1,$P$1+1))</f>
        <v>1578346.2185043944</v>
      </c>
      <c r="N147" s="12"/>
      <c r="O147" s="12"/>
      <c r="P147" s="12"/>
      <c r="Q147" s="12"/>
      <c r="R147" s="12"/>
      <c r="S147" s="12"/>
      <c r="T147" s="12"/>
      <c r="U147" s="12"/>
    </row>
    <row r="148" spans="1:21" hidden="1" outlineLevel="1">
      <c r="A148" s="372" t="s">
        <v>19</v>
      </c>
      <c r="B148" s="153">
        <f>(INDEX(Data!925:925,1,$P$1-18))+(INDEX(Data!925:925,1,$P$1-17))</f>
        <v>0</v>
      </c>
      <c r="C148" s="153">
        <f>(INDEX(Data!925:925,1,$P$1-16))+(INDEX(Data!925:925,1,$P$1-15))</f>
        <v>0</v>
      </c>
      <c r="D148" s="153">
        <f>(INDEX(Data!925:925,1,$P$1-14))+(INDEX(Data!925:925,1,$P$1-13))</f>
        <v>0</v>
      </c>
      <c r="E148" s="153">
        <f>(INDEX(Data!925:925,1,$P$1-12))+(INDEX(Data!925:925,1,$P$1-11))</f>
        <v>0</v>
      </c>
      <c r="F148" s="153">
        <f>(INDEX(Data!925:925,1,$P$1-10))+(INDEX(Data!925:925,1,$P$1-9))</f>
        <v>0</v>
      </c>
      <c r="G148" s="153">
        <f>(INDEX(Data!925:925,1,$P$1-8))+(INDEX(Data!925:925,1,$P$1-7))</f>
        <v>258550</v>
      </c>
      <c r="H148" s="154">
        <f>(INDEX(Data!925:925,1,$P$1-6))+(INDEX(Data!925:925,1,$P$1-5))</f>
        <v>437482</v>
      </c>
      <c r="I148" s="483">
        <f>(INDEX(Data!925:925,1,$P$1-4))+(INDEX(Data!925:925,1,$P$1-3))</f>
        <v>541381</v>
      </c>
      <c r="J148" s="394">
        <f>(INDEX(Data!925:925,1,$P$1-2))+(INDEX(Data!925:925,1,$P$1-1))</f>
        <v>529246</v>
      </c>
      <c r="K148" s="155">
        <f>(INDEX(Data!925:925,1,$P$1))+(INDEX(Data!925:925,1,$P$1+1))</f>
        <v>640144.68177225022</v>
      </c>
      <c r="N148" s="12"/>
      <c r="O148" s="12"/>
      <c r="P148" s="12"/>
      <c r="Q148" s="12"/>
      <c r="R148" s="12"/>
      <c r="S148" s="12"/>
      <c r="T148" s="12"/>
      <c r="U148" s="12"/>
    </row>
    <row r="149" spans="1:21" hidden="1" outlineLevel="1">
      <c r="A149" s="372" t="s">
        <v>20</v>
      </c>
      <c r="B149" s="153">
        <f>(INDEX(Data!926:926,1,$P$1-18))+(INDEX(Data!926:926,1,$P$1-17))</f>
        <v>553421</v>
      </c>
      <c r="C149" s="153">
        <f>(INDEX(Data!926:926,1,$P$1-16))+(INDEX(Data!926:926,1,$P$1-15))</f>
        <v>664601</v>
      </c>
      <c r="D149" s="153">
        <f>(INDEX(Data!926:926,1,$P$1-14))+(INDEX(Data!926:926,1,$P$1-13))</f>
        <v>718695</v>
      </c>
      <c r="E149" s="153">
        <f>(INDEX(Data!926:926,1,$P$1-12))+(INDEX(Data!926:926,1,$P$1-11))</f>
        <v>792266</v>
      </c>
      <c r="F149" s="153">
        <f>(INDEX(Data!926:926,1,$P$1-10))+(INDEX(Data!926:926,1,$P$1-9))</f>
        <v>838111</v>
      </c>
      <c r="G149" s="153">
        <f>(INDEX(Data!926:926,1,$P$1-8))+(INDEX(Data!926:926,1,$P$1-7))</f>
        <v>872006</v>
      </c>
      <c r="H149" s="154">
        <f>(INDEX(Data!926:926,1,$P$1-6))+(INDEX(Data!926:926,1,$P$1-5))</f>
        <v>1090410</v>
      </c>
      <c r="I149" s="483">
        <f>(INDEX(Data!926:926,1,$P$1-4))+(INDEX(Data!926:926,1,$P$1-3))</f>
        <v>819440</v>
      </c>
      <c r="J149" s="394">
        <f>(INDEX(Data!926:926,1,$P$1-2))+(INDEX(Data!926:926,1,$P$1-1))</f>
        <v>1023167</v>
      </c>
      <c r="K149" s="155">
        <f>(INDEX(Data!926:926,1,$P$1))+(INDEX(Data!926:926,1,$P$1+1))</f>
        <v>987529.12536603305</v>
      </c>
      <c r="N149" s="12"/>
      <c r="O149" s="12"/>
      <c r="P149" s="12"/>
      <c r="Q149" s="12"/>
      <c r="R149" s="12"/>
      <c r="S149" s="12"/>
      <c r="T149" s="12"/>
      <c r="U149" s="12"/>
    </row>
    <row r="150" spans="1:21" hidden="1" outlineLevel="1">
      <c r="A150" s="372" t="s">
        <v>21</v>
      </c>
      <c r="B150" s="153">
        <f>(INDEX(Data!927:927,1,$P$1-18))+(INDEX(Data!927:927,1,$P$1-17))</f>
        <v>1138044</v>
      </c>
      <c r="C150" s="153">
        <f>(INDEX(Data!927:927,1,$P$1-16))+(INDEX(Data!927:927,1,$P$1-15))</f>
        <v>1191967</v>
      </c>
      <c r="D150" s="153">
        <f>(INDEX(Data!927:927,1,$P$1-14))+(INDEX(Data!927:927,1,$P$1-13))</f>
        <v>1283999</v>
      </c>
      <c r="E150" s="153">
        <f>(INDEX(Data!927:927,1,$P$1-12))+(INDEX(Data!927:927,1,$P$1-11))</f>
        <v>1328258</v>
      </c>
      <c r="F150" s="153">
        <f>(INDEX(Data!927:927,1,$P$1-10))+(INDEX(Data!927:927,1,$P$1-9))</f>
        <v>1264636</v>
      </c>
      <c r="G150" s="153">
        <f>(INDEX(Data!927:927,1,$P$1-8))+(INDEX(Data!927:927,1,$P$1-7))</f>
        <v>1346520</v>
      </c>
      <c r="H150" s="154">
        <f>(INDEX(Data!927:927,1,$P$1-6))+(INDEX(Data!927:927,1,$P$1-5))</f>
        <v>1790114</v>
      </c>
      <c r="I150" s="483">
        <f>(INDEX(Data!927:927,1,$P$1-4))+(INDEX(Data!927:927,1,$P$1-3))</f>
        <v>1442860</v>
      </c>
      <c r="J150" s="394">
        <f>(INDEX(Data!927:927,1,$P$1-2))+(INDEX(Data!927:927,1,$P$1-1))</f>
        <v>1235996</v>
      </c>
      <c r="K150" s="155">
        <f>(INDEX(Data!927:927,1,$P$1))+(INDEX(Data!927:927,1,$P$1+1))</f>
        <v>1117938.6887659407</v>
      </c>
      <c r="N150" s="12"/>
      <c r="O150" s="12"/>
      <c r="P150" s="12"/>
      <c r="Q150" s="12"/>
      <c r="R150" s="12"/>
      <c r="S150" s="12"/>
      <c r="T150" s="12"/>
      <c r="U150" s="12"/>
    </row>
    <row r="151" spans="1:21" hidden="1" outlineLevel="1">
      <c r="A151" s="372" t="s">
        <v>22</v>
      </c>
      <c r="B151" s="153">
        <f>(INDEX(Data!928:928,1,$P$1-18))+(INDEX(Data!928:928,1,$P$1-17))</f>
        <v>1153737</v>
      </c>
      <c r="C151" s="153">
        <f>(INDEX(Data!928:928,1,$P$1-16))+(INDEX(Data!928:928,1,$P$1-15))</f>
        <v>965402</v>
      </c>
      <c r="D151" s="153">
        <f>(INDEX(Data!928:928,1,$P$1-14))+(INDEX(Data!928:928,1,$P$1-13))</f>
        <v>1029120</v>
      </c>
      <c r="E151" s="153">
        <f>(INDEX(Data!928:928,1,$P$1-12))+(INDEX(Data!928:928,1,$P$1-11))</f>
        <v>963334</v>
      </c>
      <c r="F151" s="153">
        <f>(INDEX(Data!928:928,1,$P$1-10))+(INDEX(Data!928:928,1,$P$1-9))</f>
        <v>871627</v>
      </c>
      <c r="G151" s="153">
        <f>(INDEX(Data!928:928,1,$P$1-8))+(INDEX(Data!928:928,1,$P$1-7))</f>
        <v>854354</v>
      </c>
      <c r="H151" s="154">
        <f>(INDEX(Data!928:928,1,$P$1-6))+(INDEX(Data!928:928,1,$P$1-5))</f>
        <v>923190</v>
      </c>
      <c r="I151" s="483">
        <f>(INDEX(Data!928:928,1,$P$1-4))+(INDEX(Data!928:928,1,$P$1-3))</f>
        <v>855623</v>
      </c>
      <c r="J151" s="394">
        <f>(INDEX(Data!928:928,1,$P$1-2))+(INDEX(Data!928:928,1,$P$1-1))</f>
        <v>923087</v>
      </c>
      <c r="K151" s="155">
        <f>(INDEX(Data!928:928,1,$P$1))+(INDEX(Data!928:928,1,$P$1+1))</f>
        <v>1184264.4014591523</v>
      </c>
      <c r="N151" s="12"/>
      <c r="O151" s="12"/>
      <c r="P151" s="12"/>
      <c r="Q151" s="12"/>
      <c r="R151" s="12"/>
      <c r="S151" s="12"/>
      <c r="T151" s="12"/>
      <c r="U151" s="12"/>
    </row>
    <row r="152" spans="1:21" hidden="1" outlineLevel="1">
      <c r="A152" s="372" t="s">
        <v>23</v>
      </c>
      <c r="B152" s="153">
        <f>(INDEX(Data!929:929,1,$P$1-18))+(INDEX(Data!929:929,1,$P$1-17))</f>
        <v>187621</v>
      </c>
      <c r="C152" s="153">
        <f>(INDEX(Data!929:929,1,$P$1-16))+(INDEX(Data!929:929,1,$P$1-15))</f>
        <v>215480</v>
      </c>
      <c r="D152" s="153">
        <f>(INDEX(Data!929:929,1,$P$1-14))+(INDEX(Data!929:929,1,$P$1-13))</f>
        <v>229123</v>
      </c>
      <c r="E152" s="153">
        <f>(INDEX(Data!929:929,1,$P$1-12))+(INDEX(Data!929:929,1,$P$1-11))</f>
        <v>232617</v>
      </c>
      <c r="F152" s="153">
        <f>(INDEX(Data!929:929,1,$P$1-10))+(INDEX(Data!929:929,1,$P$1-9))</f>
        <v>226901</v>
      </c>
      <c r="G152" s="153">
        <f>(INDEX(Data!929:929,1,$P$1-8))+(INDEX(Data!929:929,1,$P$1-7))</f>
        <v>235721</v>
      </c>
      <c r="H152" s="154">
        <f>(INDEX(Data!929:929,1,$P$1-6))+(INDEX(Data!929:929,1,$P$1-5))</f>
        <v>341828</v>
      </c>
      <c r="I152" s="483">
        <f>(INDEX(Data!929:929,1,$P$1-4))+(INDEX(Data!929:929,1,$P$1-3))</f>
        <v>364218</v>
      </c>
      <c r="J152" s="394">
        <f>(INDEX(Data!929:929,1,$P$1-2))+(INDEX(Data!929:929,1,$P$1-1))</f>
        <v>350633</v>
      </c>
      <c r="K152" s="155">
        <f>(INDEX(Data!929:929,1,$P$1))+(INDEX(Data!929:929,1,$P$1+1))</f>
        <v>307081.20626004972</v>
      </c>
      <c r="N152" s="12"/>
      <c r="O152" s="12"/>
      <c r="P152" s="12"/>
      <c r="Q152" s="12"/>
      <c r="R152" s="12"/>
      <c r="S152" s="12"/>
      <c r="T152" s="12"/>
      <c r="U152" s="12"/>
    </row>
    <row r="153" spans="1:21" hidden="1" outlineLevel="1">
      <c r="A153" s="372" t="s">
        <v>24</v>
      </c>
      <c r="B153" s="153">
        <f>(INDEX(Data!930:930,1,$P$1-18))+(INDEX(Data!930:930,1,$P$1-17))</f>
        <v>5568206</v>
      </c>
      <c r="C153" s="153">
        <f>(INDEX(Data!930:930,1,$P$1-16))+(INDEX(Data!930:930,1,$P$1-15))</f>
        <v>4201009</v>
      </c>
      <c r="D153" s="153">
        <f>(INDEX(Data!930:930,1,$P$1-14))+(INDEX(Data!930:930,1,$P$1-13))</f>
        <v>4406653</v>
      </c>
      <c r="E153" s="153">
        <f>(INDEX(Data!930:930,1,$P$1-12))+(INDEX(Data!930:930,1,$P$1-11))</f>
        <v>4113707</v>
      </c>
      <c r="F153" s="153">
        <f>(INDEX(Data!930:930,1,$P$1-10))+(INDEX(Data!930:930,1,$P$1-9))</f>
        <v>3517734</v>
      </c>
      <c r="G153" s="153">
        <f>(INDEX(Data!930:930,1,$P$1-8))+(INDEX(Data!930:930,1,$P$1-7))</f>
        <v>3445715</v>
      </c>
      <c r="H153" s="154">
        <f>(INDEX(Data!930:930,1,$P$1-6))+(INDEX(Data!930:930,1,$P$1-5))</f>
        <v>3548093</v>
      </c>
      <c r="I153" s="483">
        <f>(INDEX(Data!930:930,1,$P$1-4))+(INDEX(Data!930:930,1,$P$1-3))</f>
        <v>2898567</v>
      </c>
      <c r="J153" s="394">
        <f>(INDEX(Data!930:930,1,$P$1-2))+(INDEX(Data!930:930,1,$P$1-1))</f>
        <v>3049318</v>
      </c>
      <c r="K153" s="155">
        <f>(INDEX(Data!930:930,1,$P$1))+(INDEX(Data!930:930,1,$P$1+1))</f>
        <v>3395294.013856316</v>
      </c>
      <c r="N153" s="12"/>
      <c r="O153" s="12"/>
      <c r="P153" s="12"/>
      <c r="Q153" s="12"/>
      <c r="R153" s="12"/>
      <c r="S153" s="12"/>
      <c r="T153" s="12"/>
      <c r="U153" s="12"/>
    </row>
    <row r="154" spans="1:21" hidden="1" outlineLevel="1">
      <c r="A154" s="372" t="s">
        <v>25</v>
      </c>
      <c r="B154" s="153">
        <f>(INDEX(Data!931:931,1,$P$1-18))+(INDEX(Data!931:931,1,$P$1-17))</f>
        <v>1064055</v>
      </c>
      <c r="C154" s="153">
        <f>(INDEX(Data!931:931,1,$P$1-16))+(INDEX(Data!931:931,1,$P$1-15))</f>
        <v>639788</v>
      </c>
      <c r="D154" s="153">
        <f>(INDEX(Data!931:931,1,$P$1-14))+(INDEX(Data!931:931,1,$P$1-13))</f>
        <v>666658</v>
      </c>
      <c r="E154" s="153">
        <f>(INDEX(Data!931:931,1,$P$1-12))+(INDEX(Data!931:931,1,$P$1-11))</f>
        <v>787497</v>
      </c>
      <c r="F154" s="153">
        <f>(INDEX(Data!931:931,1,$P$1-10))+(INDEX(Data!931:931,1,$P$1-9))</f>
        <v>789915</v>
      </c>
      <c r="G154" s="153">
        <f>(INDEX(Data!931:931,1,$P$1-8))+(INDEX(Data!931:931,1,$P$1-7))</f>
        <v>785962</v>
      </c>
      <c r="H154" s="154">
        <f>(INDEX(Data!931:931,1,$P$1-6))+(INDEX(Data!931:931,1,$P$1-5))</f>
        <v>967124</v>
      </c>
      <c r="I154" s="483">
        <f>(INDEX(Data!931:931,1,$P$1-4))+(INDEX(Data!931:931,1,$P$1-3))</f>
        <v>861033</v>
      </c>
      <c r="J154" s="394">
        <f>(INDEX(Data!931:931,1,$P$1-2))+(INDEX(Data!931:931,1,$P$1-1))</f>
        <v>870937</v>
      </c>
      <c r="K154" s="155">
        <f>(INDEX(Data!931:931,1,$P$1))+(INDEX(Data!931:931,1,$P$1+1))</f>
        <v>1306177.8895797816</v>
      </c>
      <c r="N154" s="12"/>
      <c r="O154" s="12"/>
      <c r="P154" s="12"/>
      <c r="Q154" s="12"/>
      <c r="R154" s="12"/>
      <c r="S154" s="12"/>
      <c r="T154" s="12"/>
      <c r="U154" s="12"/>
    </row>
    <row r="155" spans="1:21" hidden="1" outlineLevel="1">
      <c r="A155" s="372" t="s">
        <v>26</v>
      </c>
      <c r="B155" s="153">
        <f>(INDEX(Data!932:932,1,$P$1-18))+(INDEX(Data!932:932,1,$P$1-17))</f>
        <v>935176</v>
      </c>
      <c r="C155" s="153">
        <f>(INDEX(Data!932:932,1,$P$1-16))+(INDEX(Data!932:932,1,$P$1-15))</f>
        <v>1117417</v>
      </c>
      <c r="D155" s="153">
        <f>(INDEX(Data!932:932,1,$P$1-14))+(INDEX(Data!932:932,1,$P$1-13))</f>
        <v>1306244</v>
      </c>
      <c r="E155" s="153">
        <f>(INDEX(Data!932:932,1,$P$1-12))+(INDEX(Data!932:932,1,$P$1-11))</f>
        <v>1547228</v>
      </c>
      <c r="F155" s="153">
        <f>(INDEX(Data!932:932,1,$P$1-10))+(INDEX(Data!932:932,1,$P$1-9))</f>
        <v>1597300</v>
      </c>
      <c r="G155" s="153">
        <f>(INDEX(Data!932:932,1,$P$1-8))+(INDEX(Data!932:932,1,$P$1-7))</f>
        <v>1468475</v>
      </c>
      <c r="H155" s="154">
        <f>(INDEX(Data!932:932,1,$P$1-6))+(INDEX(Data!932:932,1,$P$1-5))</f>
        <v>2069475</v>
      </c>
      <c r="I155" s="483">
        <f>(INDEX(Data!932:932,1,$P$1-4))+(INDEX(Data!932:932,1,$P$1-3))</f>
        <v>1733049</v>
      </c>
      <c r="J155" s="394">
        <f>(INDEX(Data!932:932,1,$P$1-2))+(INDEX(Data!932:932,1,$P$1-1))</f>
        <v>1594897</v>
      </c>
      <c r="K155" s="155">
        <f>(INDEX(Data!932:932,1,$P$1))+(INDEX(Data!932:932,1,$P$1+1))</f>
        <v>1498652.3216698403</v>
      </c>
      <c r="N155" s="12"/>
      <c r="O155" s="12"/>
      <c r="P155" s="12"/>
      <c r="Q155" s="12"/>
      <c r="R155" s="12"/>
      <c r="S155" s="12"/>
      <c r="T155" s="12"/>
      <c r="U155" s="12"/>
    </row>
    <row r="156" spans="1:21" hidden="1" outlineLevel="1">
      <c r="A156" s="372" t="s">
        <v>27</v>
      </c>
      <c r="B156" s="153">
        <f>(INDEX(Data!933:933,1,$P$1-18))+(INDEX(Data!933:933,1,$P$1-17))</f>
        <v>272347</v>
      </c>
      <c r="C156" s="153">
        <f>(INDEX(Data!933:933,1,$P$1-16))+(INDEX(Data!933:933,1,$P$1-15))</f>
        <v>327482</v>
      </c>
      <c r="D156" s="153">
        <f>(INDEX(Data!933:933,1,$P$1-14))+(INDEX(Data!933:933,1,$P$1-13))</f>
        <v>378968</v>
      </c>
      <c r="E156" s="153">
        <f>(INDEX(Data!933:933,1,$P$1-12))+(INDEX(Data!933:933,1,$P$1-11))</f>
        <v>410060</v>
      </c>
      <c r="F156" s="153">
        <f>(INDEX(Data!933:933,1,$P$1-10))+(INDEX(Data!933:933,1,$P$1-9))</f>
        <v>425741</v>
      </c>
      <c r="G156" s="153">
        <f>(INDEX(Data!933:933,1,$P$1-8))+(INDEX(Data!933:933,1,$P$1-7))</f>
        <v>487891</v>
      </c>
      <c r="H156" s="154">
        <f>(INDEX(Data!933:933,1,$P$1-6))+(INDEX(Data!933:933,1,$P$1-5))</f>
        <v>580802</v>
      </c>
      <c r="I156" s="483">
        <f>(INDEX(Data!933:933,1,$P$1-4))+(INDEX(Data!933:933,1,$P$1-3))</f>
        <v>539719</v>
      </c>
      <c r="J156" s="394">
        <f>(INDEX(Data!933:933,1,$P$1-2))+(INDEX(Data!933:933,1,$P$1-1))</f>
        <v>634621</v>
      </c>
      <c r="K156" s="155">
        <f>(INDEX(Data!933:933,1,$P$1))+(INDEX(Data!933:933,1,$P$1+1))</f>
        <v>676611.96763757523</v>
      </c>
      <c r="N156" s="12"/>
      <c r="O156" s="12"/>
      <c r="P156" s="12"/>
      <c r="Q156" s="12"/>
      <c r="R156" s="12"/>
      <c r="S156" s="12"/>
      <c r="T156" s="12"/>
      <c r="U156" s="12"/>
    </row>
    <row r="157" spans="1:21" hidden="1" outlineLevel="1">
      <c r="A157" s="372" t="s">
        <v>28</v>
      </c>
      <c r="B157" s="153">
        <f>(INDEX(Data!934:934,1,$P$1-18))+(INDEX(Data!934:934,1,$P$1-17))</f>
        <v>942660</v>
      </c>
      <c r="C157" s="153">
        <f>(INDEX(Data!934:934,1,$P$1-16))+(INDEX(Data!934:934,1,$P$1-15))</f>
        <v>1136655</v>
      </c>
      <c r="D157" s="153">
        <f>(INDEX(Data!934:934,1,$P$1-14))+(INDEX(Data!934:934,1,$P$1-13))</f>
        <v>1228955</v>
      </c>
      <c r="E157" s="153">
        <f>(INDEX(Data!934:934,1,$P$1-12))+(INDEX(Data!934:934,1,$P$1-11))</f>
        <v>1132242</v>
      </c>
      <c r="F157" s="153">
        <f>(INDEX(Data!934:934,1,$P$1-10))+(INDEX(Data!934:934,1,$P$1-9))</f>
        <v>1054973</v>
      </c>
      <c r="G157" s="153">
        <f>(INDEX(Data!934:934,1,$P$1-8))+(INDEX(Data!934:934,1,$P$1-7))</f>
        <v>1090369</v>
      </c>
      <c r="H157" s="154">
        <f>(INDEX(Data!934:934,1,$P$1-6))+(INDEX(Data!934:934,1,$P$1-5))</f>
        <v>1214796</v>
      </c>
      <c r="I157" s="483">
        <f>(INDEX(Data!934:934,1,$P$1-4))+(INDEX(Data!934:934,1,$P$1-3))</f>
        <v>1252308</v>
      </c>
      <c r="J157" s="394">
        <f>(INDEX(Data!934:934,1,$P$1-2))+(INDEX(Data!934:934,1,$P$1-1))</f>
        <v>1195217</v>
      </c>
      <c r="K157" s="155">
        <f>(INDEX(Data!934:934,1,$P$1))+(INDEX(Data!934:934,1,$P$1+1))</f>
        <v>1172857.4616367405</v>
      </c>
      <c r="N157" s="12"/>
      <c r="O157" s="12"/>
      <c r="P157" s="12"/>
      <c r="Q157" s="12"/>
      <c r="R157" s="12"/>
      <c r="S157" s="12"/>
      <c r="T157" s="12"/>
      <c r="U157" s="12"/>
    </row>
    <row r="158" spans="1:21" hidden="1" outlineLevel="1">
      <c r="A158" s="372" t="s">
        <v>29</v>
      </c>
      <c r="B158" s="153">
        <f>(INDEX(Data!935:935,1,$P$1-18))+(INDEX(Data!935:935,1,$P$1-17))</f>
        <v>4440240</v>
      </c>
      <c r="C158" s="153">
        <f>(INDEX(Data!935:935,1,$P$1-16))+(INDEX(Data!935:935,1,$P$1-15))</f>
        <v>4221582</v>
      </c>
      <c r="D158" s="153">
        <f>(INDEX(Data!935:935,1,$P$1-14))+(INDEX(Data!935:935,1,$P$1-13))</f>
        <v>4269671</v>
      </c>
      <c r="E158" s="153">
        <f>(INDEX(Data!935:935,1,$P$1-12))+(INDEX(Data!935:935,1,$P$1-11))</f>
        <v>4430111</v>
      </c>
      <c r="F158" s="153">
        <f>(INDEX(Data!935:935,1,$P$1-10))+(INDEX(Data!935:935,1,$P$1-9))</f>
        <v>4200782</v>
      </c>
      <c r="G158" s="153">
        <f>(INDEX(Data!935:935,1,$P$1-8))+(INDEX(Data!935:935,1,$P$1-7))</f>
        <v>3985340</v>
      </c>
      <c r="H158" s="154">
        <f>(INDEX(Data!935:935,1,$P$1-6))+(INDEX(Data!935:935,1,$P$1-5))</f>
        <v>4018361</v>
      </c>
      <c r="I158" s="483">
        <f>(INDEX(Data!935:935,1,$P$1-4))+(INDEX(Data!935:935,1,$P$1-3))</f>
        <v>3689885</v>
      </c>
      <c r="J158" s="394">
        <f>(INDEX(Data!935:935,1,$P$1-2))+(INDEX(Data!935:935,1,$P$1-1))</f>
        <v>3203831</v>
      </c>
      <c r="K158" s="155">
        <f>(INDEX(Data!935:935,1,$P$1))+(INDEX(Data!935:935,1,$P$1+1))</f>
        <v>2914335.0464597703</v>
      </c>
      <c r="N158" s="12"/>
      <c r="O158" s="12"/>
      <c r="P158" s="12"/>
      <c r="Q158" s="12"/>
      <c r="R158" s="12"/>
      <c r="S158" s="12"/>
      <c r="T158" s="12"/>
      <c r="U158" s="12"/>
    </row>
    <row r="159" spans="1:21" hidden="1" outlineLevel="1">
      <c r="A159" s="372" t="s">
        <v>30</v>
      </c>
      <c r="B159" s="153">
        <f>(INDEX(Data!936:936,1,$P$1-18))+(INDEX(Data!936:936,1,$P$1-17))</f>
        <v>0</v>
      </c>
      <c r="C159" s="153">
        <f>(INDEX(Data!936:936,1,$P$1-16))+(INDEX(Data!936:936,1,$P$1-15))</f>
        <v>0</v>
      </c>
      <c r="D159" s="153">
        <f>(INDEX(Data!936:936,1,$P$1-14))+(INDEX(Data!936:936,1,$P$1-13))</f>
        <v>0</v>
      </c>
      <c r="E159" s="153">
        <f>(INDEX(Data!936:936,1,$P$1-12))+(INDEX(Data!936:936,1,$P$1-11))</f>
        <v>0</v>
      </c>
      <c r="F159" s="153">
        <f>(INDEX(Data!936:936,1,$P$1-10))+(INDEX(Data!936:936,1,$P$1-9))</f>
        <v>0</v>
      </c>
      <c r="G159" s="153">
        <f>(INDEX(Data!936:936,1,$P$1-8))+(INDEX(Data!936:936,1,$P$1-7))</f>
        <v>195607</v>
      </c>
      <c r="H159" s="154">
        <f>(INDEX(Data!936:936,1,$P$1-6))+(INDEX(Data!936:936,1,$P$1-5))</f>
        <v>198957</v>
      </c>
      <c r="I159" s="483">
        <f>(INDEX(Data!936:936,1,$P$1-4))+(INDEX(Data!936:936,1,$P$1-3))</f>
        <v>196137</v>
      </c>
      <c r="J159" s="394">
        <f>(INDEX(Data!936:936,1,$P$1-2))+(INDEX(Data!936:936,1,$P$1-1))</f>
        <v>180142</v>
      </c>
      <c r="K159" s="155">
        <f>(INDEX(Data!936:936,1,$P$1))+(INDEX(Data!936:936,1,$P$1+1))</f>
        <v>263013.68641717895</v>
      </c>
      <c r="N159" s="12"/>
      <c r="O159" s="12"/>
      <c r="P159" s="12"/>
      <c r="Q159" s="12"/>
      <c r="R159" s="12"/>
      <c r="S159" s="12"/>
      <c r="T159" s="12"/>
      <c r="U159" s="12"/>
    </row>
    <row r="160" spans="1:21" hidden="1" outlineLevel="1">
      <c r="A160" s="372" t="s">
        <v>401</v>
      </c>
      <c r="B160" s="153">
        <f>(INDEX(Data!937:937,1,$P$1-18))+(INDEX(Data!937:937,1,$P$1-17))</f>
        <v>0</v>
      </c>
      <c r="C160" s="153">
        <f>(INDEX(Data!937:937,1,$P$1-16))+(INDEX(Data!937:937,1,$P$1-15))</f>
        <v>0</v>
      </c>
      <c r="D160" s="153">
        <f>(INDEX(Data!937:937,1,$P$1-14))+(INDEX(Data!937:937,1,$P$1-13))</f>
        <v>0</v>
      </c>
      <c r="E160" s="153">
        <f>(INDEX(Data!937:937,1,$P$1-12))+(INDEX(Data!937:937,1,$P$1-11))</f>
        <v>0</v>
      </c>
      <c r="F160" s="153">
        <f>(INDEX(Data!937:937,1,$P$1-10))+(INDEX(Data!937:937,1,$P$1-9))</f>
        <v>0</v>
      </c>
      <c r="G160" s="153">
        <f>(INDEX(Data!937:937,1,$P$1-8))+(INDEX(Data!937:937,1,$P$1-7))</f>
        <v>0</v>
      </c>
      <c r="H160" s="154">
        <f>(INDEX(Data!937:937,1,$P$1-6))+(INDEX(Data!937:937,1,$P$1-5))</f>
        <v>0</v>
      </c>
      <c r="I160" s="483">
        <f>(INDEX(Data!937:937,1,$P$1-4))+(INDEX(Data!937:937,1,$P$1-3))</f>
        <v>0</v>
      </c>
      <c r="J160" s="394">
        <f>(INDEX(Data!937:937,1,$P$1-2))+(INDEX(Data!937:937,1,$P$1-1))</f>
        <v>0</v>
      </c>
      <c r="K160" s="155">
        <f>(INDEX(Data!937:937,1,$P$1))+(INDEX(Data!937:937,1,$P$1+1))</f>
        <v>0</v>
      </c>
      <c r="N160" s="12"/>
      <c r="O160" s="12"/>
      <c r="P160" s="12"/>
      <c r="Q160" s="12"/>
      <c r="R160" s="12"/>
      <c r="S160" s="12"/>
      <c r="T160" s="12"/>
      <c r="U160" s="12"/>
    </row>
    <row r="161" spans="1:21" hidden="1" outlineLevel="1">
      <c r="A161" s="372" t="s">
        <v>31</v>
      </c>
      <c r="B161" s="153">
        <f>(INDEX(Data!938:938,1,$P$1-18))+(INDEX(Data!938:938,1,$P$1-17))</f>
        <v>2210603</v>
      </c>
      <c r="C161" s="153">
        <f>(INDEX(Data!938:938,1,$P$1-16))+(INDEX(Data!938:938,1,$P$1-15))</f>
        <v>2342181</v>
      </c>
      <c r="D161" s="153">
        <f>(INDEX(Data!938:938,1,$P$1-14))+(INDEX(Data!938:938,1,$P$1-13))</f>
        <v>2439068</v>
      </c>
      <c r="E161" s="153">
        <f>(INDEX(Data!938:938,1,$P$1-12))+(INDEX(Data!938:938,1,$P$1-11))</f>
        <v>2478333</v>
      </c>
      <c r="F161" s="153">
        <f>(INDEX(Data!938:938,1,$P$1-10))+(INDEX(Data!938:938,1,$P$1-9))</f>
        <v>2318921</v>
      </c>
      <c r="G161" s="153">
        <f>(INDEX(Data!938:938,1,$P$1-8))+(INDEX(Data!938:938,1,$P$1-7))</f>
        <v>2185061</v>
      </c>
      <c r="H161" s="154">
        <f>(INDEX(Data!938:938,1,$P$1-6))+(INDEX(Data!938:938,1,$P$1-5))</f>
        <v>2661270</v>
      </c>
      <c r="I161" s="483">
        <f>(INDEX(Data!938:938,1,$P$1-4))+(INDEX(Data!938:938,1,$P$1-3))</f>
        <v>2678013</v>
      </c>
      <c r="J161" s="394">
        <f>(INDEX(Data!938:938,1,$P$1-2))+(INDEX(Data!938:938,1,$P$1-1))</f>
        <v>2592696</v>
      </c>
      <c r="K161" s="155">
        <f>(INDEX(Data!938:938,1,$P$1))+(INDEX(Data!938:938,1,$P$1+1))</f>
        <v>2517923.9138857424</v>
      </c>
      <c r="N161" s="12"/>
      <c r="O161" s="12"/>
      <c r="P161" s="12"/>
      <c r="Q161" s="12"/>
      <c r="R161" s="12"/>
      <c r="S161" s="12"/>
      <c r="T161" s="12"/>
      <c r="U161" s="12"/>
    </row>
    <row r="162" spans="1:21" hidden="1" outlineLevel="1">
      <c r="A162" s="372" t="s">
        <v>32</v>
      </c>
      <c r="B162" s="153">
        <f>(INDEX(Data!939:939,1,$P$1-18))+(INDEX(Data!939:939,1,$P$1-17))</f>
        <v>1181030</v>
      </c>
      <c r="C162" s="153">
        <f>(INDEX(Data!939:939,1,$P$1-16))+(INDEX(Data!939:939,1,$P$1-15))</f>
        <v>1072693</v>
      </c>
      <c r="D162" s="153">
        <f>(INDEX(Data!939:939,1,$P$1-14))+(INDEX(Data!939:939,1,$P$1-13))</f>
        <v>1043318</v>
      </c>
      <c r="E162" s="153">
        <f>(INDEX(Data!939:939,1,$P$1-12))+(INDEX(Data!939:939,1,$P$1-11))</f>
        <v>1131342</v>
      </c>
      <c r="F162" s="153">
        <f>(INDEX(Data!939:939,1,$P$1-10))+(INDEX(Data!939:939,1,$P$1-9))</f>
        <v>810687</v>
      </c>
      <c r="G162" s="153">
        <f>(INDEX(Data!939:939,1,$P$1-8))+(INDEX(Data!939:939,1,$P$1-7))</f>
        <v>760353</v>
      </c>
      <c r="H162" s="154">
        <f>(INDEX(Data!939:939,1,$P$1-6))+(INDEX(Data!939:939,1,$P$1-5))</f>
        <v>858109</v>
      </c>
      <c r="I162" s="483">
        <f>(INDEX(Data!939:939,1,$P$1-4))+(INDEX(Data!939:939,1,$P$1-3))</f>
        <v>645861</v>
      </c>
      <c r="J162" s="394">
        <f>(INDEX(Data!939:939,1,$P$1-2))+(INDEX(Data!939:939,1,$P$1-1))</f>
        <v>483374</v>
      </c>
      <c r="K162" s="155">
        <f>(INDEX(Data!939:939,1,$P$1))+(INDEX(Data!939:939,1,$P$1+1))</f>
        <v>334037.08327680809</v>
      </c>
      <c r="N162" s="12"/>
      <c r="O162" s="12"/>
      <c r="P162" s="12"/>
      <c r="Q162" s="12"/>
      <c r="R162" s="12"/>
      <c r="S162" s="12"/>
      <c r="T162" s="12"/>
      <c r="U162" s="12"/>
    </row>
    <row r="163" spans="1:21" hidden="1" outlineLevel="1">
      <c r="A163" s="372" t="s">
        <v>33</v>
      </c>
      <c r="B163" s="153">
        <f>(INDEX(Data!940:940,1,$P$1-18))+(INDEX(Data!940:940,1,$P$1-17))</f>
        <v>4596601</v>
      </c>
      <c r="C163" s="153">
        <f>(INDEX(Data!940:940,1,$P$1-16))+(INDEX(Data!940:940,1,$P$1-15))</f>
        <v>4659990</v>
      </c>
      <c r="D163" s="153">
        <f>(INDEX(Data!940:940,1,$P$1-14))+(INDEX(Data!940:940,1,$P$1-13))</f>
        <v>4893438</v>
      </c>
      <c r="E163" s="153">
        <f>(INDEX(Data!940:940,1,$P$1-12))+(INDEX(Data!940:940,1,$P$1-11))</f>
        <v>5161724</v>
      </c>
      <c r="F163" s="153">
        <f>(INDEX(Data!940:940,1,$P$1-10))+(INDEX(Data!940:940,1,$P$1-9))</f>
        <v>4615690</v>
      </c>
      <c r="G163" s="153">
        <f>(INDEX(Data!940:940,1,$P$1-8))+(INDEX(Data!940:940,1,$P$1-7))</f>
        <v>4205785</v>
      </c>
      <c r="H163" s="154">
        <f>(INDEX(Data!940:940,1,$P$1-6))+(INDEX(Data!940:940,1,$P$1-5))</f>
        <v>4534950</v>
      </c>
      <c r="I163" s="483">
        <f>(INDEX(Data!940:940,1,$P$1-4))+(INDEX(Data!940:940,1,$P$1-3))</f>
        <v>5021621</v>
      </c>
      <c r="J163" s="394">
        <f>(INDEX(Data!940:940,1,$P$1-2))+(INDEX(Data!940:940,1,$P$1-1))</f>
        <v>4683774</v>
      </c>
      <c r="K163" s="155">
        <f>(INDEX(Data!940:940,1,$P$1))+(INDEX(Data!940:940,1,$P$1+1))</f>
        <v>5091514.5334058227</v>
      </c>
      <c r="N163" s="12"/>
      <c r="O163" s="12"/>
      <c r="P163" s="12"/>
      <c r="Q163" s="12"/>
      <c r="R163" s="12"/>
      <c r="S163" s="12"/>
      <c r="T163" s="12"/>
      <c r="U163" s="12"/>
    </row>
    <row r="164" spans="1:21" hidden="1" outlineLevel="1">
      <c r="A164" s="372" t="s">
        <v>34</v>
      </c>
      <c r="B164" s="153">
        <f>(INDEX(Data!941:941,1,$P$1-18))+(INDEX(Data!941:941,1,$P$1-17))</f>
        <v>1151451</v>
      </c>
      <c r="C164" s="153">
        <f>(INDEX(Data!941:941,1,$P$1-16))+(INDEX(Data!941:941,1,$P$1-15))</f>
        <v>1346244</v>
      </c>
      <c r="D164" s="153">
        <f>(INDEX(Data!941:941,1,$P$1-14))+(INDEX(Data!941:941,1,$P$1-13))</f>
        <v>1315896</v>
      </c>
      <c r="E164" s="153">
        <f>(INDEX(Data!941:941,1,$P$1-12))+(INDEX(Data!941:941,1,$P$1-11))</f>
        <v>1265045</v>
      </c>
      <c r="F164" s="153">
        <f>(INDEX(Data!941:941,1,$P$1-10))+(INDEX(Data!941:941,1,$P$1-9))</f>
        <v>1063495</v>
      </c>
      <c r="G164" s="153">
        <f>(INDEX(Data!941:941,1,$P$1-8))+(INDEX(Data!941:941,1,$P$1-7))</f>
        <v>1148286</v>
      </c>
      <c r="H164" s="154">
        <f>(INDEX(Data!941:941,1,$P$1-6))+(INDEX(Data!941:941,1,$P$1-5))</f>
        <v>1610163</v>
      </c>
      <c r="I164" s="483">
        <f>(INDEX(Data!941:941,1,$P$1-4))+(INDEX(Data!941:941,1,$P$1-3))</f>
        <v>1397586</v>
      </c>
      <c r="J164" s="394">
        <f>(INDEX(Data!941:941,1,$P$1-2))+(INDEX(Data!941:941,1,$P$1-1))</f>
        <v>1339190</v>
      </c>
      <c r="K164" s="155">
        <f>(INDEX(Data!941:941,1,$P$1))+(INDEX(Data!941:941,1,$P$1+1))</f>
        <v>1413714.5136862784</v>
      </c>
      <c r="N164" s="12"/>
      <c r="O164" s="12"/>
      <c r="P164" s="12"/>
      <c r="Q164" s="12"/>
      <c r="R164" s="12"/>
      <c r="S164" s="12"/>
      <c r="T164" s="12"/>
      <c r="U164" s="12"/>
    </row>
    <row r="165" spans="1:21" hidden="1" outlineLevel="1">
      <c r="A165" s="372" t="s">
        <v>35</v>
      </c>
      <c r="B165" s="153">
        <f>(INDEX(Data!942:942,1,$P$1-18))+(INDEX(Data!942:942,1,$P$1-17))</f>
        <v>1783531</v>
      </c>
      <c r="C165" s="153">
        <f>(INDEX(Data!942:942,1,$P$1-16))+(INDEX(Data!942:942,1,$P$1-15))</f>
        <v>1326160</v>
      </c>
      <c r="D165" s="153">
        <f>(INDEX(Data!942:942,1,$P$1-14))+(INDEX(Data!942:942,1,$P$1-13))</f>
        <v>1318596</v>
      </c>
      <c r="E165" s="153">
        <f>(INDEX(Data!942:942,1,$P$1-12))+(INDEX(Data!942:942,1,$P$1-11))</f>
        <v>1156898</v>
      </c>
      <c r="F165" s="153">
        <f>(INDEX(Data!942:942,1,$P$1-10))+(INDEX(Data!942:942,1,$P$1-9))</f>
        <v>1048816</v>
      </c>
      <c r="G165" s="153">
        <f>(INDEX(Data!942:942,1,$P$1-8))+(INDEX(Data!942:942,1,$P$1-7))</f>
        <v>1216845</v>
      </c>
      <c r="H165" s="154">
        <f>(INDEX(Data!942:942,1,$P$1-6))+(INDEX(Data!942:942,1,$P$1-5))</f>
        <v>1213889</v>
      </c>
      <c r="I165" s="483">
        <f>(INDEX(Data!942:942,1,$P$1-4))+(INDEX(Data!942:942,1,$P$1-3))</f>
        <v>885368</v>
      </c>
      <c r="J165" s="394">
        <f>(INDEX(Data!942:942,1,$P$1-2))+(INDEX(Data!942:942,1,$P$1-1))</f>
        <v>930910</v>
      </c>
      <c r="K165" s="155">
        <f>(INDEX(Data!942:942,1,$P$1))+(INDEX(Data!942:942,1,$P$1+1))</f>
        <v>1208418.2802757979</v>
      </c>
      <c r="N165" s="12"/>
      <c r="O165" s="12"/>
      <c r="P165" s="12"/>
      <c r="Q165" s="12"/>
      <c r="R165" s="12"/>
      <c r="S165" s="12"/>
      <c r="T165" s="12"/>
      <c r="U165" s="12"/>
    </row>
    <row r="166" spans="1:21" hidden="1" outlineLevel="1">
      <c r="A166" s="372" t="s">
        <v>36</v>
      </c>
      <c r="B166" s="153">
        <f>(INDEX(Data!943:943,1,$P$1-18))+(INDEX(Data!943:943,1,$P$1-17))</f>
        <v>1623018</v>
      </c>
      <c r="C166" s="153">
        <f>(INDEX(Data!943:943,1,$P$1-16))+(INDEX(Data!943:943,1,$P$1-15))</f>
        <v>1968993</v>
      </c>
      <c r="D166" s="153">
        <f>(INDEX(Data!943:943,1,$P$1-14))+(INDEX(Data!943:943,1,$P$1-13))</f>
        <v>1980221</v>
      </c>
      <c r="E166" s="153">
        <f>(INDEX(Data!943:943,1,$P$1-12))+(INDEX(Data!943:943,1,$P$1-11))</f>
        <v>1892334</v>
      </c>
      <c r="F166" s="153">
        <f>(INDEX(Data!943:943,1,$P$1-10))+(INDEX(Data!943:943,1,$P$1-9))</f>
        <v>1658562</v>
      </c>
      <c r="G166" s="153">
        <f>(INDEX(Data!943:943,1,$P$1-8))+(INDEX(Data!943:943,1,$P$1-7))</f>
        <v>1340859</v>
      </c>
      <c r="H166" s="154">
        <f>(INDEX(Data!943:943,1,$P$1-6))+(INDEX(Data!943:943,1,$P$1-5))</f>
        <v>1732331</v>
      </c>
      <c r="I166" s="483">
        <f>(INDEX(Data!943:943,1,$P$1-4))+(INDEX(Data!943:943,1,$P$1-3))</f>
        <v>1730920</v>
      </c>
      <c r="J166" s="394">
        <f>(INDEX(Data!943:943,1,$P$1-2))+(INDEX(Data!943:943,1,$P$1-1))</f>
        <v>1585190</v>
      </c>
      <c r="K166" s="155">
        <f>(INDEX(Data!943:943,1,$P$1))+(INDEX(Data!943:943,1,$P$1+1))</f>
        <v>1670077.6075412408</v>
      </c>
      <c r="N166" s="12"/>
      <c r="O166" s="12"/>
      <c r="P166" s="12"/>
      <c r="Q166" s="12"/>
      <c r="R166" s="12"/>
      <c r="S166" s="12"/>
      <c r="T166" s="12"/>
      <c r="U166" s="12"/>
    </row>
    <row r="167" spans="1:21" hidden="1" outlineLevel="1">
      <c r="A167" s="372" t="s">
        <v>40</v>
      </c>
      <c r="B167" s="153">
        <f>(INDEX(Data!944:944,1,$P$1-18))+(INDEX(Data!944:944,1,$P$1-17))</f>
        <v>2331684</v>
      </c>
      <c r="C167" s="153">
        <f>(INDEX(Data!944:944,1,$P$1-16))+(INDEX(Data!944:944,1,$P$1-15))</f>
        <v>2636103</v>
      </c>
      <c r="D167" s="153">
        <f>(INDEX(Data!944:944,1,$P$1-14))+(INDEX(Data!944:944,1,$P$1-13))</f>
        <v>2585610</v>
      </c>
      <c r="E167" s="153">
        <f>(INDEX(Data!944:944,1,$P$1-12))+(INDEX(Data!944:944,1,$P$1-11))</f>
        <v>2713765</v>
      </c>
      <c r="F167" s="153">
        <f>(INDEX(Data!944:944,1,$P$1-10))+(INDEX(Data!944:944,1,$P$1-9))</f>
        <v>2735679</v>
      </c>
      <c r="G167" s="153">
        <f>(INDEX(Data!944:944,1,$P$1-8))+(INDEX(Data!944:944,1,$P$1-7))</f>
        <v>2571710</v>
      </c>
      <c r="H167" s="154">
        <f>(INDEX(Data!944:944,1,$P$1-6))+(INDEX(Data!944:944,1,$P$1-5))</f>
        <v>3262688</v>
      </c>
      <c r="I167" s="483">
        <f>(INDEX(Data!944:944,1,$P$1-4))+(INDEX(Data!944:944,1,$P$1-3))</f>
        <v>3519839</v>
      </c>
      <c r="J167" s="394">
        <f>(INDEX(Data!944:944,1,$P$1-2))+(INDEX(Data!944:944,1,$P$1-1))</f>
        <v>3826446</v>
      </c>
      <c r="K167" s="155">
        <f>(INDEX(Data!944:944,1,$P$1))+(INDEX(Data!944:944,1,$P$1+1))</f>
        <v>3973152.0245254189</v>
      </c>
      <c r="N167" s="12"/>
      <c r="O167" s="12"/>
      <c r="P167" s="12"/>
      <c r="Q167" s="12"/>
      <c r="R167" s="12"/>
      <c r="S167" s="12"/>
      <c r="T167" s="12"/>
      <c r="U167" s="12"/>
    </row>
    <row r="168" spans="1:21" hidden="1" outlineLevel="1">
      <c r="A168" s="372" t="s">
        <v>107</v>
      </c>
      <c r="B168" s="153">
        <f>(INDEX(Data!945:945,1,$P$1-18))+(INDEX(Data!945:945,1,$P$1-17))</f>
        <v>3854121</v>
      </c>
      <c r="C168" s="153">
        <f>(INDEX(Data!945:945,1,$P$1-16))+(INDEX(Data!945:945,1,$P$1-15))</f>
        <v>4171287</v>
      </c>
      <c r="D168" s="153">
        <f>(INDEX(Data!945:945,1,$P$1-14))+(INDEX(Data!945:945,1,$P$1-13))</f>
        <v>4038444</v>
      </c>
      <c r="E168" s="153">
        <f>(INDEX(Data!945:945,1,$P$1-12))+(INDEX(Data!945:945,1,$P$1-11))</f>
        <v>4253880</v>
      </c>
      <c r="F168" s="153">
        <f>(INDEX(Data!945:945,1,$P$1-10))+(INDEX(Data!945:945,1,$P$1-9))</f>
        <v>4020560</v>
      </c>
      <c r="G168" s="153">
        <f>(INDEX(Data!945:945,1,$P$1-8))+(INDEX(Data!945:945,1,$P$1-7))</f>
        <v>3752155</v>
      </c>
      <c r="H168" s="154">
        <f>(INDEX(Data!945:945,1,$P$1-6))+(INDEX(Data!945:945,1,$P$1-5))</f>
        <v>4452714</v>
      </c>
      <c r="I168" s="483">
        <f>(INDEX(Data!945:945,1,$P$1-4))+(INDEX(Data!945:945,1,$P$1-3))</f>
        <v>4022421</v>
      </c>
      <c r="J168" s="394">
        <f>(INDEX(Data!945:945,1,$P$1-2))+(INDEX(Data!945:945,1,$P$1-1))</f>
        <v>3808456</v>
      </c>
      <c r="K168" s="155">
        <f>(INDEX(Data!945:945,1,$P$1))+(INDEX(Data!945:945,1,$P$1+1))</f>
        <v>3650565.6977303806</v>
      </c>
      <c r="N168" s="12"/>
      <c r="O168" s="12"/>
      <c r="P168" s="12"/>
      <c r="Q168" s="12"/>
      <c r="R168" s="12"/>
      <c r="S168" s="12"/>
      <c r="T168" s="12"/>
      <c r="U168" s="12"/>
    </row>
    <row r="169" spans="1:21" hidden="1" outlineLevel="1">
      <c r="A169" s="372" t="s">
        <v>41</v>
      </c>
      <c r="B169" s="153">
        <f>(INDEX(Data!946:946,1,$P$1-18))+(INDEX(Data!946:946,1,$P$1-17))</f>
        <v>358126</v>
      </c>
      <c r="C169" s="153">
        <f>(INDEX(Data!946:946,1,$P$1-16))+(INDEX(Data!946:946,1,$P$1-15))</f>
        <v>383991</v>
      </c>
      <c r="D169" s="153">
        <f>(INDEX(Data!946:946,1,$P$1-14))+(INDEX(Data!946:946,1,$P$1-13))</f>
        <v>397172</v>
      </c>
      <c r="E169" s="153">
        <f>(INDEX(Data!946:946,1,$P$1-12))+(INDEX(Data!946:946,1,$P$1-11))</f>
        <v>386660</v>
      </c>
      <c r="F169" s="153">
        <f>(INDEX(Data!946:946,1,$P$1-10))+(INDEX(Data!946:946,1,$P$1-9))</f>
        <v>287460</v>
      </c>
      <c r="G169" s="153">
        <f>(INDEX(Data!946:946,1,$P$1-8))+(INDEX(Data!946:946,1,$P$1-7))</f>
        <v>316644</v>
      </c>
      <c r="H169" s="154">
        <f>(INDEX(Data!946:946,1,$P$1-6))+(INDEX(Data!946:946,1,$P$1-5))</f>
        <v>300628</v>
      </c>
      <c r="I169" s="483">
        <f>(INDEX(Data!946:946,1,$P$1-4))+(INDEX(Data!946:946,1,$P$1-3))</f>
        <v>254241</v>
      </c>
      <c r="J169" s="394">
        <f>(INDEX(Data!946:946,1,$P$1-2))+(INDEX(Data!946:946,1,$P$1-1))</f>
        <v>281274</v>
      </c>
      <c r="K169" s="155">
        <f>(INDEX(Data!946:946,1,$P$1))+(INDEX(Data!946:946,1,$P$1+1))</f>
        <v>244261.2124181267</v>
      </c>
      <c r="N169" s="12"/>
      <c r="O169" s="12"/>
      <c r="P169" s="12"/>
      <c r="Q169" s="12"/>
      <c r="R169" s="12"/>
      <c r="S169" s="12"/>
      <c r="T169" s="12"/>
      <c r="U169" s="12"/>
    </row>
    <row r="170" spans="1:21" hidden="1" outlineLevel="1">
      <c r="A170" s="372" t="s">
        <v>42</v>
      </c>
      <c r="B170" s="153">
        <f>(INDEX(Data!947:947,1,$P$1-18))+(INDEX(Data!947:947,1,$P$1-17))</f>
        <v>118207</v>
      </c>
      <c r="C170" s="153">
        <f>(INDEX(Data!947:947,1,$P$1-16))+(INDEX(Data!947:947,1,$P$1-15))</f>
        <v>136998</v>
      </c>
      <c r="D170" s="153">
        <f>(INDEX(Data!947:947,1,$P$1-14))+(INDEX(Data!947:947,1,$P$1-13))</f>
        <v>178410</v>
      </c>
      <c r="E170" s="153">
        <f>(INDEX(Data!947:947,1,$P$1-12))+(INDEX(Data!947:947,1,$P$1-11))</f>
        <v>205100</v>
      </c>
      <c r="F170" s="153">
        <f>(INDEX(Data!947:947,1,$P$1-10))+(INDEX(Data!947:947,1,$P$1-9))</f>
        <v>191535</v>
      </c>
      <c r="G170" s="153">
        <f>(INDEX(Data!947:947,1,$P$1-8))+(INDEX(Data!947:947,1,$P$1-7))</f>
        <v>192045</v>
      </c>
      <c r="H170" s="154">
        <f>(INDEX(Data!947:947,1,$P$1-6))+(INDEX(Data!947:947,1,$P$1-5))</f>
        <v>254378</v>
      </c>
      <c r="I170" s="483">
        <f>(INDEX(Data!947:947,1,$P$1-4))+(INDEX(Data!947:947,1,$P$1-3))</f>
        <v>207474</v>
      </c>
      <c r="J170" s="394">
        <f>(INDEX(Data!947:947,1,$P$1-2))+(INDEX(Data!947:947,1,$P$1-1))</f>
        <v>229799</v>
      </c>
      <c r="K170" s="155">
        <f>(INDEX(Data!947:947,1,$P$1))+(INDEX(Data!947:947,1,$P$1+1))</f>
        <v>223530.54195835328</v>
      </c>
      <c r="N170" s="12"/>
      <c r="O170" s="12"/>
      <c r="P170" s="12"/>
      <c r="Q170" s="12"/>
      <c r="R170" s="12"/>
      <c r="S170" s="12"/>
      <c r="T170" s="12"/>
      <c r="U170" s="12"/>
    </row>
    <row r="171" spans="1:21" collapsed="1">
      <c r="A171" s="370" t="s">
        <v>196</v>
      </c>
      <c r="B171" s="495">
        <f t="shared" ref="B171:F171" si="53">SUM(B131:B170)</f>
        <v>73335313</v>
      </c>
      <c r="C171" s="495">
        <f t="shared" si="53"/>
        <v>70486273</v>
      </c>
      <c r="D171" s="495">
        <f t="shared" si="53"/>
        <v>72070105</v>
      </c>
      <c r="E171" s="495">
        <f t="shared" si="53"/>
        <v>74660387</v>
      </c>
      <c r="F171" s="495">
        <f t="shared" si="53"/>
        <v>70135399</v>
      </c>
      <c r="G171" s="495">
        <f t="shared" ref="G171:K171" si="54">SUM(G131:G170)</f>
        <v>69045631</v>
      </c>
      <c r="H171" s="453">
        <f t="shared" si="54"/>
        <v>77667752</v>
      </c>
      <c r="I171" s="495">
        <f t="shared" si="54"/>
        <v>71305091</v>
      </c>
      <c r="J171" s="453">
        <f t="shared" si="54"/>
        <v>67025083</v>
      </c>
      <c r="K171" s="454">
        <f t="shared" si="54"/>
        <v>68931141.934844986</v>
      </c>
      <c r="N171" s="12"/>
      <c r="O171" s="12"/>
      <c r="P171" s="12"/>
      <c r="Q171" s="12"/>
      <c r="R171" s="12"/>
      <c r="S171" s="12"/>
      <c r="T171" s="12"/>
      <c r="U171" s="12"/>
    </row>
    <row r="172" spans="1:21" s="38" customFormat="1" hidden="1" outlineLevel="1">
      <c r="A172" s="601" t="s">
        <v>473</v>
      </c>
      <c r="B172" s="598"/>
      <c r="C172" s="598"/>
      <c r="D172" s="598"/>
      <c r="E172" s="598"/>
      <c r="F172" s="598"/>
      <c r="G172" s="598"/>
      <c r="H172" s="598"/>
      <c r="I172" s="598"/>
      <c r="J172" s="598"/>
      <c r="K172" s="597"/>
      <c r="L172" s="35"/>
      <c r="M172" s="35"/>
      <c r="N172" s="35"/>
      <c r="O172" s="35"/>
      <c r="P172" s="35"/>
      <c r="Q172" s="35"/>
      <c r="R172" s="35"/>
      <c r="S172" s="35"/>
      <c r="T172" s="35"/>
    </row>
    <row r="173" spans="1:21" hidden="1" outlineLevel="1">
      <c r="A173" s="372" t="s">
        <v>3</v>
      </c>
      <c r="B173" s="484">
        <f>(INDEX(Data!951:951,1,$P$1-18))+(INDEX(Data!951:951,1,$P$1-17))</f>
        <v>19375821</v>
      </c>
      <c r="C173" s="484">
        <f>(INDEX(Data!951:951,1,$P$1-16))+(INDEX(Data!951:951,1,$P$1-15))</f>
        <v>14890824</v>
      </c>
      <c r="D173" s="484">
        <f>(INDEX(Data!951:951,1,$P$1-14))+(INDEX(Data!951:951,1,$P$1-13))</f>
        <v>19396452</v>
      </c>
      <c r="E173" s="484">
        <f>(INDEX(Data!951:951,1,$P$1-12))+(INDEX(Data!951:951,1,$P$1-11))</f>
        <v>16918957</v>
      </c>
      <c r="F173" s="484">
        <f>(INDEX(Data!951:951,1,$P$1-10))+(INDEX(Data!951:951,1,$P$1-9))</f>
        <v>18468034</v>
      </c>
      <c r="G173" s="484">
        <f>(INDEX(Data!951:951,1,$P$1-8))+(INDEX(Data!951:951,1,$P$1-7))</f>
        <v>19665857</v>
      </c>
      <c r="H173" s="390">
        <f>(INDEX(Data!951:951,1,$P$1-6))+(INDEX(Data!951:951,1,$P$1-5))</f>
        <v>17346411</v>
      </c>
      <c r="I173" s="482">
        <f>(INDEX(Data!951:951,1,$P$1-4))+(INDEX(Data!951:951,1,$P$1-3))</f>
        <v>18239512</v>
      </c>
      <c r="J173" s="392">
        <f>(INDEX(Data!951:951,1,$P$1-2))+(INDEX(Data!951:951,1,$P$1-1))</f>
        <v>17216039</v>
      </c>
      <c r="K173" s="371">
        <f>(INDEX(Data!951:951,1,$P$1))+(INDEX(Data!951:951,1,$P$1+1))</f>
        <v>22456037</v>
      </c>
      <c r="N173" s="12"/>
      <c r="O173" s="12"/>
      <c r="P173" s="12"/>
      <c r="Q173" s="12"/>
      <c r="R173" s="12"/>
      <c r="S173" s="12"/>
      <c r="T173" s="12"/>
      <c r="U173" s="12"/>
    </row>
    <row r="174" spans="1:21" hidden="1" outlineLevel="1">
      <c r="A174" s="372" t="s">
        <v>4</v>
      </c>
      <c r="B174" s="153">
        <f>(INDEX(Data!952:952,1,$P$1-18))+(INDEX(Data!952:952,1,$P$1-17))</f>
        <v>90674481</v>
      </c>
      <c r="C174" s="153">
        <f>(INDEX(Data!952:952,1,$P$1-16))+(INDEX(Data!952:952,1,$P$1-15))</f>
        <v>46335529</v>
      </c>
      <c r="D174" s="153">
        <f>(INDEX(Data!952:952,1,$P$1-14))+(INDEX(Data!952:952,1,$P$1-13))</f>
        <v>84782723</v>
      </c>
      <c r="E174" s="153">
        <f>(INDEX(Data!952:952,1,$P$1-12))+(INDEX(Data!952:952,1,$P$1-11))</f>
        <v>90315537</v>
      </c>
      <c r="F174" s="153">
        <f>(INDEX(Data!952:952,1,$P$1-10))+(INDEX(Data!952:952,1,$P$1-9))</f>
        <v>81429937</v>
      </c>
      <c r="G174" s="153">
        <f>(INDEX(Data!952:952,1,$P$1-8))+(INDEX(Data!952:952,1,$P$1-7))</f>
        <v>83181206</v>
      </c>
      <c r="H174" s="154">
        <f>(INDEX(Data!952:952,1,$P$1-6))+(INDEX(Data!952:952,1,$P$1-5))</f>
        <v>88943482</v>
      </c>
      <c r="I174" s="153">
        <f>(INDEX(Data!952:952,1,$P$1-4))+(INDEX(Data!952:952,1,$P$1-3))</f>
        <v>92456721</v>
      </c>
      <c r="J174" s="154">
        <f>(INDEX(Data!952:952,1,$P$1-2))+(INDEX(Data!952:952,1,$P$1-1))</f>
        <v>96215052</v>
      </c>
      <c r="K174" s="155">
        <f>(INDEX(Data!952:952,1,$P$1))+(INDEX(Data!952:952,1,$P$1+1))</f>
        <v>92766689</v>
      </c>
      <c r="N174" s="12"/>
      <c r="O174" s="12"/>
      <c r="P174" s="12"/>
      <c r="Q174" s="12"/>
      <c r="R174" s="12"/>
      <c r="S174" s="12"/>
      <c r="T174" s="12"/>
      <c r="U174" s="12"/>
    </row>
    <row r="175" spans="1:21" hidden="1" outlineLevel="1">
      <c r="A175" s="372" t="s">
        <v>5</v>
      </c>
      <c r="B175" s="153">
        <f>(INDEX(Data!953:953,1,$P$1-18))+(INDEX(Data!953:953,1,$P$1-17))</f>
        <v>11537655</v>
      </c>
      <c r="C175" s="153">
        <f>(INDEX(Data!953:953,1,$P$1-16))+(INDEX(Data!953:953,1,$P$1-15))</f>
        <v>8603295</v>
      </c>
      <c r="D175" s="153">
        <f>(INDEX(Data!953:953,1,$P$1-14))+(INDEX(Data!953:953,1,$P$1-13))</f>
        <v>13515778</v>
      </c>
      <c r="E175" s="153">
        <f>(INDEX(Data!953:953,1,$P$1-12))+(INDEX(Data!953:953,1,$P$1-11))</f>
        <v>13875598</v>
      </c>
      <c r="F175" s="153">
        <f>(INDEX(Data!953:953,1,$P$1-10))+(INDEX(Data!953:953,1,$P$1-9))</f>
        <v>14006664</v>
      </c>
      <c r="G175" s="153">
        <f>(INDEX(Data!953:953,1,$P$1-8))+(INDEX(Data!953:953,1,$P$1-7))</f>
        <v>16719657</v>
      </c>
      <c r="H175" s="154">
        <f>(INDEX(Data!953:953,1,$P$1-6))+(INDEX(Data!953:953,1,$P$1-5))</f>
        <v>16855085</v>
      </c>
      <c r="I175" s="153">
        <f>(INDEX(Data!953:953,1,$P$1-4))+(INDEX(Data!953:953,1,$P$1-3))</f>
        <v>17231779</v>
      </c>
      <c r="J175" s="154">
        <f>(INDEX(Data!953:953,1,$P$1-2))+(INDEX(Data!953:953,1,$P$1-1))</f>
        <v>15970390</v>
      </c>
      <c r="K175" s="155">
        <f>(INDEX(Data!953:953,1,$P$1))+(INDEX(Data!953:953,1,$P$1+1))</f>
        <v>18457948</v>
      </c>
      <c r="N175" s="12"/>
      <c r="O175" s="12"/>
      <c r="P175" s="12"/>
      <c r="Q175" s="12"/>
      <c r="R175" s="12"/>
      <c r="S175" s="12"/>
      <c r="T175" s="12"/>
      <c r="U175" s="12"/>
    </row>
    <row r="176" spans="1:21" hidden="1" outlineLevel="1">
      <c r="A176" s="372" t="s">
        <v>6</v>
      </c>
      <c r="B176" s="153">
        <f>(INDEX(Data!954:954,1,$P$1-18))+(INDEX(Data!954:954,1,$P$1-17))</f>
        <v>16611820</v>
      </c>
      <c r="C176" s="153">
        <f>(INDEX(Data!954:954,1,$P$1-16))+(INDEX(Data!954:954,1,$P$1-15))</f>
        <v>11776404</v>
      </c>
      <c r="D176" s="153">
        <f>(INDEX(Data!954:954,1,$P$1-14))+(INDEX(Data!954:954,1,$P$1-13))</f>
        <v>17298223</v>
      </c>
      <c r="E176" s="153">
        <f>(INDEX(Data!954:954,1,$P$1-12))+(INDEX(Data!954:954,1,$P$1-11))</f>
        <v>16217907</v>
      </c>
      <c r="F176" s="153">
        <f>(INDEX(Data!954:954,1,$P$1-10))+(INDEX(Data!954:954,1,$P$1-9))</f>
        <v>14503879</v>
      </c>
      <c r="G176" s="153">
        <f>(INDEX(Data!954:954,1,$P$1-8))+(INDEX(Data!954:954,1,$P$1-7))</f>
        <v>15758048</v>
      </c>
      <c r="H176" s="154">
        <f>(INDEX(Data!954:954,1,$P$1-6))+(INDEX(Data!954:954,1,$P$1-5))</f>
        <v>17339290</v>
      </c>
      <c r="I176" s="153">
        <f>(INDEX(Data!954:954,1,$P$1-4))+(INDEX(Data!954:954,1,$P$1-3))</f>
        <v>19745218</v>
      </c>
      <c r="J176" s="154">
        <f>(INDEX(Data!954:954,1,$P$1-2))+(INDEX(Data!954:954,1,$P$1-1))</f>
        <v>19407315</v>
      </c>
      <c r="K176" s="155">
        <f>(INDEX(Data!954:954,1,$P$1))+(INDEX(Data!954:954,1,$P$1+1))</f>
        <v>19662783</v>
      </c>
      <c r="N176" s="12"/>
      <c r="O176" s="12"/>
      <c r="P176" s="12"/>
      <c r="Q176" s="12"/>
      <c r="R176" s="12"/>
      <c r="S176" s="12"/>
      <c r="T176" s="12"/>
      <c r="U176" s="12"/>
    </row>
    <row r="177" spans="1:21" hidden="1" outlineLevel="1">
      <c r="A177" s="372" t="s">
        <v>399</v>
      </c>
      <c r="B177" s="153">
        <f>(INDEX(Data!955:955,1,$P$1-18))+(INDEX(Data!955:955,1,$P$1-17))</f>
        <v>0</v>
      </c>
      <c r="C177" s="153">
        <f>(INDEX(Data!955:955,1,$P$1-16))+(INDEX(Data!955:955,1,$P$1-15))</f>
        <v>0</v>
      </c>
      <c r="D177" s="153">
        <f>(INDEX(Data!955:955,1,$P$1-14))+(INDEX(Data!955:955,1,$P$1-13))</f>
        <v>0</v>
      </c>
      <c r="E177" s="153">
        <f>(INDEX(Data!955:955,1,$P$1-12))+(INDEX(Data!955:955,1,$P$1-11))</f>
        <v>0</v>
      </c>
      <c r="F177" s="153">
        <f>(INDEX(Data!955:955,1,$P$1-10))+(INDEX(Data!955:955,1,$P$1-9))</f>
        <v>0</v>
      </c>
      <c r="G177" s="153">
        <f>(INDEX(Data!955:955,1,$P$1-8))+(INDEX(Data!955:955,1,$P$1-7))</f>
        <v>0</v>
      </c>
      <c r="H177" s="154">
        <f>(INDEX(Data!955:955,1,$P$1-6))+(INDEX(Data!955:955,1,$P$1-5))</f>
        <v>0</v>
      </c>
      <c r="I177" s="153">
        <f>(INDEX(Data!955:955,1,$P$1-4))+(INDEX(Data!955:955,1,$P$1-3))</f>
        <v>19383601</v>
      </c>
      <c r="J177" s="154">
        <f>(INDEX(Data!955:955,1,$P$1-2))+(INDEX(Data!955:955,1,$P$1-1))</f>
        <v>17500203</v>
      </c>
      <c r="K177" s="155">
        <f>(INDEX(Data!955:955,1,$P$1))+(INDEX(Data!955:955,1,$P$1+1))</f>
        <v>18637526</v>
      </c>
      <c r="N177" s="12"/>
      <c r="O177" s="12"/>
      <c r="P177" s="12"/>
      <c r="Q177" s="12"/>
      <c r="R177" s="12"/>
      <c r="S177" s="12"/>
      <c r="T177" s="12"/>
      <c r="U177" s="12"/>
    </row>
    <row r="178" spans="1:21" hidden="1" outlineLevel="1">
      <c r="A178" s="372" t="s">
        <v>7</v>
      </c>
      <c r="B178" s="153">
        <f>(INDEX(Data!956:956,1,$P$1-18))+(INDEX(Data!956:956,1,$P$1-17))</f>
        <v>11381424</v>
      </c>
      <c r="C178" s="153">
        <f>(INDEX(Data!956:956,1,$P$1-16))+(INDEX(Data!956:956,1,$P$1-15))</f>
        <v>10336100</v>
      </c>
      <c r="D178" s="153">
        <f>(INDEX(Data!956:956,1,$P$1-14))+(INDEX(Data!956:956,1,$P$1-13))</f>
        <v>12414988</v>
      </c>
      <c r="E178" s="153">
        <f>(INDEX(Data!956:956,1,$P$1-12))+(INDEX(Data!956:956,1,$P$1-11))</f>
        <v>11988332</v>
      </c>
      <c r="F178" s="153">
        <f>(INDEX(Data!956:956,1,$P$1-10))+(INDEX(Data!956:956,1,$P$1-9))</f>
        <v>11618607</v>
      </c>
      <c r="G178" s="153">
        <f>(INDEX(Data!956:956,1,$P$1-8))+(INDEX(Data!956:956,1,$P$1-7))</f>
        <v>12023286</v>
      </c>
      <c r="H178" s="154">
        <f>(INDEX(Data!956:956,1,$P$1-6))+(INDEX(Data!956:956,1,$P$1-5))</f>
        <v>11762796</v>
      </c>
      <c r="I178" s="153">
        <f>(INDEX(Data!956:956,1,$P$1-4))+(INDEX(Data!956:956,1,$P$1-3))</f>
        <v>0</v>
      </c>
      <c r="J178" s="154">
        <f>(INDEX(Data!956:956,1,$P$1-2))+(INDEX(Data!956:956,1,$P$1-1))</f>
        <v>0</v>
      </c>
      <c r="K178" s="155">
        <f>(INDEX(Data!956:956,1,$P$1))+(INDEX(Data!956:956,1,$P$1+1))</f>
        <v>0</v>
      </c>
      <c r="N178" s="12"/>
      <c r="O178" s="12"/>
      <c r="P178" s="12"/>
      <c r="Q178" s="12"/>
      <c r="R178" s="12"/>
      <c r="S178" s="12"/>
      <c r="T178" s="12"/>
      <c r="U178" s="12"/>
    </row>
    <row r="179" spans="1:21" hidden="1" outlineLevel="1">
      <c r="A179" s="372" t="s">
        <v>8</v>
      </c>
      <c r="B179" s="153">
        <f>(INDEX(Data!957:957,1,$P$1-18))+(INDEX(Data!957:957,1,$P$1-17))</f>
        <v>2482703</v>
      </c>
      <c r="C179" s="153">
        <f>(INDEX(Data!957:957,1,$P$1-16))+(INDEX(Data!957:957,1,$P$1-15))</f>
        <v>1263708</v>
      </c>
      <c r="D179" s="153">
        <f>(INDEX(Data!957:957,1,$P$1-14))+(INDEX(Data!957:957,1,$P$1-13))</f>
        <v>2766016</v>
      </c>
      <c r="E179" s="153">
        <f>(INDEX(Data!957:957,1,$P$1-12))+(INDEX(Data!957:957,1,$P$1-11))</f>
        <v>4173235</v>
      </c>
      <c r="F179" s="153">
        <f>(INDEX(Data!957:957,1,$P$1-10))+(INDEX(Data!957:957,1,$P$1-9))</f>
        <v>3692442</v>
      </c>
      <c r="G179" s="153">
        <f>(INDEX(Data!957:957,1,$P$1-8))+(INDEX(Data!957:957,1,$P$1-7))</f>
        <v>4285550</v>
      </c>
      <c r="H179" s="154">
        <f>(INDEX(Data!957:957,1,$P$1-6))+(INDEX(Data!957:957,1,$P$1-5))</f>
        <v>5163020</v>
      </c>
      <c r="I179" s="153">
        <f>(INDEX(Data!957:957,1,$P$1-4))+(INDEX(Data!957:957,1,$P$1-3))</f>
        <v>0</v>
      </c>
      <c r="J179" s="154">
        <f>(INDEX(Data!957:957,1,$P$1-2))+(INDEX(Data!957:957,1,$P$1-1))</f>
        <v>0</v>
      </c>
      <c r="K179" s="155">
        <f>(INDEX(Data!957:957,1,$P$1))+(INDEX(Data!957:957,1,$P$1+1))</f>
        <v>0</v>
      </c>
      <c r="N179" s="12"/>
      <c r="O179" s="12"/>
      <c r="P179" s="12"/>
      <c r="Q179" s="12"/>
      <c r="R179" s="12"/>
      <c r="S179" s="12"/>
      <c r="T179" s="12"/>
      <c r="U179" s="12"/>
    </row>
    <row r="180" spans="1:21" hidden="1" outlineLevel="1">
      <c r="A180" s="372" t="s">
        <v>9</v>
      </c>
      <c r="B180" s="153">
        <f>(INDEX(Data!958:958,1,$P$1-18))+(INDEX(Data!958:958,1,$P$1-17))</f>
        <v>2122933</v>
      </c>
      <c r="C180" s="153">
        <f>(INDEX(Data!958:958,1,$P$1-16))+(INDEX(Data!958:958,1,$P$1-15))</f>
        <v>1467630</v>
      </c>
      <c r="D180" s="153">
        <f>(INDEX(Data!958:958,1,$P$1-14))+(INDEX(Data!958:958,1,$P$1-13))</f>
        <v>1998674</v>
      </c>
      <c r="E180" s="153">
        <f>(INDEX(Data!958:958,1,$P$1-12))+(INDEX(Data!958:958,1,$P$1-11))</f>
        <v>1933163</v>
      </c>
      <c r="F180" s="153">
        <f>(INDEX(Data!958:958,1,$P$1-10))+(INDEX(Data!958:958,1,$P$1-9))</f>
        <v>370055</v>
      </c>
      <c r="G180" s="153">
        <f>(INDEX(Data!958:958,1,$P$1-8))+(INDEX(Data!958:958,1,$P$1-7))</f>
        <v>1831196</v>
      </c>
      <c r="H180" s="154">
        <f>(INDEX(Data!958:958,1,$P$1-6))+(INDEX(Data!958:958,1,$P$1-5))</f>
        <v>2063958</v>
      </c>
      <c r="I180" s="153">
        <f>(INDEX(Data!958:958,1,$P$1-4))+(INDEX(Data!958:958,1,$P$1-3))</f>
        <v>2593296</v>
      </c>
      <c r="J180" s="154">
        <f>(INDEX(Data!958:958,1,$P$1-2))+(INDEX(Data!958:958,1,$P$1-1))</f>
        <v>1737915</v>
      </c>
      <c r="K180" s="155">
        <f>(INDEX(Data!958:958,1,$P$1))+(INDEX(Data!958:958,1,$P$1+1))</f>
        <v>2173339</v>
      </c>
      <c r="N180" s="12"/>
      <c r="O180" s="12"/>
      <c r="P180" s="12"/>
      <c r="Q180" s="12"/>
      <c r="R180" s="12"/>
      <c r="S180" s="12"/>
      <c r="T180" s="12"/>
      <c r="U180" s="12"/>
    </row>
    <row r="181" spans="1:21" hidden="1" outlineLevel="1">
      <c r="A181" s="372" t="s">
        <v>10</v>
      </c>
      <c r="B181" s="153">
        <f>(INDEX(Data!959:959,1,$P$1-18))+(INDEX(Data!959:959,1,$P$1-17))</f>
        <v>15553058</v>
      </c>
      <c r="C181" s="153">
        <f>(INDEX(Data!959:959,1,$P$1-16))+(INDEX(Data!959:959,1,$P$1-15))</f>
        <v>12228404</v>
      </c>
      <c r="D181" s="153">
        <f>(INDEX(Data!959:959,1,$P$1-14))+(INDEX(Data!959:959,1,$P$1-13))</f>
        <v>17961294</v>
      </c>
      <c r="E181" s="153">
        <f>(INDEX(Data!959:959,1,$P$1-12))+(INDEX(Data!959:959,1,$P$1-11))</f>
        <v>19173412</v>
      </c>
      <c r="F181" s="153">
        <f>(INDEX(Data!959:959,1,$P$1-10))+(INDEX(Data!959:959,1,$P$1-9))</f>
        <v>19696750</v>
      </c>
      <c r="G181" s="153">
        <f>(INDEX(Data!959:959,1,$P$1-8))+(INDEX(Data!959:959,1,$P$1-7))</f>
        <v>18565225</v>
      </c>
      <c r="H181" s="154">
        <f>(INDEX(Data!959:959,1,$P$1-6))+(INDEX(Data!959:959,1,$P$1-5))</f>
        <v>20112111</v>
      </c>
      <c r="I181" s="153">
        <f>(INDEX(Data!959:959,1,$P$1-4))+(INDEX(Data!959:959,1,$P$1-3))</f>
        <v>19624827</v>
      </c>
      <c r="J181" s="154">
        <f>(INDEX(Data!959:959,1,$P$1-2))+(INDEX(Data!959:959,1,$P$1-1))</f>
        <v>21537505</v>
      </c>
      <c r="K181" s="155">
        <f>(INDEX(Data!959:959,1,$P$1))+(INDEX(Data!959:959,1,$P$1+1))</f>
        <v>26233806</v>
      </c>
      <c r="N181" s="12"/>
      <c r="O181" s="12"/>
      <c r="P181" s="12"/>
      <c r="Q181" s="12"/>
      <c r="R181" s="12"/>
      <c r="S181" s="12"/>
      <c r="T181" s="12"/>
      <c r="U181" s="12"/>
    </row>
    <row r="182" spans="1:21" hidden="1" outlineLevel="1">
      <c r="A182" s="372" t="s">
        <v>11</v>
      </c>
      <c r="B182" s="153">
        <f>(INDEX(Data!960:960,1,$P$1-18))+(INDEX(Data!960:960,1,$P$1-17))</f>
        <v>3555779</v>
      </c>
      <c r="C182" s="153">
        <f>(INDEX(Data!960:960,1,$P$1-16))+(INDEX(Data!960:960,1,$P$1-15))</f>
        <v>3423300</v>
      </c>
      <c r="D182" s="153">
        <f>(INDEX(Data!960:960,1,$P$1-14))+(INDEX(Data!960:960,1,$P$1-13))</f>
        <v>4872019</v>
      </c>
      <c r="E182" s="153">
        <f>(INDEX(Data!960:960,1,$P$1-12))+(INDEX(Data!960:960,1,$P$1-11))</f>
        <v>4305490</v>
      </c>
      <c r="F182" s="153">
        <f>(INDEX(Data!960:960,1,$P$1-10))+(INDEX(Data!960:960,1,$P$1-9))</f>
        <v>3617326</v>
      </c>
      <c r="G182" s="153">
        <f>(INDEX(Data!960:960,1,$P$1-8))+(INDEX(Data!960:960,1,$P$1-7))</f>
        <v>3606444</v>
      </c>
      <c r="H182" s="154">
        <f>(INDEX(Data!960:960,1,$P$1-6))+(INDEX(Data!960:960,1,$P$1-5))</f>
        <v>4153153</v>
      </c>
      <c r="I182" s="153">
        <f>(INDEX(Data!960:960,1,$P$1-4))+(INDEX(Data!960:960,1,$P$1-3))</f>
        <v>4562079</v>
      </c>
      <c r="J182" s="154">
        <f>(INDEX(Data!960:960,1,$P$1-2))+(INDEX(Data!960:960,1,$P$1-1))</f>
        <v>5030389</v>
      </c>
      <c r="K182" s="155">
        <f>(INDEX(Data!960:960,1,$P$1))+(INDEX(Data!960:960,1,$P$1+1))</f>
        <v>5478232</v>
      </c>
      <c r="N182" s="12"/>
      <c r="O182" s="12"/>
      <c r="P182" s="12"/>
      <c r="Q182" s="12"/>
      <c r="R182" s="12"/>
      <c r="S182" s="12"/>
      <c r="T182" s="12"/>
      <c r="U182" s="12"/>
    </row>
    <row r="183" spans="1:21" hidden="1" outlineLevel="1">
      <c r="A183" s="372" t="s">
        <v>12</v>
      </c>
      <c r="B183" s="153">
        <f>(INDEX(Data!961:961,1,$P$1-18))+(INDEX(Data!961:961,1,$P$1-17))</f>
        <v>52039928</v>
      </c>
      <c r="C183" s="153">
        <f>(INDEX(Data!961:961,1,$P$1-16))+(INDEX(Data!961:961,1,$P$1-15))</f>
        <v>52513110</v>
      </c>
      <c r="D183" s="153">
        <f>(INDEX(Data!961:961,1,$P$1-14))+(INDEX(Data!961:961,1,$P$1-13))</f>
        <v>62084035</v>
      </c>
      <c r="E183" s="153">
        <f>(INDEX(Data!961:961,1,$P$1-12))+(INDEX(Data!961:961,1,$P$1-11))</f>
        <v>67522012</v>
      </c>
      <c r="F183" s="153">
        <f>(INDEX(Data!961:961,1,$P$1-10))+(INDEX(Data!961:961,1,$P$1-9))</f>
        <v>61035951</v>
      </c>
      <c r="G183" s="153">
        <f>(INDEX(Data!961:961,1,$P$1-8))+(INDEX(Data!961:961,1,$P$1-7))</f>
        <v>55933726</v>
      </c>
      <c r="H183" s="154">
        <f>(INDEX(Data!961:961,1,$P$1-6))+(INDEX(Data!961:961,1,$P$1-5))</f>
        <v>58391519</v>
      </c>
      <c r="I183" s="153">
        <f>(INDEX(Data!961:961,1,$P$1-4))+(INDEX(Data!961:961,1,$P$1-3))</f>
        <v>63125842</v>
      </c>
      <c r="J183" s="154">
        <f>(INDEX(Data!961:961,1,$P$1-2))+(INDEX(Data!961:961,1,$P$1-1))</f>
        <v>67245080</v>
      </c>
      <c r="K183" s="155">
        <f>(INDEX(Data!961:961,1,$P$1))+(INDEX(Data!961:961,1,$P$1+1))</f>
        <v>67608801.221515045</v>
      </c>
      <c r="N183" s="12"/>
      <c r="O183" s="12"/>
      <c r="P183" s="12"/>
      <c r="Q183" s="12"/>
      <c r="R183" s="12"/>
      <c r="S183" s="12"/>
      <c r="T183" s="12"/>
      <c r="U183" s="12"/>
    </row>
    <row r="184" spans="1:21" hidden="1" outlineLevel="1">
      <c r="A184" s="372" t="s">
        <v>13</v>
      </c>
      <c r="B184" s="153">
        <f>(INDEX(Data!962:962,1,$P$1-18))+(INDEX(Data!962:962,1,$P$1-17))</f>
        <v>1228067</v>
      </c>
      <c r="C184" s="153">
        <f>(INDEX(Data!962:962,1,$P$1-16))+(INDEX(Data!962:962,1,$P$1-15))</f>
        <v>364807</v>
      </c>
      <c r="D184" s="153">
        <f>(INDEX(Data!962:962,1,$P$1-14))+(INDEX(Data!962:962,1,$P$1-13))</f>
        <v>964385</v>
      </c>
      <c r="E184" s="153">
        <f>(INDEX(Data!962:962,1,$P$1-12))+(INDEX(Data!962:962,1,$P$1-11))</f>
        <v>4014700</v>
      </c>
      <c r="F184" s="153">
        <f>(INDEX(Data!962:962,1,$P$1-10))+(INDEX(Data!962:962,1,$P$1-9))</f>
        <v>3427920</v>
      </c>
      <c r="G184" s="153">
        <f>(INDEX(Data!962:962,1,$P$1-8))+(INDEX(Data!962:962,1,$P$1-7))</f>
        <v>4090180</v>
      </c>
      <c r="H184" s="154">
        <f>(INDEX(Data!962:962,1,$P$1-6))+(INDEX(Data!962:962,1,$P$1-5))</f>
        <v>3872308</v>
      </c>
      <c r="I184" s="153">
        <f>(INDEX(Data!962:962,1,$P$1-4))+(INDEX(Data!962:962,1,$P$1-3))</f>
        <v>4076328</v>
      </c>
      <c r="J184" s="154">
        <f>(INDEX(Data!962:962,1,$P$1-2))+(INDEX(Data!962:962,1,$P$1-1))</f>
        <v>4395533</v>
      </c>
      <c r="K184" s="155">
        <f>(INDEX(Data!962:962,1,$P$1))+(INDEX(Data!962:962,1,$P$1+1))</f>
        <v>5080579.6091046333</v>
      </c>
      <c r="N184" s="12"/>
      <c r="O184" s="12"/>
      <c r="P184" s="12"/>
      <c r="Q184" s="12"/>
      <c r="R184" s="12"/>
      <c r="S184" s="12"/>
      <c r="T184" s="12"/>
      <c r="U184" s="12"/>
    </row>
    <row r="185" spans="1:21" hidden="1" outlineLevel="1">
      <c r="A185" s="372" t="s">
        <v>14</v>
      </c>
      <c r="B185" s="153">
        <f>(INDEX(Data!963:963,1,$P$1-18))+(INDEX(Data!963:963,1,$P$1-17))</f>
        <v>7905369</v>
      </c>
      <c r="C185" s="153">
        <f>(INDEX(Data!963:963,1,$P$1-16))+(INDEX(Data!963:963,1,$P$1-15))</f>
        <v>5576546</v>
      </c>
      <c r="D185" s="153">
        <f>(INDEX(Data!963:963,1,$P$1-14))+(INDEX(Data!963:963,1,$P$1-13))</f>
        <v>8651737</v>
      </c>
      <c r="E185" s="153">
        <f>(INDEX(Data!963:963,1,$P$1-12))+(INDEX(Data!963:963,1,$P$1-11))</f>
        <v>7618911</v>
      </c>
      <c r="F185" s="153">
        <f>(INDEX(Data!963:963,1,$P$1-10))+(INDEX(Data!963:963,1,$P$1-9))</f>
        <v>6065166</v>
      </c>
      <c r="G185" s="153">
        <f>(INDEX(Data!963:963,1,$P$1-8))+(INDEX(Data!963:963,1,$P$1-7))</f>
        <v>6353549</v>
      </c>
      <c r="H185" s="154">
        <f>(INDEX(Data!963:963,1,$P$1-6))+(INDEX(Data!963:963,1,$P$1-5))</f>
        <v>6189117</v>
      </c>
      <c r="I185" s="153">
        <f>(INDEX(Data!963:963,1,$P$1-4))+(INDEX(Data!963:963,1,$P$1-3))</f>
        <v>7111854</v>
      </c>
      <c r="J185" s="154">
        <f>(INDEX(Data!963:963,1,$P$1-2))+(INDEX(Data!963:963,1,$P$1-1))</f>
        <v>7324963</v>
      </c>
      <c r="K185" s="155">
        <f>(INDEX(Data!963:963,1,$P$1))+(INDEX(Data!963:963,1,$P$1+1))</f>
        <v>9085701</v>
      </c>
      <c r="N185" s="12"/>
      <c r="O185" s="12"/>
      <c r="P185" s="12"/>
      <c r="Q185" s="12"/>
      <c r="R185" s="12"/>
      <c r="S185" s="12"/>
      <c r="T185" s="12"/>
      <c r="U185" s="12"/>
    </row>
    <row r="186" spans="1:21" hidden="1" outlineLevel="1">
      <c r="A186" s="372" t="s">
        <v>15</v>
      </c>
      <c r="B186" s="153">
        <f>(INDEX(Data!964:964,1,$P$1-18))+(INDEX(Data!964:964,1,$P$1-17))</f>
        <v>7203544</v>
      </c>
      <c r="C186" s="153">
        <f>(INDEX(Data!964:964,1,$P$1-16))+(INDEX(Data!964:964,1,$P$1-15))</f>
        <v>5652223</v>
      </c>
      <c r="D186" s="153">
        <f>(INDEX(Data!964:964,1,$P$1-14))+(INDEX(Data!964:964,1,$P$1-13))</f>
        <v>6789121</v>
      </c>
      <c r="E186" s="153">
        <f>(INDEX(Data!964:964,1,$P$1-12))+(INDEX(Data!964:964,1,$P$1-11))</f>
        <v>6492103</v>
      </c>
      <c r="F186" s="153">
        <f>(INDEX(Data!964:964,1,$P$1-10))+(INDEX(Data!964:964,1,$P$1-9))</f>
        <v>6615931</v>
      </c>
      <c r="G186" s="153">
        <f>(INDEX(Data!964:964,1,$P$1-8))+(INDEX(Data!964:964,1,$P$1-7))</f>
        <v>6595719</v>
      </c>
      <c r="H186" s="154">
        <f>(INDEX(Data!964:964,1,$P$1-6))+(INDEX(Data!964:964,1,$P$1-5))</f>
        <v>6957892</v>
      </c>
      <c r="I186" s="153">
        <f>(INDEX(Data!964:964,1,$P$1-4))+(INDEX(Data!964:964,1,$P$1-3))</f>
        <v>7412159</v>
      </c>
      <c r="J186" s="154">
        <f>(INDEX(Data!964:964,1,$P$1-2))+(INDEX(Data!964:964,1,$P$1-1))</f>
        <v>8832144</v>
      </c>
      <c r="K186" s="155">
        <f>(INDEX(Data!964:964,1,$P$1))+(INDEX(Data!964:964,1,$P$1+1))</f>
        <v>8222311</v>
      </c>
      <c r="N186" s="12"/>
      <c r="O186" s="12"/>
      <c r="P186" s="12"/>
      <c r="Q186" s="12"/>
      <c r="R186" s="12"/>
      <c r="S186" s="12"/>
      <c r="T186" s="12"/>
      <c r="U186" s="12"/>
    </row>
    <row r="187" spans="1:21" hidden="1" outlineLevel="1">
      <c r="A187" s="372" t="s">
        <v>16</v>
      </c>
      <c r="B187" s="153">
        <f>(INDEX(Data!965:965,1,$P$1-18))+(INDEX(Data!965:965,1,$P$1-17))</f>
        <v>0</v>
      </c>
      <c r="C187" s="153">
        <f>(INDEX(Data!965:965,1,$P$1-16))+(INDEX(Data!965:965,1,$P$1-15))</f>
        <v>0</v>
      </c>
      <c r="D187" s="153">
        <f>(INDEX(Data!965:965,1,$P$1-14))+(INDEX(Data!965:965,1,$P$1-13))</f>
        <v>0</v>
      </c>
      <c r="E187" s="153">
        <f>(INDEX(Data!965:965,1,$P$1-12))+(INDEX(Data!965:965,1,$P$1-11))</f>
        <v>0</v>
      </c>
      <c r="F187" s="153">
        <f>(INDEX(Data!965:965,1,$P$1-10))+(INDEX(Data!965:965,1,$P$1-9))</f>
        <v>0</v>
      </c>
      <c r="G187" s="153">
        <f>(INDEX(Data!965:965,1,$P$1-8))+(INDEX(Data!965:965,1,$P$1-7))</f>
        <v>921970</v>
      </c>
      <c r="H187" s="154">
        <f>(INDEX(Data!965:965,1,$P$1-6))+(INDEX(Data!965:965,1,$P$1-5))</f>
        <v>991626</v>
      </c>
      <c r="I187" s="153">
        <f>(INDEX(Data!965:965,1,$P$1-4))+(INDEX(Data!965:965,1,$P$1-3))</f>
        <v>1254070</v>
      </c>
      <c r="J187" s="154">
        <f>(INDEX(Data!965:965,1,$P$1-2))+(INDEX(Data!965:965,1,$P$1-1))</f>
        <v>1344890</v>
      </c>
      <c r="K187" s="155">
        <f>(INDEX(Data!965:965,1,$P$1))+(INDEX(Data!965:965,1,$P$1+1))</f>
        <v>1142728.0000000005</v>
      </c>
      <c r="N187" s="12"/>
      <c r="O187" s="12"/>
      <c r="P187" s="12"/>
      <c r="Q187" s="12"/>
      <c r="R187" s="12"/>
      <c r="S187" s="12"/>
      <c r="T187" s="12"/>
      <c r="U187" s="12"/>
    </row>
    <row r="188" spans="1:21" hidden="1" outlineLevel="1">
      <c r="A188" s="372" t="s">
        <v>17</v>
      </c>
      <c r="B188" s="153">
        <f>(INDEX(Data!966:966,1,$P$1-18))+(INDEX(Data!966:966,1,$P$1-17))</f>
        <v>6265660</v>
      </c>
      <c r="C188" s="153">
        <f>(INDEX(Data!966:966,1,$P$1-16))+(INDEX(Data!966:966,1,$P$1-15))</f>
        <v>4944319</v>
      </c>
      <c r="D188" s="153">
        <f>(INDEX(Data!966:966,1,$P$1-14))+(INDEX(Data!966:966,1,$P$1-13))</f>
        <v>6392554</v>
      </c>
      <c r="E188" s="153">
        <f>(INDEX(Data!966:966,1,$P$1-12))+(INDEX(Data!966:966,1,$P$1-11))</f>
        <v>6798874</v>
      </c>
      <c r="F188" s="153">
        <f>(INDEX(Data!966:966,1,$P$1-10))+(INDEX(Data!966:966,1,$P$1-9))</f>
        <v>6335144</v>
      </c>
      <c r="G188" s="153">
        <f>(INDEX(Data!966:966,1,$P$1-8))+(INDEX(Data!966:966,1,$P$1-7))</f>
        <v>7240401</v>
      </c>
      <c r="H188" s="154">
        <f>(INDEX(Data!966:966,1,$P$1-6))+(INDEX(Data!966:966,1,$P$1-5))</f>
        <v>8246056</v>
      </c>
      <c r="I188" s="153">
        <f>(INDEX(Data!966:966,1,$P$1-4))+(INDEX(Data!966:966,1,$P$1-3))</f>
        <v>9100618</v>
      </c>
      <c r="J188" s="154">
        <f>(INDEX(Data!966:966,1,$P$1-2))+(INDEX(Data!966:966,1,$P$1-1))</f>
        <v>8594467</v>
      </c>
      <c r="K188" s="155">
        <f>(INDEX(Data!966:966,1,$P$1))+(INDEX(Data!966:966,1,$P$1+1))</f>
        <v>9749642</v>
      </c>
      <c r="N188" s="12"/>
      <c r="O188" s="12"/>
      <c r="P188" s="12"/>
      <c r="Q188" s="12"/>
      <c r="R188" s="12"/>
      <c r="S188" s="12"/>
      <c r="T188" s="12"/>
      <c r="U188" s="12"/>
    </row>
    <row r="189" spans="1:21" hidden="1" outlineLevel="1">
      <c r="A189" s="372" t="s">
        <v>18</v>
      </c>
      <c r="B189" s="153">
        <f>(INDEX(Data!967:967,1,$P$1-18))+(INDEX(Data!967:967,1,$P$1-17))</f>
        <v>6347708</v>
      </c>
      <c r="C189" s="153">
        <f>(INDEX(Data!967:967,1,$P$1-16))+(INDEX(Data!967:967,1,$P$1-15))</f>
        <v>5157336</v>
      </c>
      <c r="D189" s="153">
        <f>(INDEX(Data!967:967,1,$P$1-14))+(INDEX(Data!967:967,1,$P$1-13))</f>
        <v>5765638</v>
      </c>
      <c r="E189" s="153">
        <f>(INDEX(Data!967:967,1,$P$1-12))+(INDEX(Data!967:967,1,$P$1-11))</f>
        <v>5562903</v>
      </c>
      <c r="F189" s="153">
        <f>(INDEX(Data!967:967,1,$P$1-10))+(INDEX(Data!967:967,1,$P$1-9))</f>
        <v>4286169</v>
      </c>
      <c r="G189" s="153">
        <f>(INDEX(Data!967:967,1,$P$1-8))+(INDEX(Data!967:967,1,$P$1-7))</f>
        <v>4474406</v>
      </c>
      <c r="H189" s="154">
        <f>(INDEX(Data!967:967,1,$P$1-6))+(INDEX(Data!967:967,1,$P$1-5))</f>
        <v>7160790</v>
      </c>
      <c r="I189" s="153">
        <f>(INDEX(Data!967:967,1,$P$1-4))+(INDEX(Data!967:967,1,$P$1-3))</f>
        <v>5754364</v>
      </c>
      <c r="J189" s="154">
        <f>(INDEX(Data!967:967,1,$P$1-2))+(INDEX(Data!967:967,1,$P$1-1))</f>
        <v>4645143</v>
      </c>
      <c r="K189" s="155">
        <f>(INDEX(Data!967:967,1,$P$1))+(INDEX(Data!967:967,1,$P$1+1))</f>
        <v>6099501</v>
      </c>
      <c r="N189" s="12"/>
      <c r="O189" s="12"/>
      <c r="P189" s="12"/>
      <c r="Q189" s="12"/>
      <c r="R189" s="12"/>
      <c r="S189" s="12"/>
      <c r="T189" s="12"/>
      <c r="U189" s="12"/>
    </row>
    <row r="190" spans="1:21" hidden="1" outlineLevel="1">
      <c r="A190" s="372" t="s">
        <v>19</v>
      </c>
      <c r="B190" s="153">
        <f>(INDEX(Data!968:968,1,$P$1-18))+(INDEX(Data!968:968,1,$P$1-17))</f>
        <v>0</v>
      </c>
      <c r="C190" s="153">
        <f>(INDEX(Data!968:968,1,$P$1-16))+(INDEX(Data!968:968,1,$P$1-15))</f>
        <v>0</v>
      </c>
      <c r="D190" s="153">
        <f>(INDEX(Data!968:968,1,$P$1-14))+(INDEX(Data!968:968,1,$P$1-13))</f>
        <v>0</v>
      </c>
      <c r="E190" s="153">
        <f>(INDEX(Data!968:968,1,$P$1-12))+(INDEX(Data!968:968,1,$P$1-11))</f>
        <v>0</v>
      </c>
      <c r="F190" s="153">
        <f>(INDEX(Data!968:968,1,$P$1-10))+(INDEX(Data!968:968,1,$P$1-9))</f>
        <v>0</v>
      </c>
      <c r="G190" s="153">
        <f>(INDEX(Data!968:968,1,$P$1-8))+(INDEX(Data!968:968,1,$P$1-7))</f>
        <v>946856</v>
      </c>
      <c r="H190" s="154">
        <f>(INDEX(Data!968:968,1,$P$1-6))+(INDEX(Data!968:968,1,$P$1-5))</f>
        <v>2142564</v>
      </c>
      <c r="I190" s="153">
        <f>(INDEX(Data!968:968,1,$P$1-4))+(INDEX(Data!968:968,1,$P$1-3))</f>
        <v>2498886</v>
      </c>
      <c r="J190" s="154">
        <f>(INDEX(Data!968:968,1,$P$1-2))+(INDEX(Data!968:968,1,$P$1-1))</f>
        <v>2466671</v>
      </c>
      <c r="K190" s="155">
        <f>(INDEX(Data!968:968,1,$P$1))+(INDEX(Data!968:968,1,$P$1+1))</f>
        <v>3951703</v>
      </c>
      <c r="N190" s="12"/>
      <c r="O190" s="12"/>
      <c r="P190" s="12"/>
      <c r="Q190" s="12"/>
      <c r="R190" s="12"/>
      <c r="S190" s="12"/>
      <c r="T190" s="12"/>
      <c r="U190" s="12"/>
    </row>
    <row r="191" spans="1:21" hidden="1" outlineLevel="1">
      <c r="A191" s="372" t="s">
        <v>20</v>
      </c>
      <c r="B191" s="153">
        <f>(INDEX(Data!969:969,1,$P$1-18))+(INDEX(Data!969:969,1,$P$1-17))</f>
        <v>2459739</v>
      </c>
      <c r="C191" s="153">
        <f>(INDEX(Data!969:969,1,$P$1-16))+(INDEX(Data!969:969,1,$P$1-15))</f>
        <v>3665089</v>
      </c>
      <c r="D191" s="153">
        <f>(INDEX(Data!969:969,1,$P$1-14))+(INDEX(Data!969:969,1,$P$1-13))</f>
        <v>2678922</v>
      </c>
      <c r="E191" s="153">
        <f>(INDEX(Data!969:969,1,$P$1-12))+(INDEX(Data!969:969,1,$P$1-11))</f>
        <v>3427499</v>
      </c>
      <c r="F191" s="153">
        <f>(INDEX(Data!969:969,1,$P$1-10))+(INDEX(Data!969:969,1,$P$1-9))</f>
        <v>3140778</v>
      </c>
      <c r="G191" s="153">
        <f>(INDEX(Data!969:969,1,$P$1-8))+(INDEX(Data!969:969,1,$P$1-7))</f>
        <v>3610863</v>
      </c>
      <c r="H191" s="154">
        <f>(INDEX(Data!969:969,1,$P$1-6))+(INDEX(Data!969:969,1,$P$1-5))</f>
        <v>4564195</v>
      </c>
      <c r="I191" s="153">
        <f>(INDEX(Data!969:969,1,$P$1-4))+(INDEX(Data!969:969,1,$P$1-3))</f>
        <v>5059452</v>
      </c>
      <c r="J191" s="154">
        <f>(INDEX(Data!969:969,1,$P$1-2))+(INDEX(Data!969:969,1,$P$1-1))</f>
        <v>4884358</v>
      </c>
      <c r="K191" s="155">
        <f>(INDEX(Data!969:969,1,$P$1))+(INDEX(Data!969:969,1,$P$1+1))</f>
        <v>5440086</v>
      </c>
      <c r="N191" s="12"/>
      <c r="O191" s="12"/>
      <c r="P191" s="12"/>
      <c r="Q191" s="12"/>
      <c r="R191" s="12"/>
      <c r="S191" s="12"/>
      <c r="T191" s="12"/>
      <c r="U191" s="12"/>
    </row>
    <row r="192" spans="1:21" hidden="1" outlineLevel="1">
      <c r="A192" s="372" t="s">
        <v>21</v>
      </c>
      <c r="B192" s="153">
        <f>(INDEX(Data!970:970,1,$P$1-18))+(INDEX(Data!970:970,1,$P$1-17))</f>
        <v>6199429</v>
      </c>
      <c r="C192" s="153">
        <f>(INDEX(Data!970:970,1,$P$1-16))+(INDEX(Data!970:970,1,$P$1-15))</f>
        <v>4859815</v>
      </c>
      <c r="D192" s="153">
        <f>(INDEX(Data!970:970,1,$P$1-14))+(INDEX(Data!970:970,1,$P$1-13))</f>
        <v>5727188</v>
      </c>
      <c r="E192" s="153">
        <f>(INDEX(Data!970:970,1,$P$1-12))+(INDEX(Data!970:970,1,$P$1-11))</f>
        <v>5715462</v>
      </c>
      <c r="F192" s="153">
        <f>(INDEX(Data!970:970,1,$P$1-10))+(INDEX(Data!970:970,1,$P$1-9))</f>
        <v>4829257</v>
      </c>
      <c r="G192" s="153">
        <f>(INDEX(Data!970:970,1,$P$1-8))+(INDEX(Data!970:970,1,$P$1-7))</f>
        <v>5403676</v>
      </c>
      <c r="H192" s="154">
        <f>(INDEX(Data!970:970,1,$P$1-6))+(INDEX(Data!970:970,1,$P$1-5))</f>
        <v>4314581</v>
      </c>
      <c r="I192" s="153">
        <f>(INDEX(Data!970:970,1,$P$1-4))+(INDEX(Data!970:970,1,$P$1-3))</f>
        <v>5684334</v>
      </c>
      <c r="J192" s="154">
        <f>(INDEX(Data!970:970,1,$P$1-2))+(INDEX(Data!970:970,1,$P$1-1))</f>
        <v>5476112</v>
      </c>
      <c r="K192" s="155">
        <f>(INDEX(Data!970:970,1,$P$1))+(INDEX(Data!970:970,1,$P$1+1))</f>
        <v>6324901</v>
      </c>
      <c r="N192" s="12"/>
      <c r="O192" s="12"/>
      <c r="P192" s="12"/>
      <c r="Q192" s="12"/>
      <c r="R192" s="12"/>
      <c r="S192" s="12"/>
      <c r="T192" s="12"/>
      <c r="U192" s="12"/>
    </row>
    <row r="193" spans="1:21" hidden="1" outlineLevel="1">
      <c r="A193" s="372" t="s">
        <v>22</v>
      </c>
      <c r="B193" s="153">
        <f>(INDEX(Data!971:971,1,$P$1-18))+(INDEX(Data!971:971,1,$P$1-17))</f>
        <v>7106359</v>
      </c>
      <c r="C193" s="153">
        <f>(INDEX(Data!971:971,1,$P$1-16))+(INDEX(Data!971:971,1,$P$1-15))</f>
        <v>6302936</v>
      </c>
      <c r="D193" s="153">
        <f>(INDEX(Data!971:971,1,$P$1-14))+(INDEX(Data!971:971,1,$P$1-13))</f>
        <v>6847463</v>
      </c>
      <c r="E193" s="153">
        <f>(INDEX(Data!971:971,1,$P$1-12))+(INDEX(Data!971:971,1,$P$1-11))</f>
        <v>6294323</v>
      </c>
      <c r="F193" s="153">
        <f>(INDEX(Data!971:971,1,$P$1-10))+(INDEX(Data!971:971,1,$P$1-9))</f>
        <v>6319030</v>
      </c>
      <c r="G193" s="153">
        <f>(INDEX(Data!971:971,1,$P$1-8))+(INDEX(Data!971:971,1,$P$1-7))</f>
        <v>7319073</v>
      </c>
      <c r="H193" s="154">
        <f>(INDEX(Data!971:971,1,$P$1-6))+(INDEX(Data!971:971,1,$P$1-5))</f>
        <v>6241872</v>
      </c>
      <c r="I193" s="153">
        <f>(INDEX(Data!971:971,1,$P$1-4))+(INDEX(Data!971:971,1,$P$1-3))</f>
        <v>6017388</v>
      </c>
      <c r="J193" s="154">
        <f>(INDEX(Data!971:971,1,$P$1-2))+(INDEX(Data!971:971,1,$P$1-1))</f>
        <v>6094917</v>
      </c>
      <c r="K193" s="155">
        <f>(INDEX(Data!971:971,1,$P$1))+(INDEX(Data!971:971,1,$P$1+1))</f>
        <v>6805074</v>
      </c>
      <c r="N193" s="12"/>
      <c r="O193" s="12"/>
      <c r="P193" s="12"/>
      <c r="Q193" s="12"/>
      <c r="R193" s="12"/>
      <c r="S193" s="12"/>
      <c r="T193" s="12"/>
      <c r="U193" s="12"/>
    </row>
    <row r="194" spans="1:21" hidden="1" outlineLevel="1">
      <c r="A194" s="372" t="s">
        <v>23</v>
      </c>
      <c r="B194" s="153">
        <f>(INDEX(Data!972:972,1,$P$1-18))+(INDEX(Data!972:972,1,$P$1-17))</f>
        <v>913986</v>
      </c>
      <c r="C194" s="153">
        <f>(INDEX(Data!972:972,1,$P$1-16))+(INDEX(Data!972:972,1,$P$1-15))</f>
        <v>815057</v>
      </c>
      <c r="D194" s="153">
        <f>(INDEX(Data!972:972,1,$P$1-14))+(INDEX(Data!972:972,1,$P$1-13))</f>
        <v>421245</v>
      </c>
      <c r="E194" s="153">
        <f>(INDEX(Data!972:972,1,$P$1-12))+(INDEX(Data!972:972,1,$P$1-11))</f>
        <v>440017</v>
      </c>
      <c r="F194" s="153">
        <f>(INDEX(Data!972:972,1,$P$1-10))+(INDEX(Data!972:972,1,$P$1-9))</f>
        <v>431552</v>
      </c>
      <c r="G194" s="153">
        <f>(INDEX(Data!972:972,1,$P$1-8))+(INDEX(Data!972:972,1,$P$1-7))</f>
        <v>659111</v>
      </c>
      <c r="H194" s="154">
        <f>(INDEX(Data!972:972,1,$P$1-6))+(INDEX(Data!972:972,1,$P$1-5))</f>
        <v>1378372</v>
      </c>
      <c r="I194" s="153">
        <f>(INDEX(Data!972:972,1,$P$1-4))+(INDEX(Data!972:972,1,$P$1-3))</f>
        <v>1566729</v>
      </c>
      <c r="J194" s="154">
        <f>(INDEX(Data!972:972,1,$P$1-2))+(INDEX(Data!972:972,1,$P$1-1))</f>
        <v>1250089</v>
      </c>
      <c r="K194" s="155">
        <f>(INDEX(Data!972:972,1,$P$1))+(INDEX(Data!972:972,1,$P$1+1))</f>
        <v>1908486.0000000005</v>
      </c>
      <c r="N194" s="12"/>
      <c r="O194" s="12"/>
      <c r="P194" s="12"/>
      <c r="Q194" s="12"/>
      <c r="R194" s="12"/>
      <c r="S194" s="12"/>
      <c r="T194" s="12"/>
      <c r="U194" s="12"/>
    </row>
    <row r="195" spans="1:21" hidden="1" outlineLevel="1">
      <c r="A195" s="372" t="s">
        <v>24</v>
      </c>
      <c r="B195" s="153">
        <f>(INDEX(Data!973:973,1,$P$1-18))+(INDEX(Data!973:973,1,$P$1-17))</f>
        <v>35417934</v>
      </c>
      <c r="C195" s="153">
        <f>(INDEX(Data!973:973,1,$P$1-16))+(INDEX(Data!973:973,1,$P$1-15))</f>
        <v>24969484</v>
      </c>
      <c r="D195" s="153">
        <f>(INDEX(Data!973:973,1,$P$1-14))+(INDEX(Data!973:973,1,$P$1-13))</f>
        <v>34904256</v>
      </c>
      <c r="E195" s="153">
        <f>(INDEX(Data!973:973,1,$P$1-12))+(INDEX(Data!973:973,1,$P$1-11))</f>
        <v>37276740</v>
      </c>
      <c r="F195" s="153">
        <f>(INDEX(Data!973:973,1,$P$1-10))+(INDEX(Data!973:973,1,$P$1-9))</f>
        <v>40606596</v>
      </c>
      <c r="G195" s="153">
        <f>(INDEX(Data!973:973,1,$P$1-8))+(INDEX(Data!973:973,1,$P$1-7))</f>
        <v>32592131</v>
      </c>
      <c r="H195" s="154">
        <f>(INDEX(Data!973:973,1,$P$1-6))+(INDEX(Data!973:973,1,$P$1-5))</f>
        <v>33732717</v>
      </c>
      <c r="I195" s="153">
        <f>(INDEX(Data!973:973,1,$P$1-4))+(INDEX(Data!973:973,1,$P$1-3))</f>
        <v>35750964</v>
      </c>
      <c r="J195" s="154">
        <f>(INDEX(Data!973:973,1,$P$1-2))+(INDEX(Data!973:973,1,$P$1-1))</f>
        <v>38017799</v>
      </c>
      <c r="K195" s="155">
        <f>(INDEX(Data!973:973,1,$P$1))+(INDEX(Data!973:973,1,$P$1+1))</f>
        <v>40866417</v>
      </c>
      <c r="N195" s="12"/>
      <c r="O195" s="12"/>
      <c r="P195" s="12"/>
      <c r="Q195" s="12"/>
      <c r="R195" s="12"/>
      <c r="S195" s="12"/>
      <c r="T195" s="12"/>
      <c r="U195" s="12"/>
    </row>
    <row r="196" spans="1:21" hidden="1" outlineLevel="1">
      <c r="A196" s="372" t="s">
        <v>25</v>
      </c>
      <c r="B196" s="153">
        <f>(INDEX(Data!974:974,1,$P$1-18))+(INDEX(Data!974:974,1,$P$1-17))</f>
        <v>5946240</v>
      </c>
      <c r="C196" s="153">
        <f>(INDEX(Data!974:974,1,$P$1-16))+(INDEX(Data!974:974,1,$P$1-15))</f>
        <v>5482742</v>
      </c>
      <c r="D196" s="153">
        <f>(INDEX(Data!974:974,1,$P$1-14))+(INDEX(Data!974:974,1,$P$1-13))</f>
        <v>5061885</v>
      </c>
      <c r="E196" s="153">
        <f>(INDEX(Data!974:974,1,$P$1-12))+(INDEX(Data!974:974,1,$P$1-11))</f>
        <v>5688343</v>
      </c>
      <c r="F196" s="153">
        <f>(INDEX(Data!974:974,1,$P$1-10))+(INDEX(Data!974:974,1,$P$1-9))</f>
        <v>5269744</v>
      </c>
      <c r="G196" s="153">
        <f>(INDEX(Data!974:974,1,$P$1-8))+(INDEX(Data!974:974,1,$P$1-7))</f>
        <v>2645855</v>
      </c>
      <c r="H196" s="154">
        <f>(INDEX(Data!974:974,1,$P$1-6))+(INDEX(Data!974:974,1,$P$1-5))</f>
        <v>4209176</v>
      </c>
      <c r="I196" s="153">
        <f>(INDEX(Data!974:974,1,$P$1-4))+(INDEX(Data!974:974,1,$P$1-3))</f>
        <v>3710791</v>
      </c>
      <c r="J196" s="154">
        <f>(INDEX(Data!974:974,1,$P$1-2))+(INDEX(Data!974:974,1,$P$1-1))</f>
        <v>3749717</v>
      </c>
      <c r="K196" s="155">
        <f>(INDEX(Data!974:974,1,$P$1))+(INDEX(Data!974:974,1,$P$1+1))</f>
        <v>4886536</v>
      </c>
      <c r="N196" s="12"/>
      <c r="O196" s="12"/>
      <c r="P196" s="12"/>
      <c r="Q196" s="12"/>
      <c r="R196" s="12"/>
      <c r="S196" s="12"/>
      <c r="T196" s="12"/>
      <c r="U196" s="12"/>
    </row>
    <row r="197" spans="1:21" hidden="1" outlineLevel="1">
      <c r="A197" s="372" t="s">
        <v>26</v>
      </c>
      <c r="B197" s="153">
        <f>(INDEX(Data!975:975,1,$P$1-18))+(INDEX(Data!975:975,1,$P$1-17))</f>
        <v>5732464</v>
      </c>
      <c r="C197" s="153">
        <f>(INDEX(Data!975:975,1,$P$1-16))+(INDEX(Data!975:975,1,$P$1-15))</f>
        <v>5132901</v>
      </c>
      <c r="D197" s="153">
        <f>(INDEX(Data!975:975,1,$P$1-14))+(INDEX(Data!975:975,1,$P$1-13))</f>
        <v>5881586</v>
      </c>
      <c r="E197" s="153">
        <f>(INDEX(Data!975:975,1,$P$1-12))+(INDEX(Data!975:975,1,$P$1-11))</f>
        <v>6609402</v>
      </c>
      <c r="F197" s="153">
        <f>(INDEX(Data!975:975,1,$P$1-10))+(INDEX(Data!975:975,1,$P$1-9))</f>
        <v>6474688</v>
      </c>
      <c r="G197" s="153">
        <f>(INDEX(Data!975:975,1,$P$1-8))+(INDEX(Data!975:975,1,$P$1-7))</f>
        <v>5714178</v>
      </c>
      <c r="H197" s="154">
        <f>(INDEX(Data!975:975,1,$P$1-6))+(INDEX(Data!975:975,1,$P$1-5))</f>
        <v>7278991</v>
      </c>
      <c r="I197" s="153">
        <f>(INDEX(Data!975:975,1,$P$1-4))+(INDEX(Data!975:975,1,$P$1-3))</f>
        <v>6604067</v>
      </c>
      <c r="J197" s="154">
        <f>(INDEX(Data!975:975,1,$P$1-2))+(INDEX(Data!975:975,1,$P$1-1))</f>
        <v>5985209</v>
      </c>
      <c r="K197" s="155">
        <f>(INDEX(Data!975:975,1,$P$1))+(INDEX(Data!975:975,1,$P$1+1))</f>
        <v>6319074</v>
      </c>
      <c r="N197" s="12"/>
      <c r="O197" s="12"/>
      <c r="P197" s="12"/>
      <c r="Q197" s="12"/>
      <c r="R197" s="12"/>
      <c r="S197" s="12"/>
      <c r="T197" s="12"/>
      <c r="U197" s="12"/>
    </row>
    <row r="198" spans="1:21" hidden="1" outlineLevel="1">
      <c r="A198" s="372" t="s">
        <v>27</v>
      </c>
      <c r="B198" s="153">
        <f>(INDEX(Data!976:976,1,$P$1-18))+(INDEX(Data!976:976,1,$P$1-17))</f>
        <v>1659390</v>
      </c>
      <c r="C198" s="153">
        <f>(INDEX(Data!976:976,1,$P$1-16))+(INDEX(Data!976:976,1,$P$1-15))</f>
        <v>1551281</v>
      </c>
      <c r="D198" s="153">
        <f>(INDEX(Data!976:976,1,$P$1-14))+(INDEX(Data!976:976,1,$P$1-13))</f>
        <v>1665704</v>
      </c>
      <c r="E198" s="153">
        <f>(INDEX(Data!976:976,1,$P$1-12))+(INDEX(Data!976:976,1,$P$1-11))</f>
        <v>1943797</v>
      </c>
      <c r="F198" s="153">
        <f>(INDEX(Data!976:976,1,$P$1-10))+(INDEX(Data!976:976,1,$P$1-9))</f>
        <v>1790389</v>
      </c>
      <c r="G198" s="153">
        <f>(INDEX(Data!976:976,1,$P$1-8))+(INDEX(Data!976:976,1,$P$1-7))</f>
        <v>1725470</v>
      </c>
      <c r="H198" s="154">
        <f>(INDEX(Data!976:976,1,$P$1-6))+(INDEX(Data!976:976,1,$P$1-5))</f>
        <v>2181946</v>
      </c>
      <c r="I198" s="153">
        <f>(INDEX(Data!976:976,1,$P$1-4))+(INDEX(Data!976:976,1,$P$1-3))</f>
        <v>2508844</v>
      </c>
      <c r="J198" s="154">
        <f>(INDEX(Data!976:976,1,$P$1-2))+(INDEX(Data!976:976,1,$P$1-1))</f>
        <v>2396160</v>
      </c>
      <c r="K198" s="155">
        <f>(INDEX(Data!976:976,1,$P$1))+(INDEX(Data!976:976,1,$P$1+1))</f>
        <v>2756463.0000000005</v>
      </c>
      <c r="N198" s="12"/>
      <c r="O198" s="12"/>
      <c r="P198" s="12"/>
      <c r="Q198" s="12"/>
      <c r="R198" s="12"/>
      <c r="S198" s="12"/>
      <c r="T198" s="12"/>
      <c r="U198" s="12"/>
    </row>
    <row r="199" spans="1:21" hidden="1" outlineLevel="1">
      <c r="A199" s="372" t="s">
        <v>28</v>
      </c>
      <c r="B199" s="153">
        <f>(INDEX(Data!977:977,1,$P$1-18))+(INDEX(Data!977:977,1,$P$1-17))</f>
        <v>5004390</v>
      </c>
      <c r="C199" s="153">
        <f>(INDEX(Data!977:977,1,$P$1-16))+(INDEX(Data!977:977,1,$P$1-15))</f>
        <v>4588633</v>
      </c>
      <c r="D199" s="153">
        <f>(INDEX(Data!977:977,1,$P$1-14))+(INDEX(Data!977:977,1,$P$1-13))</f>
        <v>4437598</v>
      </c>
      <c r="E199" s="153">
        <f>(INDEX(Data!977:977,1,$P$1-12))+(INDEX(Data!977:977,1,$P$1-11))</f>
        <v>4260913</v>
      </c>
      <c r="F199" s="153">
        <f>(INDEX(Data!977:977,1,$P$1-10))+(INDEX(Data!977:977,1,$P$1-9))</f>
        <v>3984053</v>
      </c>
      <c r="G199" s="153">
        <f>(INDEX(Data!977:977,1,$P$1-8))+(INDEX(Data!977:977,1,$P$1-7))</f>
        <v>3787746</v>
      </c>
      <c r="H199" s="154">
        <f>(INDEX(Data!977:977,1,$P$1-6))+(INDEX(Data!977:977,1,$P$1-5))</f>
        <v>3970887</v>
      </c>
      <c r="I199" s="153">
        <f>(INDEX(Data!977:977,1,$P$1-4))+(INDEX(Data!977:977,1,$P$1-3))</f>
        <v>4534709</v>
      </c>
      <c r="J199" s="154">
        <f>(INDEX(Data!977:977,1,$P$1-2))+(INDEX(Data!977:977,1,$P$1-1))</f>
        <v>3544706</v>
      </c>
      <c r="K199" s="155">
        <f>(INDEX(Data!977:977,1,$P$1))+(INDEX(Data!977:977,1,$P$1+1))</f>
        <v>4586286</v>
      </c>
      <c r="N199" s="12"/>
      <c r="O199" s="12"/>
      <c r="P199" s="12"/>
      <c r="Q199" s="12"/>
      <c r="R199" s="12"/>
      <c r="S199" s="12"/>
      <c r="T199" s="12"/>
      <c r="U199" s="12"/>
    </row>
    <row r="200" spans="1:21" hidden="1" outlineLevel="1">
      <c r="A200" s="372" t="s">
        <v>29</v>
      </c>
      <c r="B200" s="153">
        <f>(INDEX(Data!978:978,1,$P$1-18))+(INDEX(Data!978:978,1,$P$1-17))</f>
        <v>26980110</v>
      </c>
      <c r="C200" s="153">
        <f>(INDEX(Data!978:978,1,$P$1-16))+(INDEX(Data!978:978,1,$P$1-15))</f>
        <v>22357984</v>
      </c>
      <c r="D200" s="153">
        <f>(INDEX(Data!978:978,1,$P$1-14))+(INDEX(Data!978:978,1,$P$1-13))</f>
        <v>26031567</v>
      </c>
      <c r="E200" s="153">
        <f>(INDEX(Data!978:978,1,$P$1-12))+(INDEX(Data!978:978,1,$P$1-11))</f>
        <v>27040972</v>
      </c>
      <c r="F200" s="153">
        <f>(INDEX(Data!978:978,1,$P$1-10))+(INDEX(Data!978:978,1,$P$1-9))</f>
        <v>22225204</v>
      </c>
      <c r="G200" s="153">
        <f>(INDEX(Data!978:978,1,$P$1-8))+(INDEX(Data!978:978,1,$P$1-7))</f>
        <v>24270009</v>
      </c>
      <c r="H200" s="154">
        <f>(INDEX(Data!978:978,1,$P$1-6))+(INDEX(Data!978:978,1,$P$1-5))</f>
        <v>24763490</v>
      </c>
      <c r="I200" s="153">
        <f>(INDEX(Data!978:978,1,$P$1-4))+(INDEX(Data!978:978,1,$P$1-3))</f>
        <v>25496511</v>
      </c>
      <c r="J200" s="154">
        <f>(INDEX(Data!978:978,1,$P$1-2))+(INDEX(Data!978:978,1,$P$1-1))</f>
        <v>24776227</v>
      </c>
      <c r="K200" s="155">
        <f>(INDEX(Data!978:978,1,$P$1))+(INDEX(Data!978:978,1,$P$1+1))</f>
        <v>26116098</v>
      </c>
      <c r="N200" s="12"/>
      <c r="O200" s="12"/>
      <c r="P200" s="12"/>
      <c r="Q200" s="12"/>
      <c r="R200" s="12"/>
      <c r="S200" s="12"/>
      <c r="T200" s="12"/>
      <c r="U200" s="12"/>
    </row>
    <row r="201" spans="1:21" hidden="1" outlineLevel="1">
      <c r="A201" s="372" t="s">
        <v>30</v>
      </c>
      <c r="B201" s="153">
        <f>(INDEX(Data!979:979,1,$P$1-18))+(INDEX(Data!979:979,1,$P$1-17))</f>
        <v>0</v>
      </c>
      <c r="C201" s="153">
        <f>(INDEX(Data!979:979,1,$P$1-16))+(INDEX(Data!979:979,1,$P$1-15))</f>
        <v>0</v>
      </c>
      <c r="D201" s="153">
        <f>(INDEX(Data!979:979,1,$P$1-14))+(INDEX(Data!979:979,1,$P$1-13))</f>
        <v>0</v>
      </c>
      <c r="E201" s="153">
        <f>(INDEX(Data!979:979,1,$P$1-12))+(INDEX(Data!979:979,1,$P$1-11))</f>
        <v>0</v>
      </c>
      <c r="F201" s="153">
        <f>(INDEX(Data!979:979,1,$P$1-10))+(INDEX(Data!979:979,1,$P$1-9))</f>
        <v>0</v>
      </c>
      <c r="G201" s="153">
        <f>(INDEX(Data!979:979,1,$P$1-8))+(INDEX(Data!979:979,1,$P$1-7))</f>
        <v>2024708</v>
      </c>
      <c r="H201" s="154">
        <f>(INDEX(Data!979:979,1,$P$1-6))+(INDEX(Data!979:979,1,$P$1-5))</f>
        <v>1242672</v>
      </c>
      <c r="I201" s="153">
        <f>(INDEX(Data!979:979,1,$P$1-4))+(INDEX(Data!979:979,1,$P$1-3))</f>
        <v>1250443</v>
      </c>
      <c r="J201" s="154">
        <f>(INDEX(Data!979:979,1,$P$1-2))+(INDEX(Data!979:979,1,$P$1-1))</f>
        <v>1772109</v>
      </c>
      <c r="K201" s="155">
        <f>(INDEX(Data!979:979,1,$P$1))+(INDEX(Data!979:979,1,$P$1+1))</f>
        <v>2052471.0000000005</v>
      </c>
      <c r="N201" s="12"/>
      <c r="O201" s="12"/>
      <c r="P201" s="12"/>
      <c r="Q201" s="12"/>
      <c r="R201" s="12"/>
      <c r="S201" s="12"/>
      <c r="T201" s="12"/>
      <c r="U201" s="12"/>
    </row>
    <row r="202" spans="1:21" hidden="1" outlineLevel="1">
      <c r="A202" s="372" t="s">
        <v>401</v>
      </c>
      <c r="B202" s="153">
        <f>(INDEX(Data!980:980,1,$P$1-18))+(INDEX(Data!980:980,1,$P$1-17))</f>
        <v>0</v>
      </c>
      <c r="C202" s="153">
        <f>(INDEX(Data!980:980,1,$P$1-16))+(INDEX(Data!980:980,1,$P$1-15))</f>
        <v>0</v>
      </c>
      <c r="D202" s="153">
        <f>(INDEX(Data!980:980,1,$P$1-14))+(INDEX(Data!980:980,1,$P$1-13))</f>
        <v>0</v>
      </c>
      <c r="E202" s="153">
        <f>(INDEX(Data!980:980,1,$P$1-12))+(INDEX(Data!980:980,1,$P$1-11))</f>
        <v>0</v>
      </c>
      <c r="F202" s="153">
        <f>(INDEX(Data!980:980,1,$P$1-10))+(INDEX(Data!980:980,1,$P$1-9))</f>
        <v>0</v>
      </c>
      <c r="G202" s="153">
        <f>(INDEX(Data!980:980,1,$P$1-8))+(INDEX(Data!980:980,1,$P$1-7))</f>
        <v>0</v>
      </c>
      <c r="H202" s="154">
        <f>(INDEX(Data!980:980,1,$P$1-6))+(INDEX(Data!980:980,1,$P$1-5))</f>
        <v>0</v>
      </c>
      <c r="I202" s="153">
        <f>(INDEX(Data!980:980,1,$P$1-4))+(INDEX(Data!980:980,1,$P$1-3))</f>
        <v>150072</v>
      </c>
      <c r="J202" s="154">
        <f>(INDEX(Data!980:980,1,$P$1-2))+(INDEX(Data!980:980,1,$P$1-1))</f>
        <v>0</v>
      </c>
      <c r="K202" s="155">
        <f>(INDEX(Data!980:980,1,$P$1))+(INDEX(Data!980:980,1,$P$1+1))</f>
        <v>0</v>
      </c>
      <c r="N202" s="12"/>
      <c r="O202" s="12"/>
      <c r="P202" s="12"/>
      <c r="Q202" s="12"/>
      <c r="R202" s="12"/>
      <c r="S202" s="12"/>
      <c r="T202" s="12"/>
      <c r="U202" s="12"/>
    </row>
    <row r="203" spans="1:21" hidden="1" outlineLevel="1">
      <c r="A203" s="372" t="s">
        <v>31</v>
      </c>
      <c r="B203" s="153">
        <f>(INDEX(Data!981:981,1,$P$1-18))+(INDEX(Data!981:981,1,$P$1-17))</f>
        <v>11142859</v>
      </c>
      <c r="C203" s="153">
        <f>(INDEX(Data!981:981,1,$P$1-16))+(INDEX(Data!981:981,1,$P$1-15))</f>
        <v>8622754</v>
      </c>
      <c r="D203" s="153">
        <f>(INDEX(Data!981:981,1,$P$1-14))+(INDEX(Data!981:981,1,$P$1-13))</f>
        <v>10340861</v>
      </c>
      <c r="E203" s="153">
        <f>(INDEX(Data!981:981,1,$P$1-12))+(INDEX(Data!981:981,1,$P$1-11))</f>
        <v>9792103</v>
      </c>
      <c r="F203" s="153">
        <f>(INDEX(Data!981:981,1,$P$1-10))+(INDEX(Data!981:981,1,$P$1-9))</f>
        <v>9567721</v>
      </c>
      <c r="G203" s="153">
        <f>(INDEX(Data!981:981,1,$P$1-8))+(INDEX(Data!981:981,1,$P$1-7))</f>
        <v>9395054</v>
      </c>
      <c r="H203" s="154">
        <f>(INDEX(Data!981:981,1,$P$1-6))+(INDEX(Data!981:981,1,$P$1-5))</f>
        <v>9701809</v>
      </c>
      <c r="I203" s="153">
        <f>(INDEX(Data!981:981,1,$P$1-4))+(INDEX(Data!981:981,1,$P$1-3))</f>
        <v>9600357</v>
      </c>
      <c r="J203" s="154">
        <f>(INDEX(Data!981:981,1,$P$1-2))+(INDEX(Data!981:981,1,$P$1-1))</f>
        <v>9415955</v>
      </c>
      <c r="K203" s="155">
        <f>(INDEX(Data!981:981,1,$P$1))+(INDEX(Data!981:981,1,$P$1+1))</f>
        <v>9663669</v>
      </c>
      <c r="N203" s="12"/>
      <c r="O203" s="12"/>
      <c r="P203" s="12"/>
      <c r="Q203" s="12"/>
      <c r="R203" s="12"/>
      <c r="S203" s="12"/>
      <c r="T203" s="12"/>
      <c r="U203" s="12"/>
    </row>
    <row r="204" spans="1:21" hidden="1" outlineLevel="1">
      <c r="A204" s="372" t="s">
        <v>32</v>
      </c>
      <c r="B204" s="153">
        <f>(INDEX(Data!982:982,1,$P$1-18))+(INDEX(Data!982:982,1,$P$1-17))</f>
        <v>9578561</v>
      </c>
      <c r="C204" s="153">
        <f>(INDEX(Data!982:982,1,$P$1-16))+(INDEX(Data!982:982,1,$P$1-15))</f>
        <v>7300988</v>
      </c>
      <c r="D204" s="153">
        <f>(INDEX(Data!982:982,1,$P$1-14))+(INDEX(Data!982:982,1,$P$1-13))</f>
        <v>9738560</v>
      </c>
      <c r="E204" s="153">
        <f>(INDEX(Data!982:982,1,$P$1-12))+(INDEX(Data!982:982,1,$P$1-11))</f>
        <v>9055886</v>
      </c>
      <c r="F204" s="153">
        <f>(INDEX(Data!982:982,1,$P$1-10))+(INDEX(Data!982:982,1,$P$1-9))</f>
        <v>7691925</v>
      </c>
      <c r="G204" s="153">
        <f>(INDEX(Data!982:982,1,$P$1-8))+(INDEX(Data!982:982,1,$P$1-7))</f>
        <v>7045037</v>
      </c>
      <c r="H204" s="154">
        <f>(INDEX(Data!982:982,1,$P$1-6))+(INDEX(Data!982:982,1,$P$1-5))</f>
        <v>9068833</v>
      </c>
      <c r="I204" s="153">
        <f>(INDEX(Data!982:982,1,$P$1-4))+(INDEX(Data!982:982,1,$P$1-3))</f>
        <v>7273934</v>
      </c>
      <c r="J204" s="154">
        <f>(INDEX(Data!982:982,1,$P$1-2))+(INDEX(Data!982:982,1,$P$1-1))</f>
        <v>6963340</v>
      </c>
      <c r="K204" s="155">
        <f>(INDEX(Data!982:982,1,$P$1))+(INDEX(Data!982:982,1,$P$1+1))</f>
        <v>6072077</v>
      </c>
      <c r="N204" s="12"/>
      <c r="O204" s="12"/>
      <c r="P204" s="12"/>
      <c r="Q204" s="12"/>
      <c r="R204" s="12"/>
      <c r="S204" s="12"/>
      <c r="T204" s="12"/>
      <c r="U204" s="12"/>
    </row>
    <row r="205" spans="1:21" hidden="1" outlineLevel="1">
      <c r="A205" s="372" t="s">
        <v>33</v>
      </c>
      <c r="B205" s="153">
        <f>(INDEX(Data!983:983,1,$P$1-18))+(INDEX(Data!983:983,1,$P$1-17))</f>
        <v>30722787</v>
      </c>
      <c r="C205" s="153">
        <f>(INDEX(Data!983:983,1,$P$1-16))+(INDEX(Data!983:983,1,$P$1-15))</f>
        <v>22066021</v>
      </c>
      <c r="D205" s="153">
        <f>(INDEX(Data!983:983,1,$P$1-14))+(INDEX(Data!983:983,1,$P$1-13))</f>
        <v>31298266</v>
      </c>
      <c r="E205" s="153">
        <f>(INDEX(Data!983:983,1,$P$1-12))+(INDEX(Data!983:983,1,$P$1-11))</f>
        <v>29619545</v>
      </c>
      <c r="F205" s="153">
        <f>(INDEX(Data!983:983,1,$P$1-10))+(INDEX(Data!983:983,1,$P$1-9))</f>
        <v>27215613</v>
      </c>
      <c r="G205" s="153">
        <f>(INDEX(Data!983:983,1,$P$1-8))+(INDEX(Data!983:983,1,$P$1-7))</f>
        <v>27935536</v>
      </c>
      <c r="H205" s="154">
        <f>(INDEX(Data!983:983,1,$P$1-6))+(INDEX(Data!983:983,1,$P$1-5))</f>
        <v>31526015</v>
      </c>
      <c r="I205" s="153">
        <f>(INDEX(Data!983:983,1,$P$1-4))+(INDEX(Data!983:983,1,$P$1-3))</f>
        <v>37883068</v>
      </c>
      <c r="J205" s="154">
        <f>(INDEX(Data!983:983,1,$P$1-2))+(INDEX(Data!983:983,1,$P$1-1))</f>
        <v>36779939</v>
      </c>
      <c r="K205" s="155">
        <f>(INDEX(Data!983:983,1,$P$1))+(INDEX(Data!983:983,1,$P$1+1))</f>
        <v>41049216</v>
      </c>
      <c r="N205" s="12"/>
      <c r="O205" s="12"/>
      <c r="P205" s="12"/>
      <c r="Q205" s="12"/>
      <c r="R205" s="12"/>
      <c r="S205" s="12"/>
      <c r="T205" s="12"/>
      <c r="U205" s="12"/>
    </row>
    <row r="206" spans="1:21" hidden="1" outlineLevel="1">
      <c r="A206" s="372" t="s">
        <v>34</v>
      </c>
      <c r="B206" s="153">
        <f>(INDEX(Data!984:984,1,$P$1-18))+(INDEX(Data!984:984,1,$P$1-17))</f>
        <v>5790839</v>
      </c>
      <c r="C206" s="153">
        <f>(INDEX(Data!984:984,1,$P$1-16))+(INDEX(Data!984:984,1,$P$1-15))</f>
        <v>4903431</v>
      </c>
      <c r="D206" s="153">
        <f>(INDEX(Data!984:984,1,$P$1-14))+(INDEX(Data!984:984,1,$P$1-13))</f>
        <v>5041247</v>
      </c>
      <c r="E206" s="153">
        <f>(INDEX(Data!984:984,1,$P$1-12))+(INDEX(Data!984:984,1,$P$1-11))</f>
        <v>4822752</v>
      </c>
      <c r="F206" s="153">
        <f>(INDEX(Data!984:984,1,$P$1-10))+(INDEX(Data!984:984,1,$P$1-9))</f>
        <v>4226981</v>
      </c>
      <c r="G206" s="153">
        <f>(INDEX(Data!984:984,1,$P$1-8))+(INDEX(Data!984:984,1,$P$1-7))</f>
        <v>4335389</v>
      </c>
      <c r="H206" s="154">
        <f>(INDEX(Data!984:984,1,$P$1-6))+(INDEX(Data!984:984,1,$P$1-5))</f>
        <v>5667144</v>
      </c>
      <c r="I206" s="153">
        <f>(INDEX(Data!984:984,1,$P$1-4))+(INDEX(Data!984:984,1,$P$1-3))</f>
        <v>4590571</v>
      </c>
      <c r="J206" s="154">
        <f>(INDEX(Data!984:984,1,$P$1-2))+(INDEX(Data!984:984,1,$P$1-1))</f>
        <v>4584340</v>
      </c>
      <c r="K206" s="155">
        <f>(INDEX(Data!984:984,1,$P$1))+(INDEX(Data!984:984,1,$P$1+1))</f>
        <v>6020524</v>
      </c>
      <c r="N206" s="12"/>
      <c r="O206" s="12"/>
      <c r="P206" s="12"/>
      <c r="Q206" s="12"/>
      <c r="R206" s="12"/>
      <c r="S206" s="12"/>
      <c r="T206" s="12"/>
      <c r="U206" s="12"/>
    </row>
    <row r="207" spans="1:21" hidden="1" outlineLevel="1">
      <c r="A207" s="372" t="s">
        <v>35</v>
      </c>
      <c r="B207" s="153">
        <f>(INDEX(Data!985:985,1,$P$1-18))+(INDEX(Data!985:985,1,$P$1-17))</f>
        <v>9663008</v>
      </c>
      <c r="C207" s="153">
        <f>(INDEX(Data!985:985,1,$P$1-16))+(INDEX(Data!985:985,1,$P$1-15))</f>
        <v>7072892</v>
      </c>
      <c r="D207" s="153">
        <f>(INDEX(Data!985:985,1,$P$1-14))+(INDEX(Data!985:985,1,$P$1-13))</f>
        <v>10045010</v>
      </c>
      <c r="E207" s="153">
        <f>(INDEX(Data!985:985,1,$P$1-12))+(INDEX(Data!985:985,1,$P$1-11))</f>
        <v>9142698</v>
      </c>
      <c r="F207" s="153">
        <f>(INDEX(Data!985:985,1,$P$1-10))+(INDEX(Data!985:985,1,$P$1-9))</f>
        <v>8906465</v>
      </c>
      <c r="G207" s="153">
        <f>(INDEX(Data!985:985,1,$P$1-8))+(INDEX(Data!985:985,1,$P$1-7))</f>
        <v>8432135</v>
      </c>
      <c r="H207" s="154">
        <f>(INDEX(Data!985:985,1,$P$1-6))+(INDEX(Data!985:985,1,$P$1-5))</f>
        <v>9374564</v>
      </c>
      <c r="I207" s="153">
        <f>(INDEX(Data!985:985,1,$P$1-4))+(INDEX(Data!985:985,1,$P$1-3))</f>
        <v>9060764</v>
      </c>
      <c r="J207" s="154">
        <f>(INDEX(Data!985:985,1,$P$1-2))+(INDEX(Data!985:985,1,$P$1-1))</f>
        <v>10455753</v>
      </c>
      <c r="K207" s="155">
        <f>(INDEX(Data!985:985,1,$P$1))+(INDEX(Data!985:985,1,$P$1+1))</f>
        <v>9946145</v>
      </c>
      <c r="N207" s="12"/>
      <c r="O207" s="12"/>
      <c r="P207" s="12"/>
      <c r="Q207" s="12"/>
      <c r="R207" s="12"/>
      <c r="S207" s="12"/>
      <c r="T207" s="12"/>
      <c r="U207" s="12"/>
    </row>
    <row r="208" spans="1:21" hidden="1" outlineLevel="1">
      <c r="A208" s="372" t="s">
        <v>36</v>
      </c>
      <c r="B208" s="153">
        <f>(INDEX(Data!986:986,1,$P$1-18))+(INDEX(Data!986:986,1,$P$1-17))</f>
        <v>7874491</v>
      </c>
      <c r="C208" s="153">
        <f>(INDEX(Data!986:986,1,$P$1-16))+(INDEX(Data!986:986,1,$P$1-15))</f>
        <v>6673969</v>
      </c>
      <c r="D208" s="153">
        <f>(INDEX(Data!986:986,1,$P$1-14))+(INDEX(Data!986:986,1,$P$1-13))</f>
        <v>8939136</v>
      </c>
      <c r="E208" s="153">
        <f>(INDEX(Data!986:986,1,$P$1-12))+(INDEX(Data!986:986,1,$P$1-11))</f>
        <v>7566503</v>
      </c>
      <c r="F208" s="153">
        <f>(INDEX(Data!986:986,1,$P$1-10))+(INDEX(Data!986:986,1,$P$1-9))</f>
        <v>8235459</v>
      </c>
      <c r="G208" s="153">
        <f>(INDEX(Data!986:986,1,$P$1-8))+(INDEX(Data!986:986,1,$P$1-7))</f>
        <v>6498714</v>
      </c>
      <c r="H208" s="154">
        <f>(INDEX(Data!986:986,1,$P$1-6))+(INDEX(Data!986:986,1,$P$1-5))</f>
        <v>7001561</v>
      </c>
      <c r="I208" s="153">
        <f>(INDEX(Data!986:986,1,$P$1-4))+(INDEX(Data!986:986,1,$P$1-3))</f>
        <v>8014347</v>
      </c>
      <c r="J208" s="154">
        <f>(INDEX(Data!986:986,1,$P$1-2))+(INDEX(Data!986:986,1,$P$1-1))</f>
        <v>6259704</v>
      </c>
      <c r="K208" s="155">
        <f>(INDEX(Data!986:986,1,$P$1))+(INDEX(Data!986:986,1,$P$1+1))</f>
        <v>7614490</v>
      </c>
      <c r="N208" s="12"/>
      <c r="O208" s="12"/>
      <c r="P208" s="12"/>
      <c r="Q208" s="12"/>
      <c r="R208" s="12"/>
      <c r="S208" s="12"/>
      <c r="T208" s="12"/>
      <c r="U208" s="12"/>
    </row>
    <row r="209" spans="1:21" hidden="1" outlineLevel="1">
      <c r="A209" s="372" t="s">
        <v>40</v>
      </c>
      <c r="B209" s="153">
        <f>(INDEX(Data!987:987,1,$P$1-18))+(INDEX(Data!987:987,1,$P$1-17))</f>
        <v>11163889</v>
      </c>
      <c r="C209" s="153">
        <f>(INDEX(Data!987:987,1,$P$1-16))+(INDEX(Data!987:987,1,$P$1-15))</f>
        <v>8389609</v>
      </c>
      <c r="D209" s="153">
        <f>(INDEX(Data!987:987,1,$P$1-14))+(INDEX(Data!987:987,1,$P$1-13))</f>
        <v>10267463</v>
      </c>
      <c r="E209" s="153">
        <f>(INDEX(Data!987:987,1,$P$1-12))+(INDEX(Data!987:987,1,$P$1-11))</f>
        <v>10822325</v>
      </c>
      <c r="F209" s="153">
        <f>(INDEX(Data!987:987,1,$P$1-10))+(INDEX(Data!987:987,1,$P$1-9))</f>
        <v>10458588</v>
      </c>
      <c r="G209" s="153">
        <f>(INDEX(Data!987:987,1,$P$1-8))+(INDEX(Data!987:987,1,$P$1-7))</f>
        <v>9704093</v>
      </c>
      <c r="H209" s="154">
        <f>(INDEX(Data!987:987,1,$P$1-6))+(INDEX(Data!987:987,1,$P$1-5))</f>
        <v>9813965</v>
      </c>
      <c r="I209" s="153">
        <f>(INDEX(Data!987:987,1,$P$1-4))+(INDEX(Data!987:987,1,$P$1-3))</f>
        <v>13218850</v>
      </c>
      <c r="J209" s="154">
        <f>(INDEX(Data!987:987,1,$P$1-2))+(INDEX(Data!987:987,1,$P$1-1))</f>
        <v>13156604</v>
      </c>
      <c r="K209" s="155">
        <f>(INDEX(Data!987:987,1,$P$1))+(INDEX(Data!987:987,1,$P$1+1))</f>
        <v>15553510</v>
      </c>
      <c r="N209" s="12"/>
      <c r="O209" s="12"/>
      <c r="P209" s="12"/>
      <c r="Q209" s="12"/>
      <c r="R209" s="12"/>
      <c r="S209" s="12"/>
      <c r="T209" s="12"/>
      <c r="U209" s="12"/>
    </row>
    <row r="210" spans="1:21" hidden="1" outlineLevel="1">
      <c r="A210" s="372" t="s">
        <v>107</v>
      </c>
      <c r="B210" s="153">
        <f>(INDEX(Data!988:988,1,$P$1-18))+(INDEX(Data!988:988,1,$P$1-17))</f>
        <v>21537787</v>
      </c>
      <c r="C210" s="153">
        <f>(INDEX(Data!988:988,1,$P$1-16))+(INDEX(Data!988:988,1,$P$1-15))</f>
        <v>17641436</v>
      </c>
      <c r="D210" s="153">
        <f>(INDEX(Data!988:988,1,$P$1-14))+(INDEX(Data!988:988,1,$P$1-13))</f>
        <v>20904947</v>
      </c>
      <c r="E210" s="153">
        <f>(INDEX(Data!988:988,1,$P$1-12))+(INDEX(Data!988:988,1,$P$1-11))</f>
        <v>20172872</v>
      </c>
      <c r="F210" s="153">
        <f>(INDEX(Data!988:988,1,$P$1-10))+(INDEX(Data!988:988,1,$P$1-9))</f>
        <v>19794884</v>
      </c>
      <c r="G210" s="153">
        <f>(INDEX(Data!988:988,1,$P$1-8))+(INDEX(Data!988:988,1,$P$1-7))</f>
        <v>20558135</v>
      </c>
      <c r="H210" s="154">
        <f>(INDEX(Data!988:988,1,$P$1-6))+(INDEX(Data!988:988,1,$P$1-5))</f>
        <v>24036449</v>
      </c>
      <c r="I210" s="153">
        <f>(INDEX(Data!988:988,1,$P$1-4))+(INDEX(Data!988:988,1,$P$1-3))</f>
        <v>27302934</v>
      </c>
      <c r="J210" s="154">
        <f>(INDEX(Data!988:988,1,$P$1-2))+(INDEX(Data!988:988,1,$P$1-1))</f>
        <v>26301665</v>
      </c>
      <c r="K210" s="155">
        <f>(INDEX(Data!988:988,1,$P$1))+(INDEX(Data!988:988,1,$P$1+1))</f>
        <v>30086294</v>
      </c>
      <c r="N210" s="12"/>
      <c r="O210" s="12"/>
      <c r="P210" s="12"/>
      <c r="Q210" s="12"/>
      <c r="R210" s="12"/>
      <c r="S210" s="12"/>
      <c r="T210" s="12"/>
      <c r="U210" s="12"/>
    </row>
    <row r="211" spans="1:21" hidden="1" outlineLevel="1">
      <c r="A211" s="372" t="s">
        <v>41</v>
      </c>
      <c r="B211" s="153">
        <f>(INDEX(Data!989:989,1,$P$1-18))+(INDEX(Data!989:989,1,$P$1-17))</f>
        <v>2835365</v>
      </c>
      <c r="C211" s="153">
        <f>(INDEX(Data!989:989,1,$P$1-16))+(INDEX(Data!989:989,1,$P$1-15))</f>
        <v>2300648</v>
      </c>
      <c r="D211" s="153">
        <f>(INDEX(Data!989:989,1,$P$1-14))+(INDEX(Data!989:989,1,$P$1-13))</f>
        <v>3306375</v>
      </c>
      <c r="E211" s="153">
        <f>(INDEX(Data!989:989,1,$P$1-12))+(INDEX(Data!989:989,1,$P$1-11))</f>
        <v>2443094</v>
      </c>
      <c r="F211" s="153">
        <f>(INDEX(Data!989:989,1,$P$1-10))+(INDEX(Data!989:989,1,$P$1-9))</f>
        <v>2218312</v>
      </c>
      <c r="G211" s="153">
        <f>(INDEX(Data!989:989,1,$P$1-8))+(INDEX(Data!989:989,1,$P$1-7))</f>
        <v>2204715</v>
      </c>
      <c r="H211" s="154">
        <f>(INDEX(Data!989:989,1,$P$1-6))+(INDEX(Data!989:989,1,$P$1-5))</f>
        <v>2717753</v>
      </c>
      <c r="I211" s="153">
        <f>(INDEX(Data!989:989,1,$P$1-4))+(INDEX(Data!989:989,1,$P$1-3))</f>
        <v>2391279</v>
      </c>
      <c r="J211" s="154">
        <f>(INDEX(Data!989:989,1,$P$1-2))+(INDEX(Data!989:989,1,$P$1-1))</f>
        <v>2041410</v>
      </c>
      <c r="K211" s="155">
        <f>(INDEX(Data!989:989,1,$P$1))+(INDEX(Data!989:989,1,$P$1+1))</f>
        <v>2020758.0000000005</v>
      </c>
      <c r="N211" s="12"/>
      <c r="O211" s="12"/>
      <c r="P211" s="12"/>
      <c r="Q211" s="12"/>
      <c r="R211" s="12"/>
      <c r="S211" s="12"/>
      <c r="T211" s="12"/>
      <c r="U211" s="12"/>
    </row>
    <row r="212" spans="1:21" hidden="1" outlineLevel="1">
      <c r="A212" s="372" t="s">
        <v>42</v>
      </c>
      <c r="B212" s="153">
        <f>(INDEX(Data!990:990,1,$P$1-18))+(INDEX(Data!990:990,1,$P$1-17))</f>
        <v>-296011</v>
      </c>
      <c r="C212" s="153">
        <f>(INDEX(Data!990:990,1,$P$1-16))+(INDEX(Data!990:990,1,$P$1-15))</f>
        <v>-362672</v>
      </c>
      <c r="D212" s="153">
        <f>(INDEX(Data!990:990,1,$P$1-14))+(INDEX(Data!990:990,1,$P$1-13))</f>
        <v>-406628</v>
      </c>
      <c r="E212" s="153">
        <f>(INDEX(Data!990:990,1,$P$1-12))+(INDEX(Data!990:990,1,$P$1-11))</f>
        <v>-342215</v>
      </c>
      <c r="F212" s="153">
        <f>(INDEX(Data!990:990,1,$P$1-10))+(INDEX(Data!990:990,1,$P$1-9))</f>
        <v>-498748</v>
      </c>
      <c r="G212" s="153">
        <f>(INDEX(Data!990:990,1,$P$1-8))+(INDEX(Data!990:990,1,$P$1-7))</f>
        <v>-289158</v>
      </c>
      <c r="H212" s="154">
        <f>(INDEX(Data!990:990,1,$P$1-6))+(INDEX(Data!990:990,1,$P$1-5))</f>
        <v>143364</v>
      </c>
      <c r="I212" s="153">
        <f>(INDEX(Data!990:990,1,$P$1-4))+(INDEX(Data!990:990,1,$P$1-3))</f>
        <v>161934</v>
      </c>
      <c r="J212" s="154">
        <f>(INDEX(Data!990:990,1,$P$1-2))+(INDEX(Data!990:990,1,$P$1-1))</f>
        <v>190257</v>
      </c>
      <c r="K212" s="155">
        <f>(INDEX(Data!990:990,1,$P$1))+(INDEX(Data!990:990,1,$P$1+1))</f>
        <v>201932</v>
      </c>
      <c r="N212" s="12"/>
      <c r="O212" s="12"/>
      <c r="P212" s="12"/>
      <c r="Q212" s="12"/>
      <c r="R212" s="12"/>
      <c r="S212" s="12"/>
      <c r="T212" s="12"/>
      <c r="U212" s="12"/>
    </row>
    <row r="213" spans="1:21" ht="12.75" customHeight="1" collapsed="1">
      <c r="A213" s="370" t="s">
        <v>473</v>
      </c>
      <c r="B213" s="495">
        <f t="shared" ref="B213:F213" si="55">SUM(B173:B212)</f>
        <v>461719566</v>
      </c>
      <c r="C213" s="495">
        <f t="shared" si="55"/>
        <v>348868533</v>
      </c>
      <c r="D213" s="495">
        <f t="shared" si="55"/>
        <v>468786288</v>
      </c>
      <c r="E213" s="495">
        <f t="shared" si="55"/>
        <v>478704165</v>
      </c>
      <c r="F213" s="495">
        <f t="shared" si="55"/>
        <v>448058466</v>
      </c>
      <c r="G213" s="495">
        <f t="shared" ref="G213:K213" si="56">SUM(G173:G212)</f>
        <v>447765746</v>
      </c>
      <c r="H213" s="453">
        <f t="shared" si="56"/>
        <v>480621534</v>
      </c>
      <c r="I213" s="495">
        <f t="shared" si="56"/>
        <v>512003496</v>
      </c>
      <c r="J213" s="453">
        <f t="shared" si="56"/>
        <v>513560069</v>
      </c>
      <c r="K213" s="454">
        <f t="shared" si="56"/>
        <v>553097833.83061969</v>
      </c>
      <c r="N213" s="12"/>
      <c r="O213" s="12"/>
      <c r="P213" s="12"/>
      <c r="Q213" s="12"/>
      <c r="R213" s="12"/>
      <c r="S213" s="12"/>
      <c r="T213" s="12"/>
      <c r="U213" s="12"/>
    </row>
    <row r="214" spans="1:21" hidden="1">
      <c r="A214" s="384" t="s">
        <v>433</v>
      </c>
      <c r="B214" s="153"/>
      <c r="C214" s="153"/>
      <c r="D214" s="153"/>
      <c r="E214" s="153"/>
      <c r="F214" s="153"/>
      <c r="G214" s="153"/>
      <c r="H214" s="154"/>
      <c r="I214" s="153"/>
      <c r="J214" s="154"/>
      <c r="K214" s="155"/>
      <c r="N214" s="12"/>
      <c r="O214" s="12"/>
      <c r="P214" s="12"/>
      <c r="Q214" s="12"/>
      <c r="R214" s="12"/>
      <c r="S214" s="12"/>
      <c r="T214" s="12"/>
      <c r="U214" s="12"/>
    </row>
    <row r="215" spans="1:21" hidden="1">
      <c r="A215" s="384" t="s">
        <v>397</v>
      </c>
      <c r="B215" s="153"/>
      <c r="C215" s="153"/>
      <c r="D215" s="153"/>
      <c r="E215" s="153"/>
      <c r="F215" s="153"/>
      <c r="G215" s="153"/>
      <c r="H215" s="154"/>
      <c r="I215" s="153"/>
      <c r="J215" s="154"/>
      <c r="K215" s="155"/>
      <c r="N215" s="12"/>
      <c r="O215" s="12"/>
      <c r="P215" s="12"/>
      <c r="Q215" s="12"/>
      <c r="R215" s="12"/>
      <c r="S215" s="12"/>
      <c r="T215" s="12"/>
      <c r="U215" s="12"/>
    </row>
    <row r="216" spans="1:21" s="38" customFormat="1" hidden="1" outlineLevel="1">
      <c r="A216" s="601" t="s">
        <v>197</v>
      </c>
      <c r="B216" s="598"/>
      <c r="C216" s="598"/>
      <c r="D216" s="598"/>
      <c r="E216" s="598"/>
      <c r="F216" s="598"/>
      <c r="G216" s="598"/>
      <c r="H216" s="598"/>
      <c r="I216" s="598"/>
      <c r="J216" s="598"/>
      <c r="K216" s="597"/>
      <c r="L216" s="35"/>
      <c r="M216" s="35"/>
      <c r="N216" s="35"/>
      <c r="O216" s="35"/>
      <c r="P216" s="35"/>
      <c r="Q216" s="35"/>
      <c r="R216" s="35"/>
      <c r="S216" s="35"/>
      <c r="T216" s="35"/>
    </row>
    <row r="217" spans="1:21" hidden="1" outlineLevel="1">
      <c r="A217" s="372" t="s">
        <v>3</v>
      </c>
      <c r="B217" s="484">
        <f>(INDEX(Data!994:994,1,$P$1-18))+(INDEX(Data!994:994,1,$P$1-17))</f>
        <v>0</v>
      </c>
      <c r="C217" s="484">
        <f>(INDEX(Data!994:994,1,$P$1-16))+(INDEX(Data!994:994,1,$P$1-15))</f>
        <v>0</v>
      </c>
      <c r="D217" s="484">
        <f>(INDEX(Data!994:994,1,$P$1-14))+(INDEX(Data!994:994,1,$P$1-13))</f>
        <v>0</v>
      </c>
      <c r="E217" s="484">
        <f>(INDEX(Data!994:994,1,$P$1-12))+(INDEX(Data!994:994,1,$P$1-11))</f>
        <v>0</v>
      </c>
      <c r="F217" s="484">
        <f>(INDEX(Data!994:994,1,$P$1-10))+(INDEX(Data!994:994,1,$P$1-9))</f>
        <v>0</v>
      </c>
      <c r="G217" s="484">
        <f>(INDEX(Data!994:994,1,$P$1-8))+(INDEX(Data!994:994,1,$P$1-7))</f>
        <v>0</v>
      </c>
      <c r="H217" s="390">
        <f>(INDEX(Data!994:994,1,$P$1-6))+(INDEX(Data!994:994,1,$P$1-5))</f>
        <v>0</v>
      </c>
      <c r="I217" s="482">
        <f>(INDEX(Data!994:994,1,$P$1-4))+(INDEX(Data!994:994,1,$P$1-3))</f>
        <v>0</v>
      </c>
      <c r="J217" s="392">
        <f>(INDEX(Data!994:994,1,$P$1-2))+(INDEX(Data!994:994,1,$P$1-1))</f>
        <v>0</v>
      </c>
      <c r="K217" s="371">
        <f>(INDEX(Data!994:994,1,$P$1))+(INDEX(Data!994:994,1,$P$1+1))</f>
        <v>0</v>
      </c>
      <c r="N217" s="12"/>
      <c r="O217" s="12"/>
      <c r="P217" s="12"/>
      <c r="Q217" s="12"/>
      <c r="R217" s="12"/>
      <c r="S217" s="12"/>
      <c r="T217" s="12"/>
      <c r="U217" s="12"/>
    </row>
    <row r="218" spans="1:21" hidden="1" outlineLevel="1">
      <c r="A218" s="372" t="s">
        <v>4</v>
      </c>
      <c r="B218" s="153">
        <f>(INDEX(Data!995:995,1,$P$1-18))+(INDEX(Data!995:995,1,$P$1-17))</f>
        <v>0</v>
      </c>
      <c r="C218" s="153">
        <f>(INDEX(Data!995:995,1,$P$1-16))+(INDEX(Data!995:995,1,$P$1-15))</f>
        <v>0</v>
      </c>
      <c r="D218" s="153">
        <f>(INDEX(Data!995:995,1,$P$1-14))+(INDEX(Data!995:995,1,$P$1-13))</f>
        <v>0</v>
      </c>
      <c r="E218" s="153">
        <f>(INDEX(Data!995:995,1,$P$1-12))+(INDEX(Data!995:995,1,$P$1-11))</f>
        <v>0</v>
      </c>
      <c r="F218" s="153">
        <f>(INDEX(Data!995:995,1,$P$1-10))+(INDEX(Data!995:995,1,$P$1-9))</f>
        <v>0</v>
      </c>
      <c r="G218" s="153">
        <f>(INDEX(Data!995:995,1,$P$1-8))+(INDEX(Data!995:995,1,$P$1-7))</f>
        <v>0</v>
      </c>
      <c r="H218" s="154">
        <f>(INDEX(Data!995:995,1,$P$1-6))+(INDEX(Data!995:995,1,$P$1-5))</f>
        <v>0</v>
      </c>
      <c r="I218" s="483">
        <f>(INDEX(Data!995:995,1,$P$1-4))+(INDEX(Data!995:995,1,$P$1-3))</f>
        <v>0</v>
      </c>
      <c r="J218" s="394">
        <f>(INDEX(Data!995:995,1,$P$1-2))+(INDEX(Data!995:995,1,$P$1-1))</f>
        <v>0</v>
      </c>
      <c r="K218" s="155">
        <f>(INDEX(Data!995:995,1,$P$1))+(INDEX(Data!995:995,1,$P$1+1))</f>
        <v>0</v>
      </c>
      <c r="N218" s="12"/>
      <c r="O218" s="12"/>
      <c r="P218" s="12"/>
      <c r="Q218" s="12"/>
      <c r="R218" s="12"/>
      <c r="S218" s="12"/>
      <c r="T218" s="12"/>
      <c r="U218" s="12"/>
    </row>
    <row r="219" spans="1:21" hidden="1" outlineLevel="1">
      <c r="A219" s="372" t="s">
        <v>5</v>
      </c>
      <c r="B219" s="153">
        <f>(INDEX(Data!996:996,1,$P$1-18))+(INDEX(Data!996:996,1,$P$1-17))</f>
        <v>0</v>
      </c>
      <c r="C219" s="153">
        <f>(INDEX(Data!996:996,1,$P$1-16))+(INDEX(Data!996:996,1,$P$1-15))</f>
        <v>0</v>
      </c>
      <c r="D219" s="153">
        <f>(INDEX(Data!996:996,1,$P$1-14))+(INDEX(Data!996:996,1,$P$1-13))</f>
        <v>0</v>
      </c>
      <c r="E219" s="153">
        <f>(INDEX(Data!996:996,1,$P$1-12))+(INDEX(Data!996:996,1,$P$1-11))</f>
        <v>0</v>
      </c>
      <c r="F219" s="153">
        <f>(INDEX(Data!996:996,1,$P$1-10))+(INDEX(Data!996:996,1,$P$1-9))</f>
        <v>0</v>
      </c>
      <c r="G219" s="153">
        <f>(INDEX(Data!996:996,1,$P$1-8))+(INDEX(Data!996:996,1,$P$1-7))</f>
        <v>0</v>
      </c>
      <c r="H219" s="154">
        <f>(INDEX(Data!996:996,1,$P$1-6))+(INDEX(Data!996:996,1,$P$1-5))</f>
        <v>0</v>
      </c>
      <c r="I219" s="483">
        <f>(INDEX(Data!996:996,1,$P$1-4))+(INDEX(Data!996:996,1,$P$1-3))</f>
        <v>0</v>
      </c>
      <c r="J219" s="394">
        <f>(INDEX(Data!996:996,1,$P$1-2))+(INDEX(Data!996:996,1,$P$1-1))</f>
        <v>0</v>
      </c>
      <c r="K219" s="155">
        <f>(INDEX(Data!996:996,1,$P$1))+(INDEX(Data!996:996,1,$P$1+1))</f>
        <v>0</v>
      </c>
      <c r="N219" s="12"/>
      <c r="O219" s="12"/>
      <c r="P219" s="12"/>
      <c r="Q219" s="12"/>
      <c r="R219" s="12"/>
      <c r="S219" s="12"/>
      <c r="T219" s="12"/>
      <c r="U219" s="12"/>
    </row>
    <row r="220" spans="1:21" hidden="1" outlineLevel="1">
      <c r="A220" s="372" t="s">
        <v>6</v>
      </c>
      <c r="B220" s="153">
        <f>(INDEX(Data!997:997,1,$P$1-18))+(INDEX(Data!997:997,1,$P$1-17))</f>
        <v>0</v>
      </c>
      <c r="C220" s="153">
        <f>(INDEX(Data!997:997,1,$P$1-16))+(INDEX(Data!997:997,1,$P$1-15))</f>
        <v>0</v>
      </c>
      <c r="D220" s="153">
        <f>(INDEX(Data!997:997,1,$P$1-14))+(INDEX(Data!997:997,1,$P$1-13))</f>
        <v>0</v>
      </c>
      <c r="E220" s="153">
        <f>(INDEX(Data!997:997,1,$P$1-12))+(INDEX(Data!997:997,1,$P$1-11))</f>
        <v>0</v>
      </c>
      <c r="F220" s="153">
        <f>(INDEX(Data!997:997,1,$P$1-10))+(INDEX(Data!997:997,1,$P$1-9))</f>
        <v>0</v>
      </c>
      <c r="G220" s="153">
        <f>(INDEX(Data!997:997,1,$P$1-8))+(INDEX(Data!997:997,1,$P$1-7))</f>
        <v>0</v>
      </c>
      <c r="H220" s="154">
        <f>(INDEX(Data!997:997,1,$P$1-6))+(INDEX(Data!997:997,1,$P$1-5))</f>
        <v>0</v>
      </c>
      <c r="I220" s="483">
        <f>(INDEX(Data!997:997,1,$P$1-4))+(INDEX(Data!997:997,1,$P$1-3))</f>
        <v>0</v>
      </c>
      <c r="J220" s="394">
        <f>(INDEX(Data!997:997,1,$P$1-2))+(INDEX(Data!997:997,1,$P$1-1))</f>
        <v>0</v>
      </c>
      <c r="K220" s="155">
        <f>(INDEX(Data!997:997,1,$P$1))+(INDEX(Data!997:997,1,$P$1+1))</f>
        <v>0</v>
      </c>
      <c r="N220" s="12"/>
      <c r="O220" s="12"/>
      <c r="P220" s="12"/>
      <c r="Q220" s="12"/>
      <c r="R220" s="12"/>
      <c r="S220" s="12"/>
      <c r="T220" s="12"/>
      <c r="U220" s="12"/>
    </row>
    <row r="221" spans="1:21" hidden="1" outlineLevel="1">
      <c r="A221" s="372" t="s">
        <v>399</v>
      </c>
      <c r="B221" s="153">
        <f>(INDEX(Data!998:998,1,$P$1-18))+(INDEX(Data!998:998,1,$P$1-17))</f>
        <v>0</v>
      </c>
      <c r="C221" s="153">
        <f>(INDEX(Data!998:998,1,$P$1-16))+(INDEX(Data!998:998,1,$P$1-15))</f>
        <v>0</v>
      </c>
      <c r="D221" s="153">
        <f>(INDEX(Data!998:998,1,$P$1-14))+(INDEX(Data!998:998,1,$P$1-13))</f>
        <v>0</v>
      </c>
      <c r="E221" s="153">
        <f>(INDEX(Data!998:998,1,$P$1-12))+(INDEX(Data!998:998,1,$P$1-11))</f>
        <v>0</v>
      </c>
      <c r="F221" s="153">
        <f>(INDEX(Data!998:998,1,$P$1-10))+(INDEX(Data!998:998,1,$P$1-9))</f>
        <v>0</v>
      </c>
      <c r="G221" s="153">
        <f>(INDEX(Data!998:998,1,$P$1-8))+(INDEX(Data!998:998,1,$P$1-7))</f>
        <v>0</v>
      </c>
      <c r="H221" s="154">
        <f>(INDEX(Data!998:998,1,$P$1-6))+(INDEX(Data!998:998,1,$P$1-5))</f>
        <v>0</v>
      </c>
      <c r="I221" s="483">
        <f>(INDEX(Data!998:998,1,$P$1-4))+(INDEX(Data!998:998,1,$P$1-3))</f>
        <v>0</v>
      </c>
      <c r="J221" s="394">
        <f>(INDEX(Data!998:998,1,$P$1-2))+(INDEX(Data!998:998,1,$P$1-1))</f>
        <v>0</v>
      </c>
      <c r="K221" s="155">
        <f>(INDEX(Data!998:998,1,$P$1))+(INDEX(Data!998:998,1,$P$1+1))</f>
        <v>0</v>
      </c>
      <c r="N221" s="12"/>
      <c r="O221" s="12"/>
      <c r="P221" s="12"/>
      <c r="Q221" s="12"/>
      <c r="R221" s="12"/>
      <c r="S221" s="12"/>
      <c r="T221" s="12"/>
      <c r="U221" s="12"/>
    </row>
    <row r="222" spans="1:21" hidden="1" outlineLevel="1">
      <c r="A222" s="372" t="s">
        <v>7</v>
      </c>
      <c r="B222" s="153">
        <f>(INDEX(Data!999:999,1,$P$1-18))+(INDEX(Data!999:999,1,$P$1-17))</f>
        <v>0</v>
      </c>
      <c r="C222" s="153">
        <f>(INDEX(Data!999:999,1,$P$1-16))+(INDEX(Data!999:999,1,$P$1-15))</f>
        <v>0</v>
      </c>
      <c r="D222" s="153">
        <f>(INDEX(Data!999:999,1,$P$1-14))+(INDEX(Data!999:999,1,$P$1-13))</f>
        <v>0</v>
      </c>
      <c r="E222" s="153">
        <f>(INDEX(Data!999:999,1,$P$1-12))+(INDEX(Data!999:999,1,$P$1-11))</f>
        <v>0</v>
      </c>
      <c r="F222" s="153">
        <f>(INDEX(Data!999:999,1,$P$1-10))+(INDEX(Data!999:999,1,$P$1-9))</f>
        <v>0</v>
      </c>
      <c r="G222" s="153">
        <f>(INDEX(Data!999:999,1,$P$1-8))+(INDEX(Data!999:999,1,$P$1-7))</f>
        <v>0</v>
      </c>
      <c r="H222" s="154">
        <f>(INDEX(Data!999:999,1,$P$1-6))+(INDEX(Data!999:999,1,$P$1-5))</f>
        <v>0</v>
      </c>
      <c r="I222" s="483">
        <f>(INDEX(Data!999:999,1,$P$1-4))+(INDEX(Data!999:999,1,$P$1-3))</f>
        <v>0</v>
      </c>
      <c r="J222" s="394">
        <f>(INDEX(Data!999:999,1,$P$1-2))+(INDEX(Data!999:999,1,$P$1-1))</f>
        <v>0</v>
      </c>
      <c r="K222" s="155">
        <f>(INDEX(Data!999:999,1,$P$1))+(INDEX(Data!999:999,1,$P$1+1))</f>
        <v>0</v>
      </c>
      <c r="N222" s="12"/>
      <c r="O222" s="12"/>
      <c r="P222" s="12"/>
      <c r="Q222" s="12"/>
      <c r="R222" s="12"/>
      <c r="S222" s="12"/>
      <c r="T222" s="12"/>
      <c r="U222" s="12"/>
    </row>
    <row r="223" spans="1:21" hidden="1" outlineLevel="1">
      <c r="A223" s="372" t="s">
        <v>8</v>
      </c>
      <c r="B223" s="153">
        <f>(INDEX(Data!1000:1000,1,$P$1-18))+(INDEX(Data!1000:1000,1,$P$1-17))</f>
        <v>1500000</v>
      </c>
      <c r="C223" s="153">
        <f>(INDEX(Data!1000:1000,1,$P$1-16))+(INDEX(Data!1000:1000,1,$P$1-15))</f>
        <v>1500000</v>
      </c>
      <c r="D223" s="153">
        <f>(INDEX(Data!1000:1000,1,$P$1-14))+(INDEX(Data!1000:1000,1,$P$1-13))</f>
        <v>1500000</v>
      </c>
      <c r="E223" s="153">
        <f>(INDEX(Data!1000:1000,1,$P$1-12))+(INDEX(Data!1000:1000,1,$P$1-11))</f>
        <v>1500000</v>
      </c>
      <c r="F223" s="153">
        <f>(INDEX(Data!1000:1000,1,$P$1-10))+(INDEX(Data!1000:1000,1,$P$1-9))</f>
        <v>1120200</v>
      </c>
      <c r="G223" s="153">
        <f>(INDEX(Data!1000:1000,1,$P$1-8))+(INDEX(Data!1000:1000,1,$P$1-7))</f>
        <v>945000</v>
      </c>
      <c r="H223" s="154">
        <f>(INDEX(Data!1000:1000,1,$P$1-6))+(INDEX(Data!1000:1000,1,$P$1-5))</f>
        <v>556200</v>
      </c>
      <c r="I223" s="483">
        <f>(INDEX(Data!1000:1000,1,$P$1-4))+(INDEX(Data!1000:1000,1,$P$1-3))</f>
        <v>0</v>
      </c>
      <c r="J223" s="394">
        <f>(INDEX(Data!1000:1000,1,$P$1-2))+(INDEX(Data!1000:1000,1,$P$1-1))</f>
        <v>0</v>
      </c>
      <c r="K223" s="155">
        <f>(INDEX(Data!1000:1000,1,$P$1))+(INDEX(Data!1000:1000,1,$P$1+1))</f>
        <v>0</v>
      </c>
      <c r="N223" s="12"/>
      <c r="O223" s="12"/>
      <c r="P223" s="12"/>
      <c r="Q223" s="12"/>
      <c r="R223" s="12"/>
      <c r="S223" s="12"/>
      <c r="T223" s="12"/>
      <c r="U223" s="12"/>
    </row>
    <row r="224" spans="1:21" hidden="1" outlineLevel="1">
      <c r="A224" s="372" t="s">
        <v>9</v>
      </c>
      <c r="B224" s="153">
        <f>(INDEX(Data!1001:1001,1,$P$1-18))+(INDEX(Data!1001:1001,1,$P$1-17))</f>
        <v>1500000</v>
      </c>
      <c r="C224" s="153">
        <f>(INDEX(Data!1001:1001,1,$P$1-16))+(INDEX(Data!1001:1001,1,$P$1-15))</f>
        <v>1500000</v>
      </c>
      <c r="D224" s="153">
        <f>(INDEX(Data!1001:1001,1,$P$1-14))+(INDEX(Data!1001:1001,1,$P$1-13))</f>
        <v>1500000</v>
      </c>
      <c r="E224" s="153">
        <f>(INDEX(Data!1001:1001,1,$P$1-12))+(INDEX(Data!1001:1001,1,$P$1-11))</f>
        <v>1500000</v>
      </c>
      <c r="F224" s="153">
        <f>(INDEX(Data!1001:1001,1,$P$1-10))+(INDEX(Data!1001:1001,1,$P$1-9))</f>
        <v>1500000</v>
      </c>
      <c r="G224" s="153">
        <f>(INDEX(Data!1001:1001,1,$P$1-8))+(INDEX(Data!1001:1001,1,$P$1-7))</f>
        <v>1500000</v>
      </c>
      <c r="H224" s="154">
        <f>(INDEX(Data!1001:1001,1,$P$1-6))+(INDEX(Data!1001:1001,1,$P$1-5))</f>
        <v>1500000</v>
      </c>
      <c r="I224" s="483">
        <f>(INDEX(Data!1001:1001,1,$P$1-4))+(INDEX(Data!1001:1001,1,$P$1-3))</f>
        <v>1332000</v>
      </c>
      <c r="J224" s="394">
        <f>(INDEX(Data!1001:1001,1,$P$1-2))+(INDEX(Data!1001:1001,1,$P$1-1))</f>
        <v>1042800</v>
      </c>
      <c r="K224" s="155">
        <f>(INDEX(Data!1001:1001,1,$P$1))+(INDEX(Data!1001:1001,1,$P$1+1))</f>
        <v>2135456</v>
      </c>
      <c r="N224" s="12"/>
      <c r="O224" s="12"/>
      <c r="P224" s="12"/>
      <c r="Q224" s="12"/>
      <c r="R224" s="12"/>
      <c r="S224" s="12"/>
      <c r="T224" s="12"/>
      <c r="U224" s="12"/>
    </row>
    <row r="225" spans="1:21" hidden="1" outlineLevel="1">
      <c r="A225" s="372" t="s">
        <v>10</v>
      </c>
      <c r="B225" s="153">
        <f>(INDEX(Data!1002:1002,1,$P$1-18))+(INDEX(Data!1002:1002,1,$P$1-17))</f>
        <v>0</v>
      </c>
      <c r="C225" s="153">
        <f>(INDEX(Data!1002:1002,1,$P$1-16))+(INDEX(Data!1002:1002,1,$P$1-15))</f>
        <v>0</v>
      </c>
      <c r="D225" s="153">
        <f>(INDEX(Data!1002:1002,1,$P$1-14))+(INDEX(Data!1002:1002,1,$P$1-13))</f>
        <v>0</v>
      </c>
      <c r="E225" s="153">
        <f>(INDEX(Data!1002:1002,1,$P$1-12))+(INDEX(Data!1002:1002,1,$P$1-11))</f>
        <v>0</v>
      </c>
      <c r="F225" s="153">
        <f>(INDEX(Data!1002:1002,1,$P$1-10))+(INDEX(Data!1002:1002,1,$P$1-9))</f>
        <v>0</v>
      </c>
      <c r="G225" s="153">
        <f>(INDEX(Data!1002:1002,1,$P$1-8))+(INDEX(Data!1002:1002,1,$P$1-7))</f>
        <v>0</v>
      </c>
      <c r="H225" s="154">
        <f>(INDEX(Data!1002:1002,1,$P$1-6))+(INDEX(Data!1002:1002,1,$P$1-5))</f>
        <v>0</v>
      </c>
      <c r="I225" s="483">
        <f>(INDEX(Data!1002:1002,1,$P$1-4))+(INDEX(Data!1002:1002,1,$P$1-3))</f>
        <v>0</v>
      </c>
      <c r="J225" s="394">
        <f>(INDEX(Data!1002:1002,1,$P$1-2))+(INDEX(Data!1002:1002,1,$P$1-1))</f>
        <v>0</v>
      </c>
      <c r="K225" s="155">
        <f>(INDEX(Data!1002:1002,1,$P$1))+(INDEX(Data!1002:1002,1,$P$1+1))</f>
        <v>0</v>
      </c>
      <c r="N225" s="12"/>
      <c r="O225" s="12"/>
      <c r="P225" s="12"/>
      <c r="Q225" s="12"/>
      <c r="R225" s="12"/>
      <c r="S225" s="12"/>
      <c r="T225" s="12"/>
      <c r="U225" s="12"/>
    </row>
    <row r="226" spans="1:21" hidden="1" outlineLevel="1">
      <c r="A226" s="372" t="s">
        <v>11</v>
      </c>
      <c r="B226" s="153">
        <f>(INDEX(Data!1003:1003,1,$P$1-18))+(INDEX(Data!1003:1003,1,$P$1-17))</f>
        <v>1500000</v>
      </c>
      <c r="C226" s="153">
        <f>(INDEX(Data!1003:1003,1,$P$1-16))+(INDEX(Data!1003:1003,1,$P$1-15))</f>
        <v>1500000</v>
      </c>
      <c r="D226" s="153">
        <f>(INDEX(Data!1003:1003,1,$P$1-14))+(INDEX(Data!1003:1003,1,$P$1-13))</f>
        <v>0</v>
      </c>
      <c r="E226" s="153">
        <f>(INDEX(Data!1003:1003,1,$P$1-12))+(INDEX(Data!1003:1003,1,$P$1-11))</f>
        <v>0</v>
      </c>
      <c r="F226" s="153">
        <f>(INDEX(Data!1003:1003,1,$P$1-10))+(INDEX(Data!1003:1003,1,$P$1-9))</f>
        <v>1158900</v>
      </c>
      <c r="G226" s="153">
        <f>(INDEX(Data!1003:1003,1,$P$1-8))+(INDEX(Data!1003:1003,1,$P$1-7))</f>
        <v>1065900</v>
      </c>
      <c r="H226" s="154">
        <f>(INDEX(Data!1003:1003,1,$P$1-6))+(INDEX(Data!1003:1003,1,$P$1-5))</f>
        <v>942600</v>
      </c>
      <c r="I226" s="483">
        <f>(INDEX(Data!1003:1003,1,$P$1-4))+(INDEX(Data!1003:1003,1,$P$1-3))</f>
        <v>589200</v>
      </c>
      <c r="J226" s="394">
        <f>(INDEX(Data!1003:1003,1,$P$1-2))+(INDEX(Data!1003:1003,1,$P$1-1))</f>
        <v>175200</v>
      </c>
      <c r="K226" s="155">
        <f>(INDEX(Data!1003:1003,1,$P$1))+(INDEX(Data!1003:1003,1,$P$1+1))</f>
        <v>143670</v>
      </c>
      <c r="N226" s="12"/>
      <c r="O226" s="12"/>
      <c r="P226" s="12"/>
      <c r="Q226" s="12"/>
      <c r="R226" s="12"/>
      <c r="S226" s="12"/>
      <c r="T226" s="12"/>
      <c r="U226" s="12"/>
    </row>
    <row r="227" spans="1:21" hidden="1" outlineLevel="1">
      <c r="A227" s="372" t="s">
        <v>12</v>
      </c>
      <c r="B227" s="153">
        <f>(INDEX(Data!1004:1004,1,$P$1-18))+(INDEX(Data!1004:1004,1,$P$1-17))</f>
        <v>0</v>
      </c>
      <c r="C227" s="153">
        <f>(INDEX(Data!1004:1004,1,$P$1-16))+(INDEX(Data!1004:1004,1,$P$1-15))</f>
        <v>0</v>
      </c>
      <c r="D227" s="153">
        <f>(INDEX(Data!1004:1004,1,$P$1-14))+(INDEX(Data!1004:1004,1,$P$1-13))</f>
        <v>0</v>
      </c>
      <c r="E227" s="153">
        <f>(INDEX(Data!1004:1004,1,$P$1-12))+(INDEX(Data!1004:1004,1,$P$1-11))</f>
        <v>0</v>
      </c>
      <c r="F227" s="153">
        <f>(INDEX(Data!1004:1004,1,$P$1-10))+(INDEX(Data!1004:1004,1,$P$1-9))</f>
        <v>0</v>
      </c>
      <c r="G227" s="153">
        <f>(INDEX(Data!1004:1004,1,$P$1-8))+(INDEX(Data!1004:1004,1,$P$1-7))</f>
        <v>0</v>
      </c>
      <c r="H227" s="154">
        <f>(INDEX(Data!1004:1004,1,$P$1-6))+(INDEX(Data!1004:1004,1,$P$1-5))</f>
        <v>0</v>
      </c>
      <c r="I227" s="483">
        <f>(INDEX(Data!1004:1004,1,$P$1-4))+(INDEX(Data!1004:1004,1,$P$1-3))</f>
        <v>0</v>
      </c>
      <c r="J227" s="394">
        <f>(INDEX(Data!1004:1004,1,$P$1-2))+(INDEX(Data!1004:1004,1,$P$1-1))</f>
        <v>0</v>
      </c>
      <c r="K227" s="155">
        <f>(INDEX(Data!1004:1004,1,$P$1))+(INDEX(Data!1004:1004,1,$P$1+1))</f>
        <v>0</v>
      </c>
      <c r="N227" s="12"/>
      <c r="O227" s="12"/>
      <c r="P227" s="12"/>
      <c r="Q227" s="12"/>
      <c r="R227" s="12"/>
      <c r="S227" s="12"/>
      <c r="T227" s="12"/>
      <c r="U227" s="12"/>
    </row>
    <row r="228" spans="1:21" hidden="1" outlineLevel="1">
      <c r="A228" s="372" t="s">
        <v>13</v>
      </c>
      <c r="B228" s="153">
        <f>(INDEX(Data!1005:1005,1,$P$1-18))+(INDEX(Data!1005:1005,1,$P$1-17))</f>
        <v>1500000</v>
      </c>
      <c r="C228" s="153">
        <f>(INDEX(Data!1005:1005,1,$P$1-16))+(INDEX(Data!1005:1005,1,$P$1-15))</f>
        <v>1500000</v>
      </c>
      <c r="D228" s="153">
        <f>(INDEX(Data!1005:1005,1,$P$1-14))+(INDEX(Data!1005:1005,1,$P$1-13))</f>
        <v>1500000</v>
      </c>
      <c r="E228" s="153">
        <f>(INDEX(Data!1005:1005,1,$P$1-12))+(INDEX(Data!1005:1005,1,$P$1-11))</f>
        <v>1500000</v>
      </c>
      <c r="F228" s="153">
        <f>(INDEX(Data!1005:1005,1,$P$1-10))+(INDEX(Data!1005:1005,1,$P$1-9))</f>
        <v>1500000</v>
      </c>
      <c r="G228" s="153">
        <f>(INDEX(Data!1005:1005,1,$P$1-8))+(INDEX(Data!1005:1005,1,$P$1-7))</f>
        <v>1500000</v>
      </c>
      <c r="H228" s="154">
        <f>(INDEX(Data!1005:1005,1,$P$1-6))+(INDEX(Data!1005:1005,1,$P$1-5))</f>
        <v>1500000</v>
      </c>
      <c r="I228" s="483">
        <f>(INDEX(Data!1005:1005,1,$P$1-4))+(INDEX(Data!1005:1005,1,$P$1-3))</f>
        <v>1500000</v>
      </c>
      <c r="J228" s="394">
        <f>(INDEX(Data!1005:1005,1,$P$1-2))+(INDEX(Data!1005:1005,1,$P$1-1))</f>
        <v>1500000</v>
      </c>
      <c r="K228" s="155">
        <f>(INDEX(Data!1005:1005,1,$P$1))+(INDEX(Data!1005:1005,1,$P$1+1))</f>
        <v>2633132</v>
      </c>
      <c r="N228" s="12"/>
      <c r="O228" s="12"/>
      <c r="P228" s="12"/>
      <c r="Q228" s="12"/>
      <c r="R228" s="12"/>
      <c r="S228" s="12"/>
      <c r="T228" s="12"/>
      <c r="U228" s="12"/>
    </row>
    <row r="229" spans="1:21" hidden="1" outlineLevel="1">
      <c r="A229" s="372" t="s">
        <v>14</v>
      </c>
      <c r="B229" s="153">
        <f>(INDEX(Data!1006:1006,1,$P$1-18))+(INDEX(Data!1006:1006,1,$P$1-17))</f>
        <v>0</v>
      </c>
      <c r="C229" s="153">
        <f>(INDEX(Data!1006:1006,1,$P$1-16))+(INDEX(Data!1006:1006,1,$P$1-15))</f>
        <v>0</v>
      </c>
      <c r="D229" s="153">
        <f>(INDEX(Data!1006:1006,1,$P$1-14))+(INDEX(Data!1006:1006,1,$P$1-13))</f>
        <v>0</v>
      </c>
      <c r="E229" s="153">
        <f>(INDEX(Data!1006:1006,1,$P$1-12))+(INDEX(Data!1006:1006,1,$P$1-11))</f>
        <v>0</v>
      </c>
      <c r="F229" s="153">
        <f>(INDEX(Data!1006:1006,1,$P$1-10))+(INDEX(Data!1006:1006,1,$P$1-9))</f>
        <v>516300</v>
      </c>
      <c r="G229" s="153">
        <f>(INDEX(Data!1006:1006,1,$P$1-8))+(INDEX(Data!1006:1006,1,$P$1-7))</f>
        <v>365700</v>
      </c>
      <c r="H229" s="154">
        <f>(INDEX(Data!1006:1006,1,$P$1-6))+(INDEX(Data!1006:1006,1,$P$1-5))</f>
        <v>499200</v>
      </c>
      <c r="I229" s="483">
        <f>(INDEX(Data!1006:1006,1,$P$1-4))+(INDEX(Data!1006:1006,1,$P$1-3))</f>
        <v>497100</v>
      </c>
      <c r="J229" s="394">
        <f>(INDEX(Data!1006:1006,1,$P$1-2))+(INDEX(Data!1006:1006,1,$P$1-1))</f>
        <v>371400</v>
      </c>
      <c r="K229" s="155">
        <f>(INDEX(Data!1006:1006,1,$P$1))+(INDEX(Data!1006:1006,1,$P$1+1))</f>
        <v>206390</v>
      </c>
      <c r="N229" s="12"/>
      <c r="O229" s="12"/>
      <c r="P229" s="12"/>
      <c r="Q229" s="12"/>
      <c r="R229" s="12"/>
      <c r="S229" s="12"/>
      <c r="T229" s="12"/>
      <c r="U229" s="12"/>
    </row>
    <row r="230" spans="1:21" hidden="1" outlineLevel="1">
      <c r="A230" s="372" t="s">
        <v>15</v>
      </c>
      <c r="B230" s="153">
        <f>(INDEX(Data!1007:1007,1,$P$1-18))+(INDEX(Data!1007:1007,1,$P$1-17))</f>
        <v>0</v>
      </c>
      <c r="C230" s="153">
        <f>(INDEX(Data!1007:1007,1,$P$1-16))+(INDEX(Data!1007:1007,1,$P$1-15))</f>
        <v>0</v>
      </c>
      <c r="D230" s="153">
        <f>(INDEX(Data!1007:1007,1,$P$1-14))+(INDEX(Data!1007:1007,1,$P$1-13))</f>
        <v>0</v>
      </c>
      <c r="E230" s="153">
        <f>(INDEX(Data!1007:1007,1,$P$1-12))+(INDEX(Data!1007:1007,1,$P$1-11))</f>
        <v>0</v>
      </c>
      <c r="F230" s="153">
        <f>(INDEX(Data!1007:1007,1,$P$1-10))+(INDEX(Data!1007:1007,1,$P$1-9))</f>
        <v>860100</v>
      </c>
      <c r="G230" s="153">
        <f>(INDEX(Data!1007:1007,1,$P$1-8))+(INDEX(Data!1007:1007,1,$P$1-7))</f>
        <v>198000</v>
      </c>
      <c r="H230" s="154">
        <f>(INDEX(Data!1007:1007,1,$P$1-6))+(INDEX(Data!1007:1007,1,$P$1-5))</f>
        <v>0</v>
      </c>
      <c r="I230" s="483">
        <f>(INDEX(Data!1007:1007,1,$P$1-4))+(INDEX(Data!1007:1007,1,$P$1-3))</f>
        <v>0</v>
      </c>
      <c r="J230" s="394">
        <f>(INDEX(Data!1007:1007,1,$P$1-2))+(INDEX(Data!1007:1007,1,$P$1-1))</f>
        <v>0</v>
      </c>
      <c r="K230" s="155">
        <f>(INDEX(Data!1007:1007,1,$P$1))+(INDEX(Data!1007:1007,1,$P$1+1))</f>
        <v>0</v>
      </c>
      <c r="N230" s="12"/>
      <c r="O230" s="12"/>
      <c r="P230" s="12"/>
      <c r="Q230" s="12"/>
      <c r="R230" s="12"/>
      <c r="S230" s="12"/>
      <c r="T230" s="12"/>
      <c r="U230" s="12"/>
    </row>
    <row r="231" spans="1:21" hidden="1" outlineLevel="1">
      <c r="A231" s="372" t="s">
        <v>16</v>
      </c>
      <c r="B231" s="153">
        <f>(INDEX(Data!1008:1008,1,$P$1-18))+(INDEX(Data!1008:1008,1,$P$1-17))</f>
        <v>0</v>
      </c>
      <c r="C231" s="153">
        <f>(INDEX(Data!1008:1008,1,$P$1-16))+(INDEX(Data!1008:1008,1,$P$1-15))</f>
        <v>0</v>
      </c>
      <c r="D231" s="153">
        <f>(INDEX(Data!1008:1008,1,$P$1-14))+(INDEX(Data!1008:1008,1,$P$1-13))</f>
        <v>0</v>
      </c>
      <c r="E231" s="153">
        <f>(INDEX(Data!1008:1008,1,$P$1-12))+(INDEX(Data!1008:1008,1,$P$1-11))</f>
        <v>0</v>
      </c>
      <c r="F231" s="153">
        <f>(INDEX(Data!1008:1008,1,$P$1-10))+(INDEX(Data!1008:1008,1,$P$1-9))</f>
        <v>0</v>
      </c>
      <c r="G231" s="153">
        <f>(INDEX(Data!1008:1008,1,$P$1-8))+(INDEX(Data!1008:1008,1,$P$1-7))</f>
        <v>1500000</v>
      </c>
      <c r="H231" s="154">
        <f>(INDEX(Data!1008:1008,1,$P$1-6))+(INDEX(Data!1008:1008,1,$P$1-5))</f>
        <v>1500000</v>
      </c>
      <c r="I231" s="483">
        <f>(INDEX(Data!1008:1008,1,$P$1-4))+(INDEX(Data!1008:1008,1,$P$1-3))</f>
        <v>1500000</v>
      </c>
      <c r="J231" s="394">
        <f>(INDEX(Data!1008:1008,1,$P$1-2))+(INDEX(Data!1008:1008,1,$P$1-1))</f>
        <v>1500000</v>
      </c>
      <c r="K231" s="155">
        <f>(INDEX(Data!1008:1008,1,$P$1))+(INDEX(Data!1008:1008,1,$P$1+1))</f>
        <v>2633132</v>
      </c>
      <c r="N231" s="12"/>
      <c r="O231" s="12"/>
      <c r="P231" s="12"/>
      <c r="Q231" s="12"/>
      <c r="R231" s="12"/>
      <c r="S231" s="12"/>
      <c r="T231" s="12"/>
      <c r="U231" s="12"/>
    </row>
    <row r="232" spans="1:21" hidden="1" outlineLevel="1">
      <c r="A232" s="372" t="s">
        <v>17</v>
      </c>
      <c r="B232" s="153">
        <f>(INDEX(Data!1009:1009,1,$P$1-18))+(INDEX(Data!1009:1009,1,$P$1-17))</f>
        <v>0</v>
      </c>
      <c r="C232" s="153">
        <f>(INDEX(Data!1009:1009,1,$P$1-16))+(INDEX(Data!1009:1009,1,$P$1-15))</f>
        <v>0</v>
      </c>
      <c r="D232" s="153">
        <f>(INDEX(Data!1009:1009,1,$P$1-14))+(INDEX(Data!1009:1009,1,$P$1-13))</f>
        <v>0</v>
      </c>
      <c r="E232" s="153">
        <f>(INDEX(Data!1009:1009,1,$P$1-12))+(INDEX(Data!1009:1009,1,$P$1-11))</f>
        <v>0</v>
      </c>
      <c r="F232" s="153">
        <f>(INDEX(Data!1009:1009,1,$P$1-10))+(INDEX(Data!1009:1009,1,$P$1-9))</f>
        <v>256200</v>
      </c>
      <c r="G232" s="153">
        <f>(INDEX(Data!1009:1009,1,$P$1-8))+(INDEX(Data!1009:1009,1,$P$1-7))</f>
        <v>0</v>
      </c>
      <c r="H232" s="154">
        <f>(INDEX(Data!1009:1009,1,$P$1-6))+(INDEX(Data!1009:1009,1,$P$1-5))</f>
        <v>0</v>
      </c>
      <c r="I232" s="483">
        <f>(INDEX(Data!1009:1009,1,$P$1-4))+(INDEX(Data!1009:1009,1,$P$1-3))</f>
        <v>0</v>
      </c>
      <c r="J232" s="394">
        <f>(INDEX(Data!1009:1009,1,$P$1-2))+(INDEX(Data!1009:1009,1,$P$1-1))</f>
        <v>0</v>
      </c>
      <c r="K232" s="155">
        <f>(INDEX(Data!1009:1009,1,$P$1))+(INDEX(Data!1009:1009,1,$P$1+1))</f>
        <v>0</v>
      </c>
      <c r="N232" s="12"/>
      <c r="O232" s="12"/>
      <c r="P232" s="12"/>
      <c r="Q232" s="12"/>
      <c r="R232" s="12"/>
      <c r="S232" s="12"/>
      <c r="T232" s="12"/>
      <c r="U232" s="12"/>
    </row>
    <row r="233" spans="1:21" hidden="1" outlineLevel="1">
      <c r="A233" s="372" t="s">
        <v>18</v>
      </c>
      <c r="B233" s="153">
        <f>(INDEX(Data!1010:1010,1,$P$1-18))+(INDEX(Data!1010:1010,1,$P$1-17))</f>
        <v>0</v>
      </c>
      <c r="C233" s="153">
        <f>(INDEX(Data!1010:1010,1,$P$1-16))+(INDEX(Data!1010:1010,1,$P$1-15))</f>
        <v>0</v>
      </c>
      <c r="D233" s="153">
        <f>(INDEX(Data!1010:1010,1,$P$1-14))+(INDEX(Data!1010:1010,1,$P$1-13))</f>
        <v>0</v>
      </c>
      <c r="E233" s="153">
        <f>(INDEX(Data!1010:1010,1,$P$1-12))+(INDEX(Data!1010:1010,1,$P$1-11))</f>
        <v>0</v>
      </c>
      <c r="F233" s="153">
        <f>(INDEX(Data!1010:1010,1,$P$1-10))+(INDEX(Data!1010:1010,1,$P$1-9))</f>
        <v>1603800</v>
      </c>
      <c r="G233" s="153">
        <f>(INDEX(Data!1010:1010,1,$P$1-8))+(INDEX(Data!1010:1010,1,$P$1-7))</f>
        <v>1022100</v>
      </c>
      <c r="H233" s="154">
        <f>(INDEX(Data!1010:1010,1,$P$1-6))+(INDEX(Data!1010:1010,1,$P$1-5))</f>
        <v>829800</v>
      </c>
      <c r="I233" s="483">
        <f>(INDEX(Data!1010:1010,1,$P$1-4))+(INDEX(Data!1010:1010,1,$P$1-3))</f>
        <v>381600</v>
      </c>
      <c r="J233" s="394">
        <f>(INDEX(Data!1010:1010,1,$P$1-2))+(INDEX(Data!1010:1010,1,$P$1-1))</f>
        <v>216600</v>
      </c>
      <c r="K233" s="155">
        <f>(INDEX(Data!1010:1010,1,$P$1))+(INDEX(Data!1010:1010,1,$P$1+1))</f>
        <v>769028</v>
      </c>
      <c r="N233" s="12"/>
      <c r="O233" s="12"/>
      <c r="P233" s="12"/>
      <c r="Q233" s="12"/>
      <c r="R233" s="12"/>
      <c r="S233" s="12"/>
      <c r="T233" s="12"/>
      <c r="U233" s="12"/>
    </row>
    <row r="234" spans="1:21" hidden="1" outlineLevel="1">
      <c r="A234" s="372" t="s">
        <v>19</v>
      </c>
      <c r="B234" s="153">
        <f>(INDEX(Data!1011:1011,1,$P$1-18))+(INDEX(Data!1011:1011,1,$P$1-17))</f>
        <v>0</v>
      </c>
      <c r="C234" s="153">
        <f>(INDEX(Data!1011:1011,1,$P$1-16))+(INDEX(Data!1011:1011,1,$P$1-15))</f>
        <v>0</v>
      </c>
      <c r="D234" s="153">
        <f>(INDEX(Data!1011:1011,1,$P$1-14))+(INDEX(Data!1011:1011,1,$P$1-13))</f>
        <v>0</v>
      </c>
      <c r="E234" s="153">
        <f>(INDEX(Data!1011:1011,1,$P$1-12))+(INDEX(Data!1011:1011,1,$P$1-11))</f>
        <v>0</v>
      </c>
      <c r="F234" s="153">
        <f>(INDEX(Data!1011:1011,1,$P$1-10))+(INDEX(Data!1011:1011,1,$P$1-9))</f>
        <v>0</v>
      </c>
      <c r="G234" s="153">
        <f>(INDEX(Data!1011:1011,1,$P$1-8))+(INDEX(Data!1011:1011,1,$P$1-7))</f>
        <v>1500000</v>
      </c>
      <c r="H234" s="154">
        <f>(INDEX(Data!1011:1011,1,$P$1-6))+(INDEX(Data!1011:1011,1,$P$1-5))</f>
        <v>1500000</v>
      </c>
      <c r="I234" s="483">
        <f>(INDEX(Data!1011:1011,1,$P$1-4))+(INDEX(Data!1011:1011,1,$P$1-3))</f>
        <v>1500000</v>
      </c>
      <c r="J234" s="394">
        <f>(INDEX(Data!1011:1011,1,$P$1-2))+(INDEX(Data!1011:1011,1,$P$1-1))</f>
        <v>1357800</v>
      </c>
      <c r="K234" s="155">
        <f>(INDEX(Data!1011:1011,1,$P$1))+(INDEX(Data!1011:1011,1,$P$1+1))</f>
        <v>1771452</v>
      </c>
      <c r="N234" s="12"/>
      <c r="O234" s="12"/>
      <c r="P234" s="12"/>
      <c r="Q234" s="12"/>
      <c r="R234" s="12"/>
      <c r="S234" s="12"/>
      <c r="T234" s="12"/>
      <c r="U234" s="12"/>
    </row>
    <row r="235" spans="1:21" hidden="1" outlineLevel="1">
      <c r="A235" s="372" t="s">
        <v>20</v>
      </c>
      <c r="B235" s="153">
        <f>(INDEX(Data!1012:1012,1,$P$1-18))+(INDEX(Data!1012:1012,1,$P$1-17))</f>
        <v>1500000</v>
      </c>
      <c r="C235" s="153">
        <f>(INDEX(Data!1012:1012,1,$P$1-16))+(INDEX(Data!1012:1012,1,$P$1-15))</f>
        <v>0</v>
      </c>
      <c r="D235" s="153">
        <f>(INDEX(Data!1012:1012,1,$P$1-14))+(INDEX(Data!1012:1012,1,$P$1-13))</f>
        <v>1500000</v>
      </c>
      <c r="E235" s="153">
        <f>(INDEX(Data!1012:1012,1,$P$1-12))+(INDEX(Data!1012:1012,1,$P$1-11))</f>
        <v>1500000</v>
      </c>
      <c r="F235" s="153">
        <f>(INDEX(Data!1012:1012,1,$P$1-10))+(INDEX(Data!1012:1012,1,$P$1-9))</f>
        <v>1209600</v>
      </c>
      <c r="G235" s="153">
        <f>(INDEX(Data!1012:1012,1,$P$1-8))+(INDEX(Data!1012:1012,1,$P$1-7))</f>
        <v>944100</v>
      </c>
      <c r="H235" s="154">
        <f>(INDEX(Data!1012:1012,1,$P$1-6))+(INDEX(Data!1012:1012,1,$P$1-5))</f>
        <v>836100</v>
      </c>
      <c r="I235" s="483">
        <f>(INDEX(Data!1012:1012,1,$P$1-4))+(INDEX(Data!1012:1012,1,$P$1-3))</f>
        <v>733800</v>
      </c>
      <c r="J235" s="394">
        <f>(INDEX(Data!1012:1012,1,$P$1-2))+(INDEX(Data!1012:1012,1,$P$1-1))</f>
        <v>783000</v>
      </c>
      <c r="K235" s="155">
        <f>(INDEX(Data!1012:1012,1,$P$1))+(INDEX(Data!1012:1012,1,$P$1+1))</f>
        <v>1097798</v>
      </c>
      <c r="N235" s="12"/>
      <c r="O235" s="12"/>
      <c r="P235" s="12"/>
      <c r="Q235" s="12"/>
      <c r="R235" s="12"/>
      <c r="S235" s="12"/>
      <c r="T235" s="12"/>
      <c r="U235" s="12"/>
    </row>
    <row r="236" spans="1:21" hidden="1" outlineLevel="1">
      <c r="A236" s="372" t="s">
        <v>21</v>
      </c>
      <c r="B236" s="153">
        <f>(INDEX(Data!1013:1013,1,$P$1-18))+(INDEX(Data!1013:1013,1,$P$1-17))</f>
        <v>0</v>
      </c>
      <c r="C236" s="153">
        <f>(INDEX(Data!1013:1013,1,$P$1-16))+(INDEX(Data!1013:1013,1,$P$1-15))</f>
        <v>0</v>
      </c>
      <c r="D236" s="153">
        <f>(INDEX(Data!1013:1013,1,$P$1-14))+(INDEX(Data!1013:1013,1,$P$1-13))</f>
        <v>0</v>
      </c>
      <c r="E236" s="153">
        <f>(INDEX(Data!1013:1013,1,$P$1-12))+(INDEX(Data!1013:1013,1,$P$1-11))</f>
        <v>0</v>
      </c>
      <c r="F236" s="153">
        <f>(INDEX(Data!1013:1013,1,$P$1-10))+(INDEX(Data!1013:1013,1,$P$1-9))</f>
        <v>735000</v>
      </c>
      <c r="G236" s="153">
        <f>(INDEX(Data!1013:1013,1,$P$1-8))+(INDEX(Data!1013:1013,1,$P$1-7))</f>
        <v>648300</v>
      </c>
      <c r="H236" s="154">
        <f>(INDEX(Data!1013:1013,1,$P$1-6))+(INDEX(Data!1013:1013,1,$P$1-5))</f>
        <v>627300</v>
      </c>
      <c r="I236" s="483">
        <f>(INDEX(Data!1013:1013,1,$P$1-4))+(INDEX(Data!1013:1013,1,$P$1-3))</f>
        <v>309000</v>
      </c>
      <c r="J236" s="394">
        <f>(INDEX(Data!1013:1013,1,$P$1-2))+(INDEX(Data!1013:1013,1,$P$1-1))</f>
        <v>29700</v>
      </c>
      <c r="K236" s="155">
        <f>(INDEX(Data!1013:1013,1,$P$1))+(INDEX(Data!1013:1013,1,$P$1+1))</f>
        <v>0</v>
      </c>
      <c r="N236" s="12"/>
      <c r="O236" s="12"/>
      <c r="P236" s="12"/>
      <c r="Q236" s="12"/>
      <c r="R236" s="12"/>
      <c r="S236" s="12"/>
      <c r="T236" s="12"/>
      <c r="U236" s="12"/>
    </row>
    <row r="237" spans="1:21" hidden="1" outlineLevel="1">
      <c r="A237" s="372" t="s">
        <v>22</v>
      </c>
      <c r="B237" s="153">
        <f>(INDEX(Data!1014:1014,1,$P$1-18))+(INDEX(Data!1014:1014,1,$P$1-17))</f>
        <v>0</v>
      </c>
      <c r="C237" s="153">
        <f>(INDEX(Data!1014:1014,1,$P$1-16))+(INDEX(Data!1014:1014,1,$P$1-15))</f>
        <v>0</v>
      </c>
      <c r="D237" s="153">
        <f>(INDEX(Data!1014:1014,1,$P$1-14))+(INDEX(Data!1014:1014,1,$P$1-13))</f>
        <v>0</v>
      </c>
      <c r="E237" s="153">
        <f>(INDEX(Data!1014:1014,1,$P$1-12))+(INDEX(Data!1014:1014,1,$P$1-11))</f>
        <v>0</v>
      </c>
      <c r="F237" s="153">
        <f>(INDEX(Data!1014:1014,1,$P$1-10))+(INDEX(Data!1014:1014,1,$P$1-9))</f>
        <v>314100</v>
      </c>
      <c r="G237" s="153">
        <f>(INDEX(Data!1014:1014,1,$P$1-8))+(INDEX(Data!1014:1014,1,$P$1-7))</f>
        <v>0</v>
      </c>
      <c r="H237" s="154">
        <f>(INDEX(Data!1014:1014,1,$P$1-6))+(INDEX(Data!1014:1014,1,$P$1-5))</f>
        <v>0</v>
      </c>
      <c r="I237" s="483">
        <f>(INDEX(Data!1014:1014,1,$P$1-4))+(INDEX(Data!1014:1014,1,$P$1-3))</f>
        <v>0</v>
      </c>
      <c r="J237" s="394">
        <f>(INDEX(Data!1014:1014,1,$P$1-2))+(INDEX(Data!1014:1014,1,$P$1-1))</f>
        <v>0</v>
      </c>
      <c r="K237" s="155">
        <f>(INDEX(Data!1014:1014,1,$P$1))+(INDEX(Data!1014:1014,1,$P$1+1))</f>
        <v>0</v>
      </c>
      <c r="N237" s="12"/>
      <c r="O237" s="12"/>
      <c r="P237" s="12"/>
      <c r="Q237" s="12"/>
      <c r="R237" s="12"/>
      <c r="S237" s="12"/>
      <c r="T237" s="12"/>
      <c r="U237" s="12"/>
    </row>
    <row r="238" spans="1:21" hidden="1" outlineLevel="1">
      <c r="A238" s="372" t="s">
        <v>23</v>
      </c>
      <c r="B238" s="153">
        <f>(INDEX(Data!1015:1015,1,$P$1-18))+(INDEX(Data!1015:1015,1,$P$1-17))</f>
        <v>1500000</v>
      </c>
      <c r="C238" s="153">
        <f>(INDEX(Data!1015:1015,1,$P$1-16))+(INDEX(Data!1015:1015,1,$P$1-15))</f>
        <v>1500000</v>
      </c>
      <c r="D238" s="153">
        <f>(INDEX(Data!1015:1015,1,$P$1-14))+(INDEX(Data!1015:1015,1,$P$1-13))</f>
        <v>1500000</v>
      </c>
      <c r="E238" s="153">
        <f>(INDEX(Data!1015:1015,1,$P$1-12))+(INDEX(Data!1015:1015,1,$P$1-11))</f>
        <v>1500000</v>
      </c>
      <c r="F238" s="153">
        <f>(INDEX(Data!1015:1015,1,$P$1-10))+(INDEX(Data!1015:1015,1,$P$1-9))</f>
        <v>1500000</v>
      </c>
      <c r="G238" s="153">
        <f>(INDEX(Data!1015:1015,1,$P$1-8))+(INDEX(Data!1015:1015,1,$P$1-7))</f>
        <v>1500000</v>
      </c>
      <c r="H238" s="154">
        <f>(INDEX(Data!1015:1015,1,$P$1-6))+(INDEX(Data!1015:1015,1,$P$1-5))</f>
        <v>1500000</v>
      </c>
      <c r="I238" s="483">
        <f>(INDEX(Data!1015:1015,1,$P$1-4))+(INDEX(Data!1015:1015,1,$P$1-3))</f>
        <v>1500000</v>
      </c>
      <c r="J238" s="394">
        <f>(INDEX(Data!1015:1015,1,$P$1-2))+(INDEX(Data!1015:1015,1,$P$1-1))</f>
        <v>1500000</v>
      </c>
      <c r="K238" s="155">
        <f>(INDEX(Data!1015:1015,1,$P$1))+(INDEX(Data!1015:1015,1,$P$1+1))</f>
        <v>2633132</v>
      </c>
      <c r="N238" s="12"/>
      <c r="O238" s="12"/>
      <c r="P238" s="12"/>
      <c r="Q238" s="12"/>
      <c r="R238" s="12"/>
      <c r="S238" s="12"/>
      <c r="T238" s="12"/>
      <c r="U238" s="12"/>
    </row>
    <row r="239" spans="1:21" hidden="1" outlineLevel="1">
      <c r="A239" s="372" t="s">
        <v>24</v>
      </c>
      <c r="B239" s="153">
        <f>(INDEX(Data!1016:1016,1,$P$1-18))+(INDEX(Data!1016:1016,1,$P$1-17))</f>
        <v>0</v>
      </c>
      <c r="C239" s="153">
        <f>(INDEX(Data!1016:1016,1,$P$1-16))+(INDEX(Data!1016:1016,1,$P$1-15))</f>
        <v>0</v>
      </c>
      <c r="D239" s="153">
        <f>(INDEX(Data!1016:1016,1,$P$1-14))+(INDEX(Data!1016:1016,1,$P$1-13))</f>
        <v>0</v>
      </c>
      <c r="E239" s="153">
        <f>(INDEX(Data!1016:1016,1,$P$1-12))+(INDEX(Data!1016:1016,1,$P$1-11))</f>
        <v>0</v>
      </c>
      <c r="F239" s="153">
        <f>(INDEX(Data!1016:1016,1,$P$1-10))+(INDEX(Data!1016:1016,1,$P$1-9))</f>
        <v>0</v>
      </c>
      <c r="G239" s="153">
        <f>(INDEX(Data!1016:1016,1,$P$1-8))+(INDEX(Data!1016:1016,1,$P$1-7))</f>
        <v>0</v>
      </c>
      <c r="H239" s="154">
        <f>(INDEX(Data!1016:1016,1,$P$1-6))+(INDEX(Data!1016:1016,1,$P$1-5))</f>
        <v>0</v>
      </c>
      <c r="I239" s="483">
        <f>(INDEX(Data!1016:1016,1,$P$1-4))+(INDEX(Data!1016:1016,1,$P$1-3))</f>
        <v>0</v>
      </c>
      <c r="J239" s="394">
        <f>(INDEX(Data!1016:1016,1,$P$1-2))+(INDEX(Data!1016:1016,1,$P$1-1))</f>
        <v>0</v>
      </c>
      <c r="K239" s="155">
        <f>(INDEX(Data!1016:1016,1,$P$1))+(INDEX(Data!1016:1016,1,$P$1+1))</f>
        <v>0</v>
      </c>
      <c r="N239" s="12"/>
      <c r="O239" s="12"/>
      <c r="P239" s="12"/>
      <c r="Q239" s="12"/>
      <c r="R239" s="12"/>
      <c r="S239" s="12"/>
      <c r="T239" s="12"/>
      <c r="U239" s="12"/>
    </row>
    <row r="240" spans="1:21" hidden="1" outlineLevel="1">
      <c r="A240" s="372" t="s">
        <v>25</v>
      </c>
      <c r="B240" s="153">
        <f>(INDEX(Data!1017:1017,1,$P$1-18))+(INDEX(Data!1017:1017,1,$P$1-17))</f>
        <v>0</v>
      </c>
      <c r="C240" s="153">
        <f>(INDEX(Data!1017:1017,1,$P$1-16))+(INDEX(Data!1017:1017,1,$P$1-15))</f>
        <v>0</v>
      </c>
      <c r="D240" s="153">
        <f>(INDEX(Data!1017:1017,1,$P$1-14))+(INDEX(Data!1017:1017,1,$P$1-13))</f>
        <v>0</v>
      </c>
      <c r="E240" s="153">
        <f>(INDEX(Data!1017:1017,1,$P$1-12))+(INDEX(Data!1017:1017,1,$P$1-11))</f>
        <v>0</v>
      </c>
      <c r="F240" s="153">
        <f>(INDEX(Data!1017:1017,1,$P$1-10))+(INDEX(Data!1017:1017,1,$P$1-9))</f>
        <v>711300</v>
      </c>
      <c r="G240" s="153">
        <f>(INDEX(Data!1017:1017,1,$P$1-8))+(INDEX(Data!1017:1017,1,$P$1-7))</f>
        <v>570300</v>
      </c>
      <c r="H240" s="154">
        <f>(INDEX(Data!1017:1017,1,$P$1-6))+(INDEX(Data!1017:1017,1,$P$1-5))</f>
        <v>554100</v>
      </c>
      <c r="I240" s="483">
        <f>(INDEX(Data!1017:1017,1,$P$1-4))+(INDEX(Data!1017:1017,1,$P$1-3))</f>
        <v>400500</v>
      </c>
      <c r="J240" s="394">
        <f>(INDEX(Data!1017:1017,1,$P$1-2))+(INDEX(Data!1017:1017,1,$P$1-1))</f>
        <v>399300</v>
      </c>
      <c r="K240" s="155">
        <f>(INDEX(Data!1017:1017,1,$P$1))+(INDEX(Data!1017:1017,1,$P$1+1))</f>
        <v>545806</v>
      </c>
      <c r="N240" s="12"/>
      <c r="O240" s="12"/>
      <c r="P240" s="12"/>
      <c r="Q240" s="12"/>
      <c r="R240" s="12"/>
      <c r="S240" s="12"/>
      <c r="T240" s="12"/>
      <c r="U240" s="12"/>
    </row>
    <row r="241" spans="1:21" hidden="1" outlineLevel="1">
      <c r="A241" s="372" t="s">
        <v>26</v>
      </c>
      <c r="B241" s="153">
        <f>(INDEX(Data!1018:1018,1,$P$1-18))+(INDEX(Data!1018:1018,1,$P$1-17))</f>
        <v>0</v>
      </c>
      <c r="C241" s="153">
        <f>(INDEX(Data!1018:1018,1,$P$1-16))+(INDEX(Data!1018:1018,1,$P$1-15))</f>
        <v>0</v>
      </c>
      <c r="D241" s="153">
        <f>(INDEX(Data!1018:1018,1,$P$1-14))+(INDEX(Data!1018:1018,1,$P$1-13))</f>
        <v>0</v>
      </c>
      <c r="E241" s="153">
        <f>(INDEX(Data!1018:1018,1,$P$1-12))+(INDEX(Data!1018:1018,1,$P$1-11))</f>
        <v>0</v>
      </c>
      <c r="F241" s="153">
        <f>(INDEX(Data!1018:1018,1,$P$1-10))+(INDEX(Data!1018:1018,1,$P$1-9))</f>
        <v>0</v>
      </c>
      <c r="G241" s="153">
        <f>(INDEX(Data!1018:1018,1,$P$1-8))+(INDEX(Data!1018:1018,1,$P$1-7))</f>
        <v>0</v>
      </c>
      <c r="H241" s="154">
        <f>(INDEX(Data!1018:1018,1,$P$1-6))+(INDEX(Data!1018:1018,1,$P$1-5))</f>
        <v>0</v>
      </c>
      <c r="I241" s="483">
        <f>(INDEX(Data!1018:1018,1,$P$1-4))+(INDEX(Data!1018:1018,1,$P$1-3))</f>
        <v>0</v>
      </c>
      <c r="J241" s="394">
        <f>(INDEX(Data!1018:1018,1,$P$1-2))+(INDEX(Data!1018:1018,1,$P$1-1))</f>
        <v>0</v>
      </c>
      <c r="K241" s="155">
        <f>(INDEX(Data!1018:1018,1,$P$1))+(INDEX(Data!1018:1018,1,$P$1+1))</f>
        <v>0</v>
      </c>
      <c r="N241" s="12"/>
      <c r="O241" s="12"/>
      <c r="P241" s="12"/>
      <c r="Q241" s="12"/>
      <c r="R241" s="12"/>
      <c r="S241" s="12"/>
      <c r="T241" s="12"/>
      <c r="U241" s="12"/>
    </row>
    <row r="242" spans="1:21" hidden="1" outlineLevel="1">
      <c r="A242" s="372" t="s">
        <v>27</v>
      </c>
      <c r="B242" s="153">
        <f>(INDEX(Data!1019:1019,1,$P$1-18))+(INDEX(Data!1019:1019,1,$P$1-17))</f>
        <v>1500000</v>
      </c>
      <c r="C242" s="153">
        <f>(INDEX(Data!1019:1019,1,$P$1-16))+(INDEX(Data!1019:1019,1,$P$1-15))</f>
        <v>1500000</v>
      </c>
      <c r="D242" s="153">
        <f>(INDEX(Data!1019:1019,1,$P$1-14))+(INDEX(Data!1019:1019,1,$P$1-13))</f>
        <v>1500000</v>
      </c>
      <c r="E242" s="153">
        <f>(INDEX(Data!1019:1019,1,$P$1-12))+(INDEX(Data!1019:1019,1,$P$1-11))</f>
        <v>1500000</v>
      </c>
      <c r="F242" s="153">
        <f>(INDEX(Data!1019:1019,1,$P$1-10))+(INDEX(Data!1019:1019,1,$P$1-9))</f>
        <v>1500000</v>
      </c>
      <c r="G242" s="153">
        <f>(INDEX(Data!1019:1019,1,$P$1-8))+(INDEX(Data!1019:1019,1,$P$1-7))</f>
        <v>1500000</v>
      </c>
      <c r="H242" s="154">
        <f>(INDEX(Data!1019:1019,1,$P$1-6))+(INDEX(Data!1019:1019,1,$P$1-5))</f>
        <v>1500000</v>
      </c>
      <c r="I242" s="483">
        <f>(INDEX(Data!1019:1019,1,$P$1-4))+(INDEX(Data!1019:1019,1,$P$1-3))</f>
        <v>1500000</v>
      </c>
      <c r="J242" s="394">
        <f>(INDEX(Data!1019:1019,1,$P$1-2))+(INDEX(Data!1019:1019,1,$P$1-1))</f>
        <v>1500000</v>
      </c>
      <c r="K242" s="155">
        <f>(INDEX(Data!1019:1019,1,$P$1))+(INDEX(Data!1019:1019,1,$P$1+1))</f>
        <v>2633132</v>
      </c>
      <c r="N242" s="12"/>
      <c r="O242" s="12"/>
      <c r="P242" s="12"/>
      <c r="Q242" s="12"/>
      <c r="R242" s="12"/>
      <c r="S242" s="12"/>
      <c r="T242" s="12"/>
      <c r="U242" s="12"/>
    </row>
    <row r="243" spans="1:21" hidden="1" outlineLevel="1">
      <c r="A243" s="372" t="s">
        <v>28</v>
      </c>
      <c r="B243" s="153">
        <f>(INDEX(Data!1020:1020,1,$P$1-18))+(INDEX(Data!1020:1020,1,$P$1-17))</f>
        <v>0</v>
      </c>
      <c r="C243" s="153">
        <f>(INDEX(Data!1020:1020,1,$P$1-16))+(INDEX(Data!1020:1020,1,$P$1-15))</f>
        <v>0</v>
      </c>
      <c r="D243" s="153">
        <f>(INDEX(Data!1020:1020,1,$P$1-14))+(INDEX(Data!1020:1020,1,$P$1-13))</f>
        <v>0</v>
      </c>
      <c r="E243" s="153">
        <f>(INDEX(Data!1020:1020,1,$P$1-12))+(INDEX(Data!1020:1020,1,$P$1-11))</f>
        <v>0</v>
      </c>
      <c r="F243" s="153">
        <f>(INDEX(Data!1020:1020,1,$P$1-10))+(INDEX(Data!1020:1020,1,$P$1-9))</f>
        <v>1172100</v>
      </c>
      <c r="G243" s="153">
        <f>(INDEX(Data!1020:1020,1,$P$1-8))+(INDEX(Data!1020:1020,1,$P$1-7))</f>
        <v>1160100</v>
      </c>
      <c r="H243" s="154">
        <f>(INDEX(Data!1020:1020,1,$P$1-6))+(INDEX(Data!1020:1020,1,$P$1-5))</f>
        <v>1321200</v>
      </c>
      <c r="I243" s="483">
        <f>(INDEX(Data!1020:1020,1,$P$1-4))+(INDEX(Data!1020:1020,1,$P$1-3))</f>
        <v>1323300</v>
      </c>
      <c r="J243" s="394">
        <f>(INDEX(Data!1020:1020,1,$P$1-2))+(INDEX(Data!1020:1020,1,$P$1-1))</f>
        <v>1295400</v>
      </c>
      <c r="K243" s="155">
        <f>(INDEX(Data!1020:1020,1,$P$1))+(INDEX(Data!1020:1020,1,$P$1+1))</f>
        <v>2169790</v>
      </c>
      <c r="N243" s="12"/>
      <c r="O243" s="12"/>
      <c r="P243" s="12"/>
      <c r="Q243" s="12"/>
      <c r="R243" s="12"/>
      <c r="S243" s="12"/>
      <c r="T243" s="12"/>
      <c r="U243" s="12"/>
    </row>
    <row r="244" spans="1:21" hidden="1" outlineLevel="1">
      <c r="A244" s="372" t="s">
        <v>29</v>
      </c>
      <c r="B244" s="153">
        <f>(INDEX(Data!1021:1021,1,$P$1-18))+(INDEX(Data!1021:1021,1,$P$1-17))</f>
        <v>0</v>
      </c>
      <c r="C244" s="153">
        <f>(INDEX(Data!1021:1021,1,$P$1-16))+(INDEX(Data!1021:1021,1,$P$1-15))</f>
        <v>0</v>
      </c>
      <c r="D244" s="153">
        <f>(INDEX(Data!1021:1021,1,$P$1-14))+(INDEX(Data!1021:1021,1,$P$1-13))</f>
        <v>0</v>
      </c>
      <c r="E244" s="153">
        <f>(INDEX(Data!1021:1021,1,$P$1-12))+(INDEX(Data!1021:1021,1,$P$1-11))</f>
        <v>0</v>
      </c>
      <c r="F244" s="153">
        <f>(INDEX(Data!1021:1021,1,$P$1-10))+(INDEX(Data!1021:1021,1,$P$1-9))</f>
        <v>750000</v>
      </c>
      <c r="G244" s="153">
        <f>(INDEX(Data!1021:1021,1,$P$1-8))+(INDEX(Data!1021:1021,1,$P$1-7))</f>
        <v>0</v>
      </c>
      <c r="H244" s="154">
        <f>(INDEX(Data!1021:1021,1,$P$1-6))+(INDEX(Data!1021:1021,1,$P$1-5))</f>
        <v>0</v>
      </c>
      <c r="I244" s="483">
        <f>(INDEX(Data!1021:1021,1,$P$1-4))+(INDEX(Data!1021:1021,1,$P$1-3))</f>
        <v>0</v>
      </c>
      <c r="J244" s="394">
        <f>(INDEX(Data!1021:1021,1,$P$1-2))+(INDEX(Data!1021:1021,1,$P$1-1))</f>
        <v>0</v>
      </c>
      <c r="K244" s="155">
        <f>(INDEX(Data!1021:1021,1,$P$1))+(INDEX(Data!1021:1021,1,$P$1+1))</f>
        <v>0</v>
      </c>
      <c r="N244" s="12"/>
      <c r="O244" s="12"/>
      <c r="P244" s="12"/>
      <c r="Q244" s="12"/>
      <c r="R244" s="12"/>
      <c r="S244" s="12"/>
      <c r="T244" s="12"/>
      <c r="U244" s="12"/>
    </row>
    <row r="245" spans="1:21" hidden="1" outlineLevel="1">
      <c r="A245" s="372" t="s">
        <v>30</v>
      </c>
      <c r="B245" s="153">
        <f>(INDEX(Data!1022:1022,1,$P$1-18))+(INDEX(Data!1022:1022,1,$P$1-17))</f>
        <v>0</v>
      </c>
      <c r="C245" s="153">
        <f>(INDEX(Data!1022:1022,1,$P$1-16))+(INDEX(Data!1022:1022,1,$P$1-15))</f>
        <v>0</v>
      </c>
      <c r="D245" s="153">
        <f>(INDEX(Data!1022:1022,1,$P$1-14))+(INDEX(Data!1022:1022,1,$P$1-13))</f>
        <v>0</v>
      </c>
      <c r="E245" s="153">
        <f>(INDEX(Data!1022:1022,1,$P$1-12))+(INDEX(Data!1022:1022,1,$P$1-11))</f>
        <v>0</v>
      </c>
      <c r="F245" s="153">
        <f>(INDEX(Data!1022:1022,1,$P$1-10))+(INDEX(Data!1022:1022,1,$P$1-9))</f>
        <v>0</v>
      </c>
      <c r="G245" s="153">
        <f>(INDEX(Data!1022:1022,1,$P$1-8))+(INDEX(Data!1022:1022,1,$P$1-7))</f>
        <v>1500000</v>
      </c>
      <c r="H245" s="154">
        <f>(INDEX(Data!1022:1022,1,$P$1-6))+(INDEX(Data!1022:1022,1,$P$1-5))</f>
        <v>1500000</v>
      </c>
      <c r="I245" s="483">
        <f>(INDEX(Data!1022:1022,1,$P$1-4))+(INDEX(Data!1022:1022,1,$P$1-3))</f>
        <v>1415872</v>
      </c>
      <c r="J245" s="394">
        <f>(INDEX(Data!1022:1022,1,$P$1-2))+(INDEX(Data!1022:1022,1,$P$1-1))</f>
        <v>1500000</v>
      </c>
      <c r="K245" s="155">
        <f>(INDEX(Data!1022:1022,1,$P$1))+(INDEX(Data!1022:1022,1,$P$1+1))</f>
        <v>2633132</v>
      </c>
      <c r="N245" s="12"/>
      <c r="O245" s="12"/>
      <c r="P245" s="12"/>
      <c r="Q245" s="12"/>
      <c r="R245" s="12"/>
      <c r="S245" s="12"/>
      <c r="T245" s="12"/>
      <c r="U245" s="12"/>
    </row>
    <row r="246" spans="1:21" hidden="1" outlineLevel="1">
      <c r="A246" s="372" t="s">
        <v>401</v>
      </c>
      <c r="B246" s="153">
        <f>(INDEX(Data!1023:1023,1,$P$1-18))+(INDEX(Data!1023:1023,1,$P$1-17))</f>
        <v>0</v>
      </c>
      <c r="C246" s="153">
        <f>(INDEX(Data!1023:1023,1,$P$1-16))+(INDEX(Data!1023:1023,1,$P$1-15))</f>
        <v>0</v>
      </c>
      <c r="D246" s="153">
        <f>(INDEX(Data!1023:1023,1,$P$1-14))+(INDEX(Data!1023:1023,1,$P$1-13))</f>
        <v>0</v>
      </c>
      <c r="E246" s="153">
        <f>(INDEX(Data!1023:1023,1,$P$1-12))+(INDEX(Data!1023:1023,1,$P$1-11))</f>
        <v>0</v>
      </c>
      <c r="F246" s="153">
        <f>(INDEX(Data!1023:1023,1,$P$1-10))+(INDEX(Data!1023:1023,1,$P$1-9))</f>
        <v>0</v>
      </c>
      <c r="G246" s="153">
        <f>(INDEX(Data!1023:1023,1,$P$1-8))+(INDEX(Data!1023:1023,1,$P$1-7))</f>
        <v>0</v>
      </c>
      <c r="H246" s="154">
        <f>(INDEX(Data!1023:1023,1,$P$1-6))+(INDEX(Data!1023:1023,1,$P$1-5))</f>
        <v>0</v>
      </c>
      <c r="I246" s="483">
        <f>(INDEX(Data!1023:1023,1,$P$1-4))+(INDEX(Data!1023:1023,1,$P$1-3))</f>
        <v>84128</v>
      </c>
      <c r="J246" s="394">
        <f>(INDEX(Data!1023:1023,1,$P$1-2))+(INDEX(Data!1023:1023,1,$P$1-1))</f>
        <v>0</v>
      </c>
      <c r="K246" s="155">
        <f>(INDEX(Data!1023:1023,1,$P$1))+(INDEX(Data!1023:1023,1,$P$1+1))</f>
        <v>0</v>
      </c>
      <c r="N246" s="12"/>
      <c r="O246" s="12"/>
      <c r="P246" s="12"/>
      <c r="Q246" s="12"/>
      <c r="R246" s="12"/>
      <c r="S246" s="12"/>
      <c r="T246" s="12"/>
      <c r="U246" s="12"/>
    </row>
    <row r="247" spans="1:21" hidden="1" outlineLevel="1">
      <c r="A247" s="372" t="s">
        <v>31</v>
      </c>
      <c r="B247" s="153">
        <f>(INDEX(Data!1024:1024,1,$P$1-18))+(INDEX(Data!1024:1024,1,$P$1-17))</f>
        <v>0</v>
      </c>
      <c r="C247" s="153">
        <f>(INDEX(Data!1024:1024,1,$P$1-16))+(INDEX(Data!1024:1024,1,$P$1-15))</f>
        <v>0</v>
      </c>
      <c r="D247" s="153">
        <f>(INDEX(Data!1024:1024,1,$P$1-14))+(INDEX(Data!1024:1024,1,$P$1-13))</f>
        <v>0</v>
      </c>
      <c r="E247" s="153">
        <f>(INDEX(Data!1024:1024,1,$P$1-12))+(INDEX(Data!1024:1024,1,$P$1-11))</f>
        <v>0</v>
      </c>
      <c r="F247" s="153">
        <f>(INDEX(Data!1024:1024,1,$P$1-10))+(INDEX(Data!1024:1024,1,$P$1-9))</f>
        <v>269400</v>
      </c>
      <c r="G247" s="153">
        <f>(INDEX(Data!1024:1024,1,$P$1-8))+(INDEX(Data!1024:1024,1,$P$1-7))</f>
        <v>0</v>
      </c>
      <c r="H247" s="154">
        <f>(INDEX(Data!1024:1024,1,$P$1-6))+(INDEX(Data!1024:1024,1,$P$1-5))</f>
        <v>0</v>
      </c>
      <c r="I247" s="483">
        <f>(INDEX(Data!1024:1024,1,$P$1-4))+(INDEX(Data!1024:1024,1,$P$1-3))</f>
        <v>0</v>
      </c>
      <c r="J247" s="394">
        <f>(INDEX(Data!1024:1024,1,$P$1-2))+(INDEX(Data!1024:1024,1,$P$1-1))</f>
        <v>0</v>
      </c>
      <c r="K247" s="155">
        <f>(INDEX(Data!1024:1024,1,$P$1))+(INDEX(Data!1024:1024,1,$P$1+1))</f>
        <v>0</v>
      </c>
      <c r="N247" s="12"/>
      <c r="O247" s="12"/>
      <c r="P247" s="12"/>
      <c r="Q247" s="12"/>
      <c r="R247" s="12"/>
      <c r="S247" s="12"/>
      <c r="T247" s="12"/>
      <c r="U247" s="12"/>
    </row>
    <row r="248" spans="1:21" hidden="1" outlineLevel="1">
      <c r="A248" s="372" t="s">
        <v>32</v>
      </c>
      <c r="B248" s="153">
        <f>(INDEX(Data!1025:1025,1,$P$1-18))+(INDEX(Data!1025:1025,1,$P$1-17))</f>
        <v>0</v>
      </c>
      <c r="C248" s="153">
        <f>(INDEX(Data!1025:1025,1,$P$1-16))+(INDEX(Data!1025:1025,1,$P$1-15))</f>
        <v>0</v>
      </c>
      <c r="D248" s="153">
        <f>(INDEX(Data!1025:1025,1,$P$1-14))+(INDEX(Data!1025:1025,1,$P$1-13))</f>
        <v>0</v>
      </c>
      <c r="E248" s="153">
        <f>(INDEX(Data!1025:1025,1,$P$1-12))+(INDEX(Data!1025:1025,1,$P$1-11))</f>
        <v>0</v>
      </c>
      <c r="F248" s="153">
        <f>(INDEX(Data!1025:1025,1,$P$1-10))+(INDEX(Data!1025:1025,1,$P$1-9))</f>
        <v>0</v>
      </c>
      <c r="G248" s="153">
        <f>(INDEX(Data!1025:1025,1,$P$1-8))+(INDEX(Data!1025:1025,1,$P$1-7))</f>
        <v>132900</v>
      </c>
      <c r="H248" s="154">
        <f>(INDEX(Data!1025:1025,1,$P$1-6))+(INDEX(Data!1025:1025,1,$P$1-5))</f>
        <v>106200</v>
      </c>
      <c r="I248" s="483">
        <f>(INDEX(Data!1025:1025,1,$P$1-4))+(INDEX(Data!1025:1025,1,$P$1-3))</f>
        <v>230100</v>
      </c>
      <c r="J248" s="394">
        <f>(INDEX(Data!1025:1025,1,$P$1-2))+(INDEX(Data!1025:1025,1,$P$1-1))</f>
        <v>341400</v>
      </c>
      <c r="K248" s="155">
        <f>(INDEX(Data!1025:1025,1,$P$1))+(INDEX(Data!1025:1025,1,$P$1+1))</f>
        <v>141136</v>
      </c>
      <c r="N248" s="12"/>
      <c r="O248" s="12"/>
      <c r="P248" s="12"/>
      <c r="Q248" s="12"/>
      <c r="R248" s="12"/>
      <c r="S248" s="12"/>
      <c r="T248" s="12"/>
      <c r="U248" s="12"/>
    </row>
    <row r="249" spans="1:21" hidden="1" outlineLevel="1">
      <c r="A249" s="372" t="s">
        <v>33</v>
      </c>
      <c r="B249" s="153">
        <f>(INDEX(Data!1026:1026,1,$P$1-18))+(INDEX(Data!1026:1026,1,$P$1-17))</f>
        <v>0</v>
      </c>
      <c r="C249" s="153">
        <f>(INDEX(Data!1026:1026,1,$P$1-16))+(INDEX(Data!1026:1026,1,$P$1-15))</f>
        <v>0</v>
      </c>
      <c r="D249" s="153">
        <f>(INDEX(Data!1026:1026,1,$P$1-14))+(INDEX(Data!1026:1026,1,$P$1-13))</f>
        <v>0</v>
      </c>
      <c r="E249" s="153">
        <f>(INDEX(Data!1026:1026,1,$P$1-12))+(INDEX(Data!1026:1026,1,$P$1-11))</f>
        <v>0</v>
      </c>
      <c r="F249" s="153">
        <f>(INDEX(Data!1026:1026,1,$P$1-10))+(INDEX(Data!1026:1026,1,$P$1-9))</f>
        <v>0</v>
      </c>
      <c r="G249" s="153">
        <f>(INDEX(Data!1026:1026,1,$P$1-8))+(INDEX(Data!1026:1026,1,$P$1-7))</f>
        <v>0</v>
      </c>
      <c r="H249" s="154">
        <f>(INDEX(Data!1026:1026,1,$P$1-6))+(INDEX(Data!1026:1026,1,$P$1-5))</f>
        <v>0</v>
      </c>
      <c r="I249" s="483">
        <f>(INDEX(Data!1026:1026,1,$P$1-4))+(INDEX(Data!1026:1026,1,$P$1-3))</f>
        <v>0</v>
      </c>
      <c r="J249" s="394">
        <f>(INDEX(Data!1026:1026,1,$P$1-2))+(INDEX(Data!1026:1026,1,$P$1-1))</f>
        <v>0</v>
      </c>
      <c r="K249" s="155">
        <f>(INDEX(Data!1026:1026,1,$P$1))+(INDEX(Data!1026:1026,1,$P$1+1))</f>
        <v>0</v>
      </c>
      <c r="N249" s="12"/>
      <c r="O249" s="12"/>
      <c r="P249" s="12"/>
      <c r="Q249" s="12"/>
      <c r="R249" s="12"/>
      <c r="S249" s="12"/>
      <c r="T249" s="12"/>
      <c r="U249" s="12"/>
    </row>
    <row r="250" spans="1:21" hidden="1" outlineLevel="1">
      <c r="A250" s="372" t="s">
        <v>34</v>
      </c>
      <c r="B250" s="153">
        <f>(INDEX(Data!1027:1027,1,$P$1-18))+(INDEX(Data!1027:1027,1,$P$1-17))</f>
        <v>0</v>
      </c>
      <c r="C250" s="153">
        <f>(INDEX(Data!1027:1027,1,$P$1-16))+(INDEX(Data!1027:1027,1,$P$1-15))</f>
        <v>0</v>
      </c>
      <c r="D250" s="153">
        <f>(INDEX(Data!1027:1027,1,$P$1-14))+(INDEX(Data!1027:1027,1,$P$1-13))</f>
        <v>0</v>
      </c>
      <c r="E250" s="153">
        <f>(INDEX(Data!1027:1027,1,$P$1-12))+(INDEX(Data!1027:1027,1,$P$1-11))</f>
        <v>0</v>
      </c>
      <c r="F250" s="153">
        <f>(INDEX(Data!1027:1027,1,$P$1-10))+(INDEX(Data!1027:1027,1,$P$1-9))</f>
        <v>1153500</v>
      </c>
      <c r="G250" s="153">
        <f>(INDEX(Data!1027:1027,1,$P$1-8))+(INDEX(Data!1027:1027,1,$P$1-7))</f>
        <v>942600</v>
      </c>
      <c r="H250" s="154">
        <f>(INDEX(Data!1027:1027,1,$P$1-6))+(INDEX(Data!1027:1027,1,$P$1-5))</f>
        <v>952200</v>
      </c>
      <c r="I250" s="483">
        <f>(INDEX(Data!1027:1027,1,$P$1-4))+(INDEX(Data!1027:1027,1,$P$1-3))</f>
        <v>1083300</v>
      </c>
      <c r="J250" s="394">
        <f>(INDEX(Data!1027:1027,1,$P$1-2))+(INDEX(Data!1027:1027,1,$P$1-1))</f>
        <v>157500</v>
      </c>
      <c r="K250" s="155">
        <f>(INDEX(Data!1027:1027,1,$P$1))+(INDEX(Data!1027:1027,1,$P$1+1))</f>
        <v>0</v>
      </c>
      <c r="N250" s="12"/>
      <c r="O250" s="12"/>
      <c r="P250" s="12"/>
      <c r="Q250" s="12"/>
      <c r="R250" s="12"/>
      <c r="S250" s="12"/>
      <c r="T250" s="12"/>
      <c r="U250" s="12"/>
    </row>
    <row r="251" spans="1:21" hidden="1" outlineLevel="1">
      <c r="A251" s="372" t="s">
        <v>35</v>
      </c>
      <c r="B251" s="153">
        <f>(INDEX(Data!1028:1028,1,$P$1-18))+(INDEX(Data!1028:1028,1,$P$1-17))</f>
        <v>0</v>
      </c>
      <c r="C251" s="153">
        <f>(INDEX(Data!1028:1028,1,$P$1-16))+(INDEX(Data!1028:1028,1,$P$1-15))</f>
        <v>0</v>
      </c>
      <c r="D251" s="153">
        <f>(INDEX(Data!1028:1028,1,$P$1-14))+(INDEX(Data!1028:1028,1,$P$1-13))</f>
        <v>0</v>
      </c>
      <c r="E251" s="153">
        <f>(INDEX(Data!1028:1028,1,$P$1-12))+(INDEX(Data!1028:1028,1,$P$1-11))</f>
        <v>0</v>
      </c>
      <c r="F251" s="153">
        <f>(INDEX(Data!1028:1028,1,$P$1-10))+(INDEX(Data!1028:1028,1,$P$1-9))</f>
        <v>0</v>
      </c>
      <c r="G251" s="153">
        <f>(INDEX(Data!1028:1028,1,$P$1-8))+(INDEX(Data!1028:1028,1,$P$1-7))</f>
        <v>0</v>
      </c>
      <c r="H251" s="154">
        <f>(INDEX(Data!1028:1028,1,$P$1-6))+(INDEX(Data!1028:1028,1,$P$1-5))</f>
        <v>0</v>
      </c>
      <c r="I251" s="483">
        <f>(INDEX(Data!1028:1028,1,$P$1-4))+(INDEX(Data!1028:1028,1,$P$1-3))</f>
        <v>0</v>
      </c>
      <c r="J251" s="394">
        <f>(INDEX(Data!1028:1028,1,$P$1-2))+(INDEX(Data!1028:1028,1,$P$1-1))</f>
        <v>0</v>
      </c>
      <c r="K251" s="155">
        <f>(INDEX(Data!1028:1028,1,$P$1))+(INDEX(Data!1028:1028,1,$P$1+1))</f>
        <v>0</v>
      </c>
      <c r="N251" s="12"/>
      <c r="O251" s="12"/>
      <c r="P251" s="12"/>
      <c r="Q251" s="12"/>
      <c r="R251" s="12"/>
      <c r="S251" s="12"/>
      <c r="T251" s="12"/>
      <c r="U251" s="12"/>
    </row>
    <row r="252" spans="1:21" hidden="1" outlineLevel="1">
      <c r="A252" s="372" t="s">
        <v>36</v>
      </c>
      <c r="B252" s="153">
        <f>(INDEX(Data!1029:1029,1,$P$1-18))+(INDEX(Data!1029:1029,1,$P$1-17))</f>
        <v>0</v>
      </c>
      <c r="C252" s="153">
        <f>(INDEX(Data!1029:1029,1,$P$1-16))+(INDEX(Data!1029:1029,1,$P$1-15))</f>
        <v>0</v>
      </c>
      <c r="D252" s="153">
        <f>(INDEX(Data!1029:1029,1,$P$1-14))+(INDEX(Data!1029:1029,1,$P$1-13))</f>
        <v>0</v>
      </c>
      <c r="E252" s="153">
        <f>(INDEX(Data!1029:1029,1,$P$1-12))+(INDEX(Data!1029:1029,1,$P$1-11))</f>
        <v>0</v>
      </c>
      <c r="F252" s="153">
        <f>(INDEX(Data!1029:1029,1,$P$1-10))+(INDEX(Data!1029:1029,1,$P$1-9))</f>
        <v>0</v>
      </c>
      <c r="G252" s="153">
        <f>(INDEX(Data!1029:1029,1,$P$1-8))+(INDEX(Data!1029:1029,1,$P$1-7))</f>
        <v>0</v>
      </c>
      <c r="H252" s="154">
        <f>(INDEX(Data!1029:1029,1,$P$1-6))+(INDEX(Data!1029:1029,1,$P$1-5))</f>
        <v>0</v>
      </c>
      <c r="I252" s="483">
        <f>(INDEX(Data!1029:1029,1,$P$1-4))+(INDEX(Data!1029:1029,1,$P$1-3))</f>
        <v>0</v>
      </c>
      <c r="J252" s="394">
        <f>(INDEX(Data!1029:1029,1,$P$1-2))+(INDEX(Data!1029:1029,1,$P$1-1))</f>
        <v>0</v>
      </c>
      <c r="K252" s="155">
        <f>(INDEX(Data!1029:1029,1,$P$1))+(INDEX(Data!1029:1029,1,$P$1+1))</f>
        <v>0</v>
      </c>
      <c r="N252" s="12"/>
      <c r="O252" s="12"/>
      <c r="P252" s="12"/>
      <c r="Q252" s="12"/>
      <c r="R252" s="12"/>
      <c r="S252" s="12"/>
      <c r="T252" s="12"/>
      <c r="U252" s="12"/>
    </row>
    <row r="253" spans="1:21" hidden="1" outlineLevel="1">
      <c r="A253" s="372" t="s">
        <v>40</v>
      </c>
      <c r="B253" s="153">
        <f>(INDEX(Data!1030:1030,1,$P$1-18))+(INDEX(Data!1030:1030,1,$P$1-17))</f>
        <v>0</v>
      </c>
      <c r="C253" s="153">
        <f>(INDEX(Data!1030:1030,1,$P$1-16))+(INDEX(Data!1030:1030,1,$P$1-15))</f>
        <v>0</v>
      </c>
      <c r="D253" s="153">
        <f>(INDEX(Data!1030:1030,1,$P$1-14))+(INDEX(Data!1030:1030,1,$P$1-13))</f>
        <v>0</v>
      </c>
      <c r="E253" s="153">
        <f>(INDEX(Data!1030:1030,1,$P$1-12))+(INDEX(Data!1030:1030,1,$P$1-11))</f>
        <v>0</v>
      </c>
      <c r="F253" s="153">
        <f>(INDEX(Data!1030:1030,1,$P$1-10))+(INDEX(Data!1030:1030,1,$P$1-9))</f>
        <v>0</v>
      </c>
      <c r="G253" s="153">
        <f>(INDEX(Data!1030:1030,1,$P$1-8))+(INDEX(Data!1030:1030,1,$P$1-7))</f>
        <v>0</v>
      </c>
      <c r="H253" s="154">
        <f>(INDEX(Data!1030:1030,1,$P$1-6))+(INDEX(Data!1030:1030,1,$P$1-5))</f>
        <v>0</v>
      </c>
      <c r="I253" s="483">
        <f>(INDEX(Data!1030:1030,1,$P$1-4))+(INDEX(Data!1030:1030,1,$P$1-3))</f>
        <v>0</v>
      </c>
      <c r="J253" s="394">
        <f>(INDEX(Data!1030:1030,1,$P$1-2))+(INDEX(Data!1030:1030,1,$P$1-1))</f>
        <v>0</v>
      </c>
      <c r="K253" s="155">
        <f>(INDEX(Data!1030:1030,1,$P$1))+(INDEX(Data!1030:1030,1,$P$1+1))</f>
        <v>0</v>
      </c>
      <c r="N253" s="12"/>
      <c r="O253" s="12"/>
      <c r="P253" s="12"/>
      <c r="Q253" s="12"/>
      <c r="R253" s="12"/>
      <c r="S253" s="12"/>
      <c r="T253" s="12"/>
      <c r="U253" s="12"/>
    </row>
    <row r="254" spans="1:21" hidden="1" outlineLevel="1">
      <c r="A254" s="372" t="s">
        <v>107</v>
      </c>
      <c r="B254" s="153">
        <f>(INDEX(Data!1031:1031,1,$P$1-18))+(INDEX(Data!1031:1031,1,$P$1-17))</f>
        <v>0</v>
      </c>
      <c r="C254" s="153">
        <f>(INDEX(Data!1031:1031,1,$P$1-16))+(INDEX(Data!1031:1031,1,$P$1-15))</f>
        <v>0</v>
      </c>
      <c r="D254" s="153">
        <f>(INDEX(Data!1031:1031,1,$P$1-14))+(INDEX(Data!1031:1031,1,$P$1-13))</f>
        <v>0</v>
      </c>
      <c r="E254" s="153">
        <f>(INDEX(Data!1031:1031,1,$P$1-12))+(INDEX(Data!1031:1031,1,$P$1-11))</f>
        <v>0</v>
      </c>
      <c r="F254" s="153">
        <f>(INDEX(Data!1031:1031,1,$P$1-10))+(INDEX(Data!1031:1031,1,$P$1-9))</f>
        <v>0</v>
      </c>
      <c r="G254" s="153">
        <f>(INDEX(Data!1031:1031,1,$P$1-8))+(INDEX(Data!1031:1031,1,$P$1-7))</f>
        <v>0</v>
      </c>
      <c r="H254" s="154">
        <f>(INDEX(Data!1031:1031,1,$P$1-6))+(INDEX(Data!1031:1031,1,$P$1-5))</f>
        <v>0</v>
      </c>
      <c r="I254" s="483">
        <f>(INDEX(Data!1031:1031,1,$P$1-4))+(INDEX(Data!1031:1031,1,$P$1-3))</f>
        <v>0</v>
      </c>
      <c r="J254" s="394">
        <f>(INDEX(Data!1031:1031,1,$P$1-2))+(INDEX(Data!1031:1031,1,$P$1-1))</f>
        <v>0</v>
      </c>
      <c r="K254" s="155">
        <f>(INDEX(Data!1031:1031,1,$P$1))+(INDEX(Data!1031:1031,1,$P$1+1))</f>
        <v>0</v>
      </c>
      <c r="N254" s="12"/>
      <c r="O254" s="12"/>
      <c r="P254" s="12"/>
      <c r="Q254" s="12"/>
      <c r="R254" s="12"/>
      <c r="S254" s="12"/>
      <c r="T254" s="12"/>
      <c r="U254" s="12"/>
    </row>
    <row r="255" spans="1:21" hidden="1" outlineLevel="1">
      <c r="A255" s="372" t="s">
        <v>41</v>
      </c>
      <c r="B255" s="153">
        <f>(INDEX(Data!1032:1032,1,$P$1-18))+(INDEX(Data!1032:1032,1,$P$1-17))</f>
        <v>1500000</v>
      </c>
      <c r="C255" s="153">
        <f>(INDEX(Data!1032:1032,1,$P$1-16))+(INDEX(Data!1032:1032,1,$P$1-15))</f>
        <v>1500000</v>
      </c>
      <c r="D255" s="153">
        <f>(INDEX(Data!1032:1032,1,$P$1-14))+(INDEX(Data!1032:1032,1,$P$1-13))</f>
        <v>1500000</v>
      </c>
      <c r="E255" s="153">
        <f>(INDEX(Data!1032:1032,1,$P$1-12))+(INDEX(Data!1032:1032,1,$P$1-11))</f>
        <v>1500000</v>
      </c>
      <c r="F255" s="153">
        <f>(INDEX(Data!1032:1032,1,$P$1-10))+(INDEX(Data!1032:1032,1,$P$1-9))</f>
        <v>1500000</v>
      </c>
      <c r="G255" s="153">
        <f>(INDEX(Data!1032:1032,1,$P$1-8))+(INDEX(Data!1032:1032,1,$P$1-7))</f>
        <v>1500000</v>
      </c>
      <c r="H255" s="154">
        <f>(INDEX(Data!1032:1032,1,$P$1-6))+(INDEX(Data!1032:1032,1,$P$1-5))</f>
        <v>1500000</v>
      </c>
      <c r="I255" s="483">
        <f>(INDEX(Data!1032:1032,1,$P$1-4))+(INDEX(Data!1032:1032,1,$P$1-3))</f>
        <v>1500000</v>
      </c>
      <c r="J255" s="394">
        <f>(INDEX(Data!1032:1032,1,$P$1-2))+(INDEX(Data!1032:1032,1,$P$1-1))</f>
        <v>1500000</v>
      </c>
      <c r="K255" s="155">
        <f>(INDEX(Data!1032:1032,1,$P$1))+(INDEX(Data!1032:1032,1,$P$1+1))</f>
        <v>2633132</v>
      </c>
      <c r="N255" s="12"/>
      <c r="O255" s="12"/>
      <c r="P255" s="12"/>
      <c r="Q255" s="12"/>
      <c r="R255" s="12"/>
      <c r="S255" s="12"/>
      <c r="T255" s="12"/>
      <c r="U255" s="12"/>
    </row>
    <row r="256" spans="1:21" hidden="1" outlineLevel="1">
      <c r="A256" s="372" t="s">
        <v>42</v>
      </c>
      <c r="B256" s="153">
        <f>(INDEX(Data!1033:1033,1,$P$1-18))+(INDEX(Data!1033:1033,1,$P$1-17))</f>
        <v>1500000</v>
      </c>
      <c r="C256" s="153">
        <f>(INDEX(Data!1033:1033,1,$P$1-16))+(INDEX(Data!1033:1033,1,$P$1-15))</f>
        <v>1500000</v>
      </c>
      <c r="D256" s="153">
        <f>(INDEX(Data!1033:1033,1,$P$1-14))+(INDEX(Data!1033:1033,1,$P$1-13))</f>
        <v>1500000</v>
      </c>
      <c r="E256" s="153">
        <f>(INDEX(Data!1033:1033,1,$P$1-12))+(INDEX(Data!1033:1033,1,$P$1-11))</f>
        <v>1500000</v>
      </c>
      <c r="F256" s="153">
        <f>(INDEX(Data!1033:1033,1,$P$1-10))+(INDEX(Data!1033:1033,1,$P$1-9))</f>
        <v>1500000</v>
      </c>
      <c r="G256" s="153">
        <f>(INDEX(Data!1033:1033,1,$P$1-8))+(INDEX(Data!1033:1033,1,$P$1-7))</f>
        <v>1500000</v>
      </c>
      <c r="H256" s="154">
        <f>(INDEX(Data!1033:1033,1,$P$1-6))+(INDEX(Data!1033:1033,1,$P$1-5))</f>
        <v>1500000</v>
      </c>
      <c r="I256" s="483">
        <f>(INDEX(Data!1033:1033,1,$P$1-4))+(INDEX(Data!1033:1033,1,$P$1-3))</f>
        <v>1500000</v>
      </c>
      <c r="J256" s="394">
        <f>(INDEX(Data!1033:1033,1,$P$1-2))+(INDEX(Data!1033:1033,1,$P$1-1))</f>
        <v>1500000</v>
      </c>
      <c r="K256" s="155">
        <f>(INDEX(Data!1033:1033,1,$P$1))+(INDEX(Data!1033:1033,1,$P$1+1))</f>
        <v>2633132</v>
      </c>
      <c r="N256" s="12"/>
      <c r="O256" s="12"/>
      <c r="P256" s="12"/>
      <c r="Q256" s="12"/>
      <c r="R256" s="12"/>
      <c r="S256" s="12"/>
      <c r="T256" s="12"/>
      <c r="U256" s="12"/>
    </row>
    <row r="257" spans="1:22" collapsed="1">
      <c r="A257" s="370" t="s">
        <v>197</v>
      </c>
      <c r="B257" s="495">
        <f t="shared" ref="B257:F257" si="57">SUM(B217:B256)</f>
        <v>13500000</v>
      </c>
      <c r="C257" s="495">
        <f t="shared" si="57"/>
        <v>12000000</v>
      </c>
      <c r="D257" s="495">
        <f t="shared" si="57"/>
        <v>12000000</v>
      </c>
      <c r="E257" s="495">
        <f t="shared" si="57"/>
        <v>12000000</v>
      </c>
      <c r="F257" s="495">
        <f t="shared" si="57"/>
        <v>20830500</v>
      </c>
      <c r="G257" s="495">
        <f t="shared" ref="G257:K257" si="58">SUM(G217:G256)</f>
        <v>21495000</v>
      </c>
      <c r="H257" s="453">
        <f t="shared" si="58"/>
        <v>20724900</v>
      </c>
      <c r="I257" s="495">
        <f t="shared" si="58"/>
        <v>18879900</v>
      </c>
      <c r="J257" s="453">
        <f t="shared" si="58"/>
        <v>16670100</v>
      </c>
      <c r="K257" s="454">
        <f t="shared" si="58"/>
        <v>27412450</v>
      </c>
      <c r="N257" s="12"/>
      <c r="O257" s="12"/>
      <c r="P257" s="12"/>
      <c r="Q257" s="12"/>
      <c r="R257" s="12"/>
      <c r="S257" s="12"/>
      <c r="T257" s="12"/>
      <c r="U257" s="12"/>
    </row>
    <row r="258" spans="1:22" hidden="1">
      <c r="A258" s="398" t="s">
        <v>434</v>
      </c>
      <c r="B258" s="415"/>
      <c r="C258" s="415"/>
      <c r="D258" s="415"/>
      <c r="E258" s="415"/>
      <c r="F258" s="415"/>
      <c r="G258" s="415"/>
      <c r="H258" s="429"/>
      <c r="I258" s="415"/>
      <c r="J258" s="429"/>
      <c r="K258" s="466"/>
      <c r="N258" s="12"/>
      <c r="O258" s="12"/>
      <c r="P258" s="12"/>
      <c r="Q258" s="12"/>
      <c r="R258" s="12"/>
      <c r="S258" s="12"/>
      <c r="T258" s="12"/>
      <c r="U258" s="12"/>
    </row>
    <row r="259" spans="1:22" s="11" customFormat="1" ht="29.25" customHeight="1" thickBot="1">
      <c r="A259" s="376" t="s">
        <v>198</v>
      </c>
      <c r="B259" s="378">
        <f t="shared" ref="B259:F259" si="59">B257+B213+B171+B127</f>
        <v>2682999116</v>
      </c>
      <c r="C259" s="378">
        <f t="shared" si="59"/>
        <v>2657286027</v>
      </c>
      <c r="D259" s="378">
        <f t="shared" si="59"/>
        <v>2899531042</v>
      </c>
      <c r="E259" s="378">
        <f t="shared" si="59"/>
        <v>2991289362</v>
      </c>
      <c r="F259" s="378">
        <f t="shared" si="59"/>
        <v>2905906655</v>
      </c>
      <c r="G259" s="378">
        <f t="shared" ref="G259:K259" si="60">G257+G213+G171+G127</f>
        <v>2919851238</v>
      </c>
      <c r="H259" s="404">
        <f t="shared" si="60"/>
        <v>3153975389</v>
      </c>
      <c r="I259" s="479">
        <f t="shared" si="60"/>
        <v>3448028404</v>
      </c>
      <c r="J259" s="381">
        <f t="shared" si="60"/>
        <v>3400308823</v>
      </c>
      <c r="K259" s="379">
        <f t="shared" si="60"/>
        <v>3601749261.2995901</v>
      </c>
      <c r="L259" s="12"/>
      <c r="M259" s="12"/>
      <c r="N259" s="12"/>
      <c r="O259" s="12"/>
      <c r="P259" s="12"/>
      <c r="Q259" s="12"/>
      <c r="R259" s="12"/>
      <c r="S259" s="12"/>
      <c r="T259" s="12"/>
      <c r="U259" s="12"/>
    </row>
    <row r="260" spans="1:22" s="42" customFormat="1" ht="15.75" customHeight="1" thickBot="1">
      <c r="A260" s="181"/>
      <c r="B260" s="182"/>
      <c r="C260" s="182"/>
      <c r="D260" s="182"/>
      <c r="E260" s="182"/>
      <c r="F260" s="182"/>
      <c r="G260" s="182"/>
      <c r="H260" s="182"/>
      <c r="I260" s="183"/>
      <c r="J260" s="183"/>
      <c r="K260" s="447"/>
      <c r="L260" s="12"/>
      <c r="M260" s="12"/>
      <c r="N260" s="12"/>
      <c r="O260" s="12"/>
      <c r="P260" s="12"/>
      <c r="Q260" s="12"/>
      <c r="R260" s="12"/>
      <c r="S260" s="12"/>
      <c r="T260" s="12"/>
      <c r="U260" s="12"/>
    </row>
    <row r="261" spans="1:22" ht="13.5" customHeight="1" thickBot="1">
      <c r="A261" s="543" t="s">
        <v>328</v>
      </c>
      <c r="B261" s="544"/>
      <c r="C261" s="544"/>
      <c r="D261" s="544"/>
      <c r="E261" s="544"/>
      <c r="F261" s="544"/>
      <c r="G261" s="544"/>
      <c r="H261" s="544"/>
      <c r="I261" s="544"/>
      <c r="J261" s="544"/>
      <c r="K261" s="561"/>
      <c r="N261" s="12"/>
      <c r="O261" s="12"/>
      <c r="P261" s="12"/>
      <c r="Q261" s="12"/>
      <c r="R261" s="12"/>
      <c r="S261" s="12"/>
      <c r="T261" s="12"/>
      <c r="U261" s="12"/>
      <c r="V261" s="12"/>
    </row>
    <row r="262" spans="1:22">
      <c r="A262" s="448" t="s">
        <v>346</v>
      </c>
      <c r="B262" s="449" t="str">
        <f>$O$1-18&amp;" - "&amp;$O$1-17</f>
        <v>2002 - 2003</v>
      </c>
      <c r="C262" s="449" t="str">
        <f>$O$1-16&amp;" - "&amp;$O$1-15</f>
        <v>2004 - 2005</v>
      </c>
      <c r="D262" s="449" t="str">
        <f>$O$1-14&amp;" - "&amp;$O$1-13</f>
        <v>2006 - 2007</v>
      </c>
      <c r="E262" s="449" t="str">
        <f>$O$1-12&amp;" - "&amp;$O$1-11</f>
        <v>2008 - 2009</v>
      </c>
      <c r="F262" s="449" t="str">
        <f>$O$1-10&amp;" - "&amp;$O$1-9</f>
        <v>2010 - 2011</v>
      </c>
      <c r="G262" s="494" t="str">
        <f>$O$1-8&amp;" - "&amp;$O$1-7</f>
        <v>2012 - 2013</v>
      </c>
      <c r="H262" s="450" t="str">
        <f>$O$1-6&amp;" - "&amp;$O$1-5</f>
        <v>2014 - 2015</v>
      </c>
      <c r="I262" s="450" t="str">
        <f>$O$1-4&amp;" - "&amp;$O$1-3</f>
        <v>2016 - 2017</v>
      </c>
      <c r="J262" s="450" t="str">
        <f>$O$1-2&amp;" - "&amp;$O$1-1</f>
        <v>2018 - 2019</v>
      </c>
      <c r="K262" s="465" t="str">
        <f>$O$1&amp;" - "&amp;$O$1+1</f>
        <v>2020 - 2021</v>
      </c>
      <c r="N262" s="12"/>
      <c r="O262" s="12"/>
      <c r="P262" s="12"/>
      <c r="Q262" s="12"/>
      <c r="R262" s="12"/>
      <c r="S262" s="12"/>
      <c r="T262" s="12"/>
      <c r="U262" s="12"/>
    </row>
    <row r="263" spans="1:22" s="38" customFormat="1" hidden="1" outlineLevel="1">
      <c r="A263" s="600" t="s">
        <v>198</v>
      </c>
      <c r="B263" s="598"/>
      <c r="C263" s="598"/>
      <c r="D263" s="598"/>
      <c r="E263" s="598"/>
      <c r="F263" s="598"/>
      <c r="G263" s="598"/>
      <c r="H263" s="598"/>
      <c r="I263" s="598"/>
      <c r="J263" s="598"/>
      <c r="K263" s="597"/>
      <c r="L263" s="35"/>
      <c r="M263" s="35"/>
      <c r="N263" s="35"/>
      <c r="O263" s="35"/>
      <c r="P263" s="35"/>
      <c r="Q263" s="35"/>
      <c r="R263" s="35"/>
      <c r="S263" s="35"/>
      <c r="T263" s="35"/>
    </row>
    <row r="264" spans="1:22" hidden="1" outlineLevel="1">
      <c r="A264" s="19" t="s">
        <v>3</v>
      </c>
      <c r="B264" s="49">
        <f t="shared" ref="B264:F264" si="61">B87+B131+B173+B217</f>
        <v>136824137</v>
      </c>
      <c r="C264" s="49">
        <f t="shared" si="61"/>
        <v>136922242</v>
      </c>
      <c r="D264" s="49">
        <f t="shared" si="61"/>
        <v>145340426</v>
      </c>
      <c r="E264" s="49">
        <f t="shared" si="61"/>
        <v>132822183</v>
      </c>
      <c r="F264" s="49">
        <f t="shared" si="61"/>
        <v>133455057</v>
      </c>
      <c r="G264" s="49">
        <f t="shared" ref="G264:K264" si="62">G87+G131+G173+G217</f>
        <v>151498740</v>
      </c>
      <c r="H264" s="20">
        <f t="shared" si="62"/>
        <v>153561226</v>
      </c>
      <c r="I264" s="47">
        <f t="shared" si="62"/>
        <v>173661624</v>
      </c>
      <c r="J264" s="31">
        <f t="shared" si="62"/>
        <v>170825808</v>
      </c>
      <c r="K264" s="214">
        <f t="shared" si="62"/>
        <v>201519595.50516215</v>
      </c>
      <c r="N264" s="12"/>
      <c r="O264" s="12"/>
      <c r="P264" s="12"/>
      <c r="Q264" s="12"/>
      <c r="R264" s="12"/>
      <c r="S264" s="12"/>
      <c r="T264" s="12"/>
      <c r="U264" s="12"/>
    </row>
    <row r="265" spans="1:22" hidden="1" outlineLevel="1">
      <c r="A265" s="19" t="s">
        <v>4</v>
      </c>
      <c r="B265" s="29">
        <f t="shared" ref="B265:F265" si="63">B88+B132+B174+B218</f>
        <v>432637325</v>
      </c>
      <c r="C265" s="29">
        <f t="shared" si="63"/>
        <v>404349340</v>
      </c>
      <c r="D265" s="29">
        <f t="shared" si="63"/>
        <v>435155013</v>
      </c>
      <c r="E265" s="29">
        <f t="shared" si="63"/>
        <v>433291122</v>
      </c>
      <c r="F265" s="29">
        <f t="shared" si="63"/>
        <v>402500679</v>
      </c>
      <c r="G265" s="29">
        <f t="shared" ref="G265:K265" si="64">G88+G132+G174+G218</f>
        <v>393284402</v>
      </c>
      <c r="H265" s="25">
        <f t="shared" si="64"/>
        <v>404076369</v>
      </c>
      <c r="I265" s="48">
        <f t="shared" si="64"/>
        <v>418113335</v>
      </c>
      <c r="J265" s="28">
        <f t="shared" si="64"/>
        <v>387214096</v>
      </c>
      <c r="K265" s="215">
        <f t="shared" si="64"/>
        <v>391036719.57734853</v>
      </c>
      <c r="N265" s="12"/>
      <c r="O265" s="12"/>
      <c r="P265" s="12"/>
      <c r="Q265" s="12"/>
      <c r="R265" s="12"/>
      <c r="S265" s="12"/>
      <c r="T265" s="12"/>
      <c r="U265" s="12"/>
    </row>
    <row r="266" spans="1:22" hidden="1" outlineLevel="1">
      <c r="A266" s="19" t="s">
        <v>5</v>
      </c>
      <c r="B266" s="29">
        <f t="shared" ref="B266:F266" si="65">B89+B133+B175+B219</f>
        <v>88214776</v>
      </c>
      <c r="C266" s="29">
        <f t="shared" si="65"/>
        <v>93952193</v>
      </c>
      <c r="D266" s="29">
        <f t="shared" si="65"/>
        <v>103339694</v>
      </c>
      <c r="E266" s="29">
        <f t="shared" si="65"/>
        <v>109450825</v>
      </c>
      <c r="F266" s="29">
        <f t="shared" si="65"/>
        <v>115253302</v>
      </c>
      <c r="G266" s="29">
        <f t="shared" ref="G266:K266" si="66">G89+G133+G175+G219</f>
        <v>122896345</v>
      </c>
      <c r="H266" s="25">
        <f t="shared" si="66"/>
        <v>139741019</v>
      </c>
      <c r="I266" s="48">
        <f t="shared" si="66"/>
        <v>140964520</v>
      </c>
      <c r="J266" s="28">
        <f t="shared" si="66"/>
        <v>140668184</v>
      </c>
      <c r="K266" s="215">
        <f t="shared" si="66"/>
        <v>158591072.85665455</v>
      </c>
      <c r="N266" s="12"/>
      <c r="O266" s="12"/>
      <c r="P266" s="12"/>
      <c r="Q266" s="12"/>
      <c r="R266" s="12"/>
      <c r="S266" s="12"/>
      <c r="T266" s="12"/>
      <c r="U266" s="12"/>
    </row>
    <row r="267" spans="1:22" hidden="1" outlineLevel="1">
      <c r="A267" s="19" t="s">
        <v>6</v>
      </c>
      <c r="B267" s="29">
        <f t="shared" ref="B267:F267" si="67">B90+B134+B176+B220</f>
        <v>82840762</v>
      </c>
      <c r="C267" s="29">
        <f t="shared" si="67"/>
        <v>82159601</v>
      </c>
      <c r="D267" s="29">
        <f t="shared" si="67"/>
        <v>93809396</v>
      </c>
      <c r="E267" s="29">
        <f t="shared" si="67"/>
        <v>97787844</v>
      </c>
      <c r="F267" s="29">
        <f t="shared" si="67"/>
        <v>95422235</v>
      </c>
      <c r="G267" s="29">
        <f t="shared" ref="G267:K267" si="68">G90+G134+G176+G220</f>
        <v>100933436</v>
      </c>
      <c r="H267" s="25">
        <f t="shared" si="68"/>
        <v>106177602</v>
      </c>
      <c r="I267" s="48">
        <f t="shared" si="68"/>
        <v>113543685</v>
      </c>
      <c r="J267" s="28">
        <f t="shared" si="68"/>
        <v>114542519</v>
      </c>
      <c r="K267" s="215">
        <f t="shared" si="68"/>
        <v>121486457.54111041</v>
      </c>
      <c r="N267" s="12"/>
      <c r="O267" s="12"/>
      <c r="P267" s="12"/>
      <c r="Q267" s="12"/>
      <c r="R267" s="12"/>
      <c r="S267" s="12"/>
      <c r="T267" s="12"/>
      <c r="U267" s="12"/>
    </row>
    <row r="268" spans="1:22" hidden="1" outlineLevel="1">
      <c r="A268" s="19" t="s">
        <v>399</v>
      </c>
      <c r="B268" s="29">
        <f t="shared" ref="B268:F268" si="69">B91+B135+B177+B221</f>
        <v>0</v>
      </c>
      <c r="C268" s="29">
        <f t="shared" si="69"/>
        <v>0</v>
      </c>
      <c r="D268" s="29">
        <f t="shared" si="69"/>
        <v>0</v>
      </c>
      <c r="E268" s="29">
        <f t="shared" si="69"/>
        <v>0</v>
      </c>
      <c r="F268" s="29">
        <f t="shared" si="69"/>
        <v>0</v>
      </c>
      <c r="G268" s="29">
        <f t="shared" ref="G268:K268" si="70">G91+G135+G177+G221</f>
        <v>0</v>
      </c>
      <c r="H268" s="25">
        <f t="shared" si="70"/>
        <v>0</v>
      </c>
      <c r="I268" s="48">
        <f t="shared" si="70"/>
        <v>132291638</v>
      </c>
      <c r="J268" s="28">
        <f t="shared" si="70"/>
        <v>122718132</v>
      </c>
      <c r="K268" s="215">
        <f t="shared" si="70"/>
        <v>132483579.12096974</v>
      </c>
      <c r="N268" s="12"/>
      <c r="O268" s="12"/>
      <c r="P268" s="12"/>
      <c r="Q268" s="12"/>
      <c r="R268" s="12"/>
      <c r="S268" s="12"/>
      <c r="T268" s="12"/>
      <c r="U268" s="12"/>
    </row>
    <row r="269" spans="1:22" hidden="1" outlineLevel="1">
      <c r="A269" s="19" t="s">
        <v>7</v>
      </c>
      <c r="B269" s="29">
        <f t="shared" ref="B269:F269" si="71">B92+B136+B178+B222</f>
        <v>65976417</v>
      </c>
      <c r="C269" s="29">
        <f t="shared" si="71"/>
        <v>67703526</v>
      </c>
      <c r="D269" s="29">
        <f t="shared" si="71"/>
        <v>78806520</v>
      </c>
      <c r="E269" s="29">
        <f t="shared" si="71"/>
        <v>84077193</v>
      </c>
      <c r="F269" s="29">
        <f t="shared" si="71"/>
        <v>78949083</v>
      </c>
      <c r="G269" s="29">
        <f t="shared" ref="G269:K269" si="72">G92+G136+G178+G222</f>
        <v>79958139</v>
      </c>
      <c r="H269" s="25">
        <f t="shared" si="72"/>
        <v>84320268</v>
      </c>
      <c r="I269" s="48">
        <f t="shared" si="72"/>
        <v>0</v>
      </c>
      <c r="J269" s="28">
        <f t="shared" si="72"/>
        <v>0</v>
      </c>
      <c r="K269" s="215">
        <f t="shared" si="72"/>
        <v>0</v>
      </c>
      <c r="N269" s="12"/>
      <c r="O269" s="12"/>
      <c r="P269" s="12"/>
      <c r="Q269" s="12"/>
      <c r="R269" s="12"/>
      <c r="S269" s="12"/>
      <c r="T269" s="12"/>
      <c r="U269" s="12"/>
    </row>
    <row r="270" spans="1:22" hidden="1" outlineLevel="1">
      <c r="A270" s="19" t="s">
        <v>8</v>
      </c>
      <c r="B270" s="29">
        <f t="shared" ref="B270:F270" si="73">B93+B137+B179+B223</f>
        <v>15177801</v>
      </c>
      <c r="C270" s="29">
        <f t="shared" si="73"/>
        <v>14978997</v>
      </c>
      <c r="D270" s="29">
        <f t="shared" si="73"/>
        <v>18001291</v>
      </c>
      <c r="E270" s="29">
        <f t="shared" si="73"/>
        <v>22154088</v>
      </c>
      <c r="F270" s="29">
        <f t="shared" si="73"/>
        <v>21372753</v>
      </c>
      <c r="G270" s="29">
        <f t="shared" ref="G270:K270" si="74">G93+G137+G179+G223</f>
        <v>24254908</v>
      </c>
      <c r="H270" s="25">
        <f t="shared" si="74"/>
        <v>20470261</v>
      </c>
      <c r="I270" s="48">
        <f t="shared" si="74"/>
        <v>0</v>
      </c>
      <c r="J270" s="28">
        <f t="shared" si="74"/>
        <v>0</v>
      </c>
      <c r="K270" s="215">
        <f t="shared" si="74"/>
        <v>0</v>
      </c>
      <c r="N270" s="12"/>
      <c r="O270" s="12"/>
      <c r="P270" s="12"/>
      <c r="Q270" s="12"/>
      <c r="R270" s="12"/>
      <c r="S270" s="12"/>
      <c r="T270" s="12"/>
      <c r="U270" s="12"/>
    </row>
    <row r="271" spans="1:22" hidden="1" outlineLevel="1">
      <c r="A271" s="19" t="s">
        <v>9</v>
      </c>
      <c r="B271" s="29">
        <f t="shared" ref="B271:F271" si="75">B94+B138+B180+B224</f>
        <v>13610410</v>
      </c>
      <c r="C271" s="29">
        <f t="shared" si="75"/>
        <v>12460455</v>
      </c>
      <c r="D271" s="29">
        <f t="shared" si="75"/>
        <v>14956730</v>
      </c>
      <c r="E271" s="29">
        <f t="shared" si="75"/>
        <v>16287350</v>
      </c>
      <c r="F271" s="29">
        <f t="shared" si="75"/>
        <v>8885929</v>
      </c>
      <c r="G271" s="29">
        <f t="shared" ref="G271:K271" si="76">G94+G138+G180+G224</f>
        <v>15181197</v>
      </c>
      <c r="H271" s="25">
        <f t="shared" si="76"/>
        <v>15322159</v>
      </c>
      <c r="I271" s="48">
        <f t="shared" si="76"/>
        <v>21146620</v>
      </c>
      <c r="J271" s="28">
        <f t="shared" si="76"/>
        <v>18107819</v>
      </c>
      <c r="K271" s="215">
        <f t="shared" si="76"/>
        <v>19298943.729779519</v>
      </c>
      <c r="N271" s="12"/>
      <c r="O271" s="12"/>
      <c r="P271" s="12"/>
      <c r="Q271" s="12"/>
      <c r="R271" s="12"/>
      <c r="S271" s="12"/>
      <c r="T271" s="12"/>
      <c r="U271" s="12"/>
    </row>
    <row r="272" spans="1:22" hidden="1" outlineLevel="1">
      <c r="A272" s="19" t="s">
        <v>10</v>
      </c>
      <c r="B272" s="29">
        <f t="shared" ref="B272:F272" si="77">B95+B139+B181+B225</f>
        <v>87650253</v>
      </c>
      <c r="C272" s="29">
        <f t="shared" si="77"/>
        <v>92025335</v>
      </c>
      <c r="D272" s="29">
        <f t="shared" si="77"/>
        <v>117079874</v>
      </c>
      <c r="E272" s="29">
        <f t="shared" si="77"/>
        <v>128147642</v>
      </c>
      <c r="F272" s="29">
        <f t="shared" si="77"/>
        <v>124273964</v>
      </c>
      <c r="G272" s="29">
        <f t="shared" ref="G272:K272" si="78">G95+G139+G181+G225</f>
        <v>124138798</v>
      </c>
      <c r="H272" s="25">
        <f t="shared" si="78"/>
        <v>135983335</v>
      </c>
      <c r="I272" s="48">
        <f t="shared" si="78"/>
        <v>130117865</v>
      </c>
      <c r="J272" s="28">
        <f t="shared" si="78"/>
        <v>141311858</v>
      </c>
      <c r="K272" s="215">
        <f t="shared" si="78"/>
        <v>164858237.52388889</v>
      </c>
      <c r="N272" s="12"/>
      <c r="O272" s="12"/>
      <c r="P272" s="12"/>
      <c r="Q272" s="12"/>
      <c r="R272" s="12"/>
      <c r="S272" s="12"/>
      <c r="T272" s="12"/>
      <c r="U272" s="12"/>
    </row>
    <row r="273" spans="1:21" hidden="1" outlineLevel="1">
      <c r="A273" s="19" t="s">
        <v>11</v>
      </c>
      <c r="B273" s="29">
        <f t="shared" ref="B273:F273" si="79">B96+B140+B182+B226</f>
        <v>26323759</v>
      </c>
      <c r="C273" s="29">
        <f t="shared" si="79"/>
        <v>25477585</v>
      </c>
      <c r="D273" s="29">
        <f t="shared" si="79"/>
        <v>30973942</v>
      </c>
      <c r="E273" s="29">
        <f t="shared" si="79"/>
        <v>30701720</v>
      </c>
      <c r="F273" s="29">
        <f t="shared" si="79"/>
        <v>27465291</v>
      </c>
      <c r="G273" s="29">
        <f t="shared" ref="G273:K273" si="80">G96+G140+G182+G226</f>
        <v>28652899</v>
      </c>
      <c r="H273" s="25">
        <f t="shared" si="80"/>
        <v>34069578</v>
      </c>
      <c r="I273" s="48">
        <f t="shared" si="80"/>
        <v>40658497</v>
      </c>
      <c r="J273" s="28">
        <f t="shared" si="80"/>
        <v>43358216</v>
      </c>
      <c r="K273" s="215">
        <f t="shared" si="80"/>
        <v>44243555.671649039</v>
      </c>
      <c r="N273" s="12"/>
      <c r="O273" s="12"/>
      <c r="P273" s="12"/>
      <c r="Q273" s="12"/>
      <c r="R273" s="12"/>
      <c r="S273" s="12"/>
      <c r="T273" s="12"/>
      <c r="U273" s="12"/>
    </row>
    <row r="274" spans="1:21" hidden="1" outlineLevel="1">
      <c r="A274" s="19" t="s">
        <v>12</v>
      </c>
      <c r="B274" s="29">
        <f t="shared" ref="B274:F274" si="81">B97+B141+B183+B227</f>
        <v>345458064</v>
      </c>
      <c r="C274" s="29">
        <f t="shared" si="81"/>
        <v>369716248</v>
      </c>
      <c r="D274" s="29">
        <f t="shared" si="81"/>
        <v>379733041</v>
      </c>
      <c r="E274" s="29">
        <f t="shared" si="81"/>
        <v>413753397</v>
      </c>
      <c r="F274" s="29">
        <f t="shared" si="81"/>
        <v>409755324</v>
      </c>
      <c r="G274" s="29">
        <f t="shared" ref="G274:K274" si="82">G97+G141+G183+G227</f>
        <v>406650166</v>
      </c>
      <c r="H274" s="25">
        <f t="shared" si="82"/>
        <v>434499483</v>
      </c>
      <c r="I274" s="48">
        <f t="shared" si="82"/>
        <v>480842008</v>
      </c>
      <c r="J274" s="28">
        <f t="shared" si="82"/>
        <v>500303771</v>
      </c>
      <c r="K274" s="215">
        <f t="shared" si="82"/>
        <v>524806338.13625628</v>
      </c>
      <c r="N274" s="12"/>
      <c r="O274" s="12"/>
      <c r="P274" s="12"/>
      <c r="Q274" s="12"/>
      <c r="R274" s="12"/>
      <c r="S274" s="12"/>
      <c r="T274" s="12"/>
      <c r="U274" s="12"/>
    </row>
    <row r="275" spans="1:21" hidden="1" outlineLevel="1">
      <c r="A275" s="19" t="s">
        <v>13</v>
      </c>
      <c r="B275" s="29">
        <f t="shared" ref="B275:F275" si="83">B98+B142+B184+B228</f>
        <v>7515582</v>
      </c>
      <c r="C275" s="29">
        <f t="shared" si="83"/>
        <v>6839462</v>
      </c>
      <c r="D275" s="29">
        <f t="shared" si="83"/>
        <v>8165748</v>
      </c>
      <c r="E275" s="29">
        <f t="shared" si="83"/>
        <v>16560082</v>
      </c>
      <c r="F275" s="29">
        <f t="shared" si="83"/>
        <v>16116070</v>
      </c>
      <c r="G275" s="29">
        <f t="shared" ref="G275:K275" si="84">G98+G142+G184+G228</f>
        <v>18337137</v>
      </c>
      <c r="H275" s="25">
        <f t="shared" si="84"/>
        <v>19152500</v>
      </c>
      <c r="I275" s="48">
        <f t="shared" si="84"/>
        <v>22978042</v>
      </c>
      <c r="J275" s="28">
        <f t="shared" si="84"/>
        <v>22492726</v>
      </c>
      <c r="K275" s="215">
        <f t="shared" si="84"/>
        <v>23104724.873162359</v>
      </c>
      <c r="N275" s="12"/>
      <c r="O275" s="12"/>
      <c r="P275" s="12"/>
      <c r="Q275" s="12"/>
      <c r="R275" s="12"/>
      <c r="S275" s="12"/>
      <c r="T275" s="12"/>
      <c r="U275" s="12"/>
    </row>
    <row r="276" spans="1:21" hidden="1" outlineLevel="1">
      <c r="A276" s="19" t="s">
        <v>14</v>
      </c>
      <c r="B276" s="29">
        <f t="shared" ref="B276:F276" si="85">B99+B143+B185+B229</f>
        <v>38577167</v>
      </c>
      <c r="C276" s="29">
        <f t="shared" si="85"/>
        <v>40725136</v>
      </c>
      <c r="D276" s="29">
        <f t="shared" si="85"/>
        <v>49327006</v>
      </c>
      <c r="E276" s="29">
        <f t="shared" si="85"/>
        <v>46178509</v>
      </c>
      <c r="F276" s="29">
        <f t="shared" si="85"/>
        <v>37080002</v>
      </c>
      <c r="G276" s="29">
        <f t="shared" ref="G276:K276" si="86">G99+G143+G185+G229</f>
        <v>38219167</v>
      </c>
      <c r="H276" s="25">
        <f t="shared" si="86"/>
        <v>36772141</v>
      </c>
      <c r="I276" s="48">
        <f t="shared" si="86"/>
        <v>39972273</v>
      </c>
      <c r="J276" s="28">
        <f t="shared" si="86"/>
        <v>36873373</v>
      </c>
      <c r="K276" s="215">
        <f t="shared" si="86"/>
        <v>36539926.711148776</v>
      </c>
      <c r="N276" s="12"/>
      <c r="O276" s="12"/>
      <c r="P276" s="12"/>
      <c r="Q276" s="12"/>
      <c r="R276" s="12"/>
      <c r="S276" s="12"/>
      <c r="T276" s="12"/>
      <c r="U276" s="12"/>
    </row>
    <row r="277" spans="1:21" hidden="1" outlineLevel="1">
      <c r="A277" s="19" t="s">
        <v>15</v>
      </c>
      <c r="B277" s="29">
        <f t="shared" ref="B277:F277" si="87">B100+B144+B186+B230</f>
        <v>41764594</v>
      </c>
      <c r="C277" s="29">
        <f t="shared" si="87"/>
        <v>39038058</v>
      </c>
      <c r="D277" s="29">
        <f t="shared" si="87"/>
        <v>44075238</v>
      </c>
      <c r="E277" s="29">
        <f t="shared" si="87"/>
        <v>46779075</v>
      </c>
      <c r="F277" s="29">
        <f t="shared" si="87"/>
        <v>47867054</v>
      </c>
      <c r="G277" s="29">
        <f t="shared" ref="G277:K277" si="88">G100+G144+G186+G230</f>
        <v>38220832</v>
      </c>
      <c r="H277" s="25">
        <f t="shared" si="88"/>
        <v>46751461</v>
      </c>
      <c r="I277" s="48">
        <f t="shared" si="88"/>
        <v>54475647</v>
      </c>
      <c r="J277" s="28">
        <f t="shared" si="88"/>
        <v>62155648</v>
      </c>
      <c r="K277" s="215">
        <f t="shared" si="88"/>
        <v>61930520.326636568</v>
      </c>
      <c r="N277" s="12"/>
      <c r="O277" s="12"/>
      <c r="P277" s="12"/>
      <c r="Q277" s="12"/>
      <c r="R277" s="12"/>
      <c r="S277" s="12"/>
      <c r="T277" s="12"/>
      <c r="U277" s="12"/>
    </row>
    <row r="278" spans="1:21" hidden="1" outlineLevel="1">
      <c r="A278" s="19" t="s">
        <v>16</v>
      </c>
      <c r="B278" s="29">
        <f t="shared" ref="B278:F278" si="89">B101+B145+B187+B231</f>
        <v>0</v>
      </c>
      <c r="C278" s="29">
        <f t="shared" si="89"/>
        <v>0</v>
      </c>
      <c r="D278" s="29">
        <f t="shared" si="89"/>
        <v>0</v>
      </c>
      <c r="E278" s="29">
        <f t="shared" si="89"/>
        <v>0</v>
      </c>
      <c r="F278" s="29">
        <f t="shared" si="89"/>
        <v>0</v>
      </c>
      <c r="G278" s="29">
        <f t="shared" ref="G278:K278" si="90">G101+G145+G187+G231</f>
        <v>10612078</v>
      </c>
      <c r="H278" s="25">
        <f t="shared" si="90"/>
        <v>11654332</v>
      </c>
      <c r="I278" s="48">
        <f t="shared" si="90"/>
        <v>12501620</v>
      </c>
      <c r="J278" s="28">
        <f t="shared" si="90"/>
        <v>13761384</v>
      </c>
      <c r="K278" s="215">
        <f t="shared" si="90"/>
        <v>13318447.937330149</v>
      </c>
      <c r="N278" s="12"/>
      <c r="O278" s="12"/>
      <c r="P278" s="12"/>
      <c r="Q278" s="12"/>
      <c r="R278" s="12"/>
      <c r="S278" s="12"/>
      <c r="T278" s="12"/>
      <c r="U278" s="12"/>
    </row>
    <row r="279" spans="1:21" hidden="1" outlineLevel="1">
      <c r="A279" s="19" t="s">
        <v>17</v>
      </c>
      <c r="B279" s="29">
        <f t="shared" ref="B279:F279" si="91">B102+B146+B188+B232</f>
        <v>38092689</v>
      </c>
      <c r="C279" s="29">
        <f t="shared" si="91"/>
        <v>39006936</v>
      </c>
      <c r="D279" s="29">
        <f t="shared" si="91"/>
        <v>43636554</v>
      </c>
      <c r="E279" s="29">
        <f t="shared" si="91"/>
        <v>45839774</v>
      </c>
      <c r="F279" s="29">
        <f t="shared" si="91"/>
        <v>45839161</v>
      </c>
      <c r="G279" s="29">
        <f t="shared" ref="G279:K279" si="92">G102+G146+G188+G232</f>
        <v>45076848</v>
      </c>
      <c r="H279" s="25">
        <f t="shared" si="92"/>
        <v>48204911</v>
      </c>
      <c r="I279" s="48">
        <f t="shared" si="92"/>
        <v>53135626</v>
      </c>
      <c r="J279" s="28">
        <f t="shared" si="92"/>
        <v>49243910</v>
      </c>
      <c r="K279" s="215">
        <f t="shared" si="92"/>
        <v>54926915.669967443</v>
      </c>
      <c r="N279" s="12"/>
      <c r="O279" s="12"/>
      <c r="P279" s="12"/>
      <c r="Q279" s="12"/>
      <c r="R279" s="12"/>
      <c r="S279" s="12"/>
      <c r="T279" s="12"/>
      <c r="U279" s="12"/>
    </row>
    <row r="280" spans="1:21" hidden="1" outlineLevel="1">
      <c r="A280" s="19" t="s">
        <v>18</v>
      </c>
      <c r="B280" s="29">
        <f t="shared" ref="B280:F280" si="93">B103+B147+B189+B233</f>
        <v>34439608</v>
      </c>
      <c r="C280" s="29">
        <f t="shared" si="93"/>
        <v>36641608</v>
      </c>
      <c r="D280" s="29">
        <f t="shared" si="93"/>
        <v>40110534</v>
      </c>
      <c r="E280" s="29">
        <f t="shared" si="93"/>
        <v>40417089</v>
      </c>
      <c r="F280" s="29">
        <f t="shared" si="93"/>
        <v>39567994</v>
      </c>
      <c r="G280" s="29">
        <f t="shared" ref="G280:K280" si="94">G103+G147+G189+G233</f>
        <v>31708835</v>
      </c>
      <c r="H280" s="25">
        <f t="shared" si="94"/>
        <v>41402936</v>
      </c>
      <c r="I280" s="48">
        <f t="shared" si="94"/>
        <v>53255882</v>
      </c>
      <c r="J280" s="28">
        <f t="shared" si="94"/>
        <v>37870943</v>
      </c>
      <c r="K280" s="215">
        <f t="shared" si="94"/>
        <v>37985265.808824793</v>
      </c>
      <c r="N280" s="12"/>
      <c r="O280" s="12"/>
      <c r="P280" s="12"/>
      <c r="Q280" s="12"/>
      <c r="R280" s="12"/>
      <c r="S280" s="12"/>
      <c r="T280" s="12"/>
      <c r="U280" s="12"/>
    </row>
    <row r="281" spans="1:21" hidden="1" outlineLevel="1">
      <c r="A281" s="19" t="s">
        <v>19</v>
      </c>
      <c r="B281" s="29">
        <f t="shared" ref="B281:F281" si="95">B104+B148+B190+B234</f>
        <v>0</v>
      </c>
      <c r="C281" s="29">
        <f t="shared" si="95"/>
        <v>0</v>
      </c>
      <c r="D281" s="29">
        <f t="shared" si="95"/>
        <v>0</v>
      </c>
      <c r="E281" s="29">
        <f t="shared" si="95"/>
        <v>0</v>
      </c>
      <c r="F281" s="29">
        <f t="shared" si="95"/>
        <v>0</v>
      </c>
      <c r="G281" s="29">
        <f t="shared" ref="G281:K281" si="96">G104+G148+G190+G234</f>
        <v>12381450</v>
      </c>
      <c r="H281" s="25">
        <f t="shared" si="96"/>
        <v>17907463</v>
      </c>
      <c r="I281" s="48">
        <f t="shared" si="96"/>
        <v>21378137</v>
      </c>
      <c r="J281" s="28">
        <f t="shared" si="96"/>
        <v>21780174</v>
      </c>
      <c r="K281" s="215">
        <f t="shared" si="96"/>
        <v>27457544.755489498</v>
      </c>
      <c r="N281" s="12"/>
      <c r="O281" s="12"/>
      <c r="P281" s="12"/>
      <c r="Q281" s="12"/>
      <c r="R281" s="12"/>
      <c r="S281" s="12"/>
      <c r="T281" s="12"/>
      <c r="U281" s="12"/>
    </row>
    <row r="282" spans="1:21" hidden="1" outlineLevel="1">
      <c r="A282" s="19" t="s">
        <v>20</v>
      </c>
      <c r="B282" s="29">
        <f t="shared" ref="B282:F282" si="97">B105+B149+B191+B235</f>
        <v>17123008</v>
      </c>
      <c r="C282" s="29">
        <f t="shared" si="97"/>
        <v>17865124</v>
      </c>
      <c r="D282" s="29">
        <f t="shared" si="97"/>
        <v>20285449</v>
      </c>
      <c r="E282" s="29">
        <f t="shared" si="97"/>
        <v>23763706</v>
      </c>
      <c r="F282" s="29">
        <f t="shared" si="97"/>
        <v>23382033</v>
      </c>
      <c r="G282" s="29">
        <f t="shared" ref="G282:K282" si="98">G105+G149+G191+G235</f>
        <v>24336795</v>
      </c>
      <c r="H282" s="25">
        <f t="shared" si="98"/>
        <v>24585022</v>
      </c>
      <c r="I282" s="48">
        <f t="shared" si="98"/>
        <v>31456131</v>
      </c>
      <c r="J282" s="28">
        <f t="shared" si="98"/>
        <v>32930970</v>
      </c>
      <c r="K282" s="215">
        <f t="shared" si="98"/>
        <v>34406124.876449719</v>
      </c>
      <c r="N282" s="12"/>
      <c r="O282" s="12"/>
      <c r="P282" s="12"/>
      <c r="Q282" s="12"/>
      <c r="R282" s="12"/>
      <c r="S282" s="12"/>
      <c r="T282" s="12"/>
      <c r="U282" s="12"/>
    </row>
    <row r="283" spans="1:21" hidden="1" outlineLevel="1">
      <c r="A283" s="19" t="s">
        <v>21</v>
      </c>
      <c r="B283" s="29">
        <f t="shared" ref="B283:F283" si="99">B106+B150+B192+B236</f>
        <v>36372132</v>
      </c>
      <c r="C283" s="29">
        <f t="shared" si="99"/>
        <v>32703936</v>
      </c>
      <c r="D283" s="29">
        <f t="shared" si="99"/>
        <v>36056656</v>
      </c>
      <c r="E283" s="29">
        <f t="shared" si="99"/>
        <v>36912008</v>
      </c>
      <c r="F283" s="29">
        <f t="shared" si="99"/>
        <v>34114182</v>
      </c>
      <c r="G283" s="29">
        <f t="shared" ref="G283:K283" si="100">G106+G150+G192+G236</f>
        <v>35161395</v>
      </c>
      <c r="H283" s="25">
        <f t="shared" si="100"/>
        <v>34470453</v>
      </c>
      <c r="I283" s="48">
        <f t="shared" si="100"/>
        <v>42654665</v>
      </c>
      <c r="J283" s="28">
        <f t="shared" si="100"/>
        <v>44780024</v>
      </c>
      <c r="K283" s="215">
        <f t="shared" si="100"/>
        <v>45077123.828643166</v>
      </c>
      <c r="N283" s="12"/>
      <c r="O283" s="12"/>
      <c r="P283" s="12"/>
      <c r="Q283" s="12"/>
      <c r="R283" s="12"/>
      <c r="S283" s="12"/>
      <c r="T283" s="12"/>
      <c r="U283" s="12"/>
    </row>
    <row r="284" spans="1:21" hidden="1" outlineLevel="1">
      <c r="A284" s="19" t="s">
        <v>22</v>
      </c>
      <c r="B284" s="29">
        <f t="shared" ref="B284:F284" si="101">B107+B151+B193+B237</f>
        <v>48653061</v>
      </c>
      <c r="C284" s="29">
        <f t="shared" si="101"/>
        <v>49552561</v>
      </c>
      <c r="D284" s="29">
        <f t="shared" si="101"/>
        <v>49723830</v>
      </c>
      <c r="E284" s="29">
        <f t="shared" si="101"/>
        <v>51485510</v>
      </c>
      <c r="F284" s="29">
        <f t="shared" si="101"/>
        <v>53689264</v>
      </c>
      <c r="G284" s="29">
        <f t="shared" ref="G284:K284" si="102">G107+G151+G193+G237</f>
        <v>56878652</v>
      </c>
      <c r="H284" s="25">
        <f t="shared" si="102"/>
        <v>60609681</v>
      </c>
      <c r="I284" s="48">
        <f t="shared" si="102"/>
        <v>64058340</v>
      </c>
      <c r="J284" s="28">
        <f t="shared" si="102"/>
        <v>66820041</v>
      </c>
      <c r="K284" s="215">
        <f t="shared" si="102"/>
        <v>68071275.235213771</v>
      </c>
      <c r="N284" s="12"/>
      <c r="O284" s="12"/>
      <c r="P284" s="12"/>
      <c r="Q284" s="12"/>
      <c r="R284" s="12"/>
      <c r="S284" s="12"/>
      <c r="T284" s="12"/>
      <c r="U284" s="12"/>
    </row>
    <row r="285" spans="1:21" hidden="1" outlineLevel="1">
      <c r="A285" s="19" t="s">
        <v>23</v>
      </c>
      <c r="B285" s="29">
        <f t="shared" ref="B285:F285" si="103">B108+B152+B194+B238</f>
        <v>7712128</v>
      </c>
      <c r="C285" s="29">
        <f t="shared" si="103"/>
        <v>8539490</v>
      </c>
      <c r="D285" s="29">
        <f t="shared" si="103"/>
        <v>7811247</v>
      </c>
      <c r="E285" s="29">
        <f t="shared" si="103"/>
        <v>8393484</v>
      </c>
      <c r="F285" s="29">
        <f t="shared" si="103"/>
        <v>8717251</v>
      </c>
      <c r="G285" s="29">
        <f t="shared" ref="G285:K285" si="104">G108+G152+G194+G238</f>
        <v>8825238</v>
      </c>
      <c r="H285" s="25">
        <f t="shared" si="104"/>
        <v>9777199</v>
      </c>
      <c r="I285" s="48">
        <f t="shared" si="104"/>
        <v>10086190</v>
      </c>
      <c r="J285" s="28">
        <f t="shared" si="104"/>
        <v>9468769</v>
      </c>
      <c r="K285" s="215">
        <f t="shared" si="104"/>
        <v>11962008.712257426</v>
      </c>
      <c r="N285" s="12"/>
      <c r="O285" s="12"/>
      <c r="P285" s="12"/>
      <c r="Q285" s="12"/>
      <c r="R285" s="12"/>
      <c r="S285" s="12"/>
      <c r="T285" s="12"/>
      <c r="U285" s="12"/>
    </row>
    <row r="286" spans="1:21" hidden="1" outlineLevel="1">
      <c r="A286" s="19" t="s">
        <v>24</v>
      </c>
      <c r="B286" s="29">
        <f t="shared" ref="B286:F286" si="105">B109+B153+B195+B239</f>
        <v>216239519</v>
      </c>
      <c r="C286" s="29">
        <f t="shared" si="105"/>
        <v>206663013</v>
      </c>
      <c r="D286" s="29">
        <f t="shared" si="105"/>
        <v>219310996</v>
      </c>
      <c r="E286" s="29">
        <f t="shared" si="105"/>
        <v>224045514</v>
      </c>
      <c r="F286" s="29">
        <f t="shared" si="105"/>
        <v>224483387</v>
      </c>
      <c r="G286" s="29">
        <f t="shared" ref="G286:K286" si="106">G109+G153+G195+G239</f>
        <v>211633570</v>
      </c>
      <c r="H286" s="25">
        <f t="shared" si="106"/>
        <v>232906234</v>
      </c>
      <c r="I286" s="48">
        <f t="shared" si="106"/>
        <v>255570071</v>
      </c>
      <c r="J286" s="28">
        <f t="shared" si="106"/>
        <v>256074977</v>
      </c>
      <c r="K286" s="215">
        <f t="shared" si="106"/>
        <v>265807920.89415973</v>
      </c>
      <c r="N286" s="12"/>
      <c r="O286" s="12"/>
      <c r="P286" s="12"/>
      <c r="Q286" s="12"/>
      <c r="R286" s="12"/>
      <c r="S286" s="12"/>
      <c r="T286" s="12"/>
      <c r="U286" s="12"/>
    </row>
    <row r="287" spans="1:21" hidden="1" outlineLevel="1">
      <c r="A287" s="19" t="s">
        <v>25</v>
      </c>
      <c r="B287" s="29">
        <f t="shared" ref="B287:F287" si="107">B110+B154+B196+B240</f>
        <v>46561493</v>
      </c>
      <c r="C287" s="29">
        <f t="shared" si="107"/>
        <v>42973420</v>
      </c>
      <c r="D287" s="29">
        <f t="shared" si="107"/>
        <v>43867386</v>
      </c>
      <c r="E287" s="29">
        <f t="shared" si="107"/>
        <v>45561024</v>
      </c>
      <c r="F287" s="29">
        <f t="shared" si="107"/>
        <v>45760665</v>
      </c>
      <c r="G287" s="29">
        <f t="shared" ref="G287:K287" si="108">G110+G154+G196+G240</f>
        <v>40216414</v>
      </c>
      <c r="H287" s="25">
        <f t="shared" si="108"/>
        <v>42988379</v>
      </c>
      <c r="I287" s="48">
        <f t="shared" si="108"/>
        <v>45279594</v>
      </c>
      <c r="J287" s="28">
        <f t="shared" si="108"/>
        <v>36414074</v>
      </c>
      <c r="K287" s="215">
        <f t="shared" si="108"/>
        <v>41326906.913447492</v>
      </c>
      <c r="N287" s="12"/>
      <c r="O287" s="12"/>
      <c r="P287" s="12"/>
      <c r="Q287" s="12"/>
      <c r="R287" s="12"/>
      <c r="S287" s="12"/>
      <c r="T287" s="12"/>
      <c r="U287" s="12"/>
    </row>
    <row r="288" spans="1:21" hidden="1" outlineLevel="1">
      <c r="A288" s="19" t="s">
        <v>26</v>
      </c>
      <c r="B288" s="29">
        <f t="shared" ref="B288:F288" si="109">B111+B155+B197+B241</f>
        <v>28599598</v>
      </c>
      <c r="C288" s="29">
        <f t="shared" si="109"/>
        <v>27643436</v>
      </c>
      <c r="D288" s="29">
        <f t="shared" si="109"/>
        <v>35238161</v>
      </c>
      <c r="E288" s="29">
        <f t="shared" si="109"/>
        <v>37439461</v>
      </c>
      <c r="F288" s="29">
        <f t="shared" si="109"/>
        <v>37642377</v>
      </c>
      <c r="G288" s="29">
        <f t="shared" ref="G288:K288" si="110">G111+G155+G197+G241</f>
        <v>35195231</v>
      </c>
      <c r="H288" s="25">
        <f t="shared" si="110"/>
        <v>37641878</v>
      </c>
      <c r="I288" s="48">
        <f t="shared" si="110"/>
        <v>42006519</v>
      </c>
      <c r="J288" s="28">
        <f t="shared" si="110"/>
        <v>45190923</v>
      </c>
      <c r="K288" s="215">
        <f t="shared" si="110"/>
        <v>46582512.018985875</v>
      </c>
      <c r="N288" s="12"/>
      <c r="O288" s="12"/>
      <c r="P288" s="12"/>
      <c r="Q288" s="12"/>
      <c r="R288" s="12"/>
      <c r="S288" s="12"/>
      <c r="T288" s="12"/>
      <c r="U288" s="12"/>
    </row>
    <row r="289" spans="1:21" hidden="1" outlineLevel="1">
      <c r="A289" s="19" t="s">
        <v>27</v>
      </c>
      <c r="B289" s="29">
        <f t="shared" ref="B289:F289" si="111">B112+B156+B198+B242</f>
        <v>12253096</v>
      </c>
      <c r="C289" s="29">
        <f t="shared" si="111"/>
        <v>14774719</v>
      </c>
      <c r="D289" s="29">
        <f t="shared" si="111"/>
        <v>15619528</v>
      </c>
      <c r="E289" s="29">
        <f t="shared" si="111"/>
        <v>16952652</v>
      </c>
      <c r="F289" s="29">
        <f t="shared" si="111"/>
        <v>17712991</v>
      </c>
      <c r="G289" s="29">
        <f t="shared" ref="G289:K289" si="112">G112+G156+G198+G242</f>
        <v>18840481</v>
      </c>
      <c r="H289" s="25">
        <f t="shared" si="112"/>
        <v>20136067</v>
      </c>
      <c r="I289" s="48">
        <f t="shared" si="112"/>
        <v>20890261</v>
      </c>
      <c r="J289" s="28">
        <f t="shared" si="112"/>
        <v>19023257</v>
      </c>
      <c r="K289" s="215">
        <f t="shared" si="112"/>
        <v>20936128.97402747</v>
      </c>
      <c r="N289" s="12"/>
      <c r="O289" s="12"/>
      <c r="P289" s="12"/>
      <c r="Q289" s="12"/>
      <c r="R289" s="12"/>
      <c r="S289" s="12"/>
      <c r="T289" s="12"/>
      <c r="U289" s="12"/>
    </row>
    <row r="290" spans="1:21" hidden="1" outlineLevel="1">
      <c r="A290" s="19" t="s">
        <v>28</v>
      </c>
      <c r="B290" s="29">
        <f t="shared" ref="B290:F290" si="113">B113+B157+B199+B243</f>
        <v>26743588</v>
      </c>
      <c r="C290" s="29">
        <f t="shared" si="113"/>
        <v>26100011</v>
      </c>
      <c r="D290" s="29">
        <f t="shared" si="113"/>
        <v>28319750</v>
      </c>
      <c r="E290" s="29">
        <f t="shared" si="113"/>
        <v>27531903</v>
      </c>
      <c r="F290" s="29">
        <f t="shared" si="113"/>
        <v>26760898</v>
      </c>
      <c r="G290" s="29">
        <f t="shared" ref="G290:K290" si="114">G113+G157+G199+G243</f>
        <v>25034052</v>
      </c>
      <c r="H290" s="25">
        <f t="shared" si="114"/>
        <v>24629434</v>
      </c>
      <c r="I290" s="48">
        <f t="shared" si="114"/>
        <v>27566511</v>
      </c>
      <c r="J290" s="28">
        <f t="shared" si="114"/>
        <v>25468236</v>
      </c>
      <c r="K290" s="215">
        <f t="shared" si="114"/>
        <v>27118038.114797574</v>
      </c>
      <c r="N290" s="12"/>
      <c r="O290" s="12"/>
      <c r="P290" s="12"/>
      <c r="Q290" s="12"/>
      <c r="R290" s="12"/>
      <c r="S290" s="12"/>
      <c r="T290" s="12"/>
      <c r="U290" s="12"/>
    </row>
    <row r="291" spans="1:21" hidden="1" outlineLevel="1">
      <c r="A291" s="19" t="s">
        <v>29</v>
      </c>
      <c r="B291" s="29">
        <f t="shared" ref="B291:F291" si="115">B114+B158+B200+B244</f>
        <v>159619266</v>
      </c>
      <c r="C291" s="29">
        <f t="shared" si="115"/>
        <v>159928532</v>
      </c>
      <c r="D291" s="29">
        <f t="shared" si="115"/>
        <v>161920886</v>
      </c>
      <c r="E291" s="29">
        <f t="shared" si="115"/>
        <v>174100019</v>
      </c>
      <c r="F291" s="29">
        <f t="shared" si="115"/>
        <v>167777115</v>
      </c>
      <c r="G291" s="29">
        <f t="shared" ref="G291:K291" si="116">G114+G158+G200+G244</f>
        <v>165087258</v>
      </c>
      <c r="H291" s="25">
        <f t="shared" si="116"/>
        <v>175337570</v>
      </c>
      <c r="I291" s="48">
        <f t="shared" si="116"/>
        <v>188273409</v>
      </c>
      <c r="J291" s="28">
        <f t="shared" si="116"/>
        <v>176676562</v>
      </c>
      <c r="K291" s="215">
        <f t="shared" si="116"/>
        <v>183615273.29538888</v>
      </c>
      <c r="N291" s="12"/>
      <c r="O291" s="12"/>
      <c r="P291" s="12"/>
      <c r="Q291" s="12"/>
      <c r="R291" s="12"/>
      <c r="S291" s="12"/>
      <c r="T291" s="12"/>
      <c r="U291" s="12"/>
    </row>
    <row r="292" spans="1:21" hidden="1" outlineLevel="1">
      <c r="A292" s="19" t="s">
        <v>30</v>
      </c>
      <c r="B292" s="29">
        <f t="shared" ref="B292:F292" si="117">B115+B159+B201+B245</f>
        <v>0</v>
      </c>
      <c r="C292" s="29">
        <f t="shared" si="117"/>
        <v>0</v>
      </c>
      <c r="D292" s="29">
        <f t="shared" si="117"/>
        <v>0</v>
      </c>
      <c r="E292" s="29">
        <f t="shared" si="117"/>
        <v>0</v>
      </c>
      <c r="F292" s="29">
        <f t="shared" si="117"/>
        <v>0</v>
      </c>
      <c r="G292" s="29">
        <f t="shared" ref="G292:K292" si="118">G115+G159+G201+G245</f>
        <v>9881189</v>
      </c>
      <c r="H292" s="25">
        <f t="shared" si="118"/>
        <v>7586195</v>
      </c>
      <c r="I292" s="48">
        <f t="shared" si="118"/>
        <v>9559237</v>
      </c>
      <c r="J292" s="28">
        <f t="shared" si="118"/>
        <v>16487794</v>
      </c>
      <c r="K292" s="215">
        <f t="shared" si="118"/>
        <v>20516348.717704348</v>
      </c>
      <c r="N292" s="12"/>
      <c r="O292" s="12"/>
      <c r="P292" s="12"/>
      <c r="Q292" s="12"/>
      <c r="R292" s="12"/>
      <c r="S292" s="12"/>
      <c r="T292" s="12"/>
      <c r="U292" s="12"/>
    </row>
    <row r="293" spans="1:21" hidden="1" outlineLevel="1">
      <c r="A293" s="19" t="s">
        <v>401</v>
      </c>
      <c r="B293" s="29">
        <f t="shared" ref="B293:F293" si="119">B116+B160+B202+B246</f>
        <v>0</v>
      </c>
      <c r="C293" s="29">
        <f t="shared" si="119"/>
        <v>0</v>
      </c>
      <c r="D293" s="29">
        <f t="shared" si="119"/>
        <v>0</v>
      </c>
      <c r="E293" s="29">
        <f t="shared" si="119"/>
        <v>0</v>
      </c>
      <c r="F293" s="29">
        <f t="shared" si="119"/>
        <v>0</v>
      </c>
      <c r="G293" s="29">
        <f t="shared" ref="G293:K293" si="120">G116+G160+G202+G246</f>
        <v>0</v>
      </c>
      <c r="H293" s="25">
        <f t="shared" si="120"/>
        <v>0</v>
      </c>
      <c r="I293" s="48">
        <f t="shared" si="120"/>
        <v>2275284</v>
      </c>
      <c r="J293" s="28">
        <f t="shared" si="120"/>
        <v>0</v>
      </c>
      <c r="K293" s="215">
        <f t="shared" si="120"/>
        <v>0</v>
      </c>
      <c r="N293" s="12"/>
      <c r="O293" s="12"/>
      <c r="P293" s="12"/>
      <c r="Q293" s="12"/>
      <c r="R293" s="12"/>
      <c r="S293" s="12"/>
      <c r="T293" s="12"/>
      <c r="U293" s="12"/>
    </row>
    <row r="294" spans="1:21" hidden="1" outlineLevel="1">
      <c r="A294" s="19" t="s">
        <v>31</v>
      </c>
      <c r="B294" s="29">
        <f t="shared" ref="B294:F294" si="121">B117+B161+B203+B247</f>
        <v>63080235</v>
      </c>
      <c r="C294" s="29">
        <f t="shared" si="121"/>
        <v>55077255</v>
      </c>
      <c r="D294" s="29">
        <f t="shared" si="121"/>
        <v>59348559</v>
      </c>
      <c r="E294" s="29">
        <f t="shared" si="121"/>
        <v>59669796</v>
      </c>
      <c r="F294" s="29">
        <f t="shared" si="121"/>
        <v>58130799</v>
      </c>
      <c r="G294" s="29">
        <f t="shared" ref="G294:K294" si="122">G117+G161+G203+G247</f>
        <v>54501897</v>
      </c>
      <c r="H294" s="25">
        <f t="shared" si="122"/>
        <v>56514209</v>
      </c>
      <c r="I294" s="48">
        <f t="shared" si="122"/>
        <v>57943153</v>
      </c>
      <c r="J294" s="28">
        <f t="shared" si="122"/>
        <v>56942703</v>
      </c>
      <c r="K294" s="215">
        <f t="shared" si="122"/>
        <v>56914333.539473049</v>
      </c>
      <c r="N294" s="12"/>
      <c r="O294" s="12"/>
      <c r="P294" s="12"/>
      <c r="Q294" s="12"/>
      <c r="R294" s="12"/>
      <c r="S294" s="12"/>
      <c r="T294" s="12"/>
      <c r="U294" s="12"/>
    </row>
    <row r="295" spans="1:21" hidden="1" outlineLevel="1">
      <c r="A295" s="19" t="s">
        <v>32</v>
      </c>
      <c r="B295" s="29">
        <f t="shared" ref="B295:F295" si="123">B118+B162+B204+B248</f>
        <v>44044309</v>
      </c>
      <c r="C295" s="29">
        <f t="shared" si="123"/>
        <v>46112676</v>
      </c>
      <c r="D295" s="29">
        <f t="shared" si="123"/>
        <v>52928120</v>
      </c>
      <c r="E295" s="29">
        <f t="shared" si="123"/>
        <v>49739060</v>
      </c>
      <c r="F295" s="29">
        <f t="shared" si="123"/>
        <v>41972287</v>
      </c>
      <c r="G295" s="29">
        <f t="shared" ref="G295:K295" si="124">G118+G162+G204+G248</f>
        <v>39578639</v>
      </c>
      <c r="H295" s="25">
        <f t="shared" si="124"/>
        <v>42928111</v>
      </c>
      <c r="I295" s="48">
        <f t="shared" si="124"/>
        <v>44197714</v>
      </c>
      <c r="J295" s="28">
        <f t="shared" si="124"/>
        <v>44151060</v>
      </c>
      <c r="K295" s="215">
        <f t="shared" si="124"/>
        <v>35474750.161703594</v>
      </c>
      <c r="N295" s="12"/>
      <c r="O295" s="12"/>
      <c r="P295" s="12"/>
      <c r="Q295" s="12"/>
      <c r="R295" s="12"/>
      <c r="S295" s="12"/>
      <c r="T295" s="12"/>
      <c r="U295" s="12"/>
    </row>
    <row r="296" spans="1:21" hidden="1" outlineLevel="1">
      <c r="A296" s="19" t="s">
        <v>33</v>
      </c>
      <c r="B296" s="29">
        <f t="shared" ref="B296:F296" si="125">B119+B163+B205+B249</f>
        <v>166653340</v>
      </c>
      <c r="C296" s="29">
        <f t="shared" si="125"/>
        <v>168908469</v>
      </c>
      <c r="D296" s="29">
        <f t="shared" si="125"/>
        <v>187656942</v>
      </c>
      <c r="E296" s="29">
        <f t="shared" si="125"/>
        <v>194370468</v>
      </c>
      <c r="F296" s="29">
        <f t="shared" si="125"/>
        <v>184816706</v>
      </c>
      <c r="G296" s="29">
        <f t="shared" ref="G296:K296" si="126">G119+G163+G205+G249</f>
        <v>192482675</v>
      </c>
      <c r="H296" s="25">
        <f t="shared" si="126"/>
        <v>220915300</v>
      </c>
      <c r="I296" s="48">
        <f t="shared" si="126"/>
        <v>240569050</v>
      </c>
      <c r="J296" s="28">
        <f t="shared" si="126"/>
        <v>235734626</v>
      </c>
      <c r="K296" s="215">
        <f t="shared" si="126"/>
        <v>249343251.08296558</v>
      </c>
      <c r="N296" s="12"/>
      <c r="O296" s="12"/>
      <c r="P296" s="12"/>
      <c r="Q296" s="12"/>
      <c r="R296" s="12"/>
      <c r="S296" s="12"/>
      <c r="T296" s="12"/>
      <c r="U296" s="12"/>
    </row>
    <row r="297" spans="1:21" hidden="1" outlineLevel="1">
      <c r="A297" s="19" t="s">
        <v>34</v>
      </c>
      <c r="B297" s="29">
        <f t="shared" ref="B297:F297" si="127">B120+B164+B206+B250</f>
        <v>30980282</v>
      </c>
      <c r="C297" s="29">
        <f t="shared" si="127"/>
        <v>28930912</v>
      </c>
      <c r="D297" s="29">
        <f t="shared" si="127"/>
        <v>28439448</v>
      </c>
      <c r="E297" s="29">
        <f t="shared" si="127"/>
        <v>28082466</v>
      </c>
      <c r="F297" s="29">
        <f t="shared" si="127"/>
        <v>26406451</v>
      </c>
      <c r="G297" s="29">
        <f t="shared" ref="G297:K297" si="128">G120+G164+G206+G250</f>
        <v>26560381</v>
      </c>
      <c r="H297" s="25">
        <f t="shared" si="128"/>
        <v>30903129</v>
      </c>
      <c r="I297" s="48">
        <f t="shared" si="128"/>
        <v>29169816</v>
      </c>
      <c r="J297" s="28">
        <f t="shared" si="128"/>
        <v>30212274</v>
      </c>
      <c r="K297" s="215">
        <f t="shared" si="128"/>
        <v>37731514.448995993</v>
      </c>
      <c r="N297" s="12"/>
      <c r="O297" s="12"/>
      <c r="P297" s="12"/>
      <c r="Q297" s="12"/>
      <c r="R297" s="12"/>
      <c r="S297" s="12"/>
      <c r="T297" s="12"/>
      <c r="U297" s="12"/>
    </row>
    <row r="298" spans="1:21" hidden="1" outlineLevel="1">
      <c r="A298" s="19" t="s">
        <v>35</v>
      </c>
      <c r="B298" s="29">
        <f t="shared" ref="B298:F298" si="129">B121+B165+B207+B251</f>
        <v>76374389</v>
      </c>
      <c r="C298" s="29">
        <f t="shared" si="129"/>
        <v>67293720</v>
      </c>
      <c r="D298" s="29">
        <f t="shared" si="129"/>
        <v>87361865</v>
      </c>
      <c r="E298" s="29">
        <f t="shared" si="129"/>
        <v>76802317</v>
      </c>
      <c r="F298" s="29">
        <f t="shared" si="129"/>
        <v>70039175</v>
      </c>
      <c r="G298" s="29">
        <f t="shared" ref="G298:K298" si="130">G121+G165+G207+G251</f>
        <v>67968925</v>
      </c>
      <c r="H298" s="25">
        <f t="shared" si="130"/>
        <v>78375276</v>
      </c>
      <c r="I298" s="48">
        <f t="shared" si="130"/>
        <v>74396978</v>
      </c>
      <c r="J298" s="28">
        <f t="shared" si="130"/>
        <v>77020025</v>
      </c>
      <c r="K298" s="215">
        <f t="shared" si="130"/>
        <v>84920707.926561549</v>
      </c>
      <c r="N298" s="12"/>
      <c r="O298" s="12"/>
      <c r="P298" s="12"/>
      <c r="Q298" s="12"/>
      <c r="R298" s="12"/>
      <c r="S298" s="12"/>
      <c r="T298" s="12"/>
      <c r="U298" s="12"/>
    </row>
    <row r="299" spans="1:21" hidden="1" outlineLevel="1">
      <c r="A299" s="19" t="s">
        <v>36</v>
      </c>
      <c r="B299" s="29">
        <f t="shared" ref="B299:F299" si="131">B122+B166+B208+B252</f>
        <v>46587672</v>
      </c>
      <c r="C299" s="29">
        <f t="shared" si="131"/>
        <v>48784675</v>
      </c>
      <c r="D299" s="29">
        <f t="shared" si="131"/>
        <v>52349197</v>
      </c>
      <c r="E299" s="29">
        <f t="shared" si="131"/>
        <v>51792542</v>
      </c>
      <c r="F299" s="29">
        <f t="shared" si="131"/>
        <v>65723993</v>
      </c>
      <c r="G299" s="29">
        <f t="shared" ref="G299:K299" si="132">G122+G166+G208+G252</f>
        <v>51884107</v>
      </c>
      <c r="H299" s="25">
        <f t="shared" si="132"/>
        <v>64671199</v>
      </c>
      <c r="I299" s="48">
        <f t="shared" si="132"/>
        <v>81799352</v>
      </c>
      <c r="J299" s="28">
        <f t="shared" si="132"/>
        <v>69887406</v>
      </c>
      <c r="K299" s="215">
        <f t="shared" si="132"/>
        <v>70945485.041367561</v>
      </c>
      <c r="N299" s="12"/>
      <c r="O299" s="12"/>
      <c r="P299" s="12"/>
      <c r="Q299" s="12"/>
      <c r="R299" s="12"/>
      <c r="S299" s="12"/>
      <c r="T299" s="12"/>
      <c r="U299" s="12"/>
    </row>
    <row r="300" spans="1:21" hidden="1" outlineLevel="1">
      <c r="A300" s="19" t="s">
        <v>40</v>
      </c>
      <c r="B300" s="29">
        <f t="shared" ref="B300:F300" si="133">B123+B167+B209+B253</f>
        <v>63475515</v>
      </c>
      <c r="C300" s="29">
        <f t="shared" si="133"/>
        <v>58671539</v>
      </c>
      <c r="D300" s="29">
        <f t="shared" si="133"/>
        <v>63955473</v>
      </c>
      <c r="E300" s="29">
        <f t="shared" si="133"/>
        <v>71257688</v>
      </c>
      <c r="F300" s="29">
        <f t="shared" si="133"/>
        <v>69288394</v>
      </c>
      <c r="G300" s="29">
        <f t="shared" ref="G300:K300" si="134">G123+G167+G209+G253</f>
        <v>67136156</v>
      </c>
      <c r="H300" s="25">
        <f t="shared" si="134"/>
        <v>73046696</v>
      </c>
      <c r="I300" s="48">
        <f t="shared" si="134"/>
        <v>89032824</v>
      </c>
      <c r="J300" s="28">
        <f t="shared" si="134"/>
        <v>94341902</v>
      </c>
      <c r="K300" s="215">
        <f t="shared" si="134"/>
        <v>98250584.871957317</v>
      </c>
      <c r="N300" s="12"/>
      <c r="O300" s="12"/>
      <c r="P300" s="12"/>
      <c r="Q300" s="12"/>
      <c r="R300" s="12"/>
      <c r="S300" s="12"/>
      <c r="T300" s="12"/>
      <c r="U300" s="12"/>
    </row>
    <row r="301" spans="1:21" hidden="1" outlineLevel="1">
      <c r="A301" s="19" t="s">
        <v>107</v>
      </c>
      <c r="B301" s="29">
        <f t="shared" ref="B301:F301" si="135">B124+B168+B210+B254</f>
        <v>118367806</v>
      </c>
      <c r="C301" s="29">
        <f t="shared" si="135"/>
        <v>117722086</v>
      </c>
      <c r="D301" s="29">
        <f t="shared" si="135"/>
        <v>128322674</v>
      </c>
      <c r="E301" s="29">
        <f t="shared" si="135"/>
        <v>131912499</v>
      </c>
      <c r="F301" s="29">
        <f t="shared" si="135"/>
        <v>130168890</v>
      </c>
      <c r="G301" s="29">
        <f t="shared" ref="G301:K301" si="136">G124+G168+G210+G254</f>
        <v>130977255</v>
      </c>
      <c r="H301" s="25">
        <f t="shared" si="136"/>
        <v>149355460</v>
      </c>
      <c r="I301" s="48">
        <f t="shared" si="136"/>
        <v>165951280</v>
      </c>
      <c r="J301" s="28">
        <f t="shared" si="136"/>
        <v>163026997</v>
      </c>
      <c r="K301" s="215">
        <f t="shared" si="136"/>
        <v>171773183.62607476</v>
      </c>
      <c r="N301" s="12"/>
      <c r="O301" s="12"/>
      <c r="P301" s="12"/>
      <c r="Q301" s="12"/>
      <c r="R301" s="12"/>
      <c r="S301" s="12"/>
      <c r="T301" s="12"/>
      <c r="U301" s="12"/>
    </row>
    <row r="302" spans="1:21" hidden="1" outlineLevel="1">
      <c r="A302" s="19" t="s">
        <v>41</v>
      </c>
      <c r="B302" s="29">
        <f t="shared" ref="B302:F302" si="137">B125+B169+B211+B255</f>
        <v>13920174</v>
      </c>
      <c r="C302" s="29">
        <f t="shared" si="137"/>
        <v>12388258</v>
      </c>
      <c r="D302" s="29">
        <f t="shared" si="137"/>
        <v>13802846</v>
      </c>
      <c r="E302" s="29">
        <f t="shared" si="137"/>
        <v>12233637</v>
      </c>
      <c r="F302" s="29">
        <f t="shared" si="137"/>
        <v>11202656</v>
      </c>
      <c r="G302" s="29">
        <f t="shared" ref="G302:K302" si="138">G125+G169+G211+G255</f>
        <v>11257827</v>
      </c>
      <c r="H302" s="25">
        <f t="shared" si="138"/>
        <v>11943324</v>
      </c>
      <c r="I302" s="48">
        <f t="shared" si="138"/>
        <v>11860603</v>
      </c>
      <c r="J302" s="28">
        <f t="shared" si="138"/>
        <v>11168027</v>
      </c>
      <c r="K302" s="215">
        <f t="shared" si="138"/>
        <v>11741975.093657104</v>
      </c>
      <c r="N302" s="12"/>
      <c r="O302" s="12"/>
      <c r="P302" s="12"/>
      <c r="Q302" s="12"/>
      <c r="R302" s="12"/>
      <c r="S302" s="12"/>
      <c r="T302" s="12"/>
      <c r="U302" s="12"/>
    </row>
    <row r="303" spans="1:21" hidden="1" outlineLevel="1">
      <c r="A303" s="19" t="s">
        <v>42</v>
      </c>
      <c r="B303" s="29">
        <f t="shared" ref="B303:F303" si="139">B126+B170+B212+B256</f>
        <v>4535161</v>
      </c>
      <c r="C303" s="29">
        <f t="shared" si="139"/>
        <v>4655473</v>
      </c>
      <c r="D303" s="29">
        <f t="shared" si="139"/>
        <v>4701022</v>
      </c>
      <c r="E303" s="29">
        <f t="shared" si="139"/>
        <v>4995715</v>
      </c>
      <c r="F303" s="29">
        <f t="shared" si="139"/>
        <v>4313243</v>
      </c>
      <c r="G303" s="29">
        <f t="shared" ref="G303:K303" si="140">G126+G170+G212+G256</f>
        <v>4407724</v>
      </c>
      <c r="H303" s="25">
        <f t="shared" si="140"/>
        <v>4587529</v>
      </c>
      <c r="I303" s="48">
        <f t="shared" si="140"/>
        <v>4394403</v>
      </c>
      <c r="J303" s="28">
        <f t="shared" si="140"/>
        <v>5259615</v>
      </c>
      <c r="K303" s="215">
        <f t="shared" si="140"/>
        <v>5645968.1803796934</v>
      </c>
      <c r="N303" s="12"/>
      <c r="O303" s="12"/>
      <c r="P303" s="12"/>
      <c r="Q303" s="12"/>
      <c r="R303" s="12"/>
      <c r="S303" s="12"/>
      <c r="T303" s="12"/>
      <c r="U303" s="12"/>
    </row>
    <row r="304" spans="1:21" s="11" customFormat="1" ht="26.25" collapsed="1" thickBot="1">
      <c r="A304" s="376" t="s">
        <v>198</v>
      </c>
      <c r="B304" s="446">
        <f t="shared" ref="B304:F304" si="141">SUM(B264:B303)</f>
        <v>2682999116</v>
      </c>
      <c r="C304" s="446">
        <f t="shared" si="141"/>
        <v>2657286027</v>
      </c>
      <c r="D304" s="446">
        <f t="shared" si="141"/>
        <v>2899531042</v>
      </c>
      <c r="E304" s="446">
        <f t="shared" si="141"/>
        <v>2991289362</v>
      </c>
      <c r="F304" s="446">
        <f t="shared" si="141"/>
        <v>2905906655</v>
      </c>
      <c r="G304" s="446">
        <f t="shared" ref="G304:K304" si="142">SUM(G264:G303)</f>
        <v>2919851238</v>
      </c>
      <c r="H304" s="406">
        <f t="shared" si="142"/>
        <v>3153975389</v>
      </c>
      <c r="I304" s="446">
        <f t="shared" si="142"/>
        <v>3448028404</v>
      </c>
      <c r="J304" s="406">
        <f t="shared" si="142"/>
        <v>3400308823</v>
      </c>
      <c r="K304" s="407">
        <f t="shared" si="142"/>
        <v>3601749261.2995896</v>
      </c>
      <c r="L304" s="12"/>
      <c r="M304" s="12"/>
      <c r="N304" s="12"/>
      <c r="O304" s="12"/>
      <c r="P304" s="12"/>
      <c r="Q304" s="12"/>
      <c r="R304" s="12"/>
      <c r="S304" s="12"/>
      <c r="T304" s="12"/>
      <c r="U304" s="12"/>
    </row>
    <row r="305" spans="1:11" s="180" customFormat="1" ht="11.25" customHeight="1">
      <c r="A305" s="176"/>
      <c r="B305" s="177"/>
      <c r="C305" s="177"/>
      <c r="D305" s="177"/>
      <c r="E305" s="177"/>
      <c r="F305" s="177"/>
      <c r="G305" s="177"/>
      <c r="H305" s="177"/>
      <c r="I305" s="178"/>
      <c r="J305" s="178"/>
      <c r="K305" s="503"/>
    </row>
    <row r="306" spans="1:11">
      <c r="K306" s="194"/>
    </row>
    <row r="307" spans="1:11">
      <c r="K307" s="194"/>
    </row>
    <row r="308" spans="1:11">
      <c r="K308" s="194"/>
    </row>
    <row r="309" spans="1:11">
      <c r="K309" s="194"/>
    </row>
    <row r="310" spans="1:11">
      <c r="K310" s="194"/>
    </row>
    <row r="311" spans="1:11">
      <c r="K311" s="194"/>
    </row>
    <row r="312" spans="1:11">
      <c r="K312" s="194"/>
    </row>
    <row r="313" spans="1:11">
      <c r="K313" s="194"/>
    </row>
    <row r="314" spans="1:11">
      <c r="K314" s="194"/>
    </row>
    <row r="315" spans="1:11">
      <c r="K315" s="194"/>
    </row>
    <row r="316" spans="1:11">
      <c r="K316" s="194"/>
    </row>
    <row r="317" spans="1:11">
      <c r="K317" s="194"/>
    </row>
    <row r="318" spans="1:11">
      <c r="K318" s="194"/>
    </row>
    <row r="319" spans="1:11">
      <c r="K319" s="194"/>
    </row>
    <row r="320" spans="1:11">
      <c r="K320" s="194"/>
    </row>
    <row r="321" spans="1:22">
      <c r="K321" s="194"/>
    </row>
    <row r="322" spans="1:22">
      <c r="K322" s="194"/>
    </row>
    <row r="323" spans="1:22">
      <c r="K323" s="194"/>
    </row>
    <row r="324" spans="1:22">
      <c r="K324" s="194"/>
    </row>
    <row r="325" spans="1:22">
      <c r="K325" s="194"/>
    </row>
    <row r="326" spans="1:22">
      <c r="K326" s="194"/>
    </row>
    <row r="327" spans="1:22">
      <c r="K327" s="194"/>
      <c r="N327" s="12"/>
      <c r="O327" s="12"/>
      <c r="P327" s="12"/>
      <c r="Q327" s="12"/>
      <c r="R327" s="12"/>
      <c r="S327" s="12"/>
      <c r="T327" s="12"/>
      <c r="U327" s="12"/>
    </row>
    <row r="328" spans="1:22" ht="13.5" thickBot="1">
      <c r="K328" s="456"/>
      <c r="N328" s="12"/>
      <c r="O328" s="12"/>
      <c r="P328" s="12"/>
      <c r="Q328" s="12"/>
      <c r="R328" s="12"/>
      <c r="S328" s="12"/>
      <c r="T328" s="12"/>
      <c r="U328" s="12"/>
    </row>
    <row r="329" spans="1:22" ht="13.5" customHeight="1" thickBot="1">
      <c r="A329" s="545" t="s">
        <v>321</v>
      </c>
      <c r="B329" s="546"/>
      <c r="C329" s="546"/>
      <c r="D329" s="546"/>
      <c r="E329" s="546"/>
      <c r="F329" s="546"/>
      <c r="G329" s="546"/>
      <c r="H329" s="546"/>
      <c r="I329" s="546"/>
      <c r="J329" s="546"/>
      <c r="K329" s="562"/>
      <c r="N329" s="12"/>
      <c r="O329" s="12"/>
      <c r="P329" s="12"/>
      <c r="Q329" s="12"/>
      <c r="R329" s="12"/>
      <c r="S329" s="12"/>
      <c r="T329" s="12"/>
      <c r="U329" s="12"/>
      <c r="V329" s="12"/>
    </row>
    <row r="330" spans="1:22" ht="13.5" thickBot="1">
      <c r="A330" s="248" t="s">
        <v>483</v>
      </c>
      <c r="B330" s="681" t="s">
        <v>100</v>
      </c>
      <c r="C330" s="682"/>
      <c r="D330" s="682"/>
      <c r="E330" s="682"/>
      <c r="F330" s="682"/>
      <c r="G330" s="682"/>
      <c r="H330" s="682"/>
      <c r="I330" s="682"/>
      <c r="J330" s="682"/>
      <c r="K330" s="683"/>
      <c r="N330" s="12"/>
      <c r="O330" s="12"/>
      <c r="P330" s="12"/>
      <c r="Q330" s="12"/>
      <c r="R330" s="12"/>
      <c r="S330" s="12"/>
      <c r="T330" s="12"/>
      <c r="U330" s="12"/>
    </row>
    <row r="331" spans="1:22" ht="25.5">
      <c r="A331" s="448" t="s">
        <v>373</v>
      </c>
      <c r="B331" s="449" t="str">
        <f>$O$1-18&amp;" - "&amp;$O$1-17</f>
        <v>2002 - 2003</v>
      </c>
      <c r="C331" s="449" t="str">
        <f>$O$1-16&amp;" - "&amp;$O$1-15</f>
        <v>2004 - 2005</v>
      </c>
      <c r="D331" s="449" t="str">
        <f>$O$1-14&amp;" - "&amp;$O$1-13</f>
        <v>2006 - 2007</v>
      </c>
      <c r="E331" s="449" t="str">
        <f>$O$1-12&amp;" - "&amp;$O$1-11</f>
        <v>2008 - 2009</v>
      </c>
      <c r="F331" s="449" t="str">
        <f>$O$1-10&amp;" - "&amp;$O$1-9</f>
        <v>2010 - 2011</v>
      </c>
      <c r="G331" s="494" t="str">
        <f>$O$1-8&amp;" - "&amp;$O$1-7</f>
        <v>2012 - 2013</v>
      </c>
      <c r="H331" s="450" t="str">
        <f>$O$1-6&amp;" - "&amp;$O$1-5</f>
        <v>2014 - 2015</v>
      </c>
      <c r="I331" s="450" t="str">
        <f>$O$1-4&amp;" - "&amp;$O$1-3</f>
        <v>2016 - 2017</v>
      </c>
      <c r="J331" s="450" t="str">
        <f>$O$1-2&amp;" - "&amp;$O$1-1</f>
        <v>2018 - 2019</v>
      </c>
      <c r="K331" s="465" t="str">
        <f>$O$1&amp;" - "&amp;$O$1+1</f>
        <v>2020 - 2021</v>
      </c>
      <c r="N331" s="12"/>
      <c r="O331" s="12"/>
      <c r="P331" s="12"/>
      <c r="Q331" s="12"/>
      <c r="R331" s="12"/>
      <c r="S331" s="12"/>
      <c r="T331" s="12"/>
      <c r="U331" s="12"/>
    </row>
    <row r="332" spans="1:22" s="38" customFormat="1" hidden="1" outlineLevel="1">
      <c r="A332" s="600" t="s">
        <v>185</v>
      </c>
      <c r="B332" s="598"/>
      <c r="C332" s="598"/>
      <c r="D332" s="598"/>
      <c r="E332" s="598"/>
      <c r="F332" s="598"/>
      <c r="G332" s="598"/>
      <c r="H332" s="598"/>
      <c r="I332" s="598"/>
      <c r="J332" s="598"/>
      <c r="K332" s="599"/>
      <c r="L332" s="35"/>
      <c r="M332" s="35"/>
      <c r="N332" s="35"/>
      <c r="O332" s="35"/>
      <c r="P332" s="35"/>
      <c r="Q332" s="35"/>
      <c r="R332" s="35"/>
      <c r="S332" s="35"/>
      <c r="T332" s="35"/>
    </row>
    <row r="333" spans="1:22" hidden="1" outlineLevel="1">
      <c r="A333" s="63" t="s">
        <v>123</v>
      </c>
      <c r="B333" s="49">
        <f>(INDEX(Data!1376:1376,1,$P$1-18))+(INDEX(Data!1376:1376,1,$P$1-17))</f>
        <v>104830339</v>
      </c>
      <c r="C333" s="49">
        <f>(INDEX(Data!1376:1376,1,$P$1-16))+(INDEX(Data!1376:1376,1,$P$1-15))</f>
        <v>91282630</v>
      </c>
      <c r="D333" s="49">
        <f>(INDEX(Data!1376:1376,1,$P$1-14))+(INDEX(Data!1376:1376,1,$P$1-13))</f>
        <v>114614984</v>
      </c>
      <c r="E333" s="49">
        <f>(INDEX(Data!1376:1376,1,$P$1-12))+(INDEX(Data!1376:1376,1,$P$1-11))</f>
        <v>118420381</v>
      </c>
      <c r="F333" s="49">
        <f>(INDEX(Data!1376:1376,1,$P$1-10))+(INDEX(Data!1376:1376,1,$P$1-9))</f>
        <v>108813347</v>
      </c>
      <c r="G333" s="49">
        <f>(INDEX(Data!1376:1376,1,$P$1-8))+(INDEX(Data!1376:1376,1,$P$1-7))</f>
        <v>96004025</v>
      </c>
      <c r="H333" s="20">
        <f>(INDEX(Data!1376:1376,1,$P$1-6))+(INDEX(Data!1376:1376,1,$P$1-5))</f>
        <v>104814783</v>
      </c>
      <c r="I333" s="49">
        <f>(INDEX(Data!1376:1376,1,$P$1-4))+(INDEX(Data!1376:1376,1,$P$1-3))</f>
        <v>104853699</v>
      </c>
      <c r="J333" s="20">
        <f>(INDEX(Data!1376:1376,1,$P$1-2))+(INDEX(Data!1376:1376,1,$P$1-1))</f>
        <v>99805404</v>
      </c>
      <c r="K333" s="21">
        <f>(INDEX(Data!1376:1376,1,$P$1))+(INDEX(Data!1376:1376,1,$P$1+1))</f>
        <v>99827496</v>
      </c>
      <c r="N333" s="12"/>
      <c r="O333" s="12"/>
      <c r="P333" s="12"/>
      <c r="Q333" s="12"/>
      <c r="R333" s="12"/>
      <c r="S333" s="12"/>
      <c r="T333" s="12"/>
      <c r="U333" s="12"/>
    </row>
    <row r="334" spans="1:22" hidden="1" outlineLevel="1">
      <c r="A334" s="63" t="s">
        <v>124</v>
      </c>
      <c r="B334" s="29">
        <f>(INDEX(Data!1377:1377,1,$P$1-18))+(INDEX(Data!1377:1377,1,$P$1-17))</f>
        <v>112914683</v>
      </c>
      <c r="C334" s="29">
        <f>(INDEX(Data!1377:1377,1,$P$1-16))+(INDEX(Data!1377:1377,1,$P$1-15))</f>
        <v>94870886</v>
      </c>
      <c r="D334" s="29">
        <f>(INDEX(Data!1377:1377,1,$P$1-14))+(INDEX(Data!1377:1377,1,$P$1-13))</f>
        <v>110252840</v>
      </c>
      <c r="E334" s="29">
        <f>(INDEX(Data!1377:1377,1,$P$1-12))+(INDEX(Data!1377:1377,1,$P$1-11))</f>
        <v>115867798</v>
      </c>
      <c r="F334" s="29">
        <f>(INDEX(Data!1377:1377,1,$P$1-10))+(INDEX(Data!1377:1377,1,$P$1-9))</f>
        <v>112040912</v>
      </c>
      <c r="G334" s="29">
        <f>(INDEX(Data!1377:1377,1,$P$1-8))+(INDEX(Data!1377:1377,1,$P$1-7))</f>
        <v>106685054</v>
      </c>
      <c r="H334" s="25">
        <f>(INDEX(Data!1377:1377,1,$P$1-6))+(INDEX(Data!1377:1377,1,$P$1-5))</f>
        <v>118546721</v>
      </c>
      <c r="I334" s="29">
        <f>(INDEX(Data!1377:1377,1,$P$1-4))+(INDEX(Data!1377:1377,1,$P$1-3))</f>
        <v>128472123</v>
      </c>
      <c r="J334" s="25">
        <f>(INDEX(Data!1377:1377,1,$P$1-2))+(INDEX(Data!1377:1377,1,$P$1-1))</f>
        <v>121999476</v>
      </c>
      <c r="K334" s="26">
        <f>(INDEX(Data!1377:1377,1,$P$1))+(INDEX(Data!1377:1377,1,$P$1+1))</f>
        <v>132021826</v>
      </c>
      <c r="N334" s="12"/>
      <c r="O334" s="12"/>
      <c r="P334" s="12"/>
      <c r="Q334" s="12"/>
      <c r="R334" s="12"/>
      <c r="S334" s="12"/>
      <c r="T334" s="12"/>
      <c r="U334" s="12"/>
    </row>
    <row r="335" spans="1:22" hidden="1" outlineLevel="1">
      <c r="A335" s="63" t="s">
        <v>125</v>
      </c>
      <c r="B335" s="29">
        <f>(INDEX(Data!1378:1378,1,$P$1-18))+(INDEX(Data!1378:1378,1,$P$1-17))</f>
        <v>173348619</v>
      </c>
      <c r="C335" s="29">
        <f>(INDEX(Data!1378:1378,1,$P$1-16))+(INDEX(Data!1378:1378,1,$P$1-15))</f>
        <v>158400302</v>
      </c>
      <c r="D335" s="29">
        <f>(INDEX(Data!1378:1378,1,$P$1-14))+(INDEX(Data!1378:1378,1,$P$1-13))</f>
        <v>169122693</v>
      </c>
      <c r="E335" s="29">
        <f>(INDEX(Data!1378:1378,1,$P$1-12))+(INDEX(Data!1378:1378,1,$P$1-11))</f>
        <v>178878645</v>
      </c>
      <c r="F335" s="29">
        <f>(INDEX(Data!1378:1378,1,$P$1-10))+(INDEX(Data!1378:1378,1,$P$1-9))</f>
        <v>176036024</v>
      </c>
      <c r="G335" s="29">
        <f>(INDEX(Data!1378:1378,1,$P$1-8))+(INDEX(Data!1378:1378,1,$P$1-7))</f>
        <v>176926409</v>
      </c>
      <c r="H335" s="25">
        <f>(INDEX(Data!1378:1378,1,$P$1-6))+(INDEX(Data!1378:1378,1,$P$1-5))</f>
        <v>197580677</v>
      </c>
      <c r="I335" s="29">
        <f>(INDEX(Data!1378:1378,1,$P$1-4))+(INDEX(Data!1378:1378,1,$P$1-3))</f>
        <v>199867653</v>
      </c>
      <c r="J335" s="25">
        <f>(INDEX(Data!1378:1378,1,$P$1-2))+(INDEX(Data!1378:1378,1,$P$1-1))</f>
        <v>203067940</v>
      </c>
      <c r="K335" s="26">
        <f>(INDEX(Data!1378:1378,1,$P$1))+(INDEX(Data!1378:1378,1,$P$1+1))</f>
        <v>213737894</v>
      </c>
      <c r="N335" s="12"/>
      <c r="O335" s="12"/>
      <c r="P335" s="12"/>
      <c r="Q335" s="12"/>
      <c r="R335" s="12"/>
      <c r="S335" s="12"/>
      <c r="T335" s="12"/>
      <c r="U335" s="12"/>
    </row>
    <row r="336" spans="1:22" hidden="1" outlineLevel="1">
      <c r="A336" s="63" t="s">
        <v>126</v>
      </c>
      <c r="B336" s="29">
        <f>(INDEX(Data!1379:1379,1,$P$1-18))+(INDEX(Data!1379:1379,1,$P$1-17))</f>
        <v>157271283</v>
      </c>
      <c r="C336" s="29">
        <f>(INDEX(Data!1379:1379,1,$P$1-16))+(INDEX(Data!1379:1379,1,$P$1-15))</f>
        <v>134472550</v>
      </c>
      <c r="D336" s="29">
        <f>(INDEX(Data!1379:1379,1,$P$1-14))+(INDEX(Data!1379:1379,1,$P$1-13))</f>
        <v>153243793</v>
      </c>
      <c r="E336" s="29">
        <f>(INDEX(Data!1379:1379,1,$P$1-12))+(INDEX(Data!1379:1379,1,$P$1-11))</f>
        <v>156431956</v>
      </c>
      <c r="F336" s="29">
        <f>(INDEX(Data!1379:1379,1,$P$1-10))+(INDEX(Data!1379:1379,1,$P$1-9))</f>
        <v>159993078</v>
      </c>
      <c r="G336" s="29">
        <f>(INDEX(Data!1379:1379,1,$P$1-8))+(INDEX(Data!1379:1379,1,$P$1-7))</f>
        <v>147845110</v>
      </c>
      <c r="H336" s="25">
        <f>(INDEX(Data!1379:1379,1,$P$1-6))+(INDEX(Data!1379:1379,1,$P$1-5))</f>
        <v>161220352</v>
      </c>
      <c r="I336" s="29">
        <f>(INDEX(Data!1379:1379,1,$P$1-4))+(INDEX(Data!1379:1379,1,$P$1-3))</f>
        <v>165369114</v>
      </c>
      <c r="J336" s="25">
        <f>(INDEX(Data!1379:1379,1,$P$1-2))+(INDEX(Data!1379:1379,1,$P$1-1))</f>
        <v>160622180</v>
      </c>
      <c r="K336" s="26">
        <f>(INDEX(Data!1379:1379,1,$P$1))+(INDEX(Data!1379:1379,1,$P$1+1))</f>
        <v>168184014</v>
      </c>
      <c r="N336" s="12"/>
      <c r="O336" s="12"/>
      <c r="P336" s="12"/>
      <c r="Q336" s="12"/>
      <c r="R336" s="12"/>
      <c r="S336" s="12"/>
      <c r="T336" s="12"/>
      <c r="U336" s="12"/>
    </row>
    <row r="337" spans="1:21" hidden="1" outlineLevel="1">
      <c r="A337" s="63" t="s">
        <v>127</v>
      </c>
      <c r="B337" s="29">
        <f>(INDEX(Data!1380:1380,1,$P$1-18))+(INDEX(Data!1380:1380,1,$P$1-17))</f>
        <v>0</v>
      </c>
      <c r="C337" s="29">
        <f>(INDEX(Data!1380:1380,1,$P$1-16))+(INDEX(Data!1380:1380,1,$P$1-15))</f>
        <v>3165896</v>
      </c>
      <c r="D337" s="29">
        <f>(INDEX(Data!1380:1380,1,$P$1-14))+(INDEX(Data!1380:1380,1,$P$1-13))</f>
        <v>4372037</v>
      </c>
      <c r="E337" s="29">
        <f>(INDEX(Data!1380:1380,1,$P$1-12))+(INDEX(Data!1380:1380,1,$P$1-11))</f>
        <v>4676921</v>
      </c>
      <c r="F337" s="29">
        <f>(INDEX(Data!1380:1380,1,$P$1-10))+(INDEX(Data!1380:1380,1,$P$1-9))</f>
        <v>5249578</v>
      </c>
      <c r="G337" s="29">
        <f>(INDEX(Data!1380:1380,1,$P$1-8))+(INDEX(Data!1380:1380,1,$P$1-7))</f>
        <v>5374800</v>
      </c>
      <c r="H337" s="25">
        <f>(INDEX(Data!1380:1380,1,$P$1-6))+(INDEX(Data!1380:1380,1,$P$1-5))</f>
        <v>6938914</v>
      </c>
      <c r="I337" s="29">
        <f>(INDEX(Data!1380:1380,1,$P$1-4))+(INDEX(Data!1380:1380,1,$P$1-3))</f>
        <v>6718996</v>
      </c>
      <c r="J337" s="25">
        <f>(INDEX(Data!1380:1380,1,$P$1-2))+(INDEX(Data!1380:1380,1,$P$1-1))</f>
        <v>5511705</v>
      </c>
      <c r="K337" s="26">
        <f>(INDEX(Data!1380:1380,1,$P$1))+(INDEX(Data!1380:1380,1,$P$1+1))</f>
        <v>6855920</v>
      </c>
      <c r="N337" s="12"/>
      <c r="O337" s="12"/>
      <c r="P337" s="12"/>
      <c r="Q337" s="12"/>
      <c r="R337" s="12"/>
      <c r="S337" s="12"/>
      <c r="T337" s="12"/>
      <c r="U337" s="12"/>
    </row>
    <row r="338" spans="1:21" hidden="1" outlineLevel="1">
      <c r="A338" s="63" t="s">
        <v>128</v>
      </c>
      <c r="B338" s="29">
        <f>(INDEX(Data!1381:1381,1,$P$1-18))+(INDEX(Data!1381:1381,1,$P$1-17))</f>
        <v>0</v>
      </c>
      <c r="C338" s="29">
        <f>(INDEX(Data!1381:1381,1,$P$1-16))+(INDEX(Data!1381:1381,1,$P$1-15))</f>
        <v>0</v>
      </c>
      <c r="D338" s="29">
        <f>(INDEX(Data!1381:1381,1,$P$1-14))+(INDEX(Data!1381:1381,1,$P$1-13))</f>
        <v>0</v>
      </c>
      <c r="E338" s="29">
        <f>(INDEX(Data!1381:1381,1,$P$1-12))+(INDEX(Data!1381:1381,1,$P$1-11))</f>
        <v>0</v>
      </c>
      <c r="F338" s="29">
        <f>(INDEX(Data!1381:1381,1,$P$1-10))+(INDEX(Data!1381:1381,1,$P$1-9))</f>
        <v>0</v>
      </c>
      <c r="G338" s="29">
        <f>(INDEX(Data!1381:1381,1,$P$1-8))+(INDEX(Data!1381:1381,1,$P$1-7))</f>
        <v>0</v>
      </c>
      <c r="H338" s="25">
        <f>(INDEX(Data!1381:1381,1,$P$1-6))+(INDEX(Data!1381:1381,1,$P$1-5))</f>
        <v>227450</v>
      </c>
      <c r="I338" s="29">
        <f>(INDEX(Data!1381:1381,1,$P$1-4))+(INDEX(Data!1381:1381,1,$P$1-3))</f>
        <v>890546</v>
      </c>
      <c r="J338" s="25">
        <f>(INDEX(Data!1381:1381,1,$P$1-2))+(INDEX(Data!1381:1381,1,$P$1-1))</f>
        <v>471000</v>
      </c>
      <c r="K338" s="26">
        <f>(INDEX(Data!1381:1381,1,$P$1))+(INDEX(Data!1381:1381,1,$P$1+1))</f>
        <v>1582788</v>
      </c>
      <c r="N338" s="12"/>
      <c r="O338" s="12"/>
      <c r="P338" s="12"/>
      <c r="Q338" s="12"/>
      <c r="R338" s="12"/>
      <c r="S338" s="12"/>
      <c r="T338" s="12"/>
      <c r="U338" s="12"/>
    </row>
    <row r="339" spans="1:21" hidden="1" outlineLevel="1">
      <c r="A339" s="63" t="s">
        <v>129</v>
      </c>
      <c r="B339" s="29">
        <f>(INDEX(Data!1382:1382,1,$P$1-18))+(INDEX(Data!1382:1382,1,$P$1-17))</f>
        <v>85393308</v>
      </c>
      <c r="C339" s="29">
        <f>(INDEX(Data!1382:1382,1,$P$1-16))+(INDEX(Data!1382:1382,1,$P$1-15))</f>
        <v>77703978</v>
      </c>
      <c r="D339" s="29">
        <f>(INDEX(Data!1382:1382,1,$P$1-14))+(INDEX(Data!1382:1382,1,$P$1-13))</f>
        <v>89086996</v>
      </c>
      <c r="E339" s="29">
        <f>(INDEX(Data!1382:1382,1,$P$1-12))+(INDEX(Data!1382:1382,1,$P$1-11))</f>
        <v>97211907</v>
      </c>
      <c r="F339" s="29">
        <f>(INDEX(Data!1382:1382,1,$P$1-10))+(INDEX(Data!1382:1382,1,$P$1-9))</f>
        <v>108350203</v>
      </c>
      <c r="G339" s="29">
        <f>(INDEX(Data!1382:1382,1,$P$1-8))+(INDEX(Data!1382:1382,1,$P$1-7))</f>
        <v>107993761</v>
      </c>
      <c r="H339" s="25">
        <f>(INDEX(Data!1382:1382,1,$P$1-6))+(INDEX(Data!1382:1382,1,$P$1-5))</f>
        <v>150320043</v>
      </c>
      <c r="I339" s="29">
        <f>(INDEX(Data!1382:1382,1,$P$1-4))+(INDEX(Data!1382:1382,1,$P$1-3))</f>
        <v>162586380</v>
      </c>
      <c r="J339" s="25">
        <f>(INDEX(Data!1382:1382,1,$P$1-2))+(INDEX(Data!1382:1382,1,$P$1-1))</f>
        <v>168581847</v>
      </c>
      <c r="K339" s="26">
        <f>(INDEX(Data!1382:1382,1,$P$1))+(INDEX(Data!1382:1382,1,$P$1+1))</f>
        <v>171010978</v>
      </c>
      <c r="N339" s="12"/>
      <c r="O339" s="12"/>
      <c r="P339" s="12"/>
      <c r="Q339" s="12"/>
      <c r="R339" s="12"/>
      <c r="S339" s="12"/>
      <c r="T339" s="12"/>
      <c r="U339" s="12"/>
    </row>
    <row r="340" spans="1:21" hidden="1" outlineLevel="1">
      <c r="A340" s="63" t="s">
        <v>405</v>
      </c>
      <c r="B340" s="29">
        <f>(INDEX(Data!1383:1383,1,$P$1-18))+(INDEX(Data!1383:1383,1,$P$1-17))</f>
        <v>60380778</v>
      </c>
      <c r="C340" s="29">
        <f>(INDEX(Data!1383:1383,1,$P$1-16))+(INDEX(Data!1383:1383,1,$P$1-15))</f>
        <v>54248143</v>
      </c>
      <c r="D340" s="29">
        <f>(INDEX(Data!1383:1383,1,$P$1-14))+(INDEX(Data!1383:1383,1,$P$1-13))</f>
        <v>63434017</v>
      </c>
      <c r="E340" s="29">
        <f>(INDEX(Data!1383:1383,1,$P$1-12))+(INDEX(Data!1383:1383,1,$P$1-11))</f>
        <v>69884909</v>
      </c>
      <c r="F340" s="29">
        <f>(INDEX(Data!1383:1383,1,$P$1-10))+(INDEX(Data!1383:1383,1,$P$1-9))</f>
        <v>72641799</v>
      </c>
      <c r="G340" s="29">
        <f>(INDEX(Data!1383:1383,1,$P$1-8))+(INDEX(Data!1383:1383,1,$P$1-7))</f>
        <v>74288899</v>
      </c>
      <c r="H340" s="25">
        <f>(INDEX(Data!1383:1383,1,$P$1-6))+(INDEX(Data!1383:1383,1,$P$1-5))</f>
        <v>99594586</v>
      </c>
      <c r="I340" s="29">
        <f>(INDEX(Data!1383:1383,1,$P$1-4))+(INDEX(Data!1383:1383,1,$P$1-3))</f>
        <v>118875841</v>
      </c>
      <c r="J340" s="25">
        <f>(INDEX(Data!1383:1383,1,$P$1-2))+(INDEX(Data!1383:1383,1,$P$1-1))</f>
        <v>120062792</v>
      </c>
      <c r="K340" s="26">
        <f>(INDEX(Data!1383:1383,1,$P$1))+(INDEX(Data!1383:1383,1,$P$1+1))</f>
        <v>123296094</v>
      </c>
      <c r="N340" s="12"/>
      <c r="O340" s="12"/>
      <c r="P340" s="12"/>
      <c r="Q340" s="12"/>
      <c r="R340" s="12"/>
      <c r="S340" s="12"/>
      <c r="T340" s="12"/>
      <c r="U340" s="12"/>
    </row>
    <row r="341" spans="1:21" hidden="1" outlineLevel="1">
      <c r="A341" s="63" t="s">
        <v>406</v>
      </c>
      <c r="B341" s="29">
        <f>(INDEX(Data!1384:1384,1,$P$1-18))+(INDEX(Data!1384:1384,1,$P$1-17))</f>
        <v>107190533</v>
      </c>
      <c r="C341" s="29">
        <f>(INDEX(Data!1384:1384,1,$P$1-16))+(INDEX(Data!1384:1384,1,$P$1-15))</f>
        <v>97852787</v>
      </c>
      <c r="D341" s="29">
        <f>(INDEX(Data!1384:1384,1,$P$1-14))+(INDEX(Data!1384:1384,1,$P$1-13))</f>
        <v>119075596</v>
      </c>
      <c r="E341" s="29">
        <f>(INDEX(Data!1384:1384,1,$P$1-12))+(INDEX(Data!1384:1384,1,$P$1-11))</f>
        <v>129129873</v>
      </c>
      <c r="F341" s="29">
        <f>(INDEX(Data!1384:1384,1,$P$1-10))+(INDEX(Data!1384:1384,1,$P$1-9))</f>
        <v>132065331</v>
      </c>
      <c r="G341" s="29">
        <f>(INDEX(Data!1384:1384,1,$P$1-8))+(INDEX(Data!1384:1384,1,$P$1-7))</f>
        <v>136490126</v>
      </c>
      <c r="H341" s="25">
        <f>(INDEX(Data!1384:1384,1,$P$1-6))+(INDEX(Data!1384:1384,1,$P$1-5))</f>
        <v>180220581</v>
      </c>
      <c r="I341" s="29">
        <f>(INDEX(Data!1384:1384,1,$P$1-4))+(INDEX(Data!1384:1384,1,$P$1-3))</f>
        <v>169279900</v>
      </c>
      <c r="J341" s="25">
        <f>(INDEX(Data!1384:1384,1,$P$1-2))+(INDEX(Data!1384:1384,1,$P$1-1))</f>
        <v>172177505</v>
      </c>
      <c r="K341" s="26">
        <f>(INDEX(Data!1384:1384,1,$P$1))+(INDEX(Data!1384:1384,1,$P$1+1))</f>
        <v>188143256</v>
      </c>
      <c r="N341" s="12"/>
      <c r="O341" s="12"/>
      <c r="P341" s="12"/>
      <c r="Q341" s="12"/>
      <c r="R341" s="12"/>
      <c r="S341" s="12"/>
      <c r="T341" s="12"/>
      <c r="U341" s="12"/>
    </row>
    <row r="342" spans="1:21" ht="11.25" hidden="1" customHeight="1" outlineLevel="1">
      <c r="A342" s="63" t="s">
        <v>407</v>
      </c>
      <c r="B342" s="29">
        <f>(INDEX(Data!1385:1385,1,$P$1-18))+(INDEX(Data!1385:1385,1,$P$1-17))</f>
        <v>0</v>
      </c>
      <c r="C342" s="29">
        <f>(INDEX(Data!1385:1385,1,$P$1-16))+(INDEX(Data!1385:1385,1,$P$1-15))</f>
        <v>0</v>
      </c>
      <c r="D342" s="29">
        <f>(INDEX(Data!1385:1385,1,$P$1-14))+(INDEX(Data!1385:1385,1,$P$1-13))</f>
        <v>0</v>
      </c>
      <c r="E342" s="29">
        <f>(INDEX(Data!1385:1385,1,$P$1-12))+(INDEX(Data!1385:1385,1,$P$1-11))</f>
        <v>0</v>
      </c>
      <c r="F342" s="29">
        <f>(INDEX(Data!1385:1385,1,$P$1-10))+(INDEX(Data!1385:1385,1,$P$1-9))</f>
        <v>0</v>
      </c>
      <c r="G342" s="29">
        <f>(INDEX(Data!1385:1385,1,$P$1-8))+(INDEX(Data!1385:1385,1,$P$1-7))</f>
        <v>0</v>
      </c>
      <c r="H342" s="25">
        <f>(INDEX(Data!1385:1385,1,$P$1-6))+(INDEX(Data!1385:1385,1,$P$1-5))</f>
        <v>0</v>
      </c>
      <c r="I342" s="29">
        <f>(INDEX(Data!1385:1385,1,$P$1-4))+(INDEX(Data!1385:1385,1,$P$1-3))</f>
        <v>34274523</v>
      </c>
      <c r="J342" s="25">
        <f>(INDEX(Data!1385:1385,1,$P$1-2))+(INDEX(Data!1385:1385,1,$P$1-1))</f>
        <v>38531101</v>
      </c>
      <c r="K342" s="26">
        <f>(INDEX(Data!1385:1385,1,$P$1))+(INDEX(Data!1385:1385,1,$P$1+1))</f>
        <v>42185586</v>
      </c>
      <c r="N342" s="12"/>
      <c r="O342" s="12"/>
      <c r="P342" s="12"/>
      <c r="Q342" s="12"/>
      <c r="R342" s="12"/>
      <c r="S342" s="12"/>
      <c r="T342" s="12"/>
      <c r="U342" s="12"/>
    </row>
    <row r="343" spans="1:21" hidden="1" outlineLevel="1">
      <c r="A343" s="63" t="s">
        <v>420</v>
      </c>
      <c r="B343" s="29">
        <f>(INDEX(Data!1386:1386,1,$P$1-18))+(INDEX(Data!1386:1386,1,$P$1-17))</f>
        <v>0</v>
      </c>
      <c r="C343" s="29">
        <f>(INDEX(Data!1386:1386,1,$P$1-16))+(INDEX(Data!1386:1386,1,$P$1-15))</f>
        <v>0</v>
      </c>
      <c r="D343" s="29">
        <f>(INDEX(Data!1386:1386,1,$P$1-14))+(INDEX(Data!1386:1386,1,$P$1-13))</f>
        <v>0</v>
      </c>
      <c r="E343" s="29">
        <f>(INDEX(Data!1386:1386,1,$P$1-12))+(INDEX(Data!1386:1386,1,$P$1-11))</f>
        <v>0</v>
      </c>
      <c r="F343" s="29">
        <f>(INDEX(Data!1386:1386,1,$P$1-10))+(INDEX(Data!1386:1386,1,$P$1-9))</f>
        <v>0</v>
      </c>
      <c r="G343" s="29">
        <f>(INDEX(Data!1386:1386,1,$P$1-8))+(INDEX(Data!1386:1386,1,$P$1-7))</f>
        <v>0</v>
      </c>
      <c r="H343" s="25">
        <f>(INDEX(Data!1386:1386,1,$P$1-6))+(INDEX(Data!1386:1386,1,$P$1-5))</f>
        <v>0</v>
      </c>
      <c r="I343" s="29">
        <f>(INDEX(Data!1386:1386,1,$P$1-4))+(INDEX(Data!1386:1386,1,$P$1-3))</f>
        <v>0</v>
      </c>
      <c r="J343" s="25">
        <f>(INDEX(Data!1386:1386,1,$P$1-2))+(INDEX(Data!1386:1386,1,$P$1-1))</f>
        <v>3934276</v>
      </c>
      <c r="K343" s="26">
        <f>(INDEX(Data!1386:1386,1,$P$1))+(INDEX(Data!1386:1386,1,$P$1+1))</f>
        <v>12452822</v>
      </c>
      <c r="N343" s="12"/>
      <c r="O343" s="12"/>
      <c r="P343" s="12"/>
      <c r="Q343" s="12"/>
      <c r="R343" s="12"/>
      <c r="S343" s="12"/>
      <c r="T343" s="12"/>
      <c r="U343" s="12"/>
    </row>
    <row r="344" spans="1:21" hidden="1" outlineLevel="1">
      <c r="A344" s="63" t="s">
        <v>421</v>
      </c>
      <c r="B344" s="29">
        <f>(INDEX(Data!1387:1387,1,$P$1-18))+(INDEX(Data!1387:1387,1,$P$1-17))</f>
        <v>0</v>
      </c>
      <c r="C344" s="29">
        <f>(INDEX(Data!1387:1387,1,$P$1-16))+(INDEX(Data!1387:1387,1,$P$1-15))</f>
        <v>0</v>
      </c>
      <c r="D344" s="29">
        <f>(INDEX(Data!1387:1387,1,$P$1-14))+(INDEX(Data!1387:1387,1,$P$1-13))</f>
        <v>0</v>
      </c>
      <c r="E344" s="29">
        <f>(INDEX(Data!1387:1387,1,$P$1-12))+(INDEX(Data!1387:1387,1,$P$1-11))</f>
        <v>0</v>
      </c>
      <c r="F344" s="29">
        <f>(INDEX(Data!1387:1387,1,$P$1-10))+(INDEX(Data!1387:1387,1,$P$1-9))</f>
        <v>0</v>
      </c>
      <c r="G344" s="29">
        <f>(INDEX(Data!1387:1387,1,$P$1-8))+(INDEX(Data!1387:1387,1,$P$1-7))</f>
        <v>0</v>
      </c>
      <c r="H344" s="25">
        <f>(INDEX(Data!1387:1387,1,$P$1-6))+(INDEX(Data!1387:1387,1,$P$1-5))</f>
        <v>0</v>
      </c>
      <c r="I344" s="29">
        <f>(INDEX(Data!1387:1387,1,$P$1-4))+(INDEX(Data!1387:1387,1,$P$1-3))</f>
        <v>0</v>
      </c>
      <c r="J344" s="25">
        <f>(INDEX(Data!1387:1387,1,$P$1-2))+(INDEX(Data!1387:1387,1,$P$1-1))</f>
        <v>4883552</v>
      </c>
      <c r="K344" s="26">
        <f>(INDEX(Data!1387:1387,1,$P$1))+(INDEX(Data!1387:1387,1,$P$1+1))</f>
        <v>12355820</v>
      </c>
      <c r="N344" s="12"/>
      <c r="O344" s="12"/>
      <c r="P344" s="12"/>
      <c r="Q344" s="12"/>
      <c r="R344" s="12"/>
      <c r="S344" s="12"/>
      <c r="T344" s="12"/>
      <c r="U344" s="12"/>
    </row>
    <row r="345" spans="1:21" collapsed="1">
      <c r="A345" s="370" t="s">
        <v>185</v>
      </c>
      <c r="B345" s="446">
        <f t="shared" ref="B345:F345" si="143">SUM(B333:B344)</f>
        <v>801329543</v>
      </c>
      <c r="C345" s="446">
        <f t="shared" si="143"/>
        <v>711997172</v>
      </c>
      <c r="D345" s="446">
        <f t="shared" si="143"/>
        <v>823202956</v>
      </c>
      <c r="E345" s="446">
        <f t="shared" si="143"/>
        <v>870502390</v>
      </c>
      <c r="F345" s="446">
        <f t="shared" si="143"/>
        <v>875190272</v>
      </c>
      <c r="G345" s="446">
        <f t="shared" ref="G345:K345" si="144">SUM(G333:G344)</f>
        <v>851608184</v>
      </c>
      <c r="H345" s="406">
        <f t="shared" si="144"/>
        <v>1019464107</v>
      </c>
      <c r="I345" s="446">
        <f t="shared" si="144"/>
        <v>1091188775</v>
      </c>
      <c r="J345" s="406">
        <f t="shared" si="144"/>
        <v>1099648778</v>
      </c>
      <c r="K345" s="447">
        <f t="shared" si="144"/>
        <v>1171654494</v>
      </c>
      <c r="N345" s="12"/>
      <c r="O345" s="12"/>
      <c r="P345" s="12"/>
      <c r="Q345" s="12"/>
      <c r="R345" s="12"/>
      <c r="S345" s="12"/>
      <c r="T345" s="12"/>
      <c r="U345" s="12"/>
    </row>
    <row r="346" spans="1:21" hidden="1">
      <c r="A346" s="410" t="s">
        <v>218</v>
      </c>
      <c r="B346" s="430"/>
      <c r="C346" s="430"/>
      <c r="D346" s="430"/>
      <c r="E346" s="430"/>
      <c r="F346" s="430"/>
      <c r="G346" s="430"/>
      <c r="H346" s="430"/>
      <c r="I346" s="430"/>
      <c r="J346" s="430"/>
      <c r="K346" s="496"/>
      <c r="N346" s="12"/>
      <c r="O346" s="12"/>
      <c r="P346" s="12"/>
      <c r="Q346" s="12"/>
      <c r="R346" s="12"/>
      <c r="S346" s="12"/>
      <c r="T346" s="12"/>
      <c r="U346" s="12"/>
    </row>
    <row r="347" spans="1:21" ht="25.5" hidden="1">
      <c r="A347" s="411" t="s">
        <v>297</v>
      </c>
      <c r="B347" s="497"/>
      <c r="C347" s="497"/>
      <c r="D347" s="497"/>
      <c r="E347" s="497"/>
      <c r="F347" s="497"/>
      <c r="G347" s="497"/>
      <c r="H347" s="497"/>
      <c r="I347" s="497"/>
      <c r="J347" s="497"/>
      <c r="K347" s="498"/>
      <c r="N347" s="12"/>
      <c r="O347" s="12"/>
      <c r="P347" s="12"/>
      <c r="Q347" s="12"/>
      <c r="R347" s="12"/>
      <c r="S347" s="12"/>
      <c r="T347" s="12"/>
      <c r="U347" s="12"/>
    </row>
    <row r="348" spans="1:21" s="38" customFormat="1" hidden="1" outlineLevel="1">
      <c r="A348" s="600" t="s">
        <v>473</v>
      </c>
      <c r="B348" s="598"/>
      <c r="C348" s="598"/>
      <c r="D348" s="598"/>
      <c r="E348" s="598"/>
      <c r="F348" s="598"/>
      <c r="G348" s="598"/>
      <c r="H348" s="598"/>
      <c r="I348" s="598"/>
      <c r="J348" s="598"/>
      <c r="K348" s="597"/>
      <c r="L348" s="35"/>
      <c r="M348" s="35"/>
      <c r="N348" s="35"/>
      <c r="O348" s="35"/>
      <c r="P348" s="35"/>
      <c r="Q348" s="35"/>
      <c r="R348" s="35"/>
      <c r="S348" s="35"/>
      <c r="T348" s="35"/>
    </row>
    <row r="349" spans="1:21" hidden="1" outlineLevel="1">
      <c r="A349" s="151" t="s">
        <v>123</v>
      </c>
      <c r="B349" s="484">
        <f>(INDEX(Data!1395:1395,1,$P$1-18))+(INDEX(Data!1395:1395,1,$P$1-17))</f>
        <v>43722483</v>
      </c>
      <c r="C349" s="484">
        <f>(INDEX(Data!1395:1395,1,$P$1-16))+(INDEX(Data!1395:1395,1,$P$1-15))</f>
        <v>39276328</v>
      </c>
      <c r="D349" s="484">
        <f>(INDEX(Data!1395:1395,1,$P$1-14))+(INDEX(Data!1395:1395,1,$P$1-13))</f>
        <v>46630404</v>
      </c>
      <c r="E349" s="484">
        <f>(INDEX(Data!1395:1395,1,$P$1-12))+(INDEX(Data!1395:1395,1,$P$1-11))</f>
        <v>49590772</v>
      </c>
      <c r="F349" s="484">
        <f>(INDEX(Data!1395:1395,1,$P$1-10))+(INDEX(Data!1395:1395,1,$P$1-9))</f>
        <v>47422045</v>
      </c>
      <c r="G349" s="484">
        <f>(INDEX(Data!1395:1395,1,$P$1-8))+(INDEX(Data!1395:1395,1,$P$1-7))</f>
        <v>44667766</v>
      </c>
      <c r="H349" s="390">
        <f>(INDEX(Data!1395:1395,1,$P$1-6))+(INDEX(Data!1395:1395,1,$P$1-5))</f>
        <v>47010305</v>
      </c>
      <c r="I349" s="484">
        <f>(INDEX(Data!1395:1395,1,$P$1-4))+(INDEX(Data!1395:1395,1,$P$1-3))</f>
        <v>51077507</v>
      </c>
      <c r="J349" s="390">
        <f>(INDEX(Data!1395:1395,1,$P$1-2))+(INDEX(Data!1395:1395,1,$P$1-1))</f>
        <v>48354400</v>
      </c>
      <c r="K349" s="371">
        <f>(INDEX(Data!1395:1395,1,$P$1))+(INDEX(Data!1395:1395,1,$P$1+1))</f>
        <v>52510690</v>
      </c>
      <c r="N349" s="12"/>
      <c r="O349" s="12"/>
      <c r="P349" s="12"/>
      <c r="Q349" s="12"/>
      <c r="R349" s="12"/>
      <c r="S349" s="12"/>
      <c r="T349" s="12"/>
      <c r="U349" s="12"/>
    </row>
    <row r="350" spans="1:21" hidden="1" outlineLevel="1">
      <c r="A350" s="151" t="s">
        <v>124</v>
      </c>
      <c r="B350" s="153">
        <f>(INDEX(Data!1396:1396,1,$P$1-18))+(INDEX(Data!1396:1396,1,$P$1-17))</f>
        <v>31142622</v>
      </c>
      <c r="C350" s="153">
        <f>(INDEX(Data!1396:1396,1,$P$1-16))+(INDEX(Data!1396:1396,1,$P$1-15))</f>
        <v>27967545</v>
      </c>
      <c r="D350" s="153">
        <f>(INDEX(Data!1396:1396,1,$P$1-14))+(INDEX(Data!1396:1396,1,$P$1-13))</f>
        <v>30256399</v>
      </c>
      <c r="E350" s="153">
        <f>(INDEX(Data!1396:1396,1,$P$1-12))+(INDEX(Data!1396:1396,1,$P$1-11))</f>
        <v>30136514</v>
      </c>
      <c r="F350" s="153">
        <f>(INDEX(Data!1396:1396,1,$P$1-10))+(INDEX(Data!1396:1396,1,$P$1-9))</f>
        <v>30167196</v>
      </c>
      <c r="G350" s="153">
        <f>(INDEX(Data!1396:1396,1,$P$1-8))+(INDEX(Data!1396:1396,1,$P$1-7))</f>
        <v>24806999</v>
      </c>
      <c r="H350" s="154">
        <f>(INDEX(Data!1396:1396,1,$P$1-6))+(INDEX(Data!1396:1396,1,$P$1-5))</f>
        <v>25626968</v>
      </c>
      <c r="I350" s="153">
        <f>(INDEX(Data!1396:1396,1,$P$1-4))+(INDEX(Data!1396:1396,1,$P$1-3))</f>
        <v>24436012</v>
      </c>
      <c r="J350" s="154">
        <f>(INDEX(Data!1396:1396,1,$P$1-2))+(INDEX(Data!1396:1396,1,$P$1-1))</f>
        <v>23547300</v>
      </c>
      <c r="K350" s="155">
        <f>(INDEX(Data!1396:1396,1,$P$1))+(INDEX(Data!1396:1396,1,$P$1+1))</f>
        <v>23600128</v>
      </c>
      <c r="N350" s="12"/>
      <c r="O350" s="12"/>
      <c r="P350" s="12"/>
      <c r="Q350" s="12"/>
      <c r="R350" s="12"/>
      <c r="S350" s="12"/>
      <c r="T350" s="12"/>
      <c r="U350" s="12"/>
    </row>
    <row r="351" spans="1:21" hidden="1" outlineLevel="1">
      <c r="A351" s="151" t="s">
        <v>125</v>
      </c>
      <c r="B351" s="153">
        <f>(INDEX(Data!1397:1397,1,$P$1-18))+(INDEX(Data!1397:1397,1,$P$1-17))</f>
        <v>37970410</v>
      </c>
      <c r="C351" s="153">
        <f>(INDEX(Data!1397:1397,1,$P$1-16))+(INDEX(Data!1397:1397,1,$P$1-15))</f>
        <v>33019400</v>
      </c>
      <c r="D351" s="153">
        <f>(INDEX(Data!1397:1397,1,$P$1-14))+(INDEX(Data!1397:1397,1,$P$1-13))</f>
        <v>33687745</v>
      </c>
      <c r="E351" s="153">
        <f>(INDEX(Data!1397:1397,1,$P$1-12))+(INDEX(Data!1397:1397,1,$P$1-11))</f>
        <v>32249474</v>
      </c>
      <c r="F351" s="153">
        <f>(INDEX(Data!1397:1397,1,$P$1-10))+(INDEX(Data!1397:1397,1,$P$1-9))</f>
        <v>32871500</v>
      </c>
      <c r="G351" s="153">
        <f>(INDEX(Data!1397:1397,1,$P$1-8))+(INDEX(Data!1397:1397,1,$P$1-7))</f>
        <v>32565662</v>
      </c>
      <c r="H351" s="154">
        <f>(INDEX(Data!1397:1397,1,$P$1-6))+(INDEX(Data!1397:1397,1,$P$1-5))</f>
        <v>36113648</v>
      </c>
      <c r="I351" s="153">
        <f>(INDEX(Data!1397:1397,1,$P$1-4))+(INDEX(Data!1397:1397,1,$P$1-3))</f>
        <v>39972281</v>
      </c>
      <c r="J351" s="154">
        <f>(INDEX(Data!1397:1397,1,$P$1-2))+(INDEX(Data!1397:1397,1,$P$1-1))</f>
        <v>39266004</v>
      </c>
      <c r="K351" s="155">
        <f>(INDEX(Data!1397:1397,1,$P$1))+(INDEX(Data!1397:1397,1,$P$1+1))</f>
        <v>41903016</v>
      </c>
      <c r="N351" s="12"/>
      <c r="O351" s="12"/>
      <c r="P351" s="12"/>
      <c r="Q351" s="12"/>
      <c r="R351" s="12"/>
      <c r="S351" s="12"/>
      <c r="T351" s="12"/>
      <c r="U351" s="12"/>
    </row>
    <row r="352" spans="1:21" hidden="1" outlineLevel="1">
      <c r="A352" s="151" t="s">
        <v>126</v>
      </c>
      <c r="B352" s="153">
        <f>(INDEX(Data!1398:1398,1,$P$1-18))+(INDEX(Data!1398:1398,1,$P$1-17))</f>
        <v>32055843</v>
      </c>
      <c r="C352" s="153">
        <f>(INDEX(Data!1398:1398,1,$P$1-16))+(INDEX(Data!1398:1398,1,$P$1-15))</f>
        <v>28043634</v>
      </c>
      <c r="D352" s="153">
        <f>(INDEX(Data!1398:1398,1,$P$1-14))+(INDEX(Data!1398:1398,1,$P$1-13))</f>
        <v>30174950</v>
      </c>
      <c r="E352" s="153">
        <f>(INDEX(Data!1398:1398,1,$P$1-12))+(INDEX(Data!1398:1398,1,$P$1-11))</f>
        <v>29238488</v>
      </c>
      <c r="F352" s="153">
        <f>(INDEX(Data!1398:1398,1,$P$1-10))+(INDEX(Data!1398:1398,1,$P$1-9))</f>
        <v>31235692</v>
      </c>
      <c r="G352" s="153">
        <f>(INDEX(Data!1398:1398,1,$P$1-8))+(INDEX(Data!1398:1398,1,$P$1-7))</f>
        <v>30031567</v>
      </c>
      <c r="H352" s="154">
        <f>(INDEX(Data!1398:1398,1,$P$1-6))+(INDEX(Data!1398:1398,1,$P$1-5))</f>
        <v>28157571</v>
      </c>
      <c r="I352" s="153">
        <f>(INDEX(Data!1398:1398,1,$P$1-4))+(INDEX(Data!1398:1398,1,$P$1-3))</f>
        <v>27668483</v>
      </c>
      <c r="J352" s="154">
        <f>(INDEX(Data!1398:1398,1,$P$1-2))+(INDEX(Data!1398:1398,1,$P$1-1))</f>
        <v>25800912</v>
      </c>
      <c r="K352" s="155">
        <f>(INDEX(Data!1398:1398,1,$P$1))+(INDEX(Data!1398:1398,1,$P$1+1))</f>
        <v>27888016</v>
      </c>
      <c r="N352" s="12"/>
      <c r="O352" s="12"/>
      <c r="P352" s="12"/>
      <c r="Q352" s="12"/>
      <c r="R352" s="12"/>
      <c r="S352" s="12"/>
      <c r="T352" s="12"/>
      <c r="U352" s="12"/>
    </row>
    <row r="353" spans="1:21" hidden="1" outlineLevel="1">
      <c r="A353" s="151" t="s">
        <v>127</v>
      </c>
      <c r="B353" s="153">
        <f>(INDEX(Data!1399:1399,1,$P$1-18))+(INDEX(Data!1399:1399,1,$P$1-17))</f>
        <v>36318428</v>
      </c>
      <c r="C353" s="153">
        <f>(INDEX(Data!1399:1399,1,$P$1-16))+(INDEX(Data!1399:1399,1,$P$1-15))</f>
        <v>33519238</v>
      </c>
      <c r="D353" s="153">
        <f>(INDEX(Data!1399:1399,1,$P$1-14))+(INDEX(Data!1399:1399,1,$P$1-13))</f>
        <v>39364381</v>
      </c>
      <c r="E353" s="153">
        <f>(INDEX(Data!1399:1399,1,$P$1-12))+(INDEX(Data!1399:1399,1,$P$1-11))</f>
        <v>42722270</v>
      </c>
      <c r="F353" s="153">
        <f>(INDEX(Data!1399:1399,1,$P$1-10))+(INDEX(Data!1399:1399,1,$P$1-9))</f>
        <v>45358059</v>
      </c>
      <c r="G353" s="153">
        <f>(INDEX(Data!1399:1399,1,$P$1-8))+(INDEX(Data!1399:1399,1,$P$1-7))</f>
        <v>46299473</v>
      </c>
      <c r="H353" s="154">
        <f>(INDEX(Data!1399:1399,1,$P$1-6))+(INDEX(Data!1399:1399,1,$P$1-5))</f>
        <v>50643296</v>
      </c>
      <c r="I353" s="153">
        <f>(INDEX(Data!1399:1399,1,$P$1-4))+(INDEX(Data!1399:1399,1,$P$1-3))</f>
        <v>57814806</v>
      </c>
      <c r="J353" s="154">
        <f>(INDEX(Data!1399:1399,1,$P$1-2))+(INDEX(Data!1399:1399,1,$P$1-1))</f>
        <v>64156149</v>
      </c>
      <c r="K353" s="155">
        <f>(INDEX(Data!1399:1399,1,$P$1))+(INDEX(Data!1399:1399,1,$P$1+1))</f>
        <v>63079932</v>
      </c>
      <c r="N353" s="12"/>
      <c r="O353" s="12"/>
      <c r="P353" s="12"/>
      <c r="Q353" s="12"/>
      <c r="R353" s="12"/>
      <c r="S353" s="12"/>
      <c r="T353" s="12"/>
      <c r="U353" s="12"/>
    </row>
    <row r="354" spans="1:21" hidden="1" outlineLevel="1">
      <c r="A354" s="151" t="s">
        <v>128</v>
      </c>
      <c r="B354" s="153">
        <f>(INDEX(Data!1400:1400,1,$P$1-18))+(INDEX(Data!1400:1400,1,$P$1-17))</f>
        <v>3252302</v>
      </c>
      <c r="C354" s="153">
        <f>(INDEX(Data!1400:1400,1,$P$1-16))+(INDEX(Data!1400:1400,1,$P$1-15))</f>
        <v>3058774</v>
      </c>
      <c r="D354" s="153">
        <f>(INDEX(Data!1400:1400,1,$P$1-14))+(INDEX(Data!1400:1400,1,$P$1-13))</f>
        <v>2799700</v>
      </c>
      <c r="E354" s="153">
        <f>(INDEX(Data!1400:1400,1,$P$1-12))+(INDEX(Data!1400:1400,1,$P$1-11))</f>
        <v>2846438</v>
      </c>
      <c r="F354" s="153">
        <f>(INDEX(Data!1400:1400,1,$P$1-10))+(INDEX(Data!1400:1400,1,$P$1-9))</f>
        <v>2258368</v>
      </c>
      <c r="G354" s="153">
        <f>(INDEX(Data!1400:1400,1,$P$1-8))+(INDEX(Data!1400:1400,1,$P$1-7))</f>
        <v>2211506</v>
      </c>
      <c r="H354" s="154">
        <f>(INDEX(Data!1400:1400,1,$P$1-6))+(INDEX(Data!1400:1400,1,$P$1-5))</f>
        <v>2037760</v>
      </c>
      <c r="I354" s="153">
        <f>(INDEX(Data!1400:1400,1,$P$1-4))+(INDEX(Data!1400:1400,1,$P$1-3))</f>
        <v>1811426</v>
      </c>
      <c r="J354" s="154">
        <f>(INDEX(Data!1400:1400,1,$P$1-2))+(INDEX(Data!1400:1400,1,$P$1-1))</f>
        <v>2474157</v>
      </c>
      <c r="K354" s="155">
        <f>(INDEX(Data!1400:1400,1,$P$1))+(INDEX(Data!1400:1400,1,$P$1+1))</f>
        <v>2875878</v>
      </c>
      <c r="N354" s="12"/>
      <c r="O354" s="12"/>
      <c r="P354" s="12"/>
      <c r="Q354" s="12"/>
      <c r="R354" s="12"/>
      <c r="S354" s="12"/>
      <c r="T354" s="12"/>
      <c r="U354" s="12"/>
    </row>
    <row r="355" spans="1:21" hidden="1" outlineLevel="1">
      <c r="A355" s="151" t="s">
        <v>129</v>
      </c>
      <c r="B355" s="153">
        <f>(INDEX(Data!1401:1401,1,$P$1-18))+(INDEX(Data!1401:1401,1,$P$1-17))</f>
        <v>10319569</v>
      </c>
      <c r="C355" s="153">
        <f>(INDEX(Data!1401:1401,1,$P$1-16))+(INDEX(Data!1401:1401,1,$P$1-15))</f>
        <v>9037958</v>
      </c>
      <c r="D355" s="153">
        <f>(INDEX(Data!1401:1401,1,$P$1-14))+(INDEX(Data!1401:1401,1,$P$1-13))</f>
        <v>13037883</v>
      </c>
      <c r="E355" s="153">
        <f>(INDEX(Data!1401:1401,1,$P$1-12))+(INDEX(Data!1401:1401,1,$P$1-11))</f>
        <v>15505235</v>
      </c>
      <c r="F355" s="153">
        <f>(INDEX(Data!1401:1401,1,$P$1-10))+(INDEX(Data!1401:1401,1,$P$1-9))</f>
        <v>16128751</v>
      </c>
      <c r="G355" s="153">
        <f>(INDEX(Data!1401:1401,1,$P$1-8))+(INDEX(Data!1401:1401,1,$P$1-7))</f>
        <v>14465256</v>
      </c>
      <c r="H355" s="154">
        <f>(INDEX(Data!1401:1401,1,$P$1-6))+(INDEX(Data!1401:1401,1,$P$1-5))</f>
        <v>15350336</v>
      </c>
      <c r="I355" s="153">
        <f>(INDEX(Data!1401:1401,1,$P$1-4))+(INDEX(Data!1401:1401,1,$P$1-3))</f>
        <v>14475114</v>
      </c>
      <c r="J355" s="154">
        <f>(INDEX(Data!1401:1401,1,$P$1-2))+(INDEX(Data!1401:1401,1,$P$1-1))</f>
        <v>14725490</v>
      </c>
      <c r="K355" s="155">
        <f>(INDEX(Data!1401:1401,1,$P$1))+(INDEX(Data!1401:1401,1,$P$1+1))</f>
        <v>14894492</v>
      </c>
      <c r="N355" s="12"/>
      <c r="O355" s="12"/>
      <c r="P355" s="12"/>
      <c r="Q355" s="12"/>
      <c r="R355" s="12"/>
      <c r="S355" s="12"/>
      <c r="T355" s="12"/>
      <c r="U355" s="12"/>
    </row>
    <row r="356" spans="1:21" hidden="1" outlineLevel="1">
      <c r="A356" s="151" t="s">
        <v>405</v>
      </c>
      <c r="B356" s="153">
        <f>(INDEX(Data!1402:1402,1,$P$1-18))+(INDEX(Data!1402:1402,1,$P$1-17))</f>
        <v>8474248</v>
      </c>
      <c r="C356" s="153">
        <f>(INDEX(Data!1402:1402,1,$P$1-16))+(INDEX(Data!1402:1402,1,$P$1-15))</f>
        <v>7064237</v>
      </c>
      <c r="D356" s="153">
        <f>(INDEX(Data!1402:1402,1,$P$1-14))+(INDEX(Data!1402:1402,1,$P$1-13))</f>
        <v>7024971</v>
      </c>
      <c r="E356" s="153">
        <f>(INDEX(Data!1402:1402,1,$P$1-12))+(INDEX(Data!1402:1402,1,$P$1-11))</f>
        <v>8048774</v>
      </c>
      <c r="F356" s="153">
        <f>(INDEX(Data!1402:1402,1,$P$1-10))+(INDEX(Data!1402:1402,1,$P$1-9))</f>
        <v>8366930</v>
      </c>
      <c r="G356" s="153">
        <f>(INDEX(Data!1402:1402,1,$P$1-8))+(INDEX(Data!1402:1402,1,$P$1-7))</f>
        <v>8059929</v>
      </c>
      <c r="H356" s="154">
        <f>(INDEX(Data!1402:1402,1,$P$1-6))+(INDEX(Data!1402:1402,1,$P$1-5))</f>
        <v>9316055</v>
      </c>
      <c r="I356" s="153">
        <f>(INDEX(Data!1402:1402,1,$P$1-4))+(INDEX(Data!1402:1402,1,$P$1-3))</f>
        <v>8535109</v>
      </c>
      <c r="J356" s="154">
        <f>(INDEX(Data!1402:1402,1,$P$1-2))+(INDEX(Data!1402:1402,1,$P$1-1))</f>
        <v>7414917</v>
      </c>
      <c r="K356" s="155">
        <f>(INDEX(Data!1402:1402,1,$P$1))+(INDEX(Data!1402:1402,1,$P$1+1))</f>
        <v>6591072</v>
      </c>
      <c r="N356" s="12"/>
      <c r="O356" s="12"/>
      <c r="P356" s="12"/>
      <c r="Q356" s="12"/>
      <c r="R356" s="12"/>
      <c r="S356" s="12"/>
      <c r="T356" s="12"/>
      <c r="U356" s="12"/>
    </row>
    <row r="357" spans="1:21" hidden="1" outlineLevel="1">
      <c r="A357" s="151" t="s">
        <v>406</v>
      </c>
      <c r="B357" s="153">
        <f>(INDEX(Data!1403:1403,1,$P$1-18))+(INDEX(Data!1403:1403,1,$P$1-17))</f>
        <v>25874566</v>
      </c>
      <c r="C357" s="153">
        <f>(INDEX(Data!1403:1403,1,$P$1-16))+(INDEX(Data!1403:1403,1,$P$1-15))</f>
        <v>21305284</v>
      </c>
      <c r="D357" s="153">
        <f>(INDEX(Data!1403:1403,1,$P$1-14))+(INDEX(Data!1403:1403,1,$P$1-13))</f>
        <v>20041560</v>
      </c>
      <c r="E357" s="153">
        <f>(INDEX(Data!1403:1403,1,$P$1-12))+(INDEX(Data!1403:1403,1,$P$1-11))</f>
        <v>19834622</v>
      </c>
      <c r="F357" s="153">
        <f>(INDEX(Data!1403:1403,1,$P$1-10))+(INDEX(Data!1403:1403,1,$P$1-9))</f>
        <v>20386107</v>
      </c>
      <c r="G357" s="153">
        <f>(INDEX(Data!1403:1403,1,$P$1-8))+(INDEX(Data!1403:1403,1,$P$1-7))</f>
        <v>18620085</v>
      </c>
      <c r="H357" s="154">
        <f>(INDEX(Data!1403:1403,1,$P$1-6))+(INDEX(Data!1403:1403,1,$P$1-5))</f>
        <v>21723012</v>
      </c>
      <c r="I357" s="153">
        <f>(INDEX(Data!1403:1403,1,$P$1-4))+(INDEX(Data!1403:1403,1,$P$1-3))</f>
        <v>15501705</v>
      </c>
      <c r="J357" s="154">
        <f>(INDEX(Data!1403:1403,1,$P$1-2))+(INDEX(Data!1403:1403,1,$P$1-1))</f>
        <v>15535522</v>
      </c>
      <c r="K357" s="155">
        <f>(INDEX(Data!1403:1403,1,$P$1))+(INDEX(Data!1403:1403,1,$P$1+1))</f>
        <v>15734398</v>
      </c>
      <c r="N357" s="12"/>
      <c r="O357" s="12"/>
      <c r="P357" s="12"/>
      <c r="Q357" s="12"/>
      <c r="R357" s="12"/>
      <c r="S357" s="12"/>
      <c r="T357" s="12"/>
      <c r="U357" s="12"/>
    </row>
    <row r="358" spans="1:21" ht="14.25" hidden="1" customHeight="1" outlineLevel="1">
      <c r="A358" s="151" t="s">
        <v>407</v>
      </c>
      <c r="B358" s="153">
        <f>(INDEX(Data!1404:1404,1,$P$1-18))+(INDEX(Data!1404:1404,1,$P$1-17))</f>
        <v>0</v>
      </c>
      <c r="C358" s="153">
        <f>(INDEX(Data!1404:1404,1,$P$1-16))+(INDEX(Data!1404:1404,1,$P$1-15))</f>
        <v>0</v>
      </c>
      <c r="D358" s="153">
        <f>(INDEX(Data!1404:1404,1,$P$1-14))+(INDEX(Data!1404:1404,1,$P$1-13))</f>
        <v>0</v>
      </c>
      <c r="E358" s="153">
        <f>(INDEX(Data!1404:1404,1,$P$1-12))+(INDEX(Data!1404:1404,1,$P$1-11))</f>
        <v>0</v>
      </c>
      <c r="F358" s="153">
        <f>(INDEX(Data!1404:1404,1,$P$1-10))+(INDEX(Data!1404:1404,1,$P$1-9))</f>
        <v>0</v>
      </c>
      <c r="G358" s="153">
        <f>(INDEX(Data!1404:1404,1,$P$1-8))+(INDEX(Data!1404:1404,1,$P$1-7))</f>
        <v>0</v>
      </c>
      <c r="H358" s="154">
        <f>(INDEX(Data!1404:1404,1,$P$1-6))+(INDEX(Data!1404:1404,1,$P$1-5))</f>
        <v>0</v>
      </c>
      <c r="I358" s="153">
        <f>(INDEX(Data!1404:1404,1,$P$1-4))+(INDEX(Data!1404:1404,1,$P$1-3))</f>
        <v>5503496</v>
      </c>
      <c r="J358" s="154">
        <f>(INDEX(Data!1404:1404,1,$P$1-2))+(INDEX(Data!1404:1404,1,$P$1-1))</f>
        <v>5097664</v>
      </c>
      <c r="K358" s="155">
        <f>(INDEX(Data!1404:1404,1,$P$1))+(INDEX(Data!1404:1404,1,$P$1+1))</f>
        <v>4916968</v>
      </c>
      <c r="N358" s="12"/>
      <c r="O358" s="12"/>
      <c r="P358" s="12"/>
      <c r="Q358" s="12"/>
      <c r="R358" s="12"/>
      <c r="S358" s="12"/>
      <c r="T358" s="12"/>
      <c r="U358" s="12"/>
    </row>
    <row r="359" spans="1:21" hidden="1" outlineLevel="1">
      <c r="A359" s="151" t="s">
        <v>420</v>
      </c>
      <c r="B359" s="153">
        <f>(INDEX(Data!1405:1405,1,$P$1-18))+(INDEX(Data!1405:1405,1,$P$1-17))</f>
        <v>0</v>
      </c>
      <c r="C359" s="153">
        <f>(INDEX(Data!1405:1405,1,$P$1-16))+(INDEX(Data!1405:1405,1,$P$1-15))</f>
        <v>0</v>
      </c>
      <c r="D359" s="153">
        <f>(INDEX(Data!1405:1405,1,$P$1-14))+(INDEX(Data!1405:1405,1,$P$1-13))</f>
        <v>0</v>
      </c>
      <c r="E359" s="153">
        <f>(INDEX(Data!1405:1405,1,$P$1-12))+(INDEX(Data!1405:1405,1,$P$1-11))</f>
        <v>0</v>
      </c>
      <c r="F359" s="153">
        <f>(INDEX(Data!1405:1405,1,$P$1-10))+(INDEX(Data!1405:1405,1,$P$1-9))</f>
        <v>0</v>
      </c>
      <c r="G359" s="153">
        <f>(INDEX(Data!1405:1405,1,$P$1-8))+(INDEX(Data!1405:1405,1,$P$1-7))</f>
        <v>0</v>
      </c>
      <c r="H359" s="154">
        <f>(INDEX(Data!1405:1405,1,$P$1-6))+(INDEX(Data!1405:1405,1,$P$1-5))</f>
        <v>0</v>
      </c>
      <c r="I359" s="153">
        <f>(INDEX(Data!1405:1405,1,$P$1-4))+(INDEX(Data!1405:1405,1,$P$1-3))</f>
        <v>0</v>
      </c>
      <c r="J359" s="154">
        <f>(INDEX(Data!1405:1405,1,$P$1-2))+(INDEX(Data!1405:1405,1,$P$1-1))</f>
        <v>1416302</v>
      </c>
      <c r="K359" s="155">
        <f>(INDEX(Data!1405:1405,1,$P$1))+(INDEX(Data!1405:1405,1,$P$1+1))</f>
        <v>2408864</v>
      </c>
      <c r="N359" s="12"/>
      <c r="O359" s="12"/>
      <c r="P359" s="12"/>
      <c r="Q359" s="12"/>
      <c r="R359" s="12"/>
      <c r="S359" s="12"/>
      <c r="T359" s="12"/>
      <c r="U359" s="12"/>
    </row>
    <row r="360" spans="1:21" hidden="1" outlineLevel="1">
      <c r="A360" s="151" t="s">
        <v>421</v>
      </c>
      <c r="B360" s="153">
        <f>(INDEX(Data!1406:1406,1,$P$1-18))+(INDEX(Data!1406:1406,1,$P$1-17))</f>
        <v>0</v>
      </c>
      <c r="C360" s="153">
        <f>(INDEX(Data!1406:1406,1,$P$1-16))+(INDEX(Data!1406:1406,1,$P$1-15))</f>
        <v>0</v>
      </c>
      <c r="D360" s="153">
        <f>(INDEX(Data!1406:1406,1,$P$1-14))+(INDEX(Data!1406:1406,1,$P$1-13))</f>
        <v>0</v>
      </c>
      <c r="E360" s="153">
        <f>(INDEX(Data!1406:1406,1,$P$1-12))+(INDEX(Data!1406:1406,1,$P$1-11))</f>
        <v>0</v>
      </c>
      <c r="F360" s="153">
        <f>(INDEX(Data!1406:1406,1,$P$1-10))+(INDEX(Data!1406:1406,1,$P$1-9))</f>
        <v>0</v>
      </c>
      <c r="G360" s="153">
        <f>(INDEX(Data!1406:1406,1,$P$1-8))+(INDEX(Data!1406:1406,1,$P$1-7))</f>
        <v>0</v>
      </c>
      <c r="H360" s="154">
        <f>(INDEX(Data!1406:1406,1,$P$1-6))+(INDEX(Data!1406:1406,1,$P$1-5))</f>
        <v>0</v>
      </c>
      <c r="I360" s="153">
        <f>(INDEX(Data!1406:1406,1,$P$1-4))+(INDEX(Data!1406:1406,1,$P$1-3))</f>
        <v>0</v>
      </c>
      <c r="J360" s="154">
        <f>(INDEX(Data!1406:1406,1,$P$1-2))+(INDEX(Data!1406:1406,1,$P$1-1))</f>
        <v>2314285</v>
      </c>
      <c r="K360" s="155">
        <f>(INDEX(Data!1406:1406,1,$P$1))+(INDEX(Data!1406:1406,1,$P$1+1))</f>
        <v>2416606</v>
      </c>
      <c r="N360" s="12"/>
      <c r="O360" s="12"/>
      <c r="P360" s="12"/>
      <c r="Q360" s="12"/>
      <c r="R360" s="12"/>
      <c r="S360" s="12"/>
      <c r="T360" s="12"/>
      <c r="U360" s="12"/>
    </row>
    <row r="361" spans="1:21" collapsed="1">
      <c r="A361" s="370" t="s">
        <v>473</v>
      </c>
      <c r="B361" s="446">
        <f t="shared" ref="B361:F361" si="145">SUM(B349:B360)</f>
        <v>229130471</v>
      </c>
      <c r="C361" s="446">
        <f t="shared" si="145"/>
        <v>202292398</v>
      </c>
      <c r="D361" s="446">
        <f t="shared" si="145"/>
        <v>223017993</v>
      </c>
      <c r="E361" s="446">
        <f t="shared" si="145"/>
        <v>230172587</v>
      </c>
      <c r="F361" s="446">
        <f t="shared" si="145"/>
        <v>234194648</v>
      </c>
      <c r="G361" s="446">
        <f t="shared" ref="G361:K361" si="146">SUM(G349:G360)</f>
        <v>221728243</v>
      </c>
      <c r="H361" s="406">
        <f t="shared" si="146"/>
        <v>235978951</v>
      </c>
      <c r="I361" s="446">
        <f t="shared" si="146"/>
        <v>246795939</v>
      </c>
      <c r="J361" s="406">
        <f t="shared" si="146"/>
        <v>250103102</v>
      </c>
      <c r="K361" s="447">
        <f t="shared" si="146"/>
        <v>258820060</v>
      </c>
      <c r="N361" s="12"/>
      <c r="O361" s="12"/>
      <c r="P361" s="12"/>
      <c r="Q361" s="12"/>
      <c r="R361" s="12"/>
      <c r="S361" s="12"/>
      <c r="T361" s="12"/>
      <c r="U361" s="12"/>
    </row>
    <row r="362" spans="1:21" ht="25.5" hidden="1">
      <c r="A362" s="410" t="s">
        <v>212</v>
      </c>
      <c r="B362" s="430"/>
      <c r="C362" s="430"/>
      <c r="D362" s="430"/>
      <c r="E362" s="430"/>
      <c r="F362" s="430"/>
      <c r="G362" s="430"/>
      <c r="H362" s="430"/>
      <c r="I362" s="430"/>
      <c r="J362" s="430"/>
      <c r="K362" s="499"/>
      <c r="N362" s="12"/>
      <c r="O362" s="12"/>
      <c r="P362" s="12"/>
      <c r="Q362" s="12"/>
      <c r="R362" s="12"/>
      <c r="S362" s="12"/>
      <c r="T362" s="12"/>
      <c r="U362" s="12"/>
    </row>
    <row r="363" spans="1:21" hidden="1">
      <c r="A363" s="410" t="s">
        <v>213</v>
      </c>
      <c r="B363" s="500"/>
      <c r="C363" s="500"/>
      <c r="D363" s="500"/>
      <c r="E363" s="500"/>
      <c r="F363" s="500"/>
      <c r="G363" s="500"/>
      <c r="H363" s="500"/>
      <c r="I363" s="500"/>
      <c r="J363" s="500"/>
      <c r="K363" s="501"/>
      <c r="N363" s="12"/>
      <c r="O363" s="12"/>
      <c r="P363" s="12"/>
      <c r="Q363" s="12"/>
      <c r="R363" s="12"/>
      <c r="S363" s="12"/>
      <c r="T363" s="12"/>
      <c r="U363" s="12"/>
    </row>
    <row r="364" spans="1:21" hidden="1">
      <c r="A364" s="411" t="s">
        <v>296</v>
      </c>
      <c r="B364" s="497"/>
      <c r="C364" s="497"/>
      <c r="D364" s="497"/>
      <c r="E364" s="497"/>
      <c r="F364" s="497"/>
      <c r="G364" s="497"/>
      <c r="H364" s="497"/>
      <c r="I364" s="497"/>
      <c r="J364" s="497"/>
      <c r="K364" s="498"/>
      <c r="N364" s="12"/>
      <c r="O364" s="12"/>
      <c r="P364" s="12"/>
      <c r="Q364" s="12"/>
      <c r="R364" s="12"/>
      <c r="S364" s="12"/>
      <c r="T364" s="12"/>
      <c r="U364" s="12"/>
    </row>
    <row r="365" spans="1:21" s="38" customFormat="1" hidden="1" outlineLevel="1">
      <c r="A365" s="600" t="s">
        <v>186</v>
      </c>
      <c r="B365" s="598"/>
      <c r="C365" s="598"/>
      <c r="D365" s="598"/>
      <c r="E365" s="598"/>
      <c r="F365" s="598"/>
      <c r="G365" s="598"/>
      <c r="H365" s="598"/>
      <c r="I365" s="598"/>
      <c r="J365" s="598"/>
      <c r="K365" s="597"/>
      <c r="L365" s="35"/>
      <c r="M365" s="35"/>
      <c r="N365" s="35"/>
      <c r="O365" s="35"/>
      <c r="P365" s="35"/>
      <c r="Q365" s="35"/>
      <c r="R365" s="35"/>
      <c r="S365" s="35"/>
      <c r="T365" s="35"/>
    </row>
    <row r="366" spans="1:21" s="38" customFormat="1" hidden="1" outlineLevel="1">
      <c r="A366" s="151" t="s">
        <v>123</v>
      </c>
      <c r="B366" s="484">
        <f>(INDEX(Data!1413:1413,1,$P$1-18))+(INDEX(Data!1413:1413,1,$P$1-17))</f>
        <v>13063810</v>
      </c>
      <c r="C366" s="484">
        <f>(INDEX(Data!1413:1413,1,$P$1-16))+(INDEX(Data!1413:1413,1,$P$1-15))</f>
        <v>12403466</v>
      </c>
      <c r="D366" s="484">
        <f>(INDEX(Data!1413:1413,1,$P$1-14))+(INDEX(Data!1413:1413,1,$P$1-13))</f>
        <v>13692190</v>
      </c>
      <c r="E366" s="484">
        <f>(INDEX(Data!1413:1413,1,$P$1-12))+(INDEX(Data!1413:1413,1,$P$1-11))</f>
        <v>13031412</v>
      </c>
      <c r="F366" s="484">
        <f>(INDEX(Data!1413:1413,1,$P$1-10))+(INDEX(Data!1413:1413,1,$P$1-9))</f>
        <v>12960107</v>
      </c>
      <c r="G366" s="484">
        <f>(INDEX(Data!1413:1413,1,$P$1-8))+(INDEX(Data!1413:1413,1,$P$1-7))</f>
        <v>11498760</v>
      </c>
      <c r="H366" s="390">
        <f>(INDEX(Data!1413:1413,1,$P$1-6))+(INDEX(Data!1413:1413,1,$P$1-5))</f>
        <v>12503722</v>
      </c>
      <c r="I366" s="484">
        <f>(INDEX(Data!1413:1413,1,$P$1-4))+(INDEX(Data!1413:1413,1,$P$1-3))</f>
        <v>13085278</v>
      </c>
      <c r="J366" s="390">
        <f>(INDEX(Data!1413:1413,1,$P$1-2))+(INDEX(Data!1413:1413,1,$P$1-1))</f>
        <v>12858218</v>
      </c>
      <c r="K366" s="371">
        <f>(INDEX(Data!1413:1413,1,$P$1))+(INDEX(Data!1413:1413,1,$P$1+1))</f>
        <v>13898002</v>
      </c>
      <c r="L366" s="12"/>
      <c r="M366" s="12"/>
      <c r="N366" s="12"/>
      <c r="O366" s="12"/>
      <c r="P366" s="12"/>
      <c r="Q366" s="12"/>
      <c r="R366" s="12"/>
      <c r="S366" s="12"/>
      <c r="T366" s="12"/>
      <c r="U366" s="12"/>
    </row>
    <row r="367" spans="1:21" s="38" customFormat="1" hidden="1" outlineLevel="1">
      <c r="A367" s="151" t="s">
        <v>124</v>
      </c>
      <c r="B367" s="153">
        <f>(INDEX(Data!1414:1414,1,$P$1-18))+(INDEX(Data!1414:1414,1,$P$1-17))</f>
        <v>7523610</v>
      </c>
      <c r="C367" s="153">
        <f>(INDEX(Data!1414:1414,1,$P$1-16))+(INDEX(Data!1414:1414,1,$P$1-15))</f>
        <v>6748422</v>
      </c>
      <c r="D367" s="153">
        <f>(INDEX(Data!1414:1414,1,$P$1-14))+(INDEX(Data!1414:1414,1,$P$1-13))</f>
        <v>7414094</v>
      </c>
      <c r="E367" s="153">
        <f>(INDEX(Data!1414:1414,1,$P$1-12))+(INDEX(Data!1414:1414,1,$P$1-11))</f>
        <v>7573190</v>
      </c>
      <c r="F367" s="153">
        <f>(INDEX(Data!1414:1414,1,$P$1-10))+(INDEX(Data!1414:1414,1,$P$1-9))</f>
        <v>6912613</v>
      </c>
      <c r="G367" s="153">
        <f>(INDEX(Data!1414:1414,1,$P$1-8))+(INDEX(Data!1414:1414,1,$P$1-7))</f>
        <v>6265958</v>
      </c>
      <c r="H367" s="154">
        <f>(INDEX(Data!1414:1414,1,$P$1-6))+(INDEX(Data!1414:1414,1,$P$1-5))</f>
        <v>6423458</v>
      </c>
      <c r="I367" s="153">
        <f>(INDEX(Data!1414:1414,1,$P$1-4))+(INDEX(Data!1414:1414,1,$P$1-3))</f>
        <v>6300742</v>
      </c>
      <c r="J367" s="154">
        <f>(INDEX(Data!1414:1414,1,$P$1-2))+(INDEX(Data!1414:1414,1,$P$1-1))</f>
        <v>6198636</v>
      </c>
      <c r="K367" s="155">
        <f>(INDEX(Data!1414:1414,1,$P$1))+(INDEX(Data!1414:1414,1,$P$1+1))</f>
        <v>6345938</v>
      </c>
      <c r="L367" s="12"/>
      <c r="M367" s="12"/>
      <c r="N367" s="12"/>
      <c r="O367" s="12"/>
      <c r="P367" s="12"/>
      <c r="Q367" s="12"/>
      <c r="R367" s="12"/>
      <c r="S367" s="12"/>
      <c r="T367" s="12"/>
      <c r="U367" s="12"/>
    </row>
    <row r="368" spans="1:21" s="38" customFormat="1" hidden="1" outlineLevel="1">
      <c r="A368" s="151" t="s">
        <v>125</v>
      </c>
      <c r="B368" s="153">
        <f>(INDEX(Data!1415:1415,1,$P$1-18))+(INDEX(Data!1415:1415,1,$P$1-17))</f>
        <v>8977414</v>
      </c>
      <c r="C368" s="153">
        <f>(INDEX(Data!1415:1415,1,$P$1-16))+(INDEX(Data!1415:1415,1,$P$1-15))</f>
        <v>8345272</v>
      </c>
      <c r="D368" s="153">
        <f>(INDEX(Data!1415:1415,1,$P$1-14))+(INDEX(Data!1415:1415,1,$P$1-13))</f>
        <v>8017358</v>
      </c>
      <c r="E368" s="153">
        <f>(INDEX(Data!1415:1415,1,$P$1-12))+(INDEX(Data!1415:1415,1,$P$1-11))</f>
        <v>8189318</v>
      </c>
      <c r="F368" s="153">
        <f>(INDEX(Data!1415:1415,1,$P$1-10))+(INDEX(Data!1415:1415,1,$P$1-9))</f>
        <v>8129404</v>
      </c>
      <c r="G368" s="153">
        <f>(INDEX(Data!1415:1415,1,$P$1-8))+(INDEX(Data!1415:1415,1,$P$1-7))</f>
        <v>8107884</v>
      </c>
      <c r="H368" s="154">
        <f>(INDEX(Data!1415:1415,1,$P$1-6))+(INDEX(Data!1415:1415,1,$P$1-5))</f>
        <v>8344236</v>
      </c>
      <c r="I368" s="153">
        <f>(INDEX(Data!1415:1415,1,$P$1-4))+(INDEX(Data!1415:1415,1,$P$1-3))</f>
        <v>8281830</v>
      </c>
      <c r="J368" s="154">
        <f>(INDEX(Data!1415:1415,1,$P$1-2))+(INDEX(Data!1415:1415,1,$P$1-1))</f>
        <v>8007644</v>
      </c>
      <c r="K368" s="155">
        <f>(INDEX(Data!1415:1415,1,$P$1))+(INDEX(Data!1415:1415,1,$P$1+1))</f>
        <v>8485990</v>
      </c>
      <c r="L368" s="12"/>
      <c r="M368" s="12"/>
      <c r="N368" s="12"/>
      <c r="O368" s="12"/>
      <c r="P368" s="12"/>
      <c r="Q368" s="12"/>
      <c r="R368" s="12"/>
      <c r="S368" s="12"/>
      <c r="T368" s="12"/>
      <c r="U368" s="12"/>
    </row>
    <row r="369" spans="1:21" s="38" customFormat="1" hidden="1" outlineLevel="1">
      <c r="A369" s="151" t="s">
        <v>126</v>
      </c>
      <c r="B369" s="153">
        <f>(INDEX(Data!1416:1416,1,$P$1-18))+(INDEX(Data!1416:1416,1,$P$1-17))</f>
        <v>7133418</v>
      </c>
      <c r="C369" s="153">
        <f>(INDEX(Data!1416:1416,1,$P$1-16))+(INDEX(Data!1416:1416,1,$P$1-15))</f>
        <v>7030558</v>
      </c>
      <c r="D369" s="153">
        <f>(INDEX(Data!1416:1416,1,$P$1-14))+(INDEX(Data!1416:1416,1,$P$1-13))</f>
        <v>7142548</v>
      </c>
      <c r="E369" s="153">
        <f>(INDEX(Data!1416:1416,1,$P$1-12))+(INDEX(Data!1416:1416,1,$P$1-11))</f>
        <v>7105910</v>
      </c>
      <c r="F369" s="153">
        <f>(INDEX(Data!1416:1416,1,$P$1-10))+(INDEX(Data!1416:1416,1,$P$1-9))</f>
        <v>7889578</v>
      </c>
      <c r="G369" s="153">
        <f>(INDEX(Data!1416:1416,1,$P$1-8))+(INDEX(Data!1416:1416,1,$P$1-7))</f>
        <v>6889182</v>
      </c>
      <c r="H369" s="154">
        <f>(INDEX(Data!1416:1416,1,$P$1-6))+(INDEX(Data!1416:1416,1,$P$1-5))</f>
        <v>6813214</v>
      </c>
      <c r="I369" s="153">
        <f>(INDEX(Data!1416:1416,1,$P$1-4))+(INDEX(Data!1416:1416,1,$P$1-3))</f>
        <v>6577442</v>
      </c>
      <c r="J369" s="154">
        <f>(INDEX(Data!1416:1416,1,$P$1-2))+(INDEX(Data!1416:1416,1,$P$1-1))</f>
        <v>6739750</v>
      </c>
      <c r="K369" s="155">
        <f>(INDEX(Data!1416:1416,1,$P$1))+(INDEX(Data!1416:1416,1,$P$1+1))</f>
        <v>6917438</v>
      </c>
      <c r="L369" s="12"/>
      <c r="M369" s="12"/>
      <c r="N369" s="12"/>
      <c r="O369" s="12"/>
      <c r="P369" s="12"/>
      <c r="Q369" s="12"/>
      <c r="R369" s="12"/>
      <c r="S369" s="12"/>
      <c r="T369" s="12"/>
      <c r="U369" s="12"/>
    </row>
    <row r="370" spans="1:21" s="38" customFormat="1" hidden="1" outlineLevel="1">
      <c r="A370" s="151" t="s">
        <v>127</v>
      </c>
      <c r="B370" s="153">
        <f>(INDEX(Data!1417:1417,1,$P$1-18))+(INDEX(Data!1417:1417,1,$P$1-17))</f>
        <v>12141672</v>
      </c>
      <c r="C370" s="153">
        <f>(INDEX(Data!1417:1417,1,$P$1-16))+(INDEX(Data!1417:1417,1,$P$1-15))</f>
        <v>11880492</v>
      </c>
      <c r="D370" s="153">
        <f>(INDEX(Data!1417:1417,1,$P$1-14))+(INDEX(Data!1417:1417,1,$P$1-13))</f>
        <v>13675368</v>
      </c>
      <c r="E370" s="153">
        <f>(INDEX(Data!1417:1417,1,$P$1-12))+(INDEX(Data!1417:1417,1,$P$1-11))</f>
        <v>15371984</v>
      </c>
      <c r="F370" s="153">
        <f>(INDEX(Data!1417:1417,1,$P$1-10))+(INDEX(Data!1417:1417,1,$P$1-9))</f>
        <v>16226522</v>
      </c>
      <c r="G370" s="153">
        <f>(INDEX(Data!1417:1417,1,$P$1-8))+(INDEX(Data!1417:1417,1,$P$1-7))</f>
        <v>14827704</v>
      </c>
      <c r="H370" s="154">
        <f>(INDEX(Data!1417:1417,1,$P$1-6))+(INDEX(Data!1417:1417,1,$P$1-5))</f>
        <v>18589454</v>
      </c>
      <c r="I370" s="153">
        <f>(INDEX(Data!1417:1417,1,$P$1-4))+(INDEX(Data!1417:1417,1,$P$1-3))</f>
        <v>20972336</v>
      </c>
      <c r="J370" s="154">
        <f>(INDEX(Data!1417:1417,1,$P$1-2))+(INDEX(Data!1417:1417,1,$P$1-1))</f>
        <v>21122758</v>
      </c>
      <c r="K370" s="155">
        <f>(INDEX(Data!1417:1417,1,$P$1))+(INDEX(Data!1417:1417,1,$P$1+1))</f>
        <v>23059276</v>
      </c>
      <c r="L370" s="12"/>
      <c r="M370" s="12"/>
      <c r="N370" s="12"/>
      <c r="O370" s="12"/>
      <c r="P370" s="12"/>
      <c r="Q370" s="12"/>
      <c r="R370" s="12"/>
      <c r="S370" s="12"/>
      <c r="T370" s="12"/>
      <c r="U370" s="12"/>
    </row>
    <row r="371" spans="1:21" s="38" customFormat="1" hidden="1" outlineLevel="1">
      <c r="A371" s="151" t="s">
        <v>128</v>
      </c>
      <c r="B371" s="153">
        <f>(INDEX(Data!1418:1418,1,$P$1-18))+(INDEX(Data!1418:1418,1,$P$1-17))</f>
        <v>3245578</v>
      </c>
      <c r="C371" s="153">
        <f>(INDEX(Data!1418:1418,1,$P$1-16))+(INDEX(Data!1418:1418,1,$P$1-15))</f>
        <v>3222500</v>
      </c>
      <c r="D371" s="153">
        <f>(INDEX(Data!1418:1418,1,$P$1-14))+(INDEX(Data!1418:1418,1,$P$1-13))</f>
        <v>3178954</v>
      </c>
      <c r="E371" s="153">
        <f>(INDEX(Data!1418:1418,1,$P$1-12))+(INDEX(Data!1418:1418,1,$P$1-11))</f>
        <v>3210858</v>
      </c>
      <c r="F371" s="153">
        <f>(INDEX(Data!1418:1418,1,$P$1-10))+(INDEX(Data!1418:1418,1,$P$1-9))</f>
        <v>3029187</v>
      </c>
      <c r="G371" s="153">
        <f>(INDEX(Data!1418:1418,1,$P$1-8))+(INDEX(Data!1418:1418,1,$P$1-7))</f>
        <v>3140476</v>
      </c>
      <c r="H371" s="154">
        <f>(INDEX(Data!1418:1418,1,$P$1-6))+(INDEX(Data!1418:1418,1,$P$1-5))</f>
        <v>3117926</v>
      </c>
      <c r="I371" s="153">
        <f>(INDEX(Data!1418:1418,1,$P$1-4))+(INDEX(Data!1418:1418,1,$P$1-3))</f>
        <v>3096024</v>
      </c>
      <c r="J371" s="154">
        <f>(INDEX(Data!1418:1418,1,$P$1-2))+(INDEX(Data!1418:1418,1,$P$1-1))</f>
        <v>3117500</v>
      </c>
      <c r="K371" s="155">
        <f>(INDEX(Data!1418:1418,1,$P$1))+(INDEX(Data!1418:1418,1,$P$1+1))</f>
        <v>3278824</v>
      </c>
      <c r="L371" s="12"/>
      <c r="M371" s="12"/>
      <c r="N371" s="12"/>
      <c r="O371" s="12"/>
      <c r="P371" s="12"/>
      <c r="Q371" s="12"/>
      <c r="R371" s="12"/>
      <c r="S371" s="12"/>
      <c r="T371" s="12"/>
      <c r="U371" s="12"/>
    </row>
    <row r="372" spans="1:21" s="38" customFormat="1" hidden="1" outlineLevel="1">
      <c r="A372" s="151" t="s">
        <v>129</v>
      </c>
      <c r="B372" s="153">
        <f>(INDEX(Data!1419:1419,1,$P$1-18))+(INDEX(Data!1419:1419,1,$P$1-17))</f>
        <v>4294996</v>
      </c>
      <c r="C372" s="153">
        <f>(INDEX(Data!1419:1419,1,$P$1-16))+(INDEX(Data!1419:1419,1,$P$1-15))</f>
        <v>4432844</v>
      </c>
      <c r="D372" s="153">
        <f>(INDEX(Data!1419:1419,1,$P$1-14))+(INDEX(Data!1419:1419,1,$P$1-13))</f>
        <v>4846534</v>
      </c>
      <c r="E372" s="153">
        <f>(INDEX(Data!1419:1419,1,$P$1-12))+(INDEX(Data!1419:1419,1,$P$1-11))</f>
        <v>5040096</v>
      </c>
      <c r="F372" s="153">
        <f>(INDEX(Data!1419:1419,1,$P$1-10))+(INDEX(Data!1419:1419,1,$P$1-9))</f>
        <v>4774172</v>
      </c>
      <c r="G372" s="153">
        <f>(INDEX(Data!1419:1419,1,$P$1-8))+(INDEX(Data!1419:1419,1,$P$1-7))</f>
        <v>4540178</v>
      </c>
      <c r="H372" s="154">
        <f>(INDEX(Data!1419:1419,1,$P$1-6))+(INDEX(Data!1419:1419,1,$P$1-5))</f>
        <v>4744578</v>
      </c>
      <c r="I372" s="153">
        <f>(INDEX(Data!1419:1419,1,$P$1-4))+(INDEX(Data!1419:1419,1,$P$1-3))</f>
        <v>5304718</v>
      </c>
      <c r="J372" s="154">
        <f>(INDEX(Data!1419:1419,1,$P$1-2))+(INDEX(Data!1419:1419,1,$P$1-1))</f>
        <v>5672114</v>
      </c>
      <c r="K372" s="155">
        <f>(INDEX(Data!1419:1419,1,$P$1))+(INDEX(Data!1419:1419,1,$P$1+1))</f>
        <v>5279816</v>
      </c>
      <c r="L372" s="12"/>
      <c r="M372" s="12"/>
      <c r="N372" s="12"/>
      <c r="O372" s="12"/>
      <c r="P372" s="12"/>
      <c r="Q372" s="12"/>
      <c r="R372" s="12"/>
      <c r="S372" s="12"/>
      <c r="T372" s="12"/>
      <c r="U372" s="12"/>
    </row>
    <row r="373" spans="1:21" s="38" customFormat="1" hidden="1" outlineLevel="1">
      <c r="A373" s="151" t="s">
        <v>405</v>
      </c>
      <c r="B373" s="153">
        <f>(INDEX(Data!1420:1420,1,$P$1-18))+(INDEX(Data!1420:1420,1,$P$1-17))</f>
        <v>3332552</v>
      </c>
      <c r="C373" s="153">
        <f>(INDEX(Data!1420:1420,1,$P$1-16))+(INDEX(Data!1420:1420,1,$P$1-15))</f>
        <v>3299044</v>
      </c>
      <c r="D373" s="153">
        <f>(INDEX(Data!1420:1420,1,$P$1-14))+(INDEX(Data!1420:1420,1,$P$1-13))</f>
        <v>3465134</v>
      </c>
      <c r="E373" s="153">
        <f>(INDEX(Data!1420:1420,1,$P$1-12))+(INDEX(Data!1420:1420,1,$P$1-11))</f>
        <v>3555976</v>
      </c>
      <c r="F373" s="153">
        <f>(INDEX(Data!1420:1420,1,$P$1-10))+(INDEX(Data!1420:1420,1,$P$1-9))</f>
        <v>3534703</v>
      </c>
      <c r="G373" s="153">
        <f>(INDEX(Data!1420:1420,1,$P$1-8))+(INDEX(Data!1420:1420,1,$P$1-7))</f>
        <v>3699472</v>
      </c>
      <c r="H373" s="154">
        <f>(INDEX(Data!1420:1420,1,$P$1-6))+(INDEX(Data!1420:1420,1,$P$1-5))</f>
        <v>3846388</v>
      </c>
      <c r="I373" s="153">
        <f>(INDEX(Data!1420:1420,1,$P$1-4))+(INDEX(Data!1420:1420,1,$P$1-3))</f>
        <v>3790946</v>
      </c>
      <c r="J373" s="154">
        <f>(INDEX(Data!1420:1420,1,$P$1-2))+(INDEX(Data!1420:1420,1,$P$1-1))</f>
        <v>3861074</v>
      </c>
      <c r="K373" s="155">
        <f>(INDEX(Data!1420:1420,1,$P$1))+(INDEX(Data!1420:1420,1,$P$1+1))</f>
        <v>3896270</v>
      </c>
      <c r="L373" s="12"/>
      <c r="M373" s="12"/>
      <c r="N373" s="12"/>
      <c r="O373" s="12"/>
      <c r="P373" s="12"/>
      <c r="Q373" s="12"/>
      <c r="R373" s="12"/>
      <c r="S373" s="12"/>
      <c r="T373" s="12"/>
      <c r="U373" s="12"/>
    </row>
    <row r="374" spans="1:21" s="38" customFormat="1" hidden="1" outlineLevel="1">
      <c r="A374" s="151" t="s">
        <v>406</v>
      </c>
      <c r="B374" s="153">
        <f>(INDEX(Data!1421:1421,1,$P$1-18))+(INDEX(Data!1421:1421,1,$P$1-17))</f>
        <v>3369696</v>
      </c>
      <c r="C374" s="153">
        <f>(INDEX(Data!1421:1421,1,$P$1-16))+(INDEX(Data!1421:1421,1,$P$1-15))</f>
        <v>3442802</v>
      </c>
      <c r="D374" s="153">
        <f>(INDEX(Data!1421:1421,1,$P$1-14))+(INDEX(Data!1421:1421,1,$P$1-13))</f>
        <v>3510312</v>
      </c>
      <c r="E374" s="153">
        <f>(INDEX(Data!1421:1421,1,$P$1-12))+(INDEX(Data!1421:1421,1,$P$1-11))</f>
        <v>3488522</v>
      </c>
      <c r="F374" s="153">
        <f>(INDEX(Data!1421:1421,1,$P$1-10))+(INDEX(Data!1421:1421,1,$P$1-9))</f>
        <v>3326935</v>
      </c>
      <c r="G374" s="153">
        <f>(INDEX(Data!1421:1421,1,$P$1-8))+(INDEX(Data!1421:1421,1,$P$1-7))</f>
        <v>3941564</v>
      </c>
      <c r="H374" s="154">
        <f>(INDEX(Data!1421:1421,1,$P$1-6))+(INDEX(Data!1421:1421,1,$P$1-5))</f>
        <v>4300366</v>
      </c>
      <c r="I374" s="153">
        <f>(INDEX(Data!1421:1421,1,$P$1-4))+(INDEX(Data!1421:1421,1,$P$1-3))</f>
        <v>3757266</v>
      </c>
      <c r="J374" s="154">
        <f>(INDEX(Data!1421:1421,1,$P$1-2))+(INDEX(Data!1421:1421,1,$P$1-1))</f>
        <v>3752758</v>
      </c>
      <c r="K374" s="155">
        <f>(INDEX(Data!1421:1421,1,$P$1))+(INDEX(Data!1421:1421,1,$P$1+1))</f>
        <v>3715134</v>
      </c>
      <c r="L374" s="12"/>
      <c r="M374" s="12"/>
      <c r="N374" s="12"/>
      <c r="O374" s="12"/>
      <c r="P374" s="12"/>
      <c r="Q374" s="12"/>
      <c r="R374" s="12"/>
      <c r="S374" s="12"/>
      <c r="T374" s="12"/>
      <c r="U374" s="12"/>
    </row>
    <row r="375" spans="1:21" s="38" customFormat="1" ht="15" hidden="1" customHeight="1" outlineLevel="1">
      <c r="A375" s="151" t="s">
        <v>407</v>
      </c>
      <c r="B375" s="153">
        <f>(INDEX(Data!1422:1422,1,$P$1-18))+(INDEX(Data!1422:1422,1,$P$1-17))</f>
        <v>0</v>
      </c>
      <c r="C375" s="153">
        <f>(INDEX(Data!1422:1422,1,$P$1-16))+(INDEX(Data!1422:1422,1,$P$1-15))</f>
        <v>0</v>
      </c>
      <c r="D375" s="153">
        <f>(INDEX(Data!1422:1422,1,$P$1-14))+(INDEX(Data!1422:1422,1,$P$1-13))</f>
        <v>0</v>
      </c>
      <c r="E375" s="153">
        <f>(INDEX(Data!1422:1422,1,$P$1-12))+(INDEX(Data!1422:1422,1,$P$1-11))</f>
        <v>0</v>
      </c>
      <c r="F375" s="153">
        <f>(INDEX(Data!1422:1422,1,$P$1-10))+(INDEX(Data!1422:1422,1,$P$1-9))</f>
        <v>0</v>
      </c>
      <c r="G375" s="153">
        <f>(INDEX(Data!1422:1422,1,$P$1-8))+(INDEX(Data!1422:1422,1,$P$1-7))</f>
        <v>0</v>
      </c>
      <c r="H375" s="154">
        <f>(INDEX(Data!1422:1422,1,$P$1-6))+(INDEX(Data!1422:1422,1,$P$1-5))</f>
        <v>0</v>
      </c>
      <c r="I375" s="153">
        <f>(INDEX(Data!1422:1422,1,$P$1-4))+(INDEX(Data!1422:1422,1,$P$1-3))</f>
        <v>3395712</v>
      </c>
      <c r="J375" s="154">
        <f>(INDEX(Data!1422:1422,1,$P$1-2))+(INDEX(Data!1422:1422,1,$P$1-1))</f>
        <v>3228316</v>
      </c>
      <c r="K375" s="155">
        <f>(INDEX(Data!1422:1422,1,$P$1))+(INDEX(Data!1422:1422,1,$P$1+1))</f>
        <v>3120514</v>
      </c>
      <c r="L375" s="12"/>
      <c r="M375" s="12"/>
      <c r="N375" s="12"/>
      <c r="O375" s="12"/>
      <c r="P375" s="12"/>
      <c r="Q375" s="12"/>
      <c r="R375" s="12"/>
      <c r="S375" s="12"/>
      <c r="T375" s="12"/>
      <c r="U375" s="12"/>
    </row>
    <row r="376" spans="1:21" s="38" customFormat="1" hidden="1" outlineLevel="1">
      <c r="A376" s="151" t="s">
        <v>420</v>
      </c>
      <c r="B376" s="153">
        <f>(INDEX(Data!1423:1423,1,$P$1-18))+(INDEX(Data!1423:1423,1,$P$1-17))</f>
        <v>0</v>
      </c>
      <c r="C376" s="153">
        <f>(INDEX(Data!1423:1423,1,$P$1-16))+(INDEX(Data!1423:1423,1,$P$1-15))</f>
        <v>0</v>
      </c>
      <c r="D376" s="153">
        <f>(INDEX(Data!1423:1423,1,$P$1-14))+(INDEX(Data!1423:1423,1,$P$1-13))</f>
        <v>0</v>
      </c>
      <c r="E376" s="153">
        <f>(INDEX(Data!1423:1423,1,$P$1-12))+(INDEX(Data!1423:1423,1,$P$1-11))</f>
        <v>0</v>
      </c>
      <c r="F376" s="153">
        <f>(INDEX(Data!1423:1423,1,$P$1-10))+(INDEX(Data!1423:1423,1,$P$1-9))</f>
        <v>0</v>
      </c>
      <c r="G376" s="153">
        <f>(INDEX(Data!1423:1423,1,$P$1-8))+(INDEX(Data!1423:1423,1,$P$1-7))</f>
        <v>0</v>
      </c>
      <c r="H376" s="154">
        <f>(INDEX(Data!1423:1423,1,$P$1-6))+(INDEX(Data!1423:1423,1,$P$1-5))</f>
        <v>0</v>
      </c>
      <c r="I376" s="153">
        <f>(INDEX(Data!1423:1423,1,$P$1-4))+(INDEX(Data!1423:1423,1,$P$1-3))</f>
        <v>0</v>
      </c>
      <c r="J376" s="154">
        <f>(INDEX(Data!1423:1423,1,$P$1-2))+(INDEX(Data!1423:1423,1,$P$1-1))</f>
        <v>2922484</v>
      </c>
      <c r="K376" s="155">
        <f>(INDEX(Data!1423:1423,1,$P$1))+(INDEX(Data!1423:1423,1,$P$1+1))</f>
        <v>3467406</v>
      </c>
      <c r="L376" s="12"/>
      <c r="M376" s="12"/>
      <c r="N376" s="12"/>
      <c r="O376" s="12"/>
      <c r="P376" s="12"/>
      <c r="Q376" s="12"/>
      <c r="R376" s="12"/>
      <c r="S376" s="12"/>
      <c r="T376" s="12"/>
      <c r="U376" s="12"/>
    </row>
    <row r="377" spans="1:21" s="38" customFormat="1" hidden="1" outlineLevel="1">
      <c r="A377" s="151" t="s">
        <v>421</v>
      </c>
      <c r="B377" s="153">
        <f>(INDEX(Data!1424:1424,1,$P$1-18))+(INDEX(Data!1424:1424,1,$P$1-17))</f>
        <v>0</v>
      </c>
      <c r="C377" s="153">
        <f>(INDEX(Data!1424:1424,1,$P$1-16))+(INDEX(Data!1424:1424,1,$P$1-15))</f>
        <v>0</v>
      </c>
      <c r="D377" s="153">
        <f>(INDEX(Data!1424:1424,1,$P$1-14))+(INDEX(Data!1424:1424,1,$P$1-13))</f>
        <v>0</v>
      </c>
      <c r="E377" s="153">
        <f>(INDEX(Data!1424:1424,1,$P$1-12))+(INDEX(Data!1424:1424,1,$P$1-11))</f>
        <v>0</v>
      </c>
      <c r="F377" s="153">
        <f>(INDEX(Data!1424:1424,1,$P$1-10))+(INDEX(Data!1424:1424,1,$P$1-9))</f>
        <v>0</v>
      </c>
      <c r="G377" s="153">
        <f>(INDEX(Data!1424:1424,1,$P$1-8))+(INDEX(Data!1424:1424,1,$P$1-7))</f>
        <v>0</v>
      </c>
      <c r="H377" s="154">
        <f>(INDEX(Data!1424:1424,1,$P$1-6))+(INDEX(Data!1424:1424,1,$P$1-5))</f>
        <v>0</v>
      </c>
      <c r="I377" s="153">
        <f>(INDEX(Data!1424:1424,1,$P$1-4))+(INDEX(Data!1424:1424,1,$P$1-3))</f>
        <v>0</v>
      </c>
      <c r="J377" s="154">
        <f>(INDEX(Data!1424:1424,1,$P$1-2))+(INDEX(Data!1424:1424,1,$P$1-1))</f>
        <v>3147126</v>
      </c>
      <c r="K377" s="155">
        <f>(INDEX(Data!1424:1424,1,$P$1))+(INDEX(Data!1424:1424,1,$P$1+1))</f>
        <v>3080826</v>
      </c>
      <c r="L377" s="12"/>
      <c r="M377" s="12"/>
      <c r="N377" s="12"/>
      <c r="O377" s="12"/>
      <c r="P377" s="12"/>
      <c r="Q377" s="12"/>
      <c r="R377" s="12"/>
      <c r="S377" s="12"/>
      <c r="T377" s="12"/>
      <c r="U377" s="12"/>
    </row>
    <row r="378" spans="1:21" collapsed="1">
      <c r="A378" s="370" t="s">
        <v>186</v>
      </c>
      <c r="B378" s="446">
        <f t="shared" ref="B378:F378" si="147">SUM(B366:B377)</f>
        <v>63082746</v>
      </c>
      <c r="C378" s="446">
        <f t="shared" si="147"/>
        <v>60805400</v>
      </c>
      <c r="D378" s="446">
        <f t="shared" si="147"/>
        <v>64942492</v>
      </c>
      <c r="E378" s="446">
        <f t="shared" si="147"/>
        <v>66567266</v>
      </c>
      <c r="F378" s="446">
        <f t="shared" si="147"/>
        <v>66783221</v>
      </c>
      <c r="G378" s="446">
        <f t="shared" ref="G378:K378" si="148">SUM(G366:G377)</f>
        <v>62911178</v>
      </c>
      <c r="H378" s="406">
        <f t="shared" si="148"/>
        <v>68683342</v>
      </c>
      <c r="I378" s="446">
        <f t="shared" si="148"/>
        <v>74562294</v>
      </c>
      <c r="J378" s="406">
        <f t="shared" si="148"/>
        <v>80628378</v>
      </c>
      <c r="K378" s="447">
        <f t="shared" si="148"/>
        <v>84545434</v>
      </c>
      <c r="N378" s="12"/>
      <c r="O378" s="12"/>
      <c r="P378" s="12"/>
      <c r="Q378" s="12"/>
      <c r="R378" s="12"/>
      <c r="S378" s="12"/>
      <c r="T378" s="12"/>
      <c r="U378" s="12"/>
    </row>
    <row r="379" spans="1:21" hidden="1">
      <c r="A379" s="410" t="s">
        <v>215</v>
      </c>
      <c r="B379" s="430"/>
      <c r="C379" s="430"/>
      <c r="D379" s="430"/>
      <c r="E379" s="430"/>
      <c r="F379" s="430"/>
      <c r="G379" s="430"/>
      <c r="H379" s="430"/>
      <c r="I379" s="430"/>
      <c r="J379" s="430"/>
      <c r="K379" s="496"/>
      <c r="N379" s="12"/>
      <c r="O379" s="12"/>
      <c r="P379" s="12"/>
      <c r="Q379" s="12"/>
      <c r="R379" s="12"/>
      <c r="S379" s="12"/>
      <c r="T379" s="12"/>
      <c r="U379" s="12"/>
    </row>
    <row r="380" spans="1:21" ht="25.5" hidden="1">
      <c r="A380" s="411" t="s">
        <v>298</v>
      </c>
      <c r="B380" s="497"/>
      <c r="C380" s="497"/>
      <c r="D380" s="497"/>
      <c r="E380" s="497"/>
      <c r="F380" s="497"/>
      <c r="G380" s="497"/>
      <c r="H380" s="497"/>
      <c r="I380" s="497"/>
      <c r="J380" s="497"/>
      <c r="K380" s="498"/>
      <c r="N380" s="12"/>
      <c r="O380" s="12"/>
      <c r="P380" s="12"/>
      <c r="Q380" s="12"/>
      <c r="R380" s="12"/>
      <c r="S380" s="12"/>
      <c r="T380" s="12"/>
      <c r="U380" s="12"/>
    </row>
    <row r="381" spans="1:21" s="38" customFormat="1" hidden="1" outlineLevel="1">
      <c r="A381" s="600" t="s">
        <v>187</v>
      </c>
      <c r="B381" s="598"/>
      <c r="C381" s="598"/>
      <c r="D381" s="598"/>
      <c r="E381" s="598"/>
      <c r="F381" s="598"/>
      <c r="G381" s="598"/>
      <c r="H381" s="598"/>
      <c r="I381" s="598"/>
      <c r="J381" s="598"/>
      <c r="K381" s="597"/>
      <c r="L381" s="35"/>
      <c r="M381" s="35"/>
      <c r="N381" s="35"/>
      <c r="O381" s="35"/>
      <c r="P381" s="35"/>
      <c r="Q381" s="35"/>
      <c r="R381" s="35"/>
      <c r="S381" s="35"/>
      <c r="T381" s="35"/>
    </row>
    <row r="382" spans="1:21" hidden="1" outlineLevel="1">
      <c r="A382" s="626" t="s">
        <v>123</v>
      </c>
      <c r="B382" s="484">
        <f>(INDEX(Data!1450:1450,1,$P$1-18))+(INDEX(Data!1450:1450,1,$P$1-17))</f>
        <v>0</v>
      </c>
      <c r="C382" s="484">
        <f>(INDEX(Data!1450:1450,1,$P$1-16))+(INDEX(Data!1450:1450,1,$P$1-15))</f>
        <v>0</v>
      </c>
      <c r="D382" s="484">
        <f>(INDEX(Data!1450:1450,1,$P$1-14))+(INDEX(Data!1450:1450,1,$P$1-13))</f>
        <v>0</v>
      </c>
      <c r="E382" s="484">
        <f>(INDEX(Data!1450:1450,1,$P$1-12))+(INDEX(Data!1450:1450,1,$P$1-11))</f>
        <v>0</v>
      </c>
      <c r="F382" s="484">
        <f>(INDEX(Data!1450:1450,1,$P$1-10))+(INDEX(Data!1450:1450,1,$P$1-9))</f>
        <v>0</v>
      </c>
      <c r="G382" s="484">
        <f>(INDEX(Data!1450:1450,1,$P$1-8))+(INDEX(Data!1450:1450,1,$P$1-7))</f>
        <v>0</v>
      </c>
      <c r="H382" s="390">
        <f>(INDEX(Data!1450:1450,1,$P$1-6))+(INDEX(Data!1450:1450,1,$P$1-5))</f>
        <v>0</v>
      </c>
      <c r="I382" s="484">
        <f>(INDEX(Data!1450:1450,1,$P$1-4))+(INDEX(Data!1450:1450,1,$P$1-3))</f>
        <v>0</v>
      </c>
      <c r="J382" s="390">
        <f>(INDEX(Data!1450:1450,1,$P$1-2))+(INDEX(Data!1450:1450,1,$P$1-1))</f>
        <v>0</v>
      </c>
      <c r="K382" s="371">
        <f>(INDEX(Data!1450:1450,1,$P$1))+(INDEX(Data!1450:1450,1,$P$1+1))</f>
        <v>114849890</v>
      </c>
      <c r="N382" s="12"/>
      <c r="O382" s="12"/>
      <c r="P382" s="12"/>
      <c r="Q382" s="12"/>
      <c r="R382" s="12"/>
      <c r="S382" s="12"/>
      <c r="T382" s="12"/>
      <c r="U382" s="12"/>
    </row>
    <row r="383" spans="1:21" hidden="1" outlineLevel="1">
      <c r="A383" s="627" t="s">
        <v>124</v>
      </c>
      <c r="B383" s="153">
        <f>(INDEX(Data!1451:1451,1,$P$1-18))+(INDEX(Data!1451:1451,1,$P$1-17))</f>
        <v>0</v>
      </c>
      <c r="C383" s="153">
        <f>(INDEX(Data!1451:1451,1,$P$1-16))+(INDEX(Data!1451:1451,1,$P$1-15))</f>
        <v>0</v>
      </c>
      <c r="D383" s="153">
        <f>(INDEX(Data!1451:1451,1,$P$1-14))+(INDEX(Data!1451:1451,1,$P$1-13))</f>
        <v>0</v>
      </c>
      <c r="E383" s="153">
        <f>(INDEX(Data!1451:1451,1,$P$1-12))+(INDEX(Data!1451:1451,1,$P$1-11))</f>
        <v>0</v>
      </c>
      <c r="F383" s="153">
        <f>(INDEX(Data!1451:1451,1,$P$1-10))+(INDEX(Data!1451:1451,1,$P$1-9))</f>
        <v>0</v>
      </c>
      <c r="G383" s="153">
        <f>(INDEX(Data!1451:1451,1,$P$1-8))+(INDEX(Data!1451:1451,1,$P$1-7))</f>
        <v>0</v>
      </c>
      <c r="H383" s="154">
        <f>(INDEX(Data!1451:1451,1,$P$1-6))+(INDEX(Data!1451:1451,1,$P$1-5))</f>
        <v>0</v>
      </c>
      <c r="I383" s="153">
        <f>(INDEX(Data!1451:1451,1,$P$1-4))+(INDEX(Data!1451:1451,1,$P$1-3))</f>
        <v>0</v>
      </c>
      <c r="J383" s="154">
        <f>(INDEX(Data!1451:1451,1,$P$1-2))+(INDEX(Data!1451:1451,1,$P$1-1))</f>
        <v>0</v>
      </c>
      <c r="K383" s="155">
        <f>(INDEX(Data!1451:1451,1,$P$1))+(INDEX(Data!1451:1451,1,$P$1+1))</f>
        <v>305202920</v>
      </c>
      <c r="N383" s="12"/>
      <c r="O383" s="12"/>
      <c r="P383" s="12"/>
      <c r="Q383" s="12"/>
      <c r="R383" s="12"/>
      <c r="S383" s="12"/>
      <c r="T383" s="12"/>
      <c r="U383" s="12"/>
    </row>
    <row r="384" spans="1:21" hidden="1" outlineLevel="1">
      <c r="A384" s="627" t="s">
        <v>125</v>
      </c>
      <c r="B384" s="153">
        <f>(INDEX(Data!1452:1452,1,$P$1-18))+(INDEX(Data!1452:1452,1,$P$1-17))</f>
        <v>0</v>
      </c>
      <c r="C384" s="153">
        <f>(INDEX(Data!1452:1452,1,$P$1-16))+(INDEX(Data!1452:1452,1,$P$1-15))</f>
        <v>0</v>
      </c>
      <c r="D384" s="153">
        <f>(INDEX(Data!1452:1452,1,$P$1-14))+(INDEX(Data!1452:1452,1,$P$1-13))</f>
        <v>0</v>
      </c>
      <c r="E384" s="153">
        <f>(INDEX(Data!1452:1452,1,$P$1-12))+(INDEX(Data!1452:1452,1,$P$1-11))</f>
        <v>0</v>
      </c>
      <c r="F384" s="153">
        <f>(INDEX(Data!1452:1452,1,$P$1-10))+(INDEX(Data!1452:1452,1,$P$1-9))</f>
        <v>0</v>
      </c>
      <c r="G384" s="153">
        <f>(INDEX(Data!1452:1452,1,$P$1-8))+(INDEX(Data!1452:1452,1,$P$1-7))</f>
        <v>0</v>
      </c>
      <c r="H384" s="154">
        <f>(INDEX(Data!1452:1452,1,$P$1-6))+(INDEX(Data!1452:1452,1,$P$1-5))</f>
        <v>0</v>
      </c>
      <c r="I384" s="153">
        <f>(INDEX(Data!1452:1452,1,$P$1-4))+(INDEX(Data!1452:1452,1,$P$1-3))</f>
        <v>0</v>
      </c>
      <c r="J384" s="154">
        <f>(INDEX(Data!1452:1452,1,$P$1-2))+(INDEX(Data!1452:1452,1,$P$1-1))</f>
        <v>0</v>
      </c>
      <c r="K384" s="155">
        <f>(INDEX(Data!1452:1452,1,$P$1))+(INDEX(Data!1452:1452,1,$P$1+1))</f>
        <v>25476160</v>
      </c>
      <c r="N384" s="12"/>
      <c r="O384" s="12"/>
      <c r="P384" s="12"/>
      <c r="Q384" s="12"/>
      <c r="R384" s="12"/>
      <c r="S384" s="12"/>
      <c r="T384" s="12"/>
      <c r="U384" s="12"/>
    </row>
    <row r="385" spans="1:21" hidden="1" outlineLevel="1">
      <c r="A385" s="627" t="s">
        <v>126</v>
      </c>
      <c r="B385" s="153">
        <f>(INDEX(Data!1453:1453,1,$P$1-18))+(INDEX(Data!1453:1453,1,$P$1-17))</f>
        <v>0</v>
      </c>
      <c r="C385" s="153">
        <f>(INDEX(Data!1453:1453,1,$P$1-16))+(INDEX(Data!1453:1453,1,$P$1-15))</f>
        <v>0</v>
      </c>
      <c r="D385" s="153">
        <f>(INDEX(Data!1453:1453,1,$P$1-14))+(INDEX(Data!1453:1453,1,$P$1-13))</f>
        <v>0</v>
      </c>
      <c r="E385" s="153">
        <f>(INDEX(Data!1453:1453,1,$P$1-12))+(INDEX(Data!1453:1453,1,$P$1-11))</f>
        <v>0</v>
      </c>
      <c r="F385" s="153">
        <f>(INDEX(Data!1453:1453,1,$P$1-10))+(INDEX(Data!1453:1453,1,$P$1-9))</f>
        <v>0</v>
      </c>
      <c r="G385" s="153">
        <f>(INDEX(Data!1453:1453,1,$P$1-8))+(INDEX(Data!1453:1453,1,$P$1-7))</f>
        <v>0</v>
      </c>
      <c r="H385" s="154">
        <f>(INDEX(Data!1453:1453,1,$P$1-6))+(INDEX(Data!1453:1453,1,$P$1-5))</f>
        <v>0</v>
      </c>
      <c r="I385" s="153">
        <f>(INDEX(Data!1453:1453,1,$P$1-4))+(INDEX(Data!1453:1453,1,$P$1-3))</f>
        <v>0</v>
      </c>
      <c r="J385" s="154">
        <f>(INDEX(Data!1453:1453,1,$P$1-2))+(INDEX(Data!1453:1453,1,$P$1-1))</f>
        <v>0</v>
      </c>
      <c r="K385" s="155">
        <f>(INDEX(Data!1453:1453,1,$P$1))+(INDEX(Data!1453:1453,1,$P$1+1))</f>
        <v>25448000</v>
      </c>
      <c r="N385" s="12"/>
      <c r="O385" s="12"/>
      <c r="P385" s="12"/>
      <c r="Q385" s="12"/>
      <c r="R385" s="12"/>
      <c r="S385" s="12"/>
      <c r="T385" s="12"/>
      <c r="U385" s="12"/>
    </row>
    <row r="386" spans="1:21" hidden="1" outlineLevel="1">
      <c r="A386" s="609" t="s">
        <v>127</v>
      </c>
      <c r="B386" s="153">
        <f>(INDEX(Data!1454:1454,1,$P$1-18))+(INDEX(Data!1454:1454,1,$P$1-17))</f>
        <v>59836047.539999999</v>
      </c>
      <c r="C386" s="153">
        <f>(INDEX(Data!1454:1454,1,$P$1-16))+(INDEX(Data!1454:1454,1,$P$1-15))</f>
        <v>52820341.359999999</v>
      </c>
      <c r="D386" s="153">
        <f>(INDEX(Data!1454:1454,1,$P$1-14))+(INDEX(Data!1454:1454,1,$P$1-13))</f>
        <v>51889231</v>
      </c>
      <c r="E386" s="153">
        <f>(INDEX(Data!1454:1454,1,$P$1-12))+(INDEX(Data!1454:1454,1,$P$1-11))</f>
        <v>219865028</v>
      </c>
      <c r="F386" s="153">
        <f>(INDEX(Data!1454:1454,1,$P$1-10))+(INDEX(Data!1454:1454,1,$P$1-9))</f>
        <v>220687189.46118572</v>
      </c>
      <c r="G386" s="153">
        <f>(INDEX(Data!1454:1454,1,$P$1-8))+(INDEX(Data!1454:1454,1,$P$1-7))</f>
        <v>212448233</v>
      </c>
      <c r="H386" s="154">
        <f>(INDEX(Data!1454:1454,1,$P$1-6))+(INDEX(Data!1454:1454,1,$P$1-5))</f>
        <v>247535944</v>
      </c>
      <c r="I386" s="153">
        <f>(INDEX(Data!1454:1454,1,$P$1-4))+(INDEX(Data!1454:1454,1,$P$1-3))</f>
        <v>264801714</v>
      </c>
      <c r="J386" s="154">
        <f>(INDEX(Data!1454:1454,1,$P$1-2))+(INDEX(Data!1454:1454,1,$P$1-1))</f>
        <v>264801714</v>
      </c>
      <c r="K386" s="155">
        <f>(INDEX(Data!1454:1454,1,$P$1))+(INDEX(Data!1454:1454,1,$P$1+1))</f>
        <v>280815980</v>
      </c>
      <c r="N386" s="12"/>
      <c r="O386" s="12"/>
      <c r="P386" s="12"/>
      <c r="Q386" s="12"/>
      <c r="R386" s="12"/>
      <c r="S386" s="12"/>
      <c r="T386" s="12"/>
      <c r="U386" s="12"/>
    </row>
    <row r="387" spans="1:21" hidden="1" outlineLevel="1">
      <c r="A387" s="151" t="s">
        <v>128</v>
      </c>
      <c r="B387" s="153">
        <f>(INDEX(Data!1455:1455,1,$P$1-18))+(INDEX(Data!1455:1455,1,$P$1-17))</f>
        <v>3620000</v>
      </c>
      <c r="C387" s="153">
        <f>(INDEX(Data!1455:1455,1,$P$1-16))+(INDEX(Data!1455:1455,1,$P$1-15))</f>
        <v>3167500</v>
      </c>
      <c r="D387" s="153">
        <f>(INDEX(Data!1455:1455,1,$P$1-14))+(INDEX(Data!1455:1455,1,$P$1-13))</f>
        <v>3167500</v>
      </c>
      <c r="E387" s="153">
        <f>(INDEX(Data!1455:1455,1,$P$1-12))+(INDEX(Data!1455:1455,1,$P$1-11))</f>
        <v>3167501</v>
      </c>
      <c r="F387" s="153">
        <f>(INDEX(Data!1455:1455,1,$P$1-10))+(INDEX(Data!1455:1455,1,$P$1-9))</f>
        <v>49005892</v>
      </c>
      <c r="G387" s="153">
        <f>(INDEX(Data!1455:1455,1,$P$1-8))+(INDEX(Data!1455:1455,1,$P$1-7))</f>
        <v>47176340</v>
      </c>
      <c r="H387" s="154">
        <f>(INDEX(Data!1455:1455,1,$P$1-6))+(INDEX(Data!1455:1455,1,$P$1-5))</f>
        <v>54555084</v>
      </c>
      <c r="I387" s="483">
        <f>(INDEX(Data!1455:1455,1,$P$1-4))+(INDEX(Data!1455:1455,1,$P$1-3))</f>
        <v>58360332</v>
      </c>
      <c r="J387" s="394">
        <f>(INDEX(Data!1455:1455,1,$P$1-2))+(INDEX(Data!1455:1455,1,$P$1-1))</f>
        <v>58360332</v>
      </c>
      <c r="K387" s="155">
        <f>(INDEX(Data!1455:1455,1,$P$1))+(INDEX(Data!1455:1455,1,$P$1+1))</f>
        <v>62181804</v>
      </c>
      <c r="N387" s="12"/>
      <c r="O387" s="12"/>
      <c r="P387" s="12"/>
      <c r="Q387" s="12"/>
      <c r="R387" s="12"/>
      <c r="S387" s="12"/>
      <c r="T387" s="12"/>
      <c r="U387" s="12"/>
    </row>
    <row r="388" spans="1:21" collapsed="1">
      <c r="A388" s="370" t="s">
        <v>187</v>
      </c>
      <c r="B388" s="446">
        <f t="shared" ref="B388:K388" si="149">SUM(B382:B387)</f>
        <v>63456047.539999999</v>
      </c>
      <c r="C388" s="446">
        <f t="shared" si="149"/>
        <v>55987841.359999999</v>
      </c>
      <c r="D388" s="446">
        <f t="shared" si="149"/>
        <v>55056731</v>
      </c>
      <c r="E388" s="446">
        <f t="shared" si="149"/>
        <v>223032529</v>
      </c>
      <c r="F388" s="446">
        <f t="shared" si="149"/>
        <v>269693081.46118569</v>
      </c>
      <c r="G388" s="446">
        <f t="shared" si="149"/>
        <v>259624573</v>
      </c>
      <c r="H388" s="406">
        <f t="shared" si="149"/>
        <v>302091028</v>
      </c>
      <c r="I388" s="446">
        <f t="shared" si="149"/>
        <v>323162046</v>
      </c>
      <c r="J388" s="406">
        <f t="shared" si="149"/>
        <v>323162046</v>
      </c>
      <c r="K388" s="447">
        <f t="shared" si="149"/>
        <v>813974754</v>
      </c>
      <c r="N388" s="12"/>
      <c r="O388" s="12"/>
      <c r="P388" s="12"/>
      <c r="Q388" s="12"/>
      <c r="R388" s="12"/>
      <c r="S388" s="12"/>
      <c r="T388" s="12"/>
      <c r="U388" s="12"/>
    </row>
    <row r="389" spans="1:21" s="38" customFormat="1" hidden="1" outlineLevel="1">
      <c r="A389" s="600" t="s">
        <v>188</v>
      </c>
      <c r="B389" s="598"/>
      <c r="C389" s="598"/>
      <c r="D389" s="598"/>
      <c r="E389" s="598"/>
      <c r="F389" s="598"/>
      <c r="G389" s="598"/>
      <c r="H389" s="598"/>
      <c r="I389" s="598"/>
      <c r="J389" s="598"/>
      <c r="K389" s="597"/>
      <c r="L389" s="35"/>
      <c r="M389" s="35"/>
      <c r="N389" s="35"/>
      <c r="O389" s="35"/>
      <c r="P389" s="35"/>
      <c r="Q389" s="35"/>
      <c r="R389" s="35"/>
      <c r="S389" s="35"/>
      <c r="T389" s="35"/>
    </row>
    <row r="390" spans="1:21" hidden="1" outlineLevel="1">
      <c r="A390" s="151" t="s">
        <v>123</v>
      </c>
      <c r="B390" s="484">
        <f>(INDEX(Data!1459:1459,1,$P$1-18))+(INDEX(Data!1459:1459,1,$P$1-17))</f>
        <v>0</v>
      </c>
      <c r="C390" s="484">
        <f>(INDEX(Data!1459:1459,1,$P$1-16))+(INDEX(Data!1459:1459,1,$P$1-15))</f>
        <v>0</v>
      </c>
      <c r="D390" s="484">
        <f>(INDEX(Data!1459:1459,1,$P$1-14))+(INDEX(Data!1459:1459,1,$P$1-13))</f>
        <v>5278920</v>
      </c>
      <c r="E390" s="484">
        <f>(INDEX(Data!1459:1459,1,$P$1-12))+(INDEX(Data!1459:1459,1,$P$1-11))</f>
        <v>13239962</v>
      </c>
      <c r="F390" s="484">
        <f>(INDEX(Data!1459:1459,1,$P$1-10))+(INDEX(Data!1459:1459,1,$P$1-9))</f>
        <v>11662561</v>
      </c>
      <c r="G390" s="484">
        <f>(INDEX(Data!1459:1459,1,$P$1-8))+(INDEX(Data!1459:1459,1,$P$1-7))</f>
        <v>13653204</v>
      </c>
      <c r="H390" s="390">
        <f>(INDEX(Data!1459:1459,1,$P$1-6))+(INDEX(Data!1459:1459,1,$P$1-5))</f>
        <v>15990508</v>
      </c>
      <c r="I390" s="484">
        <f>(INDEX(Data!1459:1459,1,$P$1-4))+(INDEX(Data!1459:1459,1,$P$1-3))</f>
        <v>20751442</v>
      </c>
      <c r="J390" s="390">
        <f>(INDEX(Data!1459:1459,1,$P$1-2))+(INDEX(Data!1459:1459,1,$P$1-1))</f>
        <v>15153110</v>
      </c>
      <c r="K390" s="371">
        <f>(INDEX(Data!1459:1459,1,$P$1))+(INDEX(Data!1459:1459,1,$P$1+1))</f>
        <v>16405222</v>
      </c>
      <c r="N390" s="12"/>
      <c r="O390" s="12"/>
      <c r="P390" s="12"/>
      <c r="Q390" s="12"/>
      <c r="R390" s="12"/>
      <c r="S390" s="12"/>
      <c r="T390" s="12"/>
      <c r="U390" s="12"/>
    </row>
    <row r="391" spans="1:21" hidden="1" outlineLevel="1">
      <c r="A391" s="151" t="s">
        <v>124</v>
      </c>
      <c r="B391" s="153">
        <f>(INDEX(Data!1460:1460,1,$P$1-18))+(INDEX(Data!1460:1460,1,$P$1-17))</f>
        <v>0</v>
      </c>
      <c r="C391" s="153">
        <f>(INDEX(Data!1460:1460,1,$P$1-16))+(INDEX(Data!1460:1460,1,$P$1-15))</f>
        <v>0</v>
      </c>
      <c r="D391" s="153">
        <f>(INDEX(Data!1460:1460,1,$P$1-14))+(INDEX(Data!1460:1460,1,$P$1-13))</f>
        <v>2597342</v>
      </c>
      <c r="E391" s="153">
        <f>(INDEX(Data!1460:1460,1,$P$1-12))+(INDEX(Data!1460:1460,1,$P$1-11))</f>
        <v>6794636</v>
      </c>
      <c r="F391" s="153">
        <f>(INDEX(Data!1460:1460,1,$P$1-10))+(INDEX(Data!1460:1460,1,$P$1-9))</f>
        <v>6192025</v>
      </c>
      <c r="G391" s="153">
        <f>(INDEX(Data!1460:1460,1,$P$1-8))+(INDEX(Data!1460:1460,1,$P$1-7))</f>
        <v>4569796</v>
      </c>
      <c r="H391" s="154">
        <f>(INDEX(Data!1460:1460,1,$P$1-6))+(INDEX(Data!1460:1460,1,$P$1-5))</f>
        <v>5377974</v>
      </c>
      <c r="I391" s="153">
        <f>(INDEX(Data!1460:1460,1,$P$1-4))+(INDEX(Data!1460:1460,1,$P$1-3))</f>
        <v>6867024</v>
      </c>
      <c r="J391" s="154">
        <f>(INDEX(Data!1460:1460,1,$P$1-2))+(INDEX(Data!1460:1460,1,$P$1-1))</f>
        <v>6650596</v>
      </c>
      <c r="K391" s="155">
        <f>(INDEX(Data!1460:1460,1,$P$1))+(INDEX(Data!1460:1460,1,$P$1+1))</f>
        <v>6901178</v>
      </c>
      <c r="N391" s="12"/>
      <c r="O391" s="12"/>
      <c r="P391" s="12"/>
      <c r="Q391" s="12"/>
      <c r="R391" s="12"/>
      <c r="S391" s="12"/>
      <c r="T391" s="12"/>
      <c r="U391" s="12"/>
    </row>
    <row r="392" spans="1:21" hidden="1" outlineLevel="1">
      <c r="A392" s="151" t="s">
        <v>125</v>
      </c>
      <c r="B392" s="153">
        <f>(INDEX(Data!1461:1461,1,$P$1-18))+(INDEX(Data!1461:1461,1,$P$1-17))</f>
        <v>0</v>
      </c>
      <c r="C392" s="153">
        <f>(INDEX(Data!1461:1461,1,$P$1-16))+(INDEX(Data!1461:1461,1,$P$1-15))</f>
        <v>0</v>
      </c>
      <c r="D392" s="153">
        <f>(INDEX(Data!1461:1461,1,$P$1-14))+(INDEX(Data!1461:1461,1,$P$1-13))</f>
        <v>3538000</v>
      </c>
      <c r="E392" s="153">
        <f>(INDEX(Data!1461:1461,1,$P$1-12))+(INDEX(Data!1461:1461,1,$P$1-11))</f>
        <v>8631328</v>
      </c>
      <c r="F392" s="153">
        <f>(INDEX(Data!1461:1461,1,$P$1-10))+(INDEX(Data!1461:1461,1,$P$1-9))</f>
        <v>7214895</v>
      </c>
      <c r="G392" s="153">
        <f>(INDEX(Data!1461:1461,1,$P$1-8))+(INDEX(Data!1461:1461,1,$P$1-7))</f>
        <v>7866044</v>
      </c>
      <c r="H392" s="154">
        <f>(INDEX(Data!1461:1461,1,$P$1-6))+(INDEX(Data!1461:1461,1,$P$1-5))</f>
        <v>8850608</v>
      </c>
      <c r="I392" s="153">
        <f>(INDEX(Data!1461:1461,1,$P$1-4))+(INDEX(Data!1461:1461,1,$P$1-3))</f>
        <v>11465924</v>
      </c>
      <c r="J392" s="154">
        <f>(INDEX(Data!1461:1461,1,$P$1-2))+(INDEX(Data!1461:1461,1,$P$1-1))</f>
        <v>11391038</v>
      </c>
      <c r="K392" s="155">
        <f>(INDEX(Data!1461:1461,1,$P$1))+(INDEX(Data!1461:1461,1,$P$1+1))</f>
        <v>12560622</v>
      </c>
      <c r="N392" s="12"/>
      <c r="O392" s="12"/>
      <c r="P392" s="12"/>
      <c r="Q392" s="12"/>
      <c r="R392" s="12"/>
      <c r="S392" s="12"/>
      <c r="T392" s="12"/>
      <c r="U392" s="12"/>
    </row>
    <row r="393" spans="1:21" hidden="1" outlineLevel="1">
      <c r="A393" s="151" t="s">
        <v>126</v>
      </c>
      <c r="B393" s="153">
        <f>(INDEX(Data!1462:1462,1,$P$1-18))+(INDEX(Data!1462:1462,1,$P$1-17))</f>
        <v>0</v>
      </c>
      <c r="C393" s="153">
        <f>(INDEX(Data!1462:1462,1,$P$1-16))+(INDEX(Data!1462:1462,1,$P$1-15))</f>
        <v>0</v>
      </c>
      <c r="D393" s="153">
        <f>(INDEX(Data!1462:1462,1,$P$1-14))+(INDEX(Data!1462:1462,1,$P$1-13))</f>
        <v>2981094</v>
      </c>
      <c r="E393" s="153">
        <f>(INDEX(Data!1462:1462,1,$P$1-12))+(INDEX(Data!1462:1462,1,$P$1-11))</f>
        <v>7538326</v>
      </c>
      <c r="F393" s="153">
        <f>(INDEX(Data!1462:1462,1,$P$1-10))+(INDEX(Data!1462:1462,1,$P$1-9))</f>
        <v>6374680</v>
      </c>
      <c r="G393" s="153">
        <f>(INDEX(Data!1462:1462,1,$P$1-8))+(INDEX(Data!1462:1462,1,$P$1-7))</f>
        <v>6611222</v>
      </c>
      <c r="H393" s="154">
        <f>(INDEX(Data!1462:1462,1,$P$1-6))+(INDEX(Data!1462:1462,1,$P$1-5))</f>
        <v>7365262</v>
      </c>
      <c r="I393" s="153">
        <f>(INDEX(Data!1462:1462,1,$P$1-4))+(INDEX(Data!1462:1462,1,$P$1-3))</f>
        <v>9486016</v>
      </c>
      <c r="J393" s="154">
        <f>(INDEX(Data!1462:1462,1,$P$1-2))+(INDEX(Data!1462:1462,1,$P$1-1))</f>
        <v>8735460</v>
      </c>
      <c r="K393" s="155">
        <f>(INDEX(Data!1462:1462,1,$P$1))+(INDEX(Data!1462:1462,1,$P$1+1))</f>
        <v>9301068</v>
      </c>
      <c r="N393" s="12"/>
      <c r="O393" s="12"/>
      <c r="P393" s="12"/>
      <c r="Q393" s="12"/>
      <c r="R393" s="12"/>
      <c r="S393" s="12"/>
      <c r="T393" s="12"/>
      <c r="U393" s="12"/>
    </row>
    <row r="394" spans="1:21" hidden="1" outlineLevel="1">
      <c r="A394" s="151" t="s">
        <v>127</v>
      </c>
      <c r="B394" s="153">
        <f>(INDEX(Data!1463:1463,1,$P$1-18))+(INDEX(Data!1463:1463,1,$P$1-17))</f>
        <v>0</v>
      </c>
      <c r="C394" s="153">
        <f>(INDEX(Data!1463:1463,1,$P$1-16))+(INDEX(Data!1463:1463,1,$P$1-15))</f>
        <v>0</v>
      </c>
      <c r="D394" s="153">
        <f>(INDEX(Data!1463:1463,1,$P$1-14))+(INDEX(Data!1463:1463,1,$P$1-13))</f>
        <v>467990</v>
      </c>
      <c r="E394" s="153">
        <f>(INDEX(Data!1463:1463,1,$P$1-12))+(INDEX(Data!1463:1463,1,$P$1-11))</f>
        <v>1205682</v>
      </c>
      <c r="F394" s="153">
        <f>(INDEX(Data!1463:1463,1,$P$1-10))+(INDEX(Data!1463:1463,1,$P$1-9))</f>
        <v>1159863</v>
      </c>
      <c r="G394" s="153">
        <f>(INDEX(Data!1463:1463,1,$P$1-8))+(INDEX(Data!1463:1463,1,$P$1-7))</f>
        <v>1151814</v>
      </c>
      <c r="H394" s="154">
        <f>(INDEX(Data!1463:1463,1,$P$1-6))+(INDEX(Data!1463:1463,1,$P$1-5))</f>
        <v>1331688</v>
      </c>
      <c r="I394" s="153">
        <f>(INDEX(Data!1463:1463,1,$P$1-4))+(INDEX(Data!1463:1463,1,$P$1-3))</f>
        <v>1691694</v>
      </c>
      <c r="J394" s="154">
        <f>(INDEX(Data!1463:1463,1,$P$1-2))+(INDEX(Data!1463:1463,1,$P$1-1))</f>
        <v>1572382</v>
      </c>
      <c r="K394" s="155">
        <f>(INDEX(Data!1463:1463,1,$P$1))+(INDEX(Data!1463:1463,1,$P$1+1))</f>
        <v>1755144</v>
      </c>
      <c r="N394" s="12"/>
      <c r="O394" s="12"/>
      <c r="P394" s="12"/>
      <c r="Q394" s="12"/>
      <c r="R394" s="12"/>
      <c r="S394" s="12"/>
      <c r="T394" s="12"/>
      <c r="U394" s="12"/>
    </row>
    <row r="395" spans="1:21" hidden="1" outlineLevel="1">
      <c r="A395" s="151" t="s">
        <v>128</v>
      </c>
      <c r="B395" s="153">
        <f>(INDEX(Data!1464:1464,1,$P$1-18))+(INDEX(Data!1464:1464,1,$P$1-17))</f>
        <v>0</v>
      </c>
      <c r="C395" s="153">
        <f>(INDEX(Data!1464:1464,1,$P$1-16))+(INDEX(Data!1464:1464,1,$P$1-15))</f>
        <v>0</v>
      </c>
      <c r="D395" s="153">
        <f>(INDEX(Data!1464:1464,1,$P$1-14))+(INDEX(Data!1464:1464,1,$P$1-13))</f>
        <v>107638</v>
      </c>
      <c r="E395" s="153">
        <f>(INDEX(Data!1464:1464,1,$P$1-12))+(INDEX(Data!1464:1464,1,$P$1-11))</f>
        <v>270434</v>
      </c>
      <c r="F395" s="153">
        <f>(INDEX(Data!1464:1464,1,$P$1-10))+(INDEX(Data!1464:1464,1,$P$1-9))</f>
        <v>219186</v>
      </c>
      <c r="G395" s="153">
        <f>(INDEX(Data!1464:1464,1,$P$1-8))+(INDEX(Data!1464:1464,1,$P$1-7))</f>
        <v>262202</v>
      </c>
      <c r="H395" s="154">
        <f>(INDEX(Data!1464:1464,1,$P$1-6))+(INDEX(Data!1464:1464,1,$P$1-5))</f>
        <v>460970</v>
      </c>
      <c r="I395" s="153">
        <f>(INDEX(Data!1464:1464,1,$P$1-4))+(INDEX(Data!1464:1464,1,$P$1-3))</f>
        <v>1040078</v>
      </c>
      <c r="J395" s="154">
        <f>(INDEX(Data!1464:1464,1,$P$1-2))+(INDEX(Data!1464:1464,1,$P$1-1))</f>
        <v>850252</v>
      </c>
      <c r="K395" s="155">
        <f>(INDEX(Data!1464:1464,1,$P$1))+(INDEX(Data!1464:1464,1,$P$1+1))</f>
        <v>919362</v>
      </c>
      <c r="N395" s="12"/>
      <c r="O395" s="12"/>
      <c r="P395" s="12"/>
      <c r="Q395" s="12"/>
      <c r="R395" s="12"/>
      <c r="S395" s="12"/>
      <c r="T395" s="12"/>
      <c r="U395" s="12"/>
    </row>
    <row r="396" spans="1:21" hidden="1" outlineLevel="1">
      <c r="A396" s="151" t="s">
        <v>129</v>
      </c>
      <c r="B396" s="153">
        <f>(INDEX(Data!1465:1465,1,$P$1-18))+(INDEX(Data!1465:1465,1,$P$1-17))</f>
        <v>0</v>
      </c>
      <c r="C396" s="153">
        <f>(INDEX(Data!1465:1465,1,$P$1-16))+(INDEX(Data!1465:1465,1,$P$1-15))</f>
        <v>0</v>
      </c>
      <c r="D396" s="153">
        <f>(INDEX(Data!1465:1465,1,$P$1-14))+(INDEX(Data!1465:1465,1,$P$1-13))</f>
        <v>1988956</v>
      </c>
      <c r="E396" s="153">
        <f>(INDEX(Data!1465:1465,1,$P$1-12))+(INDEX(Data!1465:1465,1,$P$1-11))</f>
        <v>5352324</v>
      </c>
      <c r="F396" s="153">
        <f>(INDEX(Data!1465:1465,1,$P$1-10))+(INDEX(Data!1465:1465,1,$P$1-9))</f>
        <v>4612053</v>
      </c>
      <c r="G396" s="153">
        <f>(INDEX(Data!1465:1465,1,$P$1-8))+(INDEX(Data!1465:1465,1,$P$1-7))</f>
        <v>5084834</v>
      </c>
      <c r="H396" s="154">
        <f>(INDEX(Data!1465:1465,1,$P$1-6))+(INDEX(Data!1465:1465,1,$P$1-5))</f>
        <v>5941380</v>
      </c>
      <c r="I396" s="153">
        <f>(INDEX(Data!1465:1465,1,$P$1-4))+(INDEX(Data!1465:1465,1,$P$1-3))</f>
        <v>7806854</v>
      </c>
      <c r="J396" s="154">
        <f>(INDEX(Data!1465:1465,1,$P$1-2))+(INDEX(Data!1465:1465,1,$P$1-1))</f>
        <v>13138130</v>
      </c>
      <c r="K396" s="155">
        <f>(INDEX(Data!1465:1465,1,$P$1))+(INDEX(Data!1465:1465,1,$P$1+1))</f>
        <v>14244126</v>
      </c>
      <c r="N396" s="12"/>
      <c r="O396" s="12"/>
      <c r="P396" s="12"/>
      <c r="Q396" s="12"/>
      <c r="R396" s="12"/>
      <c r="S396" s="12"/>
      <c r="T396" s="12"/>
      <c r="U396" s="12"/>
    </row>
    <row r="397" spans="1:21" hidden="1" outlineLevel="1">
      <c r="A397" s="151" t="s">
        <v>405</v>
      </c>
      <c r="B397" s="153">
        <f>(INDEX(Data!1466:1466,1,$P$1-18))+(INDEX(Data!1466:1466,1,$P$1-17))</f>
        <v>0</v>
      </c>
      <c r="C397" s="153">
        <f>(INDEX(Data!1466:1466,1,$P$1-16))+(INDEX(Data!1466:1466,1,$P$1-15))</f>
        <v>0</v>
      </c>
      <c r="D397" s="153">
        <f>(INDEX(Data!1466:1466,1,$P$1-14))+(INDEX(Data!1466:1466,1,$P$1-13))</f>
        <v>575628</v>
      </c>
      <c r="E397" s="153">
        <f>(INDEX(Data!1466:1466,1,$P$1-12))+(INDEX(Data!1466:1466,1,$P$1-11))</f>
        <v>1588796</v>
      </c>
      <c r="F397" s="153">
        <f>(INDEX(Data!1466:1466,1,$P$1-10))+(INDEX(Data!1466:1466,1,$P$1-9))</f>
        <v>1470378</v>
      </c>
      <c r="G397" s="153">
        <f>(INDEX(Data!1466:1466,1,$P$1-8))+(INDEX(Data!1466:1466,1,$P$1-7))</f>
        <v>1666852</v>
      </c>
      <c r="H397" s="154">
        <f>(INDEX(Data!1466:1466,1,$P$1-6))+(INDEX(Data!1466:1466,1,$P$1-5))</f>
        <v>2263870</v>
      </c>
      <c r="I397" s="153">
        <f>(INDEX(Data!1466:1466,1,$P$1-4))+(INDEX(Data!1466:1466,1,$P$1-3))</f>
        <v>3057580</v>
      </c>
      <c r="J397" s="154">
        <f>(INDEX(Data!1466:1466,1,$P$1-2))+(INDEX(Data!1466:1466,1,$P$1-1))</f>
        <v>4810326</v>
      </c>
      <c r="K397" s="155">
        <f>(INDEX(Data!1466:1466,1,$P$1))+(INDEX(Data!1466:1466,1,$P$1+1))</f>
        <v>4835600</v>
      </c>
      <c r="N397" s="12"/>
      <c r="O397" s="12"/>
      <c r="P397" s="12"/>
      <c r="Q397" s="12"/>
      <c r="R397" s="12"/>
      <c r="S397" s="12"/>
      <c r="T397" s="12"/>
      <c r="U397" s="12"/>
    </row>
    <row r="398" spans="1:21" hidden="1" outlineLevel="1">
      <c r="A398" s="151" t="s">
        <v>406</v>
      </c>
      <c r="B398" s="153">
        <f>(INDEX(Data!1467:1467,1,$P$1-18))+(INDEX(Data!1467:1467,1,$P$1-17))</f>
        <v>0</v>
      </c>
      <c r="C398" s="153">
        <f>(INDEX(Data!1467:1467,1,$P$1-16))+(INDEX(Data!1467:1467,1,$P$1-15))</f>
        <v>0</v>
      </c>
      <c r="D398" s="153">
        <f>(INDEX(Data!1467:1467,1,$P$1-14))+(INDEX(Data!1467:1467,1,$P$1-13))</f>
        <v>2194870</v>
      </c>
      <c r="E398" s="153">
        <f>(INDEX(Data!1467:1467,1,$P$1-12))+(INDEX(Data!1467:1467,1,$P$1-11))</f>
        <v>5329788</v>
      </c>
      <c r="F398" s="153">
        <f>(INDEX(Data!1467:1467,1,$P$1-10))+(INDEX(Data!1467:1467,1,$P$1-9))</f>
        <v>4895170</v>
      </c>
      <c r="G398" s="153">
        <f>(INDEX(Data!1467:1467,1,$P$1-8))+(INDEX(Data!1467:1467,1,$P$1-7))</f>
        <v>5122292</v>
      </c>
      <c r="H398" s="154">
        <f>(INDEX(Data!1467:1467,1,$P$1-6))+(INDEX(Data!1467:1467,1,$P$1-5))</f>
        <v>6156500</v>
      </c>
      <c r="I398" s="153">
        <f>(INDEX(Data!1467:1467,1,$P$1-4))+(INDEX(Data!1467:1467,1,$P$1-3))</f>
        <v>5162798</v>
      </c>
      <c r="J398" s="154">
        <f>(INDEX(Data!1467:1467,1,$P$1-2))+(INDEX(Data!1467:1467,1,$P$1-1))</f>
        <v>5276218</v>
      </c>
      <c r="K398" s="155">
        <f>(INDEX(Data!1467:1467,1,$P$1))+(INDEX(Data!1467:1467,1,$P$1+1))</f>
        <v>5707202</v>
      </c>
      <c r="N398" s="12"/>
      <c r="O398" s="12"/>
      <c r="P398" s="12"/>
      <c r="Q398" s="12"/>
      <c r="R398" s="12"/>
      <c r="S398" s="12"/>
      <c r="T398" s="12"/>
      <c r="U398" s="12"/>
    </row>
    <row r="399" spans="1:21" ht="15.75" hidden="1" customHeight="1" outlineLevel="1">
      <c r="A399" s="151" t="s">
        <v>407</v>
      </c>
      <c r="B399" s="153">
        <f>(INDEX(Data!1468:1468,1,$P$1-18))+(INDEX(Data!1468:1468,1,$P$1-17))</f>
        <v>0</v>
      </c>
      <c r="C399" s="153">
        <f>(INDEX(Data!1468:1468,1,$P$1-16))+(INDEX(Data!1468:1468,1,$P$1-15))</f>
        <v>0</v>
      </c>
      <c r="D399" s="153">
        <f>(INDEX(Data!1468:1468,1,$P$1-14))+(INDEX(Data!1468:1468,1,$P$1-13))</f>
        <v>0</v>
      </c>
      <c r="E399" s="153">
        <f>(INDEX(Data!1468:1468,1,$P$1-12))+(INDEX(Data!1468:1468,1,$P$1-11))</f>
        <v>0</v>
      </c>
      <c r="F399" s="153">
        <f>(INDEX(Data!1468:1468,1,$P$1-10))+(INDEX(Data!1468:1468,1,$P$1-9))</f>
        <v>0</v>
      </c>
      <c r="G399" s="153">
        <f>(INDEX(Data!1468:1468,1,$P$1-8))+(INDEX(Data!1468:1468,1,$P$1-7))</f>
        <v>0</v>
      </c>
      <c r="H399" s="154">
        <f>(INDEX(Data!1468:1468,1,$P$1-6))+(INDEX(Data!1468:1468,1,$P$1-5))</f>
        <v>0</v>
      </c>
      <c r="I399" s="153">
        <f>(INDEX(Data!1468:1468,1,$P$1-4))+(INDEX(Data!1468:1468,1,$P$1-3))</f>
        <v>2919738</v>
      </c>
      <c r="J399" s="154">
        <f>(INDEX(Data!1468:1468,1,$P$1-2))+(INDEX(Data!1468:1468,1,$P$1-1))</f>
        <v>2876878</v>
      </c>
      <c r="K399" s="155">
        <f>(INDEX(Data!1468:1468,1,$P$1))+(INDEX(Data!1468:1468,1,$P$1+1))</f>
        <v>3068516</v>
      </c>
      <c r="N399" s="12"/>
      <c r="O399" s="12"/>
      <c r="P399" s="12"/>
      <c r="Q399" s="12"/>
      <c r="R399" s="12"/>
      <c r="S399" s="12"/>
      <c r="T399" s="12"/>
      <c r="U399" s="12"/>
    </row>
    <row r="400" spans="1:21" hidden="1" outlineLevel="1">
      <c r="A400" s="151" t="s">
        <v>420</v>
      </c>
      <c r="B400" s="153">
        <f>(INDEX(Data!1469:1469,1,$P$1-18))+(INDEX(Data!1469:1469,1,$P$1-17))</f>
        <v>0</v>
      </c>
      <c r="C400" s="153">
        <f>(INDEX(Data!1469:1469,1,$P$1-16))+(INDEX(Data!1469:1469,1,$P$1-15))</f>
        <v>0</v>
      </c>
      <c r="D400" s="153">
        <f>(INDEX(Data!1469:1469,1,$P$1-14))+(INDEX(Data!1469:1469,1,$P$1-13))</f>
        <v>0</v>
      </c>
      <c r="E400" s="153">
        <f>(INDEX(Data!1469:1469,1,$P$1-12))+(INDEX(Data!1469:1469,1,$P$1-11))</f>
        <v>0</v>
      </c>
      <c r="F400" s="153">
        <f>(INDEX(Data!1469:1469,1,$P$1-10))+(INDEX(Data!1469:1469,1,$P$1-9))</f>
        <v>0</v>
      </c>
      <c r="G400" s="153">
        <f>(INDEX(Data!1469:1469,1,$P$1-8))+(INDEX(Data!1469:1469,1,$P$1-7))</f>
        <v>0</v>
      </c>
      <c r="H400" s="154">
        <f>(INDEX(Data!1469:1469,1,$P$1-6))+(INDEX(Data!1469:1469,1,$P$1-5))</f>
        <v>0</v>
      </c>
      <c r="I400" s="153">
        <f>(INDEX(Data!1469:1469,1,$P$1-4))+(INDEX(Data!1469:1469,1,$P$1-3))</f>
        <v>0</v>
      </c>
      <c r="J400" s="154">
        <f>(INDEX(Data!1469:1469,1,$P$1-2))+(INDEX(Data!1469:1469,1,$P$1-1))</f>
        <v>3109824</v>
      </c>
      <c r="K400" s="155">
        <f>(INDEX(Data!1469:1469,1,$P$1))+(INDEX(Data!1469:1469,1,$P$1+1))</f>
        <v>3641626</v>
      </c>
      <c r="N400" s="12"/>
      <c r="O400" s="12"/>
      <c r="P400" s="12"/>
      <c r="Q400" s="12"/>
      <c r="R400" s="12"/>
      <c r="S400" s="12"/>
      <c r="T400" s="12"/>
      <c r="U400" s="12"/>
    </row>
    <row r="401" spans="1:22" hidden="1" outlineLevel="1">
      <c r="A401" s="151" t="s">
        <v>421</v>
      </c>
      <c r="B401" s="153">
        <f>(INDEX(Data!1470:1470,1,$P$1-18))+(INDEX(Data!1470:1470,1,$P$1-17))</f>
        <v>0</v>
      </c>
      <c r="C401" s="153">
        <f>(INDEX(Data!1470:1470,1,$P$1-16))+(INDEX(Data!1470:1470,1,$P$1-15))</f>
        <v>0</v>
      </c>
      <c r="D401" s="153">
        <f>(INDEX(Data!1470:1470,1,$P$1-14))+(INDEX(Data!1470:1470,1,$P$1-13))</f>
        <v>0</v>
      </c>
      <c r="E401" s="153">
        <f>(INDEX(Data!1470:1470,1,$P$1-12))+(INDEX(Data!1470:1470,1,$P$1-11))</f>
        <v>0</v>
      </c>
      <c r="F401" s="153">
        <f>(INDEX(Data!1470:1470,1,$P$1-10))+(INDEX(Data!1470:1470,1,$P$1-9))</f>
        <v>0</v>
      </c>
      <c r="G401" s="153">
        <f>(INDEX(Data!1470:1470,1,$P$1-8))+(INDEX(Data!1470:1470,1,$P$1-7))</f>
        <v>0</v>
      </c>
      <c r="H401" s="154">
        <f>(INDEX(Data!1470:1470,1,$P$1-6))+(INDEX(Data!1470:1470,1,$P$1-5))</f>
        <v>0</v>
      </c>
      <c r="I401" s="153">
        <f>(INDEX(Data!1470:1470,1,$P$1-4))+(INDEX(Data!1470:1470,1,$P$1-3))</f>
        <v>0</v>
      </c>
      <c r="J401" s="154">
        <f>(INDEX(Data!1470:1470,1,$P$1-2))+(INDEX(Data!1470:1470,1,$P$1-1))</f>
        <v>1153080</v>
      </c>
      <c r="K401" s="155">
        <f>(INDEX(Data!1470:1470,1,$P$1))+(INDEX(Data!1470:1470,1,$P$1+1))</f>
        <v>2005878</v>
      </c>
      <c r="N401" s="12"/>
      <c r="O401" s="12"/>
      <c r="P401" s="12"/>
      <c r="Q401" s="12"/>
      <c r="R401" s="12"/>
      <c r="S401" s="12"/>
      <c r="T401" s="12"/>
      <c r="U401" s="12"/>
    </row>
    <row r="402" spans="1:22" ht="25.5" collapsed="1">
      <c r="A402" s="370" t="s">
        <v>188</v>
      </c>
      <c r="B402" s="446">
        <f t="shared" ref="B402:F402" si="150">SUM(B390:B401)</f>
        <v>0</v>
      </c>
      <c r="C402" s="446">
        <f t="shared" si="150"/>
        <v>0</v>
      </c>
      <c r="D402" s="446">
        <f t="shared" si="150"/>
        <v>19730438</v>
      </c>
      <c r="E402" s="446">
        <f t="shared" si="150"/>
        <v>49951276</v>
      </c>
      <c r="F402" s="446">
        <f t="shared" si="150"/>
        <v>43800811</v>
      </c>
      <c r="G402" s="446">
        <f t="shared" ref="G402:K402" si="151">SUM(G390:G401)</f>
        <v>45988260</v>
      </c>
      <c r="H402" s="406">
        <f t="shared" si="151"/>
        <v>53738760</v>
      </c>
      <c r="I402" s="446">
        <f t="shared" si="151"/>
        <v>70249148</v>
      </c>
      <c r="J402" s="406">
        <f t="shared" si="151"/>
        <v>74717294</v>
      </c>
      <c r="K402" s="447">
        <f t="shared" si="151"/>
        <v>81345544</v>
      </c>
      <c r="N402" s="12"/>
      <c r="O402" s="12"/>
      <c r="P402" s="12"/>
      <c r="Q402" s="12"/>
      <c r="R402" s="12"/>
      <c r="S402" s="12"/>
      <c r="T402" s="12"/>
      <c r="U402" s="12"/>
    </row>
    <row r="403" spans="1:22" hidden="1">
      <c r="A403" s="413" t="s">
        <v>216</v>
      </c>
      <c r="B403" s="430"/>
      <c r="C403" s="430"/>
      <c r="D403" s="430"/>
      <c r="E403" s="430"/>
      <c r="F403" s="430"/>
      <c r="G403" s="430"/>
      <c r="H403" s="430"/>
      <c r="I403" s="430"/>
      <c r="J403" s="430"/>
      <c r="K403" s="496"/>
      <c r="N403" s="12"/>
      <c r="O403" s="12"/>
      <c r="P403" s="12"/>
      <c r="Q403" s="12"/>
      <c r="R403" s="12"/>
      <c r="S403" s="12"/>
      <c r="T403" s="12"/>
      <c r="U403" s="12"/>
    </row>
    <row r="404" spans="1:22" hidden="1">
      <c r="A404" s="413" t="s">
        <v>217</v>
      </c>
      <c r="B404" s="497"/>
      <c r="C404" s="497"/>
      <c r="D404" s="497"/>
      <c r="E404" s="497"/>
      <c r="F404" s="497"/>
      <c r="G404" s="497"/>
      <c r="H404" s="497"/>
      <c r="I404" s="497"/>
      <c r="J404" s="497"/>
      <c r="K404" s="498"/>
      <c r="N404" s="12"/>
      <c r="O404" s="12"/>
      <c r="P404" s="12"/>
      <c r="Q404" s="12"/>
      <c r="R404" s="12"/>
      <c r="S404" s="12"/>
      <c r="T404" s="12"/>
      <c r="U404" s="12"/>
    </row>
    <row r="405" spans="1:22" s="11" customFormat="1" ht="29.25" customHeight="1" thickBot="1">
      <c r="A405" s="376" t="s">
        <v>256</v>
      </c>
      <c r="B405" s="378">
        <f t="shared" ref="B405:K405" si="152">B402+B388+B378+B361+B345</f>
        <v>1156998807.54</v>
      </c>
      <c r="C405" s="378">
        <f t="shared" si="152"/>
        <v>1031082811.36</v>
      </c>
      <c r="D405" s="378">
        <f t="shared" si="152"/>
        <v>1185950610</v>
      </c>
      <c r="E405" s="378">
        <f t="shared" si="152"/>
        <v>1440226048</v>
      </c>
      <c r="F405" s="378">
        <f t="shared" si="152"/>
        <v>1489662033.4611857</v>
      </c>
      <c r="G405" s="378">
        <f t="shared" si="152"/>
        <v>1441860438</v>
      </c>
      <c r="H405" s="404">
        <f t="shared" si="152"/>
        <v>1679956188</v>
      </c>
      <c r="I405" s="479">
        <f t="shared" si="152"/>
        <v>1805958202</v>
      </c>
      <c r="J405" s="381">
        <f t="shared" si="152"/>
        <v>1828259598</v>
      </c>
      <c r="K405" s="379">
        <f t="shared" si="152"/>
        <v>2410340286</v>
      </c>
      <c r="L405" s="12"/>
      <c r="M405" s="12"/>
      <c r="N405" s="12"/>
      <c r="O405" s="12"/>
      <c r="P405" s="12"/>
      <c r="Q405" s="12"/>
      <c r="R405" s="12"/>
      <c r="S405" s="12"/>
      <c r="T405" s="12"/>
      <c r="U405" s="12"/>
    </row>
    <row r="406" spans="1:22" ht="13.5" thickBot="1">
      <c r="K406" s="502"/>
      <c r="N406" s="12"/>
      <c r="O406" s="12"/>
      <c r="P406" s="12"/>
      <c r="Q406" s="12"/>
      <c r="R406" s="12"/>
      <c r="S406" s="12"/>
      <c r="T406" s="12"/>
      <c r="U406" s="12"/>
    </row>
    <row r="407" spans="1:22" ht="13.5" customHeight="1" thickBot="1">
      <c r="A407" s="545" t="s">
        <v>374</v>
      </c>
      <c r="B407" s="546"/>
      <c r="C407" s="546"/>
      <c r="D407" s="546"/>
      <c r="E407" s="546"/>
      <c r="F407" s="546"/>
      <c r="G407" s="546"/>
      <c r="H407" s="546"/>
      <c r="I407" s="546"/>
      <c r="J407" s="546"/>
      <c r="K407" s="562"/>
      <c r="N407" s="12"/>
      <c r="O407" s="12"/>
      <c r="P407" s="12"/>
      <c r="Q407" s="12"/>
      <c r="R407" s="12"/>
      <c r="S407" s="12"/>
      <c r="T407" s="12"/>
      <c r="U407" s="12"/>
      <c r="V407" s="12"/>
    </row>
    <row r="408" spans="1:22">
      <c r="A408" s="448" t="s">
        <v>356</v>
      </c>
      <c r="B408" s="449" t="str">
        <f>$O$1-18&amp;" - "&amp;$O$1-17</f>
        <v>2002 - 2003</v>
      </c>
      <c r="C408" s="449" t="str">
        <f>$O$1-16&amp;" - "&amp;$O$1-15</f>
        <v>2004 - 2005</v>
      </c>
      <c r="D408" s="449" t="str">
        <f>$O$1-14&amp;" - "&amp;$O$1-13</f>
        <v>2006 - 2007</v>
      </c>
      <c r="E408" s="449" t="str">
        <f>$O$1-12&amp;" - "&amp;$O$1-11</f>
        <v>2008 - 2009</v>
      </c>
      <c r="F408" s="449" t="str">
        <f>$O$1-10&amp;" - "&amp;$O$1-9</f>
        <v>2010 - 2011</v>
      </c>
      <c r="G408" s="494" t="str">
        <f>$O$1-8&amp;" - "&amp;$O$1-7</f>
        <v>2012 - 2013</v>
      </c>
      <c r="H408" s="450" t="str">
        <f>$O$1-6&amp;" - "&amp;$O$1-5</f>
        <v>2014 - 2015</v>
      </c>
      <c r="I408" s="450" t="str">
        <f>$O$1-4&amp;" - "&amp;$O$1-3</f>
        <v>2016 - 2017</v>
      </c>
      <c r="J408" s="450" t="str">
        <f>$O$1-2&amp;" - "&amp;$O$1-1</f>
        <v>2018 - 2019</v>
      </c>
      <c r="K408" s="465" t="str">
        <f>$O$1&amp;" - "&amp;$O$1+1</f>
        <v>2020 - 2021</v>
      </c>
      <c r="N408" s="12"/>
      <c r="O408" s="12"/>
      <c r="P408" s="12"/>
      <c r="Q408" s="12"/>
      <c r="R408" s="12"/>
      <c r="S408" s="12"/>
      <c r="T408" s="12"/>
      <c r="U408" s="12"/>
    </row>
    <row r="409" spans="1:22" s="38" customFormat="1" hidden="1" outlineLevel="1">
      <c r="A409" s="600" t="s">
        <v>256</v>
      </c>
      <c r="B409" s="598"/>
      <c r="C409" s="598"/>
      <c r="D409" s="598"/>
      <c r="E409" s="598"/>
      <c r="F409" s="598"/>
      <c r="G409" s="598"/>
      <c r="H409" s="598"/>
      <c r="I409" s="598"/>
      <c r="J409" s="598"/>
      <c r="K409" s="597"/>
      <c r="L409" s="35"/>
      <c r="M409" s="35"/>
      <c r="N409" s="35"/>
      <c r="O409" s="35"/>
      <c r="P409" s="35"/>
      <c r="Q409" s="35"/>
      <c r="R409" s="35"/>
      <c r="S409" s="35"/>
      <c r="T409" s="35"/>
    </row>
    <row r="410" spans="1:22" hidden="1" outlineLevel="1">
      <c r="A410" s="151" t="s">
        <v>123</v>
      </c>
      <c r="B410" s="49">
        <f t="shared" ref="B410:C413" si="153">B333+B349+B366+B390</f>
        <v>161616632</v>
      </c>
      <c r="C410" s="49">
        <f t="shared" si="153"/>
        <v>142962424</v>
      </c>
      <c r="D410" s="49">
        <f>D333+D349+D366+D390+D382</f>
        <v>180216498</v>
      </c>
      <c r="E410" s="49">
        <f t="shared" ref="E410:K410" si="154">E333+E349+E366+E390+E382</f>
        <v>194282527</v>
      </c>
      <c r="F410" s="49">
        <f t="shared" si="154"/>
        <v>180858060</v>
      </c>
      <c r="G410" s="49">
        <f t="shared" si="154"/>
        <v>165823755</v>
      </c>
      <c r="H410" s="20">
        <f t="shared" si="154"/>
        <v>180319318</v>
      </c>
      <c r="I410" s="49">
        <f t="shared" si="154"/>
        <v>189767926</v>
      </c>
      <c r="J410" s="20">
        <f t="shared" si="154"/>
        <v>176171132</v>
      </c>
      <c r="K410" s="21">
        <f t="shared" si="154"/>
        <v>297491300</v>
      </c>
      <c r="N410" s="12"/>
      <c r="O410" s="12"/>
      <c r="P410" s="12"/>
      <c r="Q410" s="12"/>
      <c r="R410" s="12"/>
      <c r="S410" s="12"/>
      <c r="T410" s="12"/>
      <c r="U410" s="12"/>
    </row>
    <row r="411" spans="1:22" hidden="1" outlineLevel="1">
      <c r="A411" s="151" t="s">
        <v>124</v>
      </c>
      <c r="B411" s="29">
        <f t="shared" si="153"/>
        <v>151580915</v>
      </c>
      <c r="C411" s="29">
        <f t="shared" si="153"/>
        <v>129586853</v>
      </c>
      <c r="D411" s="29">
        <f t="shared" ref="B411:K414" si="155">D334+D350+D367+D391+D383</f>
        <v>150520675</v>
      </c>
      <c r="E411" s="29">
        <f t="shared" si="155"/>
        <v>160372138</v>
      </c>
      <c r="F411" s="29">
        <f t="shared" si="155"/>
        <v>155312746</v>
      </c>
      <c r="G411" s="29">
        <f t="shared" si="155"/>
        <v>142327807</v>
      </c>
      <c r="H411" s="25">
        <f t="shared" si="155"/>
        <v>155975121</v>
      </c>
      <c r="I411" s="29">
        <f t="shared" si="155"/>
        <v>166075901</v>
      </c>
      <c r="J411" s="25">
        <f t="shared" si="155"/>
        <v>158396008</v>
      </c>
      <c r="K411" s="26">
        <f t="shared" si="155"/>
        <v>474071990</v>
      </c>
      <c r="N411" s="12"/>
      <c r="O411" s="12"/>
      <c r="P411" s="12"/>
      <c r="Q411" s="12"/>
      <c r="R411" s="12"/>
      <c r="S411" s="12"/>
      <c r="T411" s="12"/>
      <c r="U411" s="12"/>
    </row>
    <row r="412" spans="1:22" hidden="1" outlineLevel="1">
      <c r="A412" s="151" t="s">
        <v>125</v>
      </c>
      <c r="B412" s="29">
        <f t="shared" si="153"/>
        <v>220296443</v>
      </c>
      <c r="C412" s="29">
        <f t="shared" si="153"/>
        <v>199764974</v>
      </c>
      <c r="D412" s="29">
        <f t="shared" si="155"/>
        <v>214365796</v>
      </c>
      <c r="E412" s="29">
        <f t="shared" si="155"/>
        <v>227948765</v>
      </c>
      <c r="F412" s="29">
        <f t="shared" si="155"/>
        <v>224251823</v>
      </c>
      <c r="G412" s="29">
        <f t="shared" si="155"/>
        <v>225465999</v>
      </c>
      <c r="H412" s="25">
        <f t="shared" si="155"/>
        <v>250889169</v>
      </c>
      <c r="I412" s="29">
        <f t="shared" si="155"/>
        <v>259587688</v>
      </c>
      <c r="J412" s="25">
        <f t="shared" si="155"/>
        <v>261732626</v>
      </c>
      <c r="K412" s="26">
        <f t="shared" si="155"/>
        <v>302163682</v>
      </c>
      <c r="N412" s="12"/>
      <c r="O412" s="12"/>
      <c r="P412" s="12"/>
      <c r="Q412" s="12"/>
      <c r="R412" s="12"/>
      <c r="S412" s="12"/>
      <c r="T412" s="12"/>
      <c r="U412" s="12"/>
    </row>
    <row r="413" spans="1:22" hidden="1" outlineLevel="1">
      <c r="A413" s="151" t="s">
        <v>126</v>
      </c>
      <c r="B413" s="29">
        <f t="shared" si="153"/>
        <v>196460544</v>
      </c>
      <c r="C413" s="29">
        <f t="shared" si="153"/>
        <v>169546742</v>
      </c>
      <c r="D413" s="29">
        <f t="shared" si="155"/>
        <v>193542385</v>
      </c>
      <c r="E413" s="29">
        <f t="shared" si="155"/>
        <v>200314680</v>
      </c>
      <c r="F413" s="29">
        <f t="shared" si="155"/>
        <v>205493028</v>
      </c>
      <c r="G413" s="29">
        <f t="shared" si="155"/>
        <v>191377081</v>
      </c>
      <c r="H413" s="25">
        <f t="shared" si="155"/>
        <v>203556399</v>
      </c>
      <c r="I413" s="29">
        <f t="shared" si="155"/>
        <v>209101055</v>
      </c>
      <c r="J413" s="25">
        <f t="shared" si="155"/>
        <v>201898302</v>
      </c>
      <c r="K413" s="51">
        <f t="shared" si="155"/>
        <v>237738536</v>
      </c>
      <c r="N413" s="12"/>
      <c r="O413" s="12"/>
      <c r="P413" s="12"/>
      <c r="Q413" s="12"/>
      <c r="R413" s="12"/>
      <c r="S413" s="12"/>
      <c r="T413" s="12"/>
      <c r="U413" s="12"/>
    </row>
    <row r="414" spans="1:22" hidden="1" outlineLevel="1">
      <c r="A414" s="151" t="s">
        <v>127</v>
      </c>
      <c r="B414" s="29">
        <f t="shared" si="155"/>
        <v>108296147.53999999</v>
      </c>
      <c r="C414" s="29">
        <f t="shared" si="155"/>
        <v>101385967.36</v>
      </c>
      <c r="D414" s="29">
        <f t="shared" si="155"/>
        <v>109769007</v>
      </c>
      <c r="E414" s="29">
        <f t="shared" si="155"/>
        <v>283841885</v>
      </c>
      <c r="F414" s="29">
        <f t="shared" si="155"/>
        <v>288681211.46118569</v>
      </c>
      <c r="G414" s="29">
        <f t="shared" si="155"/>
        <v>280102024</v>
      </c>
      <c r="H414" s="29">
        <f t="shared" si="155"/>
        <v>325039296</v>
      </c>
      <c r="I414" s="25">
        <f t="shared" si="155"/>
        <v>351999546</v>
      </c>
      <c r="J414" s="29">
        <f t="shared" si="155"/>
        <v>357164708</v>
      </c>
      <c r="K414" s="51">
        <f t="shared" si="155"/>
        <v>375566252</v>
      </c>
      <c r="N414" s="12"/>
      <c r="O414" s="12"/>
      <c r="P414" s="12"/>
      <c r="Q414" s="12"/>
      <c r="R414" s="12"/>
      <c r="S414" s="12"/>
      <c r="T414" s="12"/>
      <c r="U414" s="12"/>
    </row>
    <row r="415" spans="1:22" hidden="1" outlineLevel="1">
      <c r="A415" s="151" t="s">
        <v>128</v>
      </c>
      <c r="B415" s="29">
        <f t="shared" ref="B415:K415" si="156">B338+B354+B371+B395+B387</f>
        <v>10117880</v>
      </c>
      <c r="C415" s="29">
        <f t="shared" si="156"/>
        <v>9448774</v>
      </c>
      <c r="D415" s="29">
        <f t="shared" si="156"/>
        <v>9253792</v>
      </c>
      <c r="E415" s="29">
        <f t="shared" si="156"/>
        <v>9495231</v>
      </c>
      <c r="F415" s="29">
        <f t="shared" si="156"/>
        <v>54512633</v>
      </c>
      <c r="G415" s="29">
        <f t="shared" si="156"/>
        <v>52790524</v>
      </c>
      <c r="H415" s="29">
        <f t="shared" si="156"/>
        <v>60399190</v>
      </c>
      <c r="I415" s="25">
        <f t="shared" si="156"/>
        <v>65198406</v>
      </c>
      <c r="J415" s="29">
        <f t="shared" si="156"/>
        <v>65273241</v>
      </c>
      <c r="K415" s="51">
        <f t="shared" si="156"/>
        <v>70838656</v>
      </c>
      <c r="N415" s="12"/>
      <c r="O415" s="12"/>
      <c r="P415" s="12"/>
      <c r="Q415" s="12"/>
      <c r="R415" s="12"/>
      <c r="S415" s="12"/>
      <c r="T415" s="12"/>
      <c r="U415" s="12"/>
    </row>
    <row r="416" spans="1:22" hidden="1" outlineLevel="1">
      <c r="A416" s="151" t="s">
        <v>129</v>
      </c>
      <c r="B416" s="29">
        <f t="shared" ref="B416:K416" si="157">B339+B355+B372+B396</f>
        <v>100007873</v>
      </c>
      <c r="C416" s="29">
        <f t="shared" si="157"/>
        <v>91174780</v>
      </c>
      <c r="D416" s="29">
        <f t="shared" si="157"/>
        <v>108960369</v>
      </c>
      <c r="E416" s="29">
        <f t="shared" si="157"/>
        <v>123109562</v>
      </c>
      <c r="F416" s="29">
        <f t="shared" si="157"/>
        <v>133865179</v>
      </c>
      <c r="G416" s="29">
        <f t="shared" si="157"/>
        <v>132084029</v>
      </c>
      <c r="H416" s="25">
        <f t="shared" si="157"/>
        <v>176356337</v>
      </c>
      <c r="I416" s="29">
        <f t="shared" si="157"/>
        <v>190173066</v>
      </c>
      <c r="J416" s="25">
        <f t="shared" si="157"/>
        <v>202117581</v>
      </c>
      <c r="K416" s="26">
        <f t="shared" si="157"/>
        <v>205429412</v>
      </c>
      <c r="N416" s="12"/>
      <c r="O416" s="12"/>
      <c r="P416" s="12"/>
      <c r="Q416" s="12"/>
      <c r="R416" s="12"/>
      <c r="S416" s="12"/>
      <c r="T416" s="12"/>
      <c r="U416" s="12"/>
    </row>
    <row r="417" spans="1:21" hidden="1" outlineLevel="1">
      <c r="A417" s="151" t="s">
        <v>405</v>
      </c>
      <c r="B417" s="29">
        <f t="shared" ref="B417:K417" si="158">B340+B356+B373+B397</f>
        <v>72187578</v>
      </c>
      <c r="C417" s="29">
        <f t="shared" si="158"/>
        <v>64611424</v>
      </c>
      <c r="D417" s="29">
        <f t="shared" si="158"/>
        <v>74499750</v>
      </c>
      <c r="E417" s="29">
        <f t="shared" si="158"/>
        <v>83078455</v>
      </c>
      <c r="F417" s="29">
        <f t="shared" si="158"/>
        <v>86013810</v>
      </c>
      <c r="G417" s="29">
        <f t="shared" si="158"/>
        <v>87715152</v>
      </c>
      <c r="H417" s="25">
        <f t="shared" si="158"/>
        <v>115020899</v>
      </c>
      <c r="I417" s="29">
        <f t="shared" si="158"/>
        <v>134259476</v>
      </c>
      <c r="J417" s="25">
        <f t="shared" si="158"/>
        <v>136149109</v>
      </c>
      <c r="K417" s="26">
        <f t="shared" si="158"/>
        <v>138619036</v>
      </c>
      <c r="N417" s="12"/>
      <c r="O417" s="12"/>
      <c r="P417" s="12"/>
      <c r="Q417" s="12"/>
      <c r="R417" s="12"/>
      <c r="S417" s="12"/>
      <c r="T417" s="12"/>
      <c r="U417" s="12"/>
    </row>
    <row r="418" spans="1:21" hidden="1" outlineLevel="1">
      <c r="A418" s="151" t="s">
        <v>406</v>
      </c>
      <c r="B418" s="29">
        <f t="shared" ref="B418:K418" si="159">B341+B357+B374+B398</f>
        <v>136434795</v>
      </c>
      <c r="C418" s="29">
        <f t="shared" si="159"/>
        <v>122600873</v>
      </c>
      <c r="D418" s="29">
        <f t="shared" si="159"/>
        <v>144822338</v>
      </c>
      <c r="E418" s="29">
        <f t="shared" si="159"/>
        <v>157782805</v>
      </c>
      <c r="F418" s="29">
        <f t="shared" si="159"/>
        <v>160673543</v>
      </c>
      <c r="G418" s="29">
        <f t="shared" si="159"/>
        <v>164174067</v>
      </c>
      <c r="H418" s="25">
        <f t="shared" si="159"/>
        <v>212400459</v>
      </c>
      <c r="I418" s="29">
        <f t="shared" si="159"/>
        <v>193701669</v>
      </c>
      <c r="J418" s="25">
        <f t="shared" si="159"/>
        <v>196742003</v>
      </c>
      <c r="K418" s="26">
        <f t="shared" si="159"/>
        <v>213299990</v>
      </c>
      <c r="N418" s="12"/>
      <c r="O418" s="12"/>
      <c r="P418" s="12"/>
      <c r="Q418" s="12"/>
      <c r="R418" s="12"/>
      <c r="S418" s="12"/>
      <c r="T418" s="12"/>
      <c r="U418" s="12"/>
    </row>
    <row r="419" spans="1:21" ht="11.25" hidden="1" customHeight="1" outlineLevel="1">
      <c r="A419" s="151" t="s">
        <v>407</v>
      </c>
      <c r="B419" s="29">
        <f t="shared" ref="B419:K419" si="160">B342+B358+B375+B399</f>
        <v>0</v>
      </c>
      <c r="C419" s="29">
        <f t="shared" si="160"/>
        <v>0</v>
      </c>
      <c r="D419" s="29">
        <f t="shared" si="160"/>
        <v>0</v>
      </c>
      <c r="E419" s="29">
        <f t="shared" si="160"/>
        <v>0</v>
      </c>
      <c r="F419" s="29">
        <f t="shared" si="160"/>
        <v>0</v>
      </c>
      <c r="G419" s="29">
        <f t="shared" si="160"/>
        <v>0</v>
      </c>
      <c r="H419" s="25">
        <f t="shared" si="160"/>
        <v>0</v>
      </c>
      <c r="I419" s="29">
        <f t="shared" si="160"/>
        <v>46093469</v>
      </c>
      <c r="J419" s="25">
        <f t="shared" si="160"/>
        <v>49733959</v>
      </c>
      <c r="K419" s="26">
        <f t="shared" si="160"/>
        <v>53291584</v>
      </c>
      <c r="N419" s="12"/>
      <c r="O419" s="12"/>
      <c r="P419" s="12"/>
      <c r="Q419" s="12"/>
      <c r="R419" s="12"/>
      <c r="S419" s="12"/>
      <c r="T419" s="12"/>
      <c r="U419" s="12"/>
    </row>
    <row r="420" spans="1:21" hidden="1" outlineLevel="1">
      <c r="A420" s="63" t="s">
        <v>420</v>
      </c>
      <c r="B420" s="29">
        <f t="shared" ref="B420:K420" si="161">B343+B359+B376+B400</f>
        <v>0</v>
      </c>
      <c r="C420" s="29">
        <f t="shared" si="161"/>
        <v>0</v>
      </c>
      <c r="D420" s="29">
        <f t="shared" si="161"/>
        <v>0</v>
      </c>
      <c r="E420" s="29">
        <f t="shared" si="161"/>
        <v>0</v>
      </c>
      <c r="F420" s="29">
        <f t="shared" si="161"/>
        <v>0</v>
      </c>
      <c r="G420" s="29">
        <f t="shared" si="161"/>
        <v>0</v>
      </c>
      <c r="H420" s="25">
        <f t="shared" si="161"/>
        <v>0</v>
      </c>
      <c r="I420" s="29">
        <f t="shared" si="161"/>
        <v>0</v>
      </c>
      <c r="J420" s="25">
        <f t="shared" si="161"/>
        <v>11382886</v>
      </c>
      <c r="K420" s="26">
        <f t="shared" si="161"/>
        <v>21970718</v>
      </c>
      <c r="N420" s="12"/>
      <c r="O420" s="12"/>
      <c r="P420" s="12"/>
      <c r="Q420" s="12"/>
      <c r="R420" s="12"/>
      <c r="S420" s="12"/>
      <c r="T420" s="12"/>
      <c r="U420" s="12"/>
    </row>
    <row r="421" spans="1:21" hidden="1" outlineLevel="1">
      <c r="A421" s="63" t="s">
        <v>421</v>
      </c>
      <c r="B421" s="29">
        <f t="shared" ref="B421:K421" si="162">B344+B360+B377+B401</f>
        <v>0</v>
      </c>
      <c r="C421" s="29">
        <f t="shared" si="162"/>
        <v>0</v>
      </c>
      <c r="D421" s="29">
        <f t="shared" si="162"/>
        <v>0</v>
      </c>
      <c r="E421" s="29">
        <f t="shared" si="162"/>
        <v>0</v>
      </c>
      <c r="F421" s="29">
        <f t="shared" si="162"/>
        <v>0</v>
      </c>
      <c r="G421" s="29">
        <f t="shared" si="162"/>
        <v>0</v>
      </c>
      <c r="H421" s="25">
        <f t="shared" si="162"/>
        <v>0</v>
      </c>
      <c r="I421" s="29">
        <f t="shared" si="162"/>
        <v>0</v>
      </c>
      <c r="J421" s="25">
        <f t="shared" si="162"/>
        <v>11498043</v>
      </c>
      <c r="K421" s="26">
        <f t="shared" si="162"/>
        <v>19859130</v>
      </c>
      <c r="N421" s="12"/>
      <c r="O421" s="12"/>
      <c r="P421" s="12"/>
      <c r="Q421" s="12"/>
      <c r="R421" s="12"/>
      <c r="S421" s="12"/>
      <c r="T421" s="12"/>
      <c r="U421" s="12"/>
    </row>
    <row r="422" spans="1:21" s="11" customFormat="1" ht="26.25" collapsed="1" thickBot="1">
      <c r="A422" s="376" t="s">
        <v>256</v>
      </c>
      <c r="B422" s="446">
        <f t="shared" ref="B422:F422" si="163">SUM(B410:B421)</f>
        <v>1156998807.54</v>
      </c>
      <c r="C422" s="446">
        <f t="shared" si="163"/>
        <v>1031082811.36</v>
      </c>
      <c r="D422" s="446">
        <f t="shared" si="163"/>
        <v>1185950610</v>
      </c>
      <c r="E422" s="446">
        <f t="shared" si="163"/>
        <v>1440226048</v>
      </c>
      <c r="F422" s="446">
        <f t="shared" si="163"/>
        <v>1489662033.4611857</v>
      </c>
      <c r="G422" s="446">
        <f t="shared" ref="G422:K422" si="164">SUM(G410:G421)</f>
        <v>1441860438</v>
      </c>
      <c r="H422" s="406">
        <f t="shared" si="164"/>
        <v>1679956188</v>
      </c>
      <c r="I422" s="446">
        <f t="shared" si="164"/>
        <v>1805958202</v>
      </c>
      <c r="J422" s="406">
        <f t="shared" si="164"/>
        <v>1828259598</v>
      </c>
      <c r="K422" s="447">
        <f t="shared" si="164"/>
        <v>2410340286</v>
      </c>
      <c r="L422" s="12"/>
      <c r="M422" s="12"/>
      <c r="N422" s="12"/>
      <c r="O422" s="12"/>
      <c r="P422" s="12"/>
      <c r="Q422" s="12"/>
      <c r="R422" s="12"/>
      <c r="S422" s="12"/>
      <c r="T422" s="12"/>
      <c r="U422" s="12"/>
    </row>
    <row r="423" spans="1:21" ht="12" customHeight="1">
      <c r="K423" s="503"/>
    </row>
    <row r="424" spans="1:21">
      <c r="K424" s="194"/>
    </row>
    <row r="425" spans="1:21">
      <c r="K425" s="194"/>
    </row>
    <row r="426" spans="1:21">
      <c r="K426" s="194"/>
    </row>
    <row r="427" spans="1:21">
      <c r="K427" s="194"/>
    </row>
    <row r="428" spans="1:21">
      <c r="K428" s="194"/>
    </row>
    <row r="429" spans="1:21">
      <c r="K429" s="194"/>
    </row>
    <row r="430" spans="1:21">
      <c r="K430" s="194"/>
    </row>
    <row r="431" spans="1:21">
      <c r="K431" s="194"/>
    </row>
    <row r="432" spans="1:21">
      <c r="K432" s="194"/>
    </row>
    <row r="433" spans="1:22">
      <c r="K433" s="194"/>
    </row>
    <row r="434" spans="1:22">
      <c r="K434" s="194"/>
    </row>
    <row r="435" spans="1:22">
      <c r="K435" s="194"/>
    </row>
    <row r="436" spans="1:22">
      <c r="K436" s="194"/>
    </row>
    <row r="437" spans="1:22">
      <c r="K437" s="194"/>
    </row>
    <row r="438" spans="1:22">
      <c r="K438" s="194"/>
    </row>
    <row r="439" spans="1:22">
      <c r="K439" s="194"/>
    </row>
    <row r="440" spans="1:22">
      <c r="K440" s="194"/>
    </row>
    <row r="441" spans="1:22">
      <c r="K441" s="194"/>
    </row>
    <row r="442" spans="1:22">
      <c r="K442" s="194"/>
    </row>
    <row r="443" spans="1:22">
      <c r="K443" s="194"/>
    </row>
    <row r="444" spans="1:22">
      <c r="K444" s="194"/>
    </row>
    <row r="445" spans="1:22" ht="13.5" thickBot="1">
      <c r="K445" s="194"/>
      <c r="N445" s="12"/>
      <c r="O445" s="12"/>
      <c r="P445" s="12"/>
      <c r="Q445" s="12"/>
      <c r="R445" s="12"/>
      <c r="S445" s="12"/>
      <c r="T445" s="12"/>
      <c r="U445" s="12"/>
    </row>
    <row r="446" spans="1:22" ht="13.5" customHeight="1" thickBot="1">
      <c r="A446" s="547" t="s">
        <v>322</v>
      </c>
      <c r="B446" s="548"/>
      <c r="C446" s="548"/>
      <c r="D446" s="548"/>
      <c r="E446" s="548"/>
      <c r="F446" s="548"/>
      <c r="G446" s="548"/>
      <c r="H446" s="548"/>
      <c r="I446" s="548"/>
      <c r="J446" s="548"/>
      <c r="K446" s="563"/>
      <c r="N446" s="12"/>
      <c r="O446" s="12"/>
      <c r="P446" s="12"/>
      <c r="Q446" s="12"/>
      <c r="R446" s="12"/>
      <c r="S446" s="12"/>
      <c r="T446" s="12"/>
      <c r="U446" s="12"/>
      <c r="V446" s="12"/>
    </row>
    <row r="447" spans="1:22" ht="13.5" thickBot="1">
      <c r="A447" s="248" t="s">
        <v>483</v>
      </c>
      <c r="B447" s="681" t="s">
        <v>100</v>
      </c>
      <c r="C447" s="682"/>
      <c r="D447" s="682"/>
      <c r="E447" s="682"/>
      <c r="F447" s="682"/>
      <c r="G447" s="682"/>
      <c r="H447" s="682"/>
      <c r="I447" s="682"/>
      <c r="J447" s="682"/>
      <c r="K447" s="683"/>
      <c r="N447" s="12"/>
      <c r="O447" s="12"/>
      <c r="P447" s="12"/>
      <c r="Q447" s="12"/>
      <c r="R447" s="12"/>
      <c r="S447" s="12"/>
      <c r="T447" s="12"/>
      <c r="U447" s="12"/>
    </row>
    <row r="448" spans="1:22">
      <c r="A448" s="448" t="s">
        <v>199</v>
      </c>
      <c r="B448" s="449" t="str">
        <f>$O$1-18&amp;" - "&amp;$O$1-17</f>
        <v>2002 - 2003</v>
      </c>
      <c r="C448" s="449" t="str">
        <f>$O$1-16&amp;" - "&amp;$O$1-15</f>
        <v>2004 - 2005</v>
      </c>
      <c r="D448" s="449" t="str">
        <f>$O$1-14&amp;" - "&amp;$O$1-13</f>
        <v>2006 - 2007</v>
      </c>
      <c r="E448" s="449" t="str">
        <f>$O$1-12&amp;" - "&amp;$O$1-11</f>
        <v>2008 - 2009</v>
      </c>
      <c r="F448" s="449" t="str">
        <f>$O$1-10&amp;" - "&amp;$O$1-9</f>
        <v>2010 - 2011</v>
      </c>
      <c r="G448" s="494" t="str">
        <f>$O$1-8&amp;" - "&amp;$O$1-7</f>
        <v>2012 - 2013</v>
      </c>
      <c r="H448" s="450" t="str">
        <f>$O$1-6&amp;" - "&amp;$O$1-5</f>
        <v>2014 - 2015</v>
      </c>
      <c r="I448" s="450" t="str">
        <f>$O$1-4&amp;" - "&amp;$O$1-3</f>
        <v>2016 - 2017</v>
      </c>
      <c r="J448" s="450" t="str">
        <f>$O$1-2&amp;" - "&amp;$O$1-1</f>
        <v>2018 - 2019</v>
      </c>
      <c r="K448" s="465" t="str">
        <f>$O$1&amp;" - "&amp;$O$1+1</f>
        <v>2020 - 2021</v>
      </c>
      <c r="N448" s="12"/>
      <c r="O448" s="12"/>
      <c r="P448" s="12"/>
      <c r="Q448" s="12"/>
      <c r="R448" s="12"/>
      <c r="S448" s="12"/>
      <c r="T448" s="12"/>
      <c r="U448" s="12"/>
    </row>
    <row r="449" spans="1:21" s="38" customFormat="1" hidden="1" outlineLevel="1">
      <c r="A449" s="600" t="s">
        <v>231</v>
      </c>
      <c r="B449" s="598"/>
      <c r="C449" s="598"/>
      <c r="D449" s="598"/>
      <c r="E449" s="598"/>
      <c r="F449" s="598"/>
      <c r="G449" s="598"/>
      <c r="H449" s="598"/>
      <c r="I449" s="598"/>
      <c r="J449" s="598"/>
      <c r="K449" s="597"/>
      <c r="L449" s="35"/>
      <c r="M449" s="35"/>
      <c r="N449" s="35"/>
      <c r="O449" s="35"/>
      <c r="P449" s="35"/>
      <c r="Q449" s="35"/>
      <c r="R449" s="35"/>
      <c r="S449" s="35"/>
      <c r="T449" s="35"/>
    </row>
    <row r="450" spans="1:21" hidden="1" outlineLevel="1">
      <c r="A450" s="5" t="s">
        <v>47</v>
      </c>
      <c r="B450" s="49">
        <f>(INDEX(Data!1162:1162,1,$P$1-18))+(INDEX(Data!1162:1162,1,$P$1-17))</f>
        <v>0</v>
      </c>
      <c r="C450" s="49">
        <f>(INDEX(Data!1162:1162,1,$P$1-16))+(INDEX(Data!1162:1162,1,$P$1-15))</f>
        <v>0</v>
      </c>
      <c r="D450" s="49">
        <f>(INDEX(Data!1162:1162,1,$P$1-14))+(INDEX(Data!1162:1162,1,$P$1-13))</f>
        <v>0</v>
      </c>
      <c r="E450" s="49">
        <f>(INDEX(Data!1162:1162,1,$P$1-12))+(INDEX(Data!1162:1162,1,$P$1-11))</f>
        <v>0</v>
      </c>
      <c r="F450" s="49">
        <f>(INDEX(Data!1162:1162,1,$P$1-10))+(INDEX(Data!1162:1162,1,$P$1-9))</f>
        <v>0</v>
      </c>
      <c r="G450" s="49">
        <f>(INDEX(Data!1162:1162,1,$P$1-8))+(INDEX(Data!1162:1162,1,$P$1-7))</f>
        <v>0</v>
      </c>
      <c r="H450" s="20">
        <f>(INDEX(Data!1162:1162,1,$P$1-6))+(INDEX(Data!1162:1162,1,$P$1-5))</f>
        <v>1000000</v>
      </c>
      <c r="I450" s="47">
        <f>(INDEX(Data!1162:1162,1,$P$1-4))+(INDEX(Data!1162:1162,1,$P$1-3))</f>
        <v>1000000</v>
      </c>
      <c r="J450" s="31">
        <f>(INDEX(Data!1162:1162,1,$P$1-2))+(INDEX(Data!1162:1162,1,$P$1+1+7))</f>
        <v>680406</v>
      </c>
      <c r="K450" s="21">
        <f>(INDEX(Data!1162:1162,1,$P$1))+(INDEX(Data!1162:1162,1,$P$1+1))</f>
        <v>1360812</v>
      </c>
      <c r="N450" s="12"/>
      <c r="O450" s="12"/>
      <c r="P450" s="12"/>
      <c r="Q450" s="12"/>
      <c r="R450" s="12"/>
      <c r="S450" s="12"/>
      <c r="T450" s="12"/>
      <c r="U450" s="12"/>
    </row>
    <row r="451" spans="1:21" hidden="1" outlineLevel="1">
      <c r="A451" s="5" t="s">
        <v>48</v>
      </c>
      <c r="B451" s="29">
        <f>(INDEX(Data!1163:1163,1,$P$1-18))+(INDEX(Data!1163:1163,1,$P$1-17))</f>
        <v>0</v>
      </c>
      <c r="C451" s="29">
        <f>(INDEX(Data!1163:1163,1,$P$1-16))+(INDEX(Data!1163:1163,1,$P$1-15))</f>
        <v>0</v>
      </c>
      <c r="D451" s="29">
        <f>(INDEX(Data!1163:1163,1,$P$1-14))+(INDEX(Data!1163:1163,1,$P$1-13))</f>
        <v>0</v>
      </c>
      <c r="E451" s="29">
        <f>(INDEX(Data!1163:1163,1,$P$1-12))+(INDEX(Data!1163:1163,1,$P$1-11))</f>
        <v>0</v>
      </c>
      <c r="F451" s="29">
        <f>(INDEX(Data!1163:1163,1,$P$1-10))+(INDEX(Data!1163:1163,1,$P$1-9))</f>
        <v>0</v>
      </c>
      <c r="G451" s="29">
        <f>(INDEX(Data!1163:1163,1,$P$1-8))+(INDEX(Data!1163:1163,1,$P$1-7))</f>
        <v>0</v>
      </c>
      <c r="H451" s="25">
        <f>(INDEX(Data!1163:1163,1,$P$1-6))+(INDEX(Data!1163:1163,1,$P$1-5))</f>
        <v>1000000</v>
      </c>
      <c r="I451" s="48">
        <f>(INDEX(Data!1163:1163,1,$P$1-4))+(INDEX(Data!1163:1163,1,$P$1-3))</f>
        <v>1000000</v>
      </c>
      <c r="J451" s="28">
        <f>(INDEX(Data!1163:1163,1,$P$1-2))+(INDEX(Data!1163:1163,1,$P$1+1+7))</f>
        <v>680406</v>
      </c>
      <c r="K451" s="26">
        <f>(INDEX(Data!1163:1163,1,$P$1))+(INDEX(Data!1163:1163,1,$P$1+1))</f>
        <v>1360812</v>
      </c>
      <c r="N451" s="12"/>
      <c r="O451" s="12"/>
      <c r="P451" s="12"/>
      <c r="Q451" s="12"/>
      <c r="R451" s="12"/>
      <c r="S451" s="12"/>
      <c r="T451" s="12"/>
      <c r="U451" s="12"/>
    </row>
    <row r="452" spans="1:21" hidden="1" outlineLevel="1">
      <c r="A452" s="5" t="s">
        <v>49</v>
      </c>
      <c r="B452" s="29">
        <f>(INDEX(Data!1164:1164,1,$P$1-18))+(INDEX(Data!1164:1164,1,$P$1-17))</f>
        <v>0</v>
      </c>
      <c r="C452" s="29">
        <f>(INDEX(Data!1164:1164,1,$P$1-16))+(INDEX(Data!1164:1164,1,$P$1-15))</f>
        <v>0</v>
      </c>
      <c r="D452" s="29">
        <f>(INDEX(Data!1164:1164,1,$P$1-14))+(INDEX(Data!1164:1164,1,$P$1-13))</f>
        <v>0</v>
      </c>
      <c r="E452" s="29">
        <f>(INDEX(Data!1164:1164,1,$P$1-12))+(INDEX(Data!1164:1164,1,$P$1-11))</f>
        <v>0</v>
      </c>
      <c r="F452" s="29">
        <f>(INDEX(Data!1164:1164,1,$P$1-10))+(INDEX(Data!1164:1164,1,$P$1-9))</f>
        <v>0</v>
      </c>
      <c r="G452" s="29">
        <f>(INDEX(Data!1164:1164,1,$P$1-8))+(INDEX(Data!1164:1164,1,$P$1-7))</f>
        <v>0</v>
      </c>
      <c r="H452" s="25">
        <f>(INDEX(Data!1164:1164,1,$P$1-6))+(INDEX(Data!1164:1164,1,$P$1-5))</f>
        <v>1000000</v>
      </c>
      <c r="I452" s="48">
        <f>(INDEX(Data!1164:1164,1,$P$1-4))+(INDEX(Data!1164:1164,1,$P$1-3))</f>
        <v>1000000</v>
      </c>
      <c r="J452" s="28">
        <f>(INDEX(Data!1164:1164,1,$P$1-2))+(INDEX(Data!1164:1164,1,$P$1+1+7))</f>
        <v>680406</v>
      </c>
      <c r="K452" s="26">
        <f>(INDEX(Data!1164:1164,1,$P$1))+(INDEX(Data!1164:1164,1,$P$1+1))</f>
        <v>1360812</v>
      </c>
      <c r="N452" s="12"/>
      <c r="O452" s="12"/>
      <c r="P452" s="12"/>
      <c r="Q452" s="12"/>
      <c r="R452" s="12"/>
      <c r="S452" s="12"/>
      <c r="T452" s="12"/>
      <c r="U452" s="12"/>
    </row>
    <row r="453" spans="1:21" hidden="1" outlineLevel="1">
      <c r="A453" s="5" t="s">
        <v>50</v>
      </c>
      <c r="B453" s="29">
        <f>(INDEX(Data!1165:1165,1,$P$1-18))+(INDEX(Data!1165:1165,1,$P$1-17))</f>
        <v>0</v>
      </c>
      <c r="C453" s="29">
        <f>(INDEX(Data!1165:1165,1,$P$1-16))+(INDEX(Data!1165:1165,1,$P$1-15))</f>
        <v>0</v>
      </c>
      <c r="D453" s="29">
        <f>(INDEX(Data!1165:1165,1,$P$1-14))+(INDEX(Data!1165:1165,1,$P$1-13))</f>
        <v>0</v>
      </c>
      <c r="E453" s="29">
        <f>(INDEX(Data!1165:1165,1,$P$1-12))+(INDEX(Data!1165:1165,1,$P$1-11))</f>
        <v>0</v>
      </c>
      <c r="F453" s="29">
        <f>(INDEX(Data!1165:1165,1,$P$1-10))+(INDEX(Data!1165:1165,1,$P$1-9))</f>
        <v>0</v>
      </c>
      <c r="G453" s="29">
        <f>(INDEX(Data!1165:1165,1,$P$1-8))+(INDEX(Data!1165:1165,1,$P$1-7))</f>
        <v>0</v>
      </c>
      <c r="H453" s="25">
        <f>(INDEX(Data!1165:1165,1,$P$1-6))+(INDEX(Data!1165:1165,1,$P$1-5))</f>
        <v>1000000</v>
      </c>
      <c r="I453" s="48">
        <f>(INDEX(Data!1165:1165,1,$P$1-4))+(INDEX(Data!1165:1165,1,$P$1-3))</f>
        <v>1000000</v>
      </c>
      <c r="J453" s="28">
        <f>(INDEX(Data!1165:1165,1,$P$1-2))+(INDEX(Data!1165:1165,1,$P$1+1+7))</f>
        <v>680406</v>
      </c>
      <c r="K453" s="26">
        <f>(INDEX(Data!1165:1165,1,$P$1))+(INDEX(Data!1165:1165,1,$P$1+1))</f>
        <v>1360812</v>
      </c>
      <c r="N453" s="12"/>
      <c r="O453" s="12"/>
      <c r="P453" s="12"/>
      <c r="Q453" s="12"/>
      <c r="R453" s="12"/>
      <c r="S453" s="12"/>
      <c r="T453" s="12"/>
      <c r="U453" s="12"/>
    </row>
    <row r="454" spans="1:21" hidden="1" outlineLevel="1">
      <c r="A454" s="5" t="s">
        <v>51</v>
      </c>
      <c r="B454" s="29">
        <f>(INDEX(Data!1166:1166,1,$P$1-18))+(INDEX(Data!1166:1166,1,$P$1-17))</f>
        <v>0</v>
      </c>
      <c r="C454" s="29">
        <f>(INDEX(Data!1166:1166,1,$P$1-16))+(INDEX(Data!1166:1166,1,$P$1-15))</f>
        <v>0</v>
      </c>
      <c r="D454" s="29">
        <f>(INDEX(Data!1166:1166,1,$P$1-14))+(INDEX(Data!1166:1166,1,$P$1-13))</f>
        <v>0</v>
      </c>
      <c r="E454" s="29">
        <f>(INDEX(Data!1166:1166,1,$P$1-12))+(INDEX(Data!1166:1166,1,$P$1-11))</f>
        <v>0</v>
      </c>
      <c r="F454" s="29">
        <f>(INDEX(Data!1166:1166,1,$P$1-10))+(INDEX(Data!1166:1166,1,$P$1-9))</f>
        <v>0</v>
      </c>
      <c r="G454" s="29">
        <f>(INDEX(Data!1166:1166,1,$P$1-8))+(INDEX(Data!1166:1166,1,$P$1-7))</f>
        <v>0</v>
      </c>
      <c r="H454" s="25">
        <f>(INDEX(Data!1166:1166,1,$P$1-6))+(INDEX(Data!1166:1166,1,$P$1-5))</f>
        <v>1000000</v>
      </c>
      <c r="I454" s="48">
        <f>(INDEX(Data!1166:1166,1,$P$1-4))+(INDEX(Data!1166:1166,1,$P$1-3))</f>
        <v>1000000</v>
      </c>
      <c r="J454" s="28">
        <f>(INDEX(Data!1166:1166,1,$P$1-2))+(INDEX(Data!1166:1166,1,$P$1+1+7))</f>
        <v>680406</v>
      </c>
      <c r="K454" s="26">
        <f>(INDEX(Data!1166:1166,1,$P$1))+(INDEX(Data!1166:1166,1,$P$1+1))</f>
        <v>1360812</v>
      </c>
      <c r="N454" s="12"/>
      <c r="O454" s="12"/>
      <c r="P454" s="12"/>
      <c r="Q454" s="12"/>
      <c r="R454" s="12"/>
      <c r="S454" s="12"/>
      <c r="T454" s="12"/>
      <c r="U454" s="12"/>
    </row>
    <row r="455" spans="1:21" hidden="1" outlineLevel="1">
      <c r="A455" s="5" t="s">
        <v>52</v>
      </c>
      <c r="B455" s="29">
        <f>(INDEX(Data!1167:1167,1,$P$1-18))+(INDEX(Data!1167:1167,1,$P$1-17))</f>
        <v>0</v>
      </c>
      <c r="C455" s="29">
        <f>(INDEX(Data!1167:1167,1,$P$1-16))+(INDEX(Data!1167:1167,1,$P$1-15))</f>
        <v>0</v>
      </c>
      <c r="D455" s="29">
        <f>(INDEX(Data!1167:1167,1,$P$1-14))+(INDEX(Data!1167:1167,1,$P$1-13))</f>
        <v>0</v>
      </c>
      <c r="E455" s="29">
        <f>(INDEX(Data!1167:1167,1,$P$1-12))+(INDEX(Data!1167:1167,1,$P$1-11))</f>
        <v>0</v>
      </c>
      <c r="F455" s="29">
        <f>(INDEX(Data!1167:1167,1,$P$1-10))+(INDEX(Data!1167:1167,1,$P$1-9))</f>
        <v>0</v>
      </c>
      <c r="G455" s="29">
        <f>(INDEX(Data!1167:1167,1,$P$1-8))+(INDEX(Data!1167:1167,1,$P$1-7))</f>
        <v>0</v>
      </c>
      <c r="H455" s="25">
        <f>(INDEX(Data!1167:1167,1,$P$1-6))+(INDEX(Data!1167:1167,1,$P$1-5))</f>
        <v>1000000</v>
      </c>
      <c r="I455" s="48">
        <f>(INDEX(Data!1167:1167,1,$P$1-4))+(INDEX(Data!1167:1167,1,$P$1-3))</f>
        <v>1000000</v>
      </c>
      <c r="J455" s="28">
        <f>(INDEX(Data!1167:1167,1,$P$1-2))+(INDEX(Data!1167:1167,1,$P$1+1+7))</f>
        <v>680406</v>
      </c>
      <c r="K455" s="26">
        <f>(INDEX(Data!1167:1167,1,$P$1))+(INDEX(Data!1167:1167,1,$P$1+1))</f>
        <v>1360812</v>
      </c>
      <c r="N455" s="12"/>
      <c r="O455" s="12"/>
      <c r="P455" s="12"/>
      <c r="Q455" s="12"/>
      <c r="R455" s="12"/>
      <c r="S455" s="12"/>
      <c r="T455" s="12"/>
      <c r="U455" s="12"/>
    </row>
    <row r="456" spans="1:21" hidden="1" outlineLevel="1">
      <c r="A456" s="5" t="s">
        <v>53</v>
      </c>
      <c r="B456" s="29">
        <f>(INDEX(Data!1168:1168,1,$P$1-18))+(INDEX(Data!1168:1168,1,$P$1-17))</f>
        <v>0</v>
      </c>
      <c r="C456" s="29">
        <f>(INDEX(Data!1168:1168,1,$P$1-16))+(INDEX(Data!1168:1168,1,$P$1-15))</f>
        <v>0</v>
      </c>
      <c r="D456" s="29">
        <f>(INDEX(Data!1168:1168,1,$P$1-14))+(INDEX(Data!1168:1168,1,$P$1-13))</f>
        <v>0</v>
      </c>
      <c r="E456" s="29">
        <f>(INDEX(Data!1168:1168,1,$P$1-12))+(INDEX(Data!1168:1168,1,$P$1-11))</f>
        <v>0</v>
      </c>
      <c r="F456" s="29">
        <f>(INDEX(Data!1168:1168,1,$P$1-10))+(INDEX(Data!1168:1168,1,$P$1-9))</f>
        <v>0</v>
      </c>
      <c r="G456" s="29">
        <f>(INDEX(Data!1168:1168,1,$P$1-8))+(INDEX(Data!1168:1168,1,$P$1-7))</f>
        <v>0</v>
      </c>
      <c r="H456" s="25">
        <f>(INDEX(Data!1168:1168,1,$P$1-6))+(INDEX(Data!1168:1168,1,$P$1-5))</f>
        <v>1000000</v>
      </c>
      <c r="I456" s="48">
        <f>(INDEX(Data!1168:1168,1,$P$1-4))+(INDEX(Data!1168:1168,1,$P$1-3))</f>
        <v>1000000</v>
      </c>
      <c r="J456" s="28">
        <f>(INDEX(Data!1168:1168,1,$P$1-2))+(INDEX(Data!1168:1168,1,$P$1+1+7))</f>
        <v>680406</v>
      </c>
      <c r="K456" s="26">
        <f>(INDEX(Data!1168:1168,1,$P$1))+(INDEX(Data!1168:1168,1,$P$1+1))</f>
        <v>1360812</v>
      </c>
      <c r="N456" s="12"/>
      <c r="O456" s="12"/>
      <c r="P456" s="12"/>
      <c r="Q456" s="12"/>
      <c r="R456" s="12"/>
      <c r="S456" s="12"/>
      <c r="T456" s="12"/>
      <c r="U456" s="12"/>
    </row>
    <row r="457" spans="1:21" hidden="1" outlineLevel="1">
      <c r="A457" s="5" t="s">
        <v>54</v>
      </c>
      <c r="B457" s="29">
        <f>(INDEX(Data!1169:1169,1,$P$1-18))+(INDEX(Data!1169:1169,1,$P$1-17))</f>
        <v>0</v>
      </c>
      <c r="C457" s="29">
        <f>(INDEX(Data!1169:1169,1,$P$1-16))+(INDEX(Data!1169:1169,1,$P$1-15))</f>
        <v>0</v>
      </c>
      <c r="D457" s="29">
        <f>(INDEX(Data!1169:1169,1,$P$1-14))+(INDEX(Data!1169:1169,1,$P$1-13))</f>
        <v>0</v>
      </c>
      <c r="E457" s="29">
        <f>(INDEX(Data!1169:1169,1,$P$1-12))+(INDEX(Data!1169:1169,1,$P$1-11))</f>
        <v>0</v>
      </c>
      <c r="F457" s="29">
        <f>(INDEX(Data!1169:1169,1,$P$1-10))+(INDEX(Data!1169:1169,1,$P$1-9))</f>
        <v>0</v>
      </c>
      <c r="G457" s="29">
        <f>(INDEX(Data!1169:1169,1,$P$1-8))+(INDEX(Data!1169:1169,1,$P$1-7))</f>
        <v>0</v>
      </c>
      <c r="H457" s="25">
        <f>(INDEX(Data!1169:1169,1,$P$1-6))+(INDEX(Data!1169:1169,1,$P$1-5))</f>
        <v>1000000</v>
      </c>
      <c r="I457" s="48">
        <f>(INDEX(Data!1169:1169,1,$P$1-4))+(INDEX(Data!1169:1169,1,$P$1-3))</f>
        <v>1000000</v>
      </c>
      <c r="J457" s="28">
        <f>(INDEX(Data!1169:1169,1,$P$1-2))+(INDEX(Data!1169:1169,1,$P$1+1+7))</f>
        <v>680406</v>
      </c>
      <c r="K457" s="26">
        <f>(INDEX(Data!1169:1169,1,$P$1))+(INDEX(Data!1169:1169,1,$P$1+1))</f>
        <v>1360812</v>
      </c>
      <c r="N457" s="12"/>
      <c r="O457" s="12"/>
      <c r="P457" s="12"/>
      <c r="Q457" s="12"/>
      <c r="R457" s="12"/>
      <c r="S457" s="12"/>
      <c r="T457" s="12"/>
      <c r="U457" s="12"/>
    </row>
    <row r="458" spans="1:21" hidden="1" outlineLevel="1">
      <c r="A458" s="5" t="s">
        <v>55</v>
      </c>
      <c r="B458" s="29">
        <f>(INDEX(Data!1170:1170,1,$P$1-18))+(INDEX(Data!1170:1170,1,$P$1-17))</f>
        <v>0</v>
      </c>
      <c r="C458" s="29">
        <f>(INDEX(Data!1170:1170,1,$P$1-16))+(INDEX(Data!1170:1170,1,$P$1-15))</f>
        <v>0</v>
      </c>
      <c r="D458" s="29">
        <f>(INDEX(Data!1170:1170,1,$P$1-14))+(INDEX(Data!1170:1170,1,$P$1-13))</f>
        <v>0</v>
      </c>
      <c r="E458" s="29">
        <f>(INDEX(Data!1170:1170,1,$P$1-12))+(INDEX(Data!1170:1170,1,$P$1-11))</f>
        <v>0</v>
      </c>
      <c r="F458" s="29">
        <f>(INDEX(Data!1170:1170,1,$P$1-10))+(INDEX(Data!1170:1170,1,$P$1-9))</f>
        <v>0</v>
      </c>
      <c r="G458" s="29">
        <f>(INDEX(Data!1170:1170,1,$P$1-8))+(INDEX(Data!1170:1170,1,$P$1-7))</f>
        <v>0</v>
      </c>
      <c r="H458" s="25">
        <f>(INDEX(Data!1170:1170,1,$P$1-6))+(INDEX(Data!1170:1170,1,$P$1-5))</f>
        <v>1000000</v>
      </c>
      <c r="I458" s="48">
        <f>(INDEX(Data!1170:1170,1,$P$1-4))+(INDEX(Data!1170:1170,1,$P$1-3))</f>
        <v>1000000</v>
      </c>
      <c r="J458" s="28">
        <f>(INDEX(Data!1170:1170,1,$P$1-2))+(INDEX(Data!1170:1170,1,$P$1+1+7))</f>
        <v>680406</v>
      </c>
      <c r="K458" s="26">
        <f>(INDEX(Data!1170:1170,1,$P$1))+(INDEX(Data!1170:1170,1,$P$1+1))</f>
        <v>1360812</v>
      </c>
      <c r="N458" s="12"/>
      <c r="O458" s="12"/>
      <c r="P458" s="12"/>
      <c r="Q458" s="12"/>
      <c r="R458" s="12"/>
      <c r="S458" s="12"/>
      <c r="T458" s="12"/>
      <c r="U458" s="12"/>
    </row>
    <row r="459" spans="1:21" hidden="1" outlineLevel="1">
      <c r="A459" s="5" t="s">
        <v>56</v>
      </c>
      <c r="B459" s="29">
        <f>(INDEX(Data!1171:1171,1,$P$1-18))+(INDEX(Data!1171:1171,1,$P$1-17))</f>
        <v>0</v>
      </c>
      <c r="C459" s="29">
        <f>(INDEX(Data!1171:1171,1,$P$1-16))+(INDEX(Data!1171:1171,1,$P$1-15))</f>
        <v>0</v>
      </c>
      <c r="D459" s="29">
        <f>(INDEX(Data!1171:1171,1,$P$1-14))+(INDEX(Data!1171:1171,1,$P$1-13))</f>
        <v>0</v>
      </c>
      <c r="E459" s="29">
        <f>(INDEX(Data!1171:1171,1,$P$1-12))+(INDEX(Data!1171:1171,1,$P$1-11))</f>
        <v>196620</v>
      </c>
      <c r="F459" s="29">
        <f>(INDEX(Data!1171:1171,1,$P$1-10))+(INDEX(Data!1171:1171,1,$P$1-9))</f>
        <v>842564</v>
      </c>
      <c r="G459" s="29">
        <f>(INDEX(Data!1171:1171,1,$P$1-8))+(INDEX(Data!1171:1171,1,$P$1-7))</f>
        <v>500000</v>
      </c>
      <c r="H459" s="25">
        <f>(INDEX(Data!1171:1171,1,$P$1-6))+(INDEX(Data!1171:1171,1,$P$1-5))</f>
        <v>1000000</v>
      </c>
      <c r="I459" s="48">
        <f>(INDEX(Data!1171:1171,1,$P$1-4))+(INDEX(Data!1171:1171,1,$P$1-3))</f>
        <v>1000000</v>
      </c>
      <c r="J459" s="28">
        <f>(INDEX(Data!1171:1171,1,$P$1-2))+(INDEX(Data!1171:1171,1,$P$1+1+7))</f>
        <v>680406</v>
      </c>
      <c r="K459" s="26">
        <f>(INDEX(Data!1171:1171,1,$P$1))+(INDEX(Data!1171:1171,1,$P$1+1))</f>
        <v>1360812</v>
      </c>
      <c r="N459" s="12"/>
      <c r="O459" s="12"/>
      <c r="P459" s="12"/>
      <c r="Q459" s="12"/>
      <c r="R459" s="12"/>
      <c r="S459" s="12"/>
      <c r="T459" s="12"/>
      <c r="U459" s="12"/>
    </row>
    <row r="460" spans="1:21" hidden="1" outlineLevel="1">
      <c r="A460" s="5" t="s">
        <v>57</v>
      </c>
      <c r="B460" s="29">
        <f>(INDEX(Data!1172:1172,1,$P$1-18))+(INDEX(Data!1172:1172,1,$P$1-17))</f>
        <v>0</v>
      </c>
      <c r="C460" s="29">
        <f>(INDEX(Data!1172:1172,1,$P$1-16))+(INDEX(Data!1172:1172,1,$P$1-15))</f>
        <v>0</v>
      </c>
      <c r="D460" s="29">
        <f>(INDEX(Data!1172:1172,1,$P$1-14))+(INDEX(Data!1172:1172,1,$P$1-13))</f>
        <v>0</v>
      </c>
      <c r="E460" s="29">
        <f>(INDEX(Data!1172:1172,1,$P$1-12))+(INDEX(Data!1172:1172,1,$P$1-11))</f>
        <v>0</v>
      </c>
      <c r="F460" s="29">
        <f>(INDEX(Data!1172:1172,1,$P$1-10))+(INDEX(Data!1172:1172,1,$P$1-9))</f>
        <v>137714</v>
      </c>
      <c r="G460" s="29">
        <f>(INDEX(Data!1172:1172,1,$P$1-8))+(INDEX(Data!1172:1172,1,$P$1-7))</f>
        <v>500000</v>
      </c>
      <c r="H460" s="25">
        <f>(INDEX(Data!1172:1172,1,$P$1-6))+(INDEX(Data!1172:1172,1,$P$1-5))</f>
        <v>1000000</v>
      </c>
      <c r="I460" s="48">
        <f>(INDEX(Data!1172:1172,1,$P$1-4))+(INDEX(Data!1172:1172,1,$P$1-3))</f>
        <v>1000000</v>
      </c>
      <c r="J460" s="28">
        <f>(INDEX(Data!1172:1172,1,$P$1-2))+(INDEX(Data!1172:1172,1,$P$1+1+7))</f>
        <v>680406</v>
      </c>
      <c r="K460" s="26">
        <f>(INDEX(Data!1172:1172,1,$P$1))+(INDEX(Data!1172:1172,1,$P$1+1))</f>
        <v>1360812</v>
      </c>
      <c r="N460" s="12"/>
      <c r="O460" s="12"/>
      <c r="P460" s="12"/>
      <c r="Q460" s="12"/>
      <c r="R460" s="12"/>
      <c r="S460" s="12"/>
      <c r="T460" s="12"/>
      <c r="U460" s="12"/>
    </row>
    <row r="461" spans="1:21" hidden="1" outlineLevel="1">
      <c r="A461" s="5" t="s">
        <v>58</v>
      </c>
      <c r="B461" s="29">
        <f>(INDEX(Data!1173:1173,1,$P$1-18))+(INDEX(Data!1173:1173,1,$P$1-17))</f>
        <v>0</v>
      </c>
      <c r="C461" s="29">
        <f>(INDEX(Data!1173:1173,1,$P$1-16))+(INDEX(Data!1173:1173,1,$P$1-15))</f>
        <v>0</v>
      </c>
      <c r="D461" s="29">
        <f>(INDEX(Data!1173:1173,1,$P$1-14))+(INDEX(Data!1173:1173,1,$P$1-13))</f>
        <v>0</v>
      </c>
      <c r="E461" s="29">
        <f>(INDEX(Data!1173:1173,1,$P$1-12))+(INDEX(Data!1173:1173,1,$P$1-11))</f>
        <v>0</v>
      </c>
      <c r="F461" s="29">
        <f>(INDEX(Data!1173:1173,1,$P$1-10))+(INDEX(Data!1173:1173,1,$P$1-9))</f>
        <v>0</v>
      </c>
      <c r="G461" s="29">
        <f>(INDEX(Data!1173:1173,1,$P$1-8))+(INDEX(Data!1173:1173,1,$P$1-7))</f>
        <v>0</v>
      </c>
      <c r="H461" s="25">
        <f>(INDEX(Data!1173:1173,1,$P$1-6))+(INDEX(Data!1173:1173,1,$P$1-5))</f>
        <v>1000000</v>
      </c>
      <c r="I461" s="48">
        <f>(INDEX(Data!1173:1173,1,$P$1-4))+(INDEX(Data!1173:1173,1,$P$1-3))</f>
        <v>1000000</v>
      </c>
      <c r="J461" s="28">
        <f>(INDEX(Data!1173:1173,1,$P$1-2))+(INDEX(Data!1173:1173,1,$P$1+1+7))</f>
        <v>680406</v>
      </c>
      <c r="K461" s="26">
        <f>(INDEX(Data!1173:1173,1,$P$1))+(INDEX(Data!1173:1173,1,$P$1+1))</f>
        <v>1360812</v>
      </c>
      <c r="N461" s="12"/>
      <c r="O461" s="12"/>
      <c r="P461" s="12"/>
      <c r="Q461" s="12"/>
      <c r="R461" s="12"/>
      <c r="S461" s="12"/>
      <c r="T461" s="12"/>
      <c r="U461" s="12"/>
    </row>
    <row r="462" spans="1:21" hidden="1" outlineLevel="1">
      <c r="A462" s="5" t="s">
        <v>59</v>
      </c>
      <c r="B462" s="29">
        <f>(INDEX(Data!1174:1174,1,$P$1-18))+(INDEX(Data!1174:1174,1,$P$1-17))</f>
        <v>0</v>
      </c>
      <c r="C462" s="29">
        <f>(INDEX(Data!1174:1174,1,$P$1-16))+(INDEX(Data!1174:1174,1,$P$1-15))</f>
        <v>0</v>
      </c>
      <c r="D462" s="29">
        <f>(INDEX(Data!1174:1174,1,$P$1-14))+(INDEX(Data!1174:1174,1,$P$1-13))</f>
        <v>0</v>
      </c>
      <c r="E462" s="29">
        <f>(INDEX(Data!1174:1174,1,$P$1-12))+(INDEX(Data!1174:1174,1,$P$1-11))</f>
        <v>0</v>
      </c>
      <c r="F462" s="29">
        <f>(INDEX(Data!1174:1174,1,$P$1-10))+(INDEX(Data!1174:1174,1,$P$1-9))</f>
        <v>0</v>
      </c>
      <c r="G462" s="29">
        <f>(INDEX(Data!1174:1174,1,$P$1-8))+(INDEX(Data!1174:1174,1,$P$1-7))</f>
        <v>0</v>
      </c>
      <c r="H462" s="25">
        <f>(INDEX(Data!1174:1174,1,$P$1-6))+(INDEX(Data!1174:1174,1,$P$1-5))</f>
        <v>1000000</v>
      </c>
      <c r="I462" s="48">
        <f>(INDEX(Data!1174:1174,1,$P$1-4))+(INDEX(Data!1174:1174,1,$P$1-3))</f>
        <v>1000000</v>
      </c>
      <c r="J462" s="28">
        <f>(INDEX(Data!1174:1174,1,$P$1-2))+(INDEX(Data!1174:1174,1,$P$1+1+7))</f>
        <v>680406</v>
      </c>
      <c r="K462" s="26">
        <f>(INDEX(Data!1174:1174,1,$P$1))+(INDEX(Data!1174:1174,1,$P$1+1))</f>
        <v>1360812</v>
      </c>
      <c r="N462" s="12"/>
      <c r="O462" s="12"/>
      <c r="P462" s="12"/>
      <c r="Q462" s="12"/>
      <c r="R462" s="12"/>
      <c r="S462" s="12"/>
      <c r="T462" s="12"/>
      <c r="U462" s="12"/>
    </row>
    <row r="463" spans="1:21" hidden="1" outlineLevel="1">
      <c r="A463" s="40" t="s">
        <v>184</v>
      </c>
      <c r="B463" s="29">
        <f>(INDEX(Data!1175:1175,1,$P$1-18))+(INDEX(Data!1175:1175,1,$P$1-17))</f>
        <v>0</v>
      </c>
      <c r="C463" s="29">
        <f>(INDEX(Data!1175:1175,1,$P$1-16))+(INDEX(Data!1175:1175,1,$P$1-15))</f>
        <v>0</v>
      </c>
      <c r="D463" s="29">
        <f>(INDEX(Data!1175:1175,1,$P$1-14))+(INDEX(Data!1175:1175,1,$P$1-13))</f>
        <v>0</v>
      </c>
      <c r="E463" s="29">
        <f>(INDEX(Data!1175:1175,1,$P$1-12))+(INDEX(Data!1175:1175,1,$P$1-11))</f>
        <v>0</v>
      </c>
      <c r="F463" s="29">
        <f>(INDEX(Data!1175:1175,1,$P$1-10))+(INDEX(Data!1175:1175,1,$P$1-9))</f>
        <v>0</v>
      </c>
      <c r="G463" s="29">
        <f>(INDEX(Data!1175:1175,1,$P$1-8))+(INDEX(Data!1175:1175,1,$P$1-7))</f>
        <v>0</v>
      </c>
      <c r="H463" s="25">
        <f>(INDEX(Data!1175:1175,1,$P$1-6))+(INDEX(Data!1175:1175,1,$P$1-5))</f>
        <v>1000000</v>
      </c>
      <c r="I463" s="48">
        <f>(INDEX(Data!1175:1175,1,$P$1-4))+(INDEX(Data!1175:1175,1,$P$1-3))</f>
        <v>1000000</v>
      </c>
      <c r="J463" s="28">
        <f>(INDEX(Data!1175:1175,1,$P$1-2))+(INDEX(Data!1175:1175,1,$P$1+1+7))</f>
        <v>680406</v>
      </c>
      <c r="K463" s="26">
        <f>(INDEX(Data!1175:1175,1,$P$1))+(INDEX(Data!1175:1175,1,$P$1+1))</f>
        <v>1360812</v>
      </c>
      <c r="N463" s="12"/>
      <c r="O463" s="12"/>
      <c r="P463" s="12"/>
      <c r="Q463" s="12"/>
      <c r="R463" s="12"/>
      <c r="S463" s="12"/>
      <c r="T463" s="12"/>
      <c r="U463" s="12"/>
    </row>
    <row r="464" spans="1:21" hidden="1" outlineLevel="1">
      <c r="A464" s="5" t="s">
        <v>60</v>
      </c>
      <c r="B464" s="29">
        <f>(INDEX(Data!1176:1176,1,$P$1-18))+(INDEX(Data!1176:1176,1,$P$1-17))</f>
        <v>0</v>
      </c>
      <c r="C464" s="29">
        <f>(INDEX(Data!1176:1176,1,$P$1-16))+(INDEX(Data!1176:1176,1,$P$1-15))</f>
        <v>0</v>
      </c>
      <c r="D464" s="29">
        <f>(INDEX(Data!1176:1176,1,$P$1-14))+(INDEX(Data!1176:1176,1,$P$1-13))</f>
        <v>0</v>
      </c>
      <c r="E464" s="29">
        <f>(INDEX(Data!1176:1176,1,$P$1-12))+(INDEX(Data!1176:1176,1,$P$1-11))</f>
        <v>0</v>
      </c>
      <c r="F464" s="29">
        <f>(INDEX(Data!1176:1176,1,$P$1-10))+(INDEX(Data!1176:1176,1,$P$1-9))</f>
        <v>0</v>
      </c>
      <c r="G464" s="29">
        <f>(INDEX(Data!1176:1176,1,$P$1-8))+(INDEX(Data!1176:1176,1,$P$1-7))</f>
        <v>0</v>
      </c>
      <c r="H464" s="25">
        <f>(INDEX(Data!1176:1176,1,$P$1-6))+(INDEX(Data!1176:1176,1,$P$1-5))</f>
        <v>1000000</v>
      </c>
      <c r="I464" s="48">
        <f>(INDEX(Data!1176:1176,1,$P$1-4))+(INDEX(Data!1176:1176,1,$P$1-3))</f>
        <v>1000000</v>
      </c>
      <c r="J464" s="28">
        <f>(INDEX(Data!1176:1176,1,$P$1-2))+(INDEX(Data!1176:1176,1,$P$1+1+7))</f>
        <v>680406</v>
      </c>
      <c r="K464" s="26">
        <f>(INDEX(Data!1176:1176,1,$P$1))+(INDEX(Data!1176:1176,1,$P$1+1))</f>
        <v>1360812</v>
      </c>
      <c r="N464" s="12"/>
      <c r="O464" s="12"/>
      <c r="P464" s="12"/>
      <c r="Q464" s="12"/>
      <c r="R464" s="12"/>
      <c r="S464" s="12"/>
      <c r="T464" s="12"/>
      <c r="U464" s="12"/>
    </row>
    <row r="465" spans="1:21" hidden="1" outlineLevel="1">
      <c r="A465" s="5" t="s">
        <v>61</v>
      </c>
      <c r="B465" s="29">
        <f>(INDEX(Data!1177:1177,1,$P$1-18))+(INDEX(Data!1177:1177,1,$P$1-17))</f>
        <v>0</v>
      </c>
      <c r="C465" s="29">
        <f>(INDEX(Data!1177:1177,1,$P$1-16))+(INDEX(Data!1177:1177,1,$P$1-15))</f>
        <v>0</v>
      </c>
      <c r="D465" s="29">
        <f>(INDEX(Data!1177:1177,1,$P$1-14))+(INDEX(Data!1177:1177,1,$P$1-13))</f>
        <v>0</v>
      </c>
      <c r="E465" s="29">
        <f>(INDEX(Data!1177:1177,1,$P$1-12))+(INDEX(Data!1177:1177,1,$P$1-11))</f>
        <v>0</v>
      </c>
      <c r="F465" s="29">
        <f>(INDEX(Data!1177:1177,1,$P$1-10))+(INDEX(Data!1177:1177,1,$P$1-9))</f>
        <v>0</v>
      </c>
      <c r="G465" s="29">
        <f>(INDEX(Data!1177:1177,1,$P$1-8))+(INDEX(Data!1177:1177,1,$P$1-7))</f>
        <v>0</v>
      </c>
      <c r="H465" s="25">
        <f>(INDEX(Data!1177:1177,1,$P$1-6))+(INDEX(Data!1177:1177,1,$P$1-5))</f>
        <v>1000000</v>
      </c>
      <c r="I465" s="48">
        <f>(INDEX(Data!1177:1177,1,$P$1-4))+(INDEX(Data!1177:1177,1,$P$1-3))</f>
        <v>1000000</v>
      </c>
      <c r="J465" s="28">
        <f>(INDEX(Data!1177:1177,1,$P$1-2))+(INDEX(Data!1177:1177,1,$P$1+1+7))</f>
        <v>680406</v>
      </c>
      <c r="K465" s="26">
        <f>(INDEX(Data!1177:1177,1,$P$1))+(INDEX(Data!1177:1177,1,$P$1+1))</f>
        <v>1360812</v>
      </c>
      <c r="N465" s="12"/>
      <c r="O465" s="12"/>
      <c r="P465" s="12"/>
      <c r="Q465" s="12"/>
      <c r="R465" s="12"/>
      <c r="S465" s="12"/>
      <c r="T465" s="12"/>
      <c r="U465" s="12"/>
    </row>
    <row r="466" spans="1:21" hidden="1" outlineLevel="1">
      <c r="A466" s="5" t="s">
        <v>62</v>
      </c>
      <c r="B466" s="29">
        <f>(INDEX(Data!1178:1178,1,$P$1-18))+(INDEX(Data!1178:1178,1,$P$1-17))</f>
        <v>0</v>
      </c>
      <c r="C466" s="29">
        <f>(INDEX(Data!1178:1178,1,$P$1-16))+(INDEX(Data!1178:1178,1,$P$1-15))</f>
        <v>0</v>
      </c>
      <c r="D466" s="29">
        <f>(INDEX(Data!1178:1178,1,$P$1-14))+(INDEX(Data!1178:1178,1,$P$1-13))</f>
        <v>0</v>
      </c>
      <c r="E466" s="29">
        <f>(INDEX(Data!1178:1178,1,$P$1-12))+(INDEX(Data!1178:1178,1,$P$1-11))</f>
        <v>0</v>
      </c>
      <c r="F466" s="29">
        <f>(INDEX(Data!1178:1178,1,$P$1-10))+(INDEX(Data!1178:1178,1,$P$1-9))</f>
        <v>699505</v>
      </c>
      <c r="G466" s="29">
        <f>(INDEX(Data!1178:1178,1,$P$1-8))+(INDEX(Data!1178:1178,1,$P$1-7))</f>
        <v>500000</v>
      </c>
      <c r="H466" s="25">
        <f>(INDEX(Data!1178:1178,1,$P$1-6))+(INDEX(Data!1178:1178,1,$P$1-5))</f>
        <v>1000000</v>
      </c>
      <c r="I466" s="48">
        <f>(INDEX(Data!1178:1178,1,$P$1-4))+(INDEX(Data!1178:1178,1,$P$1-3))</f>
        <v>1000000</v>
      </c>
      <c r="J466" s="28">
        <f>(INDEX(Data!1178:1178,1,$P$1-2))+(INDEX(Data!1178:1178,1,$P$1+1+7))</f>
        <v>680406</v>
      </c>
      <c r="K466" s="26">
        <f>(INDEX(Data!1178:1178,1,$P$1))+(INDEX(Data!1178:1178,1,$P$1+1))</f>
        <v>1360812</v>
      </c>
      <c r="N466" s="12"/>
      <c r="O466" s="12"/>
      <c r="P466" s="12"/>
      <c r="Q466" s="12"/>
      <c r="R466" s="12"/>
      <c r="S466" s="12"/>
      <c r="T466" s="12"/>
      <c r="U466" s="12"/>
    </row>
    <row r="467" spans="1:21" hidden="1" outlineLevel="1">
      <c r="A467" s="5" t="s">
        <v>63</v>
      </c>
      <c r="B467" s="29">
        <f>(INDEX(Data!1179:1179,1,$P$1-18))+(INDEX(Data!1179:1179,1,$P$1-17))</f>
        <v>0</v>
      </c>
      <c r="C467" s="29">
        <f>(INDEX(Data!1179:1179,1,$P$1-16))+(INDEX(Data!1179:1179,1,$P$1-15))</f>
        <v>0</v>
      </c>
      <c r="D467" s="29">
        <f>(INDEX(Data!1179:1179,1,$P$1-14))+(INDEX(Data!1179:1179,1,$P$1-13))</f>
        <v>0</v>
      </c>
      <c r="E467" s="29">
        <f>(INDEX(Data!1179:1179,1,$P$1-12))+(INDEX(Data!1179:1179,1,$P$1-11))</f>
        <v>0</v>
      </c>
      <c r="F467" s="29">
        <f>(INDEX(Data!1179:1179,1,$P$1-10))+(INDEX(Data!1179:1179,1,$P$1-9))</f>
        <v>179345</v>
      </c>
      <c r="G467" s="29">
        <f>(INDEX(Data!1179:1179,1,$P$1-8))+(INDEX(Data!1179:1179,1,$P$1-7))</f>
        <v>0</v>
      </c>
      <c r="H467" s="25">
        <f>(INDEX(Data!1179:1179,1,$P$1-6))+(INDEX(Data!1179:1179,1,$P$1-5))</f>
        <v>1000000</v>
      </c>
      <c r="I467" s="48">
        <f>(INDEX(Data!1179:1179,1,$P$1-4))+(INDEX(Data!1179:1179,1,$P$1-3))</f>
        <v>1000000</v>
      </c>
      <c r="J467" s="28">
        <f>(INDEX(Data!1179:1179,1,$P$1-2))+(INDEX(Data!1179:1179,1,$P$1+1+7))</f>
        <v>680406</v>
      </c>
      <c r="K467" s="26">
        <f>(INDEX(Data!1179:1179,1,$P$1))+(INDEX(Data!1179:1179,1,$P$1+1))</f>
        <v>1360812</v>
      </c>
      <c r="N467" s="12"/>
      <c r="O467" s="12"/>
      <c r="P467" s="12"/>
      <c r="Q467" s="12"/>
      <c r="R467" s="12"/>
      <c r="S467" s="12"/>
      <c r="T467" s="12"/>
      <c r="U467" s="12"/>
    </row>
    <row r="468" spans="1:21" hidden="1" outlineLevel="1">
      <c r="A468" s="5" t="s">
        <v>64</v>
      </c>
      <c r="B468" s="29">
        <f>(INDEX(Data!1180:1180,1,$P$1-18))+(INDEX(Data!1180:1180,1,$P$1-17))</f>
        <v>0</v>
      </c>
      <c r="C468" s="29">
        <f>(INDEX(Data!1180:1180,1,$P$1-16))+(INDEX(Data!1180:1180,1,$P$1-15))</f>
        <v>0</v>
      </c>
      <c r="D468" s="29">
        <f>(INDEX(Data!1180:1180,1,$P$1-14))+(INDEX(Data!1180:1180,1,$P$1-13))</f>
        <v>0</v>
      </c>
      <c r="E468" s="29">
        <f>(INDEX(Data!1180:1180,1,$P$1-12))+(INDEX(Data!1180:1180,1,$P$1-11))</f>
        <v>0</v>
      </c>
      <c r="F468" s="29">
        <f>(INDEX(Data!1180:1180,1,$P$1-10))+(INDEX(Data!1180:1180,1,$P$1-9))</f>
        <v>0</v>
      </c>
      <c r="G468" s="29">
        <f>(INDEX(Data!1180:1180,1,$P$1-8))+(INDEX(Data!1180:1180,1,$P$1-7))</f>
        <v>0</v>
      </c>
      <c r="H468" s="25">
        <f>(INDEX(Data!1180:1180,1,$P$1-6))+(INDEX(Data!1180:1180,1,$P$1-5))</f>
        <v>1000000</v>
      </c>
      <c r="I468" s="48">
        <f>(INDEX(Data!1180:1180,1,$P$1-4))+(INDEX(Data!1180:1180,1,$P$1-3))</f>
        <v>1000000</v>
      </c>
      <c r="J468" s="28">
        <f>(INDEX(Data!1180:1180,1,$P$1-2))+(INDEX(Data!1180:1180,1,$P$1+1+7))</f>
        <v>680406</v>
      </c>
      <c r="K468" s="26">
        <f>(INDEX(Data!1180:1180,1,$P$1))+(INDEX(Data!1180:1180,1,$P$1+1))</f>
        <v>1360812</v>
      </c>
      <c r="N468" s="12"/>
      <c r="O468" s="12"/>
      <c r="P468" s="12"/>
      <c r="Q468" s="12"/>
      <c r="R468" s="12"/>
      <c r="S468" s="12"/>
      <c r="T468" s="12"/>
      <c r="U468" s="12"/>
    </row>
    <row r="469" spans="1:21" hidden="1" outlineLevel="1">
      <c r="A469" s="5" t="s">
        <v>65</v>
      </c>
      <c r="B469" s="29">
        <f>(INDEX(Data!1181:1181,1,$P$1-18))+(INDEX(Data!1181:1181,1,$P$1-17))</f>
        <v>0</v>
      </c>
      <c r="C469" s="29">
        <f>(INDEX(Data!1181:1181,1,$P$1-16))+(INDEX(Data!1181:1181,1,$P$1-15))</f>
        <v>0</v>
      </c>
      <c r="D469" s="29">
        <f>(INDEX(Data!1181:1181,1,$P$1-14))+(INDEX(Data!1181:1181,1,$P$1-13))</f>
        <v>0</v>
      </c>
      <c r="E469" s="29">
        <f>(INDEX(Data!1181:1181,1,$P$1-12))+(INDEX(Data!1181:1181,1,$P$1-11))</f>
        <v>0</v>
      </c>
      <c r="F469" s="29">
        <f>(INDEX(Data!1181:1181,1,$P$1-10))+(INDEX(Data!1181:1181,1,$P$1-9))</f>
        <v>0</v>
      </c>
      <c r="G469" s="29">
        <f>(INDEX(Data!1181:1181,1,$P$1-8))+(INDEX(Data!1181:1181,1,$P$1-7))</f>
        <v>0</v>
      </c>
      <c r="H469" s="25">
        <f>(INDEX(Data!1181:1181,1,$P$1-6))+(INDEX(Data!1181:1181,1,$P$1-5))</f>
        <v>1000000</v>
      </c>
      <c r="I469" s="48">
        <f>(INDEX(Data!1181:1181,1,$P$1-4))+(INDEX(Data!1181:1181,1,$P$1-3))</f>
        <v>1000000</v>
      </c>
      <c r="J469" s="28">
        <f>(INDEX(Data!1181:1181,1,$P$1-2))+(INDEX(Data!1181:1181,1,$P$1+1+7))</f>
        <v>680406</v>
      </c>
      <c r="K469" s="26">
        <f>(INDEX(Data!1181:1181,1,$P$1))+(INDEX(Data!1181:1181,1,$P$1+1))</f>
        <v>1360812</v>
      </c>
      <c r="N469" s="12"/>
      <c r="O469" s="12"/>
      <c r="P469" s="12"/>
      <c r="Q469" s="12"/>
      <c r="R469" s="12"/>
      <c r="S469" s="12"/>
      <c r="T469" s="12"/>
      <c r="U469" s="12"/>
    </row>
    <row r="470" spans="1:21" hidden="1" outlineLevel="1">
      <c r="A470" s="5" t="s">
        <v>66</v>
      </c>
      <c r="B470" s="29">
        <f>(INDEX(Data!1182:1182,1,$P$1-18))+(INDEX(Data!1182:1182,1,$P$1-17))</f>
        <v>0</v>
      </c>
      <c r="C470" s="29">
        <f>(INDEX(Data!1182:1182,1,$P$1-16))+(INDEX(Data!1182:1182,1,$P$1-15))</f>
        <v>0</v>
      </c>
      <c r="D470" s="29">
        <f>(INDEX(Data!1182:1182,1,$P$1-14))+(INDEX(Data!1182:1182,1,$P$1-13))</f>
        <v>0</v>
      </c>
      <c r="E470" s="29">
        <f>(INDEX(Data!1182:1182,1,$P$1-12))+(INDEX(Data!1182:1182,1,$P$1-11))</f>
        <v>0</v>
      </c>
      <c r="F470" s="29">
        <f>(INDEX(Data!1182:1182,1,$P$1-10))+(INDEX(Data!1182:1182,1,$P$1-9))</f>
        <v>0</v>
      </c>
      <c r="G470" s="29">
        <f>(INDEX(Data!1182:1182,1,$P$1-8))+(INDEX(Data!1182:1182,1,$P$1-7))</f>
        <v>0</v>
      </c>
      <c r="H470" s="25">
        <f>(INDEX(Data!1182:1182,1,$P$1-6))+(INDEX(Data!1182:1182,1,$P$1-5))</f>
        <v>1000000</v>
      </c>
      <c r="I470" s="48">
        <f>(INDEX(Data!1182:1182,1,$P$1-4))+(INDEX(Data!1182:1182,1,$P$1-3))</f>
        <v>1000000</v>
      </c>
      <c r="J470" s="28">
        <f>(INDEX(Data!1182:1182,1,$P$1-2))+(INDEX(Data!1182:1182,1,$P$1+1+7))</f>
        <v>680406</v>
      </c>
      <c r="K470" s="26">
        <f>(INDEX(Data!1182:1182,1,$P$1))+(INDEX(Data!1182:1182,1,$P$1+1))</f>
        <v>1360812</v>
      </c>
      <c r="N470" s="12"/>
      <c r="O470" s="12"/>
      <c r="P470" s="12"/>
      <c r="Q470" s="12"/>
      <c r="R470" s="12"/>
      <c r="S470" s="12"/>
      <c r="T470" s="12"/>
      <c r="U470" s="12"/>
    </row>
    <row r="471" spans="1:21" hidden="1" outlineLevel="1">
      <c r="A471" s="5" t="s">
        <v>67</v>
      </c>
      <c r="B471" s="29">
        <f>(INDEX(Data!1183:1183,1,$P$1-18))+(INDEX(Data!1183:1183,1,$P$1-17))</f>
        <v>0</v>
      </c>
      <c r="C471" s="29">
        <f>(INDEX(Data!1183:1183,1,$P$1-16))+(INDEX(Data!1183:1183,1,$P$1-15))</f>
        <v>0</v>
      </c>
      <c r="D471" s="29">
        <f>(INDEX(Data!1183:1183,1,$P$1-14))+(INDEX(Data!1183:1183,1,$P$1-13))</f>
        <v>0</v>
      </c>
      <c r="E471" s="29">
        <f>(INDEX(Data!1183:1183,1,$P$1-12))+(INDEX(Data!1183:1183,1,$P$1-11))</f>
        <v>0</v>
      </c>
      <c r="F471" s="29">
        <f>(INDEX(Data!1183:1183,1,$P$1-10))+(INDEX(Data!1183:1183,1,$P$1-9))</f>
        <v>1006991</v>
      </c>
      <c r="G471" s="29">
        <f>(INDEX(Data!1183:1183,1,$P$1-8))+(INDEX(Data!1183:1183,1,$P$1-7))</f>
        <v>500000</v>
      </c>
      <c r="H471" s="25">
        <f>(INDEX(Data!1183:1183,1,$P$1-6))+(INDEX(Data!1183:1183,1,$P$1-5))</f>
        <v>1000000</v>
      </c>
      <c r="I471" s="48">
        <f>(INDEX(Data!1183:1183,1,$P$1-4))+(INDEX(Data!1183:1183,1,$P$1-3))</f>
        <v>1000000</v>
      </c>
      <c r="J471" s="28">
        <f>(INDEX(Data!1183:1183,1,$P$1-2))+(INDEX(Data!1183:1183,1,$P$1+1+7))</f>
        <v>680406</v>
      </c>
      <c r="K471" s="26">
        <f>(INDEX(Data!1183:1183,1,$P$1))+(INDEX(Data!1183:1183,1,$P$1+1))</f>
        <v>1360812</v>
      </c>
      <c r="N471" s="12"/>
      <c r="O471" s="12"/>
      <c r="P471" s="12"/>
      <c r="Q471" s="12"/>
      <c r="R471" s="12"/>
      <c r="S471" s="12"/>
      <c r="T471" s="12"/>
      <c r="U471" s="12"/>
    </row>
    <row r="472" spans="1:21" hidden="1" outlineLevel="1">
      <c r="A472" s="5" t="s">
        <v>68</v>
      </c>
      <c r="B472" s="29">
        <f>(INDEX(Data!1184:1184,1,$P$1-18))+(INDEX(Data!1184:1184,1,$P$1-17))</f>
        <v>0</v>
      </c>
      <c r="C472" s="29">
        <f>(INDEX(Data!1184:1184,1,$P$1-16))+(INDEX(Data!1184:1184,1,$P$1-15))</f>
        <v>0</v>
      </c>
      <c r="D472" s="29">
        <f>(INDEX(Data!1184:1184,1,$P$1-14))+(INDEX(Data!1184:1184,1,$P$1-13))</f>
        <v>0</v>
      </c>
      <c r="E472" s="29">
        <f>(INDEX(Data!1184:1184,1,$P$1-12))+(INDEX(Data!1184:1184,1,$P$1-11))</f>
        <v>0</v>
      </c>
      <c r="F472" s="29">
        <f>(INDEX(Data!1184:1184,1,$P$1-10))+(INDEX(Data!1184:1184,1,$P$1-9))</f>
        <v>0</v>
      </c>
      <c r="G472" s="29">
        <f>(INDEX(Data!1184:1184,1,$P$1-8))+(INDEX(Data!1184:1184,1,$P$1-7))</f>
        <v>0</v>
      </c>
      <c r="H472" s="25">
        <f>(INDEX(Data!1184:1184,1,$P$1-6))+(INDEX(Data!1184:1184,1,$P$1-5))</f>
        <v>1000000</v>
      </c>
      <c r="I472" s="48">
        <f>(INDEX(Data!1184:1184,1,$P$1-4))+(INDEX(Data!1184:1184,1,$P$1-3))</f>
        <v>1000000</v>
      </c>
      <c r="J472" s="28">
        <f>(INDEX(Data!1184:1184,1,$P$1-2))+(INDEX(Data!1184:1184,1,$P$1+1+7))</f>
        <v>680406</v>
      </c>
      <c r="K472" s="26">
        <f>(INDEX(Data!1184:1184,1,$P$1))+(INDEX(Data!1184:1184,1,$P$1+1))</f>
        <v>1360812</v>
      </c>
      <c r="N472" s="12"/>
      <c r="O472" s="12"/>
      <c r="P472" s="12"/>
      <c r="Q472" s="12"/>
      <c r="R472" s="12"/>
      <c r="S472" s="12"/>
      <c r="T472" s="12"/>
      <c r="U472" s="12"/>
    </row>
    <row r="473" spans="1:21" hidden="1" outlineLevel="1">
      <c r="A473" s="5" t="s">
        <v>69</v>
      </c>
      <c r="B473" s="29">
        <f>(INDEX(Data!1185:1185,1,$P$1-18))+(INDEX(Data!1185:1185,1,$P$1-17))</f>
        <v>0</v>
      </c>
      <c r="C473" s="29">
        <f>(INDEX(Data!1185:1185,1,$P$1-16))+(INDEX(Data!1185:1185,1,$P$1-15))</f>
        <v>0</v>
      </c>
      <c r="D473" s="29">
        <f>(INDEX(Data!1185:1185,1,$P$1-14))+(INDEX(Data!1185:1185,1,$P$1-13))</f>
        <v>0</v>
      </c>
      <c r="E473" s="29">
        <f>(INDEX(Data!1185:1185,1,$P$1-12))+(INDEX(Data!1185:1185,1,$P$1-11))</f>
        <v>0</v>
      </c>
      <c r="F473" s="29">
        <f>(INDEX(Data!1185:1185,1,$P$1-10))+(INDEX(Data!1185:1185,1,$P$1-9))</f>
        <v>0</v>
      </c>
      <c r="G473" s="29">
        <f>(INDEX(Data!1185:1185,1,$P$1-8))+(INDEX(Data!1185:1185,1,$P$1-7))</f>
        <v>0</v>
      </c>
      <c r="H473" s="25">
        <f>(INDEX(Data!1185:1185,1,$P$1-6))+(INDEX(Data!1185:1185,1,$P$1-5))</f>
        <v>1000000</v>
      </c>
      <c r="I473" s="48">
        <f>(INDEX(Data!1185:1185,1,$P$1-4))+(INDEX(Data!1185:1185,1,$P$1-3))</f>
        <v>1000000</v>
      </c>
      <c r="J473" s="28">
        <f>(INDEX(Data!1185:1185,1,$P$1-2))+(INDEX(Data!1185:1185,1,$P$1+1+7))</f>
        <v>680406</v>
      </c>
      <c r="K473" s="26">
        <f>(INDEX(Data!1185:1185,1,$P$1))+(INDEX(Data!1185:1185,1,$P$1+1))</f>
        <v>1360812</v>
      </c>
      <c r="N473" s="12"/>
      <c r="O473" s="12"/>
      <c r="P473" s="12"/>
      <c r="Q473" s="12"/>
      <c r="R473" s="12"/>
      <c r="S473" s="12"/>
      <c r="T473" s="12"/>
      <c r="U473" s="12"/>
    </row>
    <row r="474" spans="1:21" hidden="1" outlineLevel="1">
      <c r="A474" s="5" t="s">
        <v>70</v>
      </c>
      <c r="B474" s="29">
        <f>(INDEX(Data!1186:1186,1,$P$1-18))+(INDEX(Data!1186:1186,1,$P$1-17))</f>
        <v>0</v>
      </c>
      <c r="C474" s="29">
        <f>(INDEX(Data!1186:1186,1,$P$1-16))+(INDEX(Data!1186:1186,1,$P$1-15))</f>
        <v>0</v>
      </c>
      <c r="D474" s="29">
        <f>(INDEX(Data!1186:1186,1,$P$1-14))+(INDEX(Data!1186:1186,1,$P$1-13))</f>
        <v>0</v>
      </c>
      <c r="E474" s="29">
        <f>(INDEX(Data!1186:1186,1,$P$1-12))+(INDEX(Data!1186:1186,1,$P$1-11))</f>
        <v>0</v>
      </c>
      <c r="F474" s="29">
        <f>(INDEX(Data!1186:1186,1,$P$1-10))+(INDEX(Data!1186:1186,1,$P$1-9))</f>
        <v>0</v>
      </c>
      <c r="G474" s="29">
        <f>(INDEX(Data!1186:1186,1,$P$1-8))+(INDEX(Data!1186:1186,1,$P$1-7))</f>
        <v>0</v>
      </c>
      <c r="H474" s="25">
        <f>(INDEX(Data!1186:1186,1,$P$1-6))+(INDEX(Data!1186:1186,1,$P$1-5))</f>
        <v>1000000</v>
      </c>
      <c r="I474" s="48">
        <f>(INDEX(Data!1186:1186,1,$P$1-4))+(INDEX(Data!1186:1186,1,$P$1-3))</f>
        <v>1000000</v>
      </c>
      <c r="J474" s="28">
        <f>(INDEX(Data!1186:1186,1,$P$1-2))+(INDEX(Data!1186:1186,1,$P$1+1+7))</f>
        <v>680406</v>
      </c>
      <c r="K474" s="26">
        <f>(INDEX(Data!1186:1186,1,$P$1))+(INDEX(Data!1186:1186,1,$P$1+1))</f>
        <v>1360812</v>
      </c>
      <c r="N474" s="12"/>
      <c r="O474" s="12"/>
      <c r="P474" s="12"/>
      <c r="Q474" s="12"/>
      <c r="R474" s="12"/>
      <c r="S474" s="12"/>
      <c r="T474" s="12"/>
      <c r="U474" s="12"/>
    </row>
    <row r="475" spans="1:21" hidden="1" outlineLevel="1">
      <c r="A475" s="5" t="s">
        <v>71</v>
      </c>
      <c r="B475" s="29">
        <f>(INDEX(Data!1187:1187,1,$P$1-18))+(INDEX(Data!1187:1187,1,$P$1-17))</f>
        <v>0</v>
      </c>
      <c r="C475" s="29">
        <f>(INDEX(Data!1187:1187,1,$P$1-16))+(INDEX(Data!1187:1187,1,$P$1-15))</f>
        <v>0</v>
      </c>
      <c r="D475" s="29">
        <f>(INDEX(Data!1187:1187,1,$P$1-14))+(INDEX(Data!1187:1187,1,$P$1-13))</f>
        <v>0</v>
      </c>
      <c r="E475" s="29">
        <f>(INDEX(Data!1187:1187,1,$P$1-12))+(INDEX(Data!1187:1187,1,$P$1-11))</f>
        <v>0</v>
      </c>
      <c r="F475" s="29">
        <f>(INDEX(Data!1187:1187,1,$P$1-10))+(INDEX(Data!1187:1187,1,$P$1-9))</f>
        <v>0</v>
      </c>
      <c r="G475" s="29">
        <f>(INDEX(Data!1187:1187,1,$P$1-8))+(INDEX(Data!1187:1187,1,$P$1-7))</f>
        <v>0</v>
      </c>
      <c r="H475" s="25">
        <f>(INDEX(Data!1187:1187,1,$P$1-6))+(INDEX(Data!1187:1187,1,$P$1-5))</f>
        <v>1000000</v>
      </c>
      <c r="I475" s="48">
        <f>(INDEX(Data!1187:1187,1,$P$1-4))+(INDEX(Data!1187:1187,1,$P$1-3))</f>
        <v>1000000</v>
      </c>
      <c r="J475" s="28">
        <f>(INDEX(Data!1187:1187,1,$P$1-2))+(INDEX(Data!1187:1187,1,$P$1+1+7))</f>
        <v>680406</v>
      </c>
      <c r="K475" s="26">
        <f>(INDEX(Data!1187:1187,1,$P$1))+(INDEX(Data!1187:1187,1,$P$1+1))</f>
        <v>1360812</v>
      </c>
      <c r="N475" s="12"/>
      <c r="O475" s="12"/>
      <c r="P475" s="12"/>
      <c r="Q475" s="12"/>
      <c r="R475" s="12"/>
      <c r="S475" s="12"/>
      <c r="T475" s="12"/>
      <c r="U475" s="12"/>
    </row>
    <row r="476" spans="1:21" hidden="1" outlineLevel="1">
      <c r="A476" s="5" t="s">
        <v>72</v>
      </c>
      <c r="B476" s="29">
        <f>(INDEX(Data!1188:1188,1,$P$1-18))+(INDEX(Data!1188:1188,1,$P$1-17))</f>
        <v>0</v>
      </c>
      <c r="C476" s="29">
        <f>(INDEX(Data!1188:1188,1,$P$1-16))+(INDEX(Data!1188:1188,1,$P$1-15))</f>
        <v>0</v>
      </c>
      <c r="D476" s="29">
        <f>(INDEX(Data!1188:1188,1,$P$1-14))+(INDEX(Data!1188:1188,1,$P$1-13))</f>
        <v>0</v>
      </c>
      <c r="E476" s="29">
        <f>(INDEX(Data!1188:1188,1,$P$1-12))+(INDEX(Data!1188:1188,1,$P$1-11))</f>
        <v>0</v>
      </c>
      <c r="F476" s="29">
        <f>(INDEX(Data!1188:1188,1,$P$1-10))+(INDEX(Data!1188:1188,1,$P$1-9))</f>
        <v>0</v>
      </c>
      <c r="G476" s="29">
        <f>(INDEX(Data!1188:1188,1,$P$1-8))+(INDEX(Data!1188:1188,1,$P$1-7))</f>
        <v>0</v>
      </c>
      <c r="H476" s="25">
        <f>(INDEX(Data!1188:1188,1,$P$1-6))+(INDEX(Data!1188:1188,1,$P$1-5))</f>
        <v>1000000</v>
      </c>
      <c r="I476" s="48">
        <f>(INDEX(Data!1188:1188,1,$P$1-4))+(INDEX(Data!1188:1188,1,$P$1-3))</f>
        <v>1000000</v>
      </c>
      <c r="J476" s="28">
        <f>(INDEX(Data!1188:1188,1,$P$1-2))+(INDEX(Data!1188:1188,1,$P$1+1+7))</f>
        <v>680406</v>
      </c>
      <c r="K476" s="26">
        <f>(INDEX(Data!1188:1188,1,$P$1))+(INDEX(Data!1188:1188,1,$P$1+1))</f>
        <v>1360812</v>
      </c>
      <c r="N476" s="12"/>
      <c r="O476" s="12"/>
      <c r="P476" s="12"/>
      <c r="Q476" s="12"/>
      <c r="R476" s="12"/>
      <c r="S476" s="12"/>
      <c r="T476" s="12"/>
      <c r="U476" s="12"/>
    </row>
    <row r="477" spans="1:21" hidden="1" outlineLevel="1">
      <c r="A477" s="5" t="s">
        <v>73</v>
      </c>
      <c r="B477" s="29">
        <f>(INDEX(Data!1189:1189,1,$P$1-18))+(INDEX(Data!1189:1189,1,$P$1-17))</f>
        <v>0</v>
      </c>
      <c r="C477" s="29">
        <f>(INDEX(Data!1189:1189,1,$P$1-16))+(INDEX(Data!1189:1189,1,$P$1-15))</f>
        <v>0</v>
      </c>
      <c r="D477" s="29">
        <f>(INDEX(Data!1189:1189,1,$P$1-14))+(INDEX(Data!1189:1189,1,$P$1-13))</f>
        <v>0</v>
      </c>
      <c r="E477" s="29">
        <f>(INDEX(Data!1189:1189,1,$P$1-12))+(INDEX(Data!1189:1189,1,$P$1-11))</f>
        <v>0</v>
      </c>
      <c r="F477" s="29">
        <f>(INDEX(Data!1189:1189,1,$P$1-10))+(INDEX(Data!1189:1189,1,$P$1-9))</f>
        <v>0</v>
      </c>
      <c r="G477" s="29">
        <f>(INDEX(Data!1189:1189,1,$P$1-8))+(INDEX(Data!1189:1189,1,$P$1-7))</f>
        <v>0</v>
      </c>
      <c r="H477" s="25">
        <f>(INDEX(Data!1189:1189,1,$P$1-6))+(INDEX(Data!1189:1189,1,$P$1-5))</f>
        <v>1000000</v>
      </c>
      <c r="I477" s="48">
        <f>(INDEX(Data!1189:1189,1,$P$1-4))+(INDEX(Data!1189:1189,1,$P$1-3))</f>
        <v>1000000</v>
      </c>
      <c r="J477" s="28">
        <f>(INDEX(Data!1189:1189,1,$P$1-2))+(INDEX(Data!1189:1189,1,$P$1+1+7))</f>
        <v>680406</v>
      </c>
      <c r="K477" s="26">
        <f>(INDEX(Data!1189:1189,1,$P$1))+(INDEX(Data!1189:1189,1,$P$1+1))</f>
        <v>1360812</v>
      </c>
      <c r="N477" s="12"/>
      <c r="O477" s="12"/>
      <c r="P477" s="12"/>
      <c r="Q477" s="12"/>
      <c r="R477" s="12"/>
      <c r="S477" s="12"/>
      <c r="T477" s="12"/>
      <c r="U477" s="12"/>
    </row>
    <row r="478" spans="1:21" hidden="1" outlineLevel="1">
      <c r="A478" s="5" t="s">
        <v>74</v>
      </c>
      <c r="B478" s="29">
        <f>(INDEX(Data!1190:1190,1,$P$1-18))+(INDEX(Data!1190:1190,1,$P$1-17))</f>
        <v>0</v>
      </c>
      <c r="C478" s="29">
        <f>(INDEX(Data!1190:1190,1,$P$1-16))+(INDEX(Data!1190:1190,1,$P$1-15))</f>
        <v>0</v>
      </c>
      <c r="D478" s="29">
        <f>(INDEX(Data!1190:1190,1,$P$1-14))+(INDEX(Data!1190:1190,1,$P$1-13))</f>
        <v>0</v>
      </c>
      <c r="E478" s="29">
        <f>(INDEX(Data!1190:1190,1,$P$1-12))+(INDEX(Data!1190:1190,1,$P$1-11))</f>
        <v>0</v>
      </c>
      <c r="F478" s="29">
        <f>(INDEX(Data!1190:1190,1,$P$1-10))+(INDEX(Data!1190:1190,1,$P$1-9))</f>
        <v>0</v>
      </c>
      <c r="G478" s="29">
        <f>(INDEX(Data!1190:1190,1,$P$1-8))+(INDEX(Data!1190:1190,1,$P$1-7))</f>
        <v>0</v>
      </c>
      <c r="H478" s="25">
        <f>(INDEX(Data!1190:1190,1,$P$1-6))+(INDEX(Data!1190:1190,1,$P$1-5))</f>
        <v>1000000</v>
      </c>
      <c r="I478" s="48">
        <f>(INDEX(Data!1190:1190,1,$P$1-4))+(INDEX(Data!1190:1190,1,$P$1-3))</f>
        <v>1000000</v>
      </c>
      <c r="J478" s="28">
        <f>(INDEX(Data!1190:1190,1,$P$1-2))+(INDEX(Data!1190:1190,1,$P$1+1+7))</f>
        <v>680406</v>
      </c>
      <c r="K478" s="26">
        <f>(INDEX(Data!1190:1190,1,$P$1))+(INDEX(Data!1190:1190,1,$P$1+1))</f>
        <v>1360812</v>
      </c>
      <c r="N478" s="12"/>
      <c r="O478" s="12"/>
      <c r="P478" s="12"/>
      <c r="Q478" s="12"/>
      <c r="R478" s="12"/>
      <c r="S478" s="12"/>
      <c r="T478" s="12"/>
      <c r="U478" s="12"/>
    </row>
    <row r="479" spans="1:21" hidden="1" outlineLevel="1">
      <c r="A479" s="5" t="s">
        <v>75</v>
      </c>
      <c r="B479" s="29">
        <f>(INDEX(Data!1191:1191,1,$P$1-18))+(INDEX(Data!1191:1191,1,$P$1-17))</f>
        <v>0</v>
      </c>
      <c r="C479" s="29">
        <f>(INDEX(Data!1191:1191,1,$P$1-16))+(INDEX(Data!1191:1191,1,$P$1-15))</f>
        <v>0</v>
      </c>
      <c r="D479" s="29">
        <f>(INDEX(Data!1191:1191,1,$P$1-14))+(INDEX(Data!1191:1191,1,$P$1-13))</f>
        <v>0</v>
      </c>
      <c r="E479" s="29">
        <f>(INDEX(Data!1191:1191,1,$P$1-12))+(INDEX(Data!1191:1191,1,$P$1-11))</f>
        <v>0</v>
      </c>
      <c r="F479" s="29">
        <f>(INDEX(Data!1191:1191,1,$P$1-10))+(INDEX(Data!1191:1191,1,$P$1-9))</f>
        <v>0</v>
      </c>
      <c r="G479" s="29">
        <f>(INDEX(Data!1191:1191,1,$P$1-8))+(INDEX(Data!1191:1191,1,$P$1-7))</f>
        <v>0</v>
      </c>
      <c r="H479" s="25">
        <f>(INDEX(Data!1191:1191,1,$P$1-6))+(INDEX(Data!1191:1191,1,$P$1-5))</f>
        <v>1000000</v>
      </c>
      <c r="I479" s="48">
        <f>(INDEX(Data!1191:1191,1,$P$1-4))+(INDEX(Data!1191:1191,1,$P$1-3))</f>
        <v>1000000</v>
      </c>
      <c r="J479" s="28">
        <f>(INDEX(Data!1191:1191,1,$P$1-2))+(INDEX(Data!1191:1191,1,$P$1+1+7))</f>
        <v>680406</v>
      </c>
      <c r="K479" s="26">
        <f>(INDEX(Data!1191:1191,1,$P$1))+(INDEX(Data!1191:1191,1,$P$1+1))</f>
        <v>1360812</v>
      </c>
      <c r="N479" s="12"/>
      <c r="O479" s="12"/>
      <c r="P479" s="12"/>
      <c r="Q479" s="12"/>
      <c r="R479" s="12"/>
      <c r="S479" s="12"/>
      <c r="T479" s="12"/>
      <c r="U479" s="12"/>
    </row>
    <row r="480" spans="1:21" hidden="1" outlineLevel="1">
      <c r="A480" s="5" t="s">
        <v>76</v>
      </c>
      <c r="B480" s="29">
        <f>(INDEX(Data!1192:1192,1,$P$1-18))+(INDEX(Data!1192:1192,1,$P$1-17))</f>
        <v>0</v>
      </c>
      <c r="C480" s="29">
        <f>(INDEX(Data!1192:1192,1,$P$1-16))+(INDEX(Data!1192:1192,1,$P$1-15))</f>
        <v>0</v>
      </c>
      <c r="D480" s="29">
        <f>(INDEX(Data!1192:1192,1,$P$1-14))+(INDEX(Data!1192:1192,1,$P$1-13))</f>
        <v>0</v>
      </c>
      <c r="E480" s="29">
        <f>(INDEX(Data!1192:1192,1,$P$1-12))+(INDEX(Data!1192:1192,1,$P$1-11))</f>
        <v>0</v>
      </c>
      <c r="F480" s="29">
        <f>(INDEX(Data!1192:1192,1,$P$1-10))+(INDEX(Data!1192:1192,1,$P$1-9))</f>
        <v>0</v>
      </c>
      <c r="G480" s="29">
        <f>(INDEX(Data!1192:1192,1,$P$1-8))+(INDEX(Data!1192:1192,1,$P$1-7))</f>
        <v>0</v>
      </c>
      <c r="H480" s="25">
        <f>(INDEX(Data!1192:1192,1,$P$1-6))+(INDEX(Data!1192:1192,1,$P$1-5))</f>
        <v>1000000</v>
      </c>
      <c r="I480" s="48">
        <f>(INDEX(Data!1192:1192,1,$P$1-4))+(INDEX(Data!1192:1192,1,$P$1-3))</f>
        <v>1000000</v>
      </c>
      <c r="J480" s="28">
        <f>(INDEX(Data!1192:1192,1,$P$1-2))+(INDEX(Data!1192:1192,1,$P$1+1+7))</f>
        <v>680406</v>
      </c>
      <c r="K480" s="26">
        <f>(INDEX(Data!1192:1192,1,$P$1))+(INDEX(Data!1192:1192,1,$P$1+1))</f>
        <v>1360812</v>
      </c>
      <c r="N480" s="12"/>
      <c r="O480" s="12"/>
      <c r="P480" s="12"/>
      <c r="Q480" s="12"/>
      <c r="R480" s="12"/>
      <c r="S480" s="12"/>
      <c r="T480" s="12"/>
      <c r="U480" s="12"/>
    </row>
    <row r="481" spans="1:21" hidden="1" outlineLevel="1">
      <c r="A481" s="5" t="s">
        <v>77</v>
      </c>
      <c r="B481" s="29">
        <f>(INDEX(Data!1193:1193,1,$P$1-18))+(INDEX(Data!1193:1193,1,$P$1-17))</f>
        <v>0</v>
      </c>
      <c r="C481" s="29">
        <f>(INDEX(Data!1193:1193,1,$P$1-16))+(INDEX(Data!1193:1193,1,$P$1-15))</f>
        <v>0</v>
      </c>
      <c r="D481" s="29">
        <f>(INDEX(Data!1193:1193,1,$P$1-14))+(INDEX(Data!1193:1193,1,$P$1-13))</f>
        <v>0</v>
      </c>
      <c r="E481" s="29">
        <f>(INDEX(Data!1193:1193,1,$P$1-12))+(INDEX(Data!1193:1193,1,$P$1-11))</f>
        <v>0</v>
      </c>
      <c r="F481" s="29">
        <f>(INDEX(Data!1193:1193,1,$P$1-10))+(INDEX(Data!1193:1193,1,$P$1-9))</f>
        <v>0</v>
      </c>
      <c r="G481" s="29">
        <f>(INDEX(Data!1193:1193,1,$P$1-8))+(INDEX(Data!1193:1193,1,$P$1-7))</f>
        <v>0</v>
      </c>
      <c r="H481" s="25">
        <f>(INDEX(Data!1193:1193,1,$P$1-6))+(INDEX(Data!1193:1193,1,$P$1-5))</f>
        <v>1000000</v>
      </c>
      <c r="I481" s="48">
        <f>(INDEX(Data!1193:1193,1,$P$1-4))+(INDEX(Data!1193:1193,1,$P$1-3))</f>
        <v>1000000</v>
      </c>
      <c r="J481" s="28">
        <f>(INDEX(Data!1193:1193,1,$P$1-2))+(INDEX(Data!1193:1193,1,$P$1+1+7))</f>
        <v>680406</v>
      </c>
      <c r="K481" s="26">
        <f>(INDEX(Data!1193:1193,1,$P$1))+(INDEX(Data!1193:1193,1,$P$1+1))</f>
        <v>1360812</v>
      </c>
      <c r="N481" s="12"/>
      <c r="O481" s="12"/>
      <c r="P481" s="12"/>
      <c r="Q481" s="12"/>
      <c r="R481" s="12"/>
      <c r="S481" s="12"/>
      <c r="T481" s="12"/>
      <c r="U481" s="12"/>
    </row>
    <row r="482" spans="1:21" hidden="1" outlineLevel="1">
      <c r="A482" s="5" t="s">
        <v>78</v>
      </c>
      <c r="B482" s="29">
        <f>(INDEX(Data!1194:1194,1,$P$1-18))+(INDEX(Data!1194:1194,1,$P$1-17))</f>
        <v>0</v>
      </c>
      <c r="C482" s="29">
        <f>(INDEX(Data!1194:1194,1,$P$1-16))+(INDEX(Data!1194:1194,1,$P$1-15))</f>
        <v>0</v>
      </c>
      <c r="D482" s="29">
        <f>(INDEX(Data!1194:1194,1,$P$1-14))+(INDEX(Data!1194:1194,1,$P$1-13))</f>
        <v>0</v>
      </c>
      <c r="E482" s="29">
        <f>(INDEX(Data!1194:1194,1,$P$1-12))+(INDEX(Data!1194:1194,1,$P$1-11))</f>
        <v>0</v>
      </c>
      <c r="F482" s="29">
        <f>(INDEX(Data!1194:1194,1,$P$1-10))+(INDEX(Data!1194:1194,1,$P$1-9))</f>
        <v>125343</v>
      </c>
      <c r="G482" s="29">
        <f>(INDEX(Data!1194:1194,1,$P$1-8))+(INDEX(Data!1194:1194,1,$P$1-7))</f>
        <v>0</v>
      </c>
      <c r="H482" s="25">
        <f>(INDEX(Data!1194:1194,1,$P$1-6))+(INDEX(Data!1194:1194,1,$P$1-5))</f>
        <v>1000000</v>
      </c>
      <c r="I482" s="48">
        <f>(INDEX(Data!1194:1194,1,$P$1-4))+(INDEX(Data!1194:1194,1,$P$1-3))</f>
        <v>1000000</v>
      </c>
      <c r="J482" s="28">
        <f>(INDEX(Data!1194:1194,1,$P$1-2))+(INDEX(Data!1194:1194,1,$P$1+1+7))</f>
        <v>680406</v>
      </c>
      <c r="K482" s="26">
        <f>(INDEX(Data!1194:1194,1,$P$1))+(INDEX(Data!1194:1194,1,$P$1+1))</f>
        <v>1360812</v>
      </c>
      <c r="N482" s="12"/>
      <c r="O482" s="12"/>
      <c r="P482" s="12"/>
      <c r="Q482" s="12"/>
      <c r="R482" s="12"/>
      <c r="S482" s="12"/>
      <c r="T482" s="12"/>
      <c r="U482" s="12"/>
    </row>
    <row r="483" spans="1:21" hidden="1" outlineLevel="1">
      <c r="A483" s="5" t="s">
        <v>79</v>
      </c>
      <c r="B483" s="29">
        <f>(INDEX(Data!1195:1195,1,$P$1-18))+(INDEX(Data!1195:1195,1,$P$1-17))</f>
        <v>0</v>
      </c>
      <c r="C483" s="29">
        <f>(INDEX(Data!1195:1195,1,$P$1-16))+(INDEX(Data!1195:1195,1,$P$1-15))</f>
        <v>0</v>
      </c>
      <c r="D483" s="29">
        <f>(INDEX(Data!1195:1195,1,$P$1-14))+(INDEX(Data!1195:1195,1,$P$1-13))</f>
        <v>0</v>
      </c>
      <c r="E483" s="29">
        <f>(INDEX(Data!1195:1195,1,$P$1-12))+(INDEX(Data!1195:1195,1,$P$1-11))</f>
        <v>0</v>
      </c>
      <c r="F483" s="29">
        <f>(INDEX(Data!1195:1195,1,$P$1-10))+(INDEX(Data!1195:1195,1,$P$1-9))</f>
        <v>1013918</v>
      </c>
      <c r="G483" s="29">
        <f>(INDEX(Data!1195:1195,1,$P$1-8))+(INDEX(Data!1195:1195,1,$P$1-7))</f>
        <v>0</v>
      </c>
      <c r="H483" s="25">
        <f>(INDEX(Data!1195:1195,1,$P$1-6))+(INDEX(Data!1195:1195,1,$P$1-5))</f>
        <v>1000000</v>
      </c>
      <c r="I483" s="48">
        <f>(INDEX(Data!1195:1195,1,$P$1-4))+(INDEX(Data!1195:1195,1,$P$1-3))</f>
        <v>1000000</v>
      </c>
      <c r="J483" s="28">
        <f>(INDEX(Data!1195:1195,1,$P$1-2))+(INDEX(Data!1195:1195,1,$P$1+1+7))</f>
        <v>680406</v>
      </c>
      <c r="K483" s="26">
        <f>(INDEX(Data!1195:1195,1,$P$1))+(INDEX(Data!1195:1195,1,$P$1+1))</f>
        <v>1360812</v>
      </c>
      <c r="N483" s="12"/>
      <c r="O483" s="12"/>
      <c r="P483" s="12"/>
      <c r="Q483" s="12"/>
      <c r="R483" s="12"/>
      <c r="S483" s="12"/>
      <c r="T483" s="12"/>
      <c r="U483" s="12"/>
    </row>
    <row r="484" spans="1:21" hidden="1" outlineLevel="1">
      <c r="A484" s="5" t="s">
        <v>80</v>
      </c>
      <c r="B484" s="29">
        <f>(INDEX(Data!1196:1196,1,$P$1-18))+(INDEX(Data!1196:1196,1,$P$1-17))</f>
        <v>0</v>
      </c>
      <c r="C484" s="29">
        <f>(INDEX(Data!1196:1196,1,$P$1-16))+(INDEX(Data!1196:1196,1,$P$1-15))</f>
        <v>0</v>
      </c>
      <c r="D484" s="29">
        <f>(INDEX(Data!1196:1196,1,$P$1-14))+(INDEX(Data!1196:1196,1,$P$1-13))</f>
        <v>0</v>
      </c>
      <c r="E484" s="29">
        <f>(INDEX(Data!1196:1196,1,$P$1-12))+(INDEX(Data!1196:1196,1,$P$1-11))</f>
        <v>1004940</v>
      </c>
      <c r="F484" s="29">
        <f>(INDEX(Data!1196:1196,1,$P$1-10))+(INDEX(Data!1196:1196,1,$P$1-9))</f>
        <v>978260</v>
      </c>
      <c r="G484" s="29">
        <f>(INDEX(Data!1196:1196,1,$P$1-8))+(INDEX(Data!1196:1196,1,$P$1-7))</f>
        <v>500000</v>
      </c>
      <c r="H484" s="25">
        <f>(INDEX(Data!1196:1196,1,$P$1-6))+(INDEX(Data!1196:1196,1,$P$1-5))</f>
        <v>1000000</v>
      </c>
      <c r="I484" s="48">
        <f>(INDEX(Data!1196:1196,1,$P$1-4))+(INDEX(Data!1196:1196,1,$P$1-3))</f>
        <v>1000000</v>
      </c>
      <c r="J484" s="28">
        <f>(INDEX(Data!1196:1196,1,$P$1-2))+(INDEX(Data!1196:1196,1,$P$1+1+7))</f>
        <v>680406</v>
      </c>
      <c r="K484" s="26">
        <f>(INDEX(Data!1196:1196,1,$P$1))+(INDEX(Data!1196:1196,1,$P$1+1))</f>
        <v>1360812</v>
      </c>
      <c r="N484" s="12"/>
      <c r="O484" s="12"/>
      <c r="P484" s="12"/>
      <c r="Q484" s="12"/>
      <c r="R484" s="12"/>
      <c r="S484" s="12"/>
      <c r="T484" s="12"/>
      <c r="U484" s="12"/>
    </row>
    <row r="485" spans="1:21" hidden="1" outlineLevel="1">
      <c r="A485" s="5" t="s">
        <v>81</v>
      </c>
      <c r="B485" s="29">
        <f>(INDEX(Data!1197:1197,1,$P$1-18))+(INDEX(Data!1197:1197,1,$P$1-17))</f>
        <v>0</v>
      </c>
      <c r="C485" s="29">
        <f>(INDEX(Data!1197:1197,1,$P$1-16))+(INDEX(Data!1197:1197,1,$P$1-15))</f>
        <v>0</v>
      </c>
      <c r="D485" s="29">
        <f>(INDEX(Data!1197:1197,1,$P$1-14))+(INDEX(Data!1197:1197,1,$P$1-13))</f>
        <v>0</v>
      </c>
      <c r="E485" s="29">
        <f>(INDEX(Data!1197:1197,1,$P$1-12))+(INDEX(Data!1197:1197,1,$P$1-11))</f>
        <v>0</v>
      </c>
      <c r="F485" s="29">
        <f>(INDEX(Data!1197:1197,1,$P$1-10))+(INDEX(Data!1197:1197,1,$P$1-9))</f>
        <v>0</v>
      </c>
      <c r="G485" s="29">
        <f>(INDEX(Data!1197:1197,1,$P$1-8))+(INDEX(Data!1197:1197,1,$P$1-7))</f>
        <v>0</v>
      </c>
      <c r="H485" s="25">
        <f>(INDEX(Data!1197:1197,1,$P$1-6))+(INDEX(Data!1197:1197,1,$P$1-5))</f>
        <v>1000000</v>
      </c>
      <c r="I485" s="48">
        <f>(INDEX(Data!1197:1197,1,$P$1-4))+(INDEX(Data!1197:1197,1,$P$1-3))</f>
        <v>1000000</v>
      </c>
      <c r="J485" s="28">
        <f>(INDEX(Data!1197:1197,1,$P$1-2))+(INDEX(Data!1197:1197,1,$P$1+1+7))</f>
        <v>680406</v>
      </c>
      <c r="K485" s="26">
        <f>(INDEX(Data!1197:1197,1,$P$1))+(INDEX(Data!1197:1197,1,$P$1+1))</f>
        <v>1360812</v>
      </c>
      <c r="N485" s="12"/>
      <c r="O485" s="12"/>
      <c r="P485" s="12"/>
      <c r="Q485" s="12"/>
      <c r="R485" s="12"/>
      <c r="S485" s="12"/>
      <c r="T485" s="12"/>
      <c r="U485" s="12"/>
    </row>
    <row r="486" spans="1:21" hidden="1" outlineLevel="1">
      <c r="A486" s="5" t="s">
        <v>82</v>
      </c>
      <c r="B486" s="29">
        <f>(INDEX(Data!1198:1198,1,$P$1-18))+(INDEX(Data!1198:1198,1,$P$1-17))</f>
        <v>0</v>
      </c>
      <c r="C486" s="29">
        <f>(INDEX(Data!1198:1198,1,$P$1-16))+(INDEX(Data!1198:1198,1,$P$1-15))</f>
        <v>0</v>
      </c>
      <c r="D486" s="29">
        <f>(INDEX(Data!1198:1198,1,$P$1-14))+(INDEX(Data!1198:1198,1,$P$1-13))</f>
        <v>0</v>
      </c>
      <c r="E486" s="29">
        <f>(INDEX(Data!1198:1198,1,$P$1-12))+(INDEX(Data!1198:1198,1,$P$1-11))</f>
        <v>0</v>
      </c>
      <c r="F486" s="29">
        <f>(INDEX(Data!1198:1198,1,$P$1-10))+(INDEX(Data!1198:1198,1,$P$1-9))</f>
        <v>0</v>
      </c>
      <c r="G486" s="29">
        <f>(INDEX(Data!1198:1198,1,$P$1-8))+(INDEX(Data!1198:1198,1,$P$1-7))</f>
        <v>0</v>
      </c>
      <c r="H486" s="25">
        <f>(INDEX(Data!1198:1198,1,$P$1-6))+(INDEX(Data!1198:1198,1,$P$1-5))</f>
        <v>1000000</v>
      </c>
      <c r="I486" s="48">
        <f>(INDEX(Data!1198:1198,1,$P$1-4))+(INDEX(Data!1198:1198,1,$P$1-3))</f>
        <v>1000000</v>
      </c>
      <c r="J486" s="28">
        <f>(INDEX(Data!1198:1198,1,$P$1-2))+(INDEX(Data!1198:1198,1,$P$1+1+7))</f>
        <v>680406</v>
      </c>
      <c r="K486" s="26">
        <f>(INDEX(Data!1198:1198,1,$P$1))+(INDEX(Data!1198:1198,1,$P$1+1))</f>
        <v>1360812</v>
      </c>
      <c r="N486" s="12"/>
      <c r="O486" s="12"/>
      <c r="P486" s="12"/>
      <c r="Q486" s="12"/>
      <c r="R486" s="12"/>
      <c r="S486" s="12"/>
      <c r="T486" s="12"/>
      <c r="U486" s="12"/>
    </row>
    <row r="487" spans="1:21" hidden="1" outlineLevel="1">
      <c r="A487" s="5" t="s">
        <v>83</v>
      </c>
      <c r="B487" s="29">
        <f>(INDEX(Data!1199:1199,1,$P$1-18))+(INDEX(Data!1199:1199,1,$P$1-17))</f>
        <v>0</v>
      </c>
      <c r="C487" s="29">
        <f>(INDEX(Data!1199:1199,1,$P$1-16))+(INDEX(Data!1199:1199,1,$P$1-15))</f>
        <v>0</v>
      </c>
      <c r="D487" s="29">
        <f>(INDEX(Data!1199:1199,1,$P$1-14))+(INDEX(Data!1199:1199,1,$P$1-13))</f>
        <v>0</v>
      </c>
      <c r="E487" s="29">
        <f>(INDEX(Data!1199:1199,1,$P$1-12))+(INDEX(Data!1199:1199,1,$P$1-11))</f>
        <v>0</v>
      </c>
      <c r="F487" s="29">
        <f>(INDEX(Data!1199:1199,1,$P$1-10))+(INDEX(Data!1199:1199,1,$P$1-9))</f>
        <v>0</v>
      </c>
      <c r="G487" s="29">
        <f>(INDEX(Data!1199:1199,1,$P$1-8))+(INDEX(Data!1199:1199,1,$P$1-7))</f>
        <v>0</v>
      </c>
      <c r="H487" s="25">
        <f>(INDEX(Data!1199:1199,1,$P$1-6))+(INDEX(Data!1199:1199,1,$P$1-5))</f>
        <v>1000000</v>
      </c>
      <c r="I487" s="48">
        <f>(INDEX(Data!1199:1199,1,$P$1-4))+(INDEX(Data!1199:1199,1,$P$1-3))</f>
        <v>1000000</v>
      </c>
      <c r="J487" s="28">
        <f>(INDEX(Data!1199:1199,1,$P$1-2))+(INDEX(Data!1199:1199,1,$P$1+1+7))</f>
        <v>680406</v>
      </c>
      <c r="K487" s="26">
        <f>(INDEX(Data!1199:1199,1,$P$1))+(INDEX(Data!1199:1199,1,$P$1+1))</f>
        <v>1360812</v>
      </c>
      <c r="N487" s="12"/>
      <c r="O487" s="12"/>
      <c r="P487" s="12"/>
      <c r="Q487" s="12"/>
      <c r="R487" s="12"/>
      <c r="S487" s="12"/>
      <c r="T487" s="12"/>
      <c r="U487" s="12"/>
    </row>
    <row r="488" spans="1:21" hidden="1" outlineLevel="1">
      <c r="A488" s="5" t="s">
        <v>84</v>
      </c>
      <c r="B488" s="29">
        <f>(INDEX(Data!1200:1200,1,$P$1-18))+(INDEX(Data!1200:1200,1,$P$1-17))</f>
        <v>0</v>
      </c>
      <c r="C488" s="29">
        <f>(INDEX(Data!1200:1200,1,$P$1-16))+(INDEX(Data!1200:1200,1,$P$1-15))</f>
        <v>0</v>
      </c>
      <c r="D488" s="29">
        <f>(INDEX(Data!1200:1200,1,$P$1-14))+(INDEX(Data!1200:1200,1,$P$1-13))</f>
        <v>0</v>
      </c>
      <c r="E488" s="29">
        <f>(INDEX(Data!1200:1200,1,$P$1-12))+(INDEX(Data!1200:1200,1,$P$1-11))</f>
        <v>0</v>
      </c>
      <c r="F488" s="29">
        <f>(INDEX(Data!1200:1200,1,$P$1-10))+(INDEX(Data!1200:1200,1,$P$1-9))</f>
        <v>0</v>
      </c>
      <c r="G488" s="29">
        <f>(INDEX(Data!1200:1200,1,$P$1-8))+(INDEX(Data!1200:1200,1,$P$1-7))</f>
        <v>0</v>
      </c>
      <c r="H488" s="25">
        <f>(INDEX(Data!1200:1200,1,$P$1-6))+(INDEX(Data!1200:1200,1,$P$1-5))</f>
        <v>1000000</v>
      </c>
      <c r="I488" s="48">
        <f>(INDEX(Data!1200:1200,1,$P$1-4))+(INDEX(Data!1200:1200,1,$P$1-3))</f>
        <v>1000000</v>
      </c>
      <c r="J488" s="28">
        <f>(INDEX(Data!1200:1200,1,$P$1-2))+(INDEX(Data!1200:1200,1,$P$1+1+7))</f>
        <v>680406</v>
      </c>
      <c r="K488" s="26">
        <f>(INDEX(Data!1200:1200,1,$P$1))+(INDEX(Data!1200:1200,1,$P$1+1))</f>
        <v>1360812</v>
      </c>
      <c r="N488" s="12"/>
      <c r="O488" s="12"/>
      <c r="P488" s="12"/>
      <c r="Q488" s="12"/>
      <c r="R488" s="12"/>
      <c r="S488" s="12"/>
      <c r="T488" s="12"/>
      <c r="U488" s="12"/>
    </row>
    <row r="489" spans="1:21" hidden="1" outlineLevel="1">
      <c r="A489" s="5" t="s">
        <v>85</v>
      </c>
      <c r="B489" s="29">
        <f>(INDEX(Data!1201:1201,1,$P$1-18))+(INDEX(Data!1201:1201,1,$P$1-17))</f>
        <v>0</v>
      </c>
      <c r="C489" s="29">
        <f>(INDEX(Data!1201:1201,1,$P$1-16))+(INDEX(Data!1201:1201,1,$P$1-15))</f>
        <v>0</v>
      </c>
      <c r="D489" s="29">
        <f>(INDEX(Data!1201:1201,1,$P$1-14))+(INDEX(Data!1201:1201,1,$P$1-13))</f>
        <v>0</v>
      </c>
      <c r="E489" s="29">
        <f>(INDEX(Data!1201:1201,1,$P$1-12))+(INDEX(Data!1201:1201,1,$P$1-11))</f>
        <v>0</v>
      </c>
      <c r="F489" s="29">
        <f>(INDEX(Data!1201:1201,1,$P$1-10))+(INDEX(Data!1201:1201,1,$P$1-9))</f>
        <v>0</v>
      </c>
      <c r="G489" s="29">
        <f>(INDEX(Data!1201:1201,1,$P$1-8))+(INDEX(Data!1201:1201,1,$P$1-7))</f>
        <v>0</v>
      </c>
      <c r="H489" s="25">
        <f>(INDEX(Data!1201:1201,1,$P$1-6))+(INDEX(Data!1201:1201,1,$P$1-5))</f>
        <v>1000000</v>
      </c>
      <c r="I489" s="48">
        <f>(INDEX(Data!1201:1201,1,$P$1-4))+(INDEX(Data!1201:1201,1,$P$1-3))</f>
        <v>1000000</v>
      </c>
      <c r="J489" s="28">
        <f>(INDEX(Data!1201:1201,1,$P$1-2))+(INDEX(Data!1201:1201,1,$P$1+1+7))</f>
        <v>680406</v>
      </c>
      <c r="K489" s="26">
        <f>(INDEX(Data!1201:1201,1,$P$1))+(INDEX(Data!1201:1201,1,$P$1+1))</f>
        <v>1360812</v>
      </c>
      <c r="N489" s="12"/>
      <c r="O489" s="12"/>
      <c r="P489" s="12"/>
      <c r="Q489" s="12"/>
      <c r="R489" s="12"/>
      <c r="S489" s="12"/>
      <c r="T489" s="12"/>
      <c r="U489" s="12"/>
    </row>
    <row r="490" spans="1:21" hidden="1" outlineLevel="1">
      <c r="A490" s="5" t="s">
        <v>86</v>
      </c>
      <c r="B490" s="29">
        <f>(INDEX(Data!1202:1202,1,$P$1-18))+(INDEX(Data!1202:1202,1,$P$1-17))</f>
        <v>0</v>
      </c>
      <c r="C490" s="29">
        <f>(INDEX(Data!1202:1202,1,$P$1-16))+(INDEX(Data!1202:1202,1,$P$1-15))</f>
        <v>0</v>
      </c>
      <c r="D490" s="29">
        <f>(INDEX(Data!1202:1202,1,$P$1-14))+(INDEX(Data!1202:1202,1,$P$1-13))</f>
        <v>0</v>
      </c>
      <c r="E490" s="29">
        <f>(INDEX(Data!1202:1202,1,$P$1-12))+(INDEX(Data!1202:1202,1,$P$1-11))</f>
        <v>0</v>
      </c>
      <c r="F490" s="29">
        <f>(INDEX(Data!1202:1202,1,$P$1-10))+(INDEX(Data!1202:1202,1,$P$1-9))</f>
        <v>0</v>
      </c>
      <c r="G490" s="29">
        <f>(INDEX(Data!1202:1202,1,$P$1-8))+(INDEX(Data!1202:1202,1,$P$1-7))</f>
        <v>500000</v>
      </c>
      <c r="H490" s="25">
        <f>(INDEX(Data!1202:1202,1,$P$1-6))+(INDEX(Data!1202:1202,1,$P$1-5))</f>
        <v>1000000</v>
      </c>
      <c r="I490" s="48">
        <f>(INDEX(Data!1202:1202,1,$P$1-4))+(INDEX(Data!1202:1202,1,$P$1-3))</f>
        <v>1000000</v>
      </c>
      <c r="J490" s="28">
        <f>(INDEX(Data!1202:1202,1,$P$1-2))+(INDEX(Data!1202:1202,1,$P$1+1+7))</f>
        <v>680406</v>
      </c>
      <c r="K490" s="26">
        <f>(INDEX(Data!1202:1202,1,$P$1))+(INDEX(Data!1202:1202,1,$P$1+1))</f>
        <v>1360812</v>
      </c>
      <c r="N490" s="12"/>
      <c r="O490" s="12"/>
      <c r="P490" s="12"/>
      <c r="Q490" s="12"/>
      <c r="R490" s="12"/>
      <c r="S490" s="12"/>
      <c r="T490" s="12"/>
      <c r="U490" s="12"/>
    </row>
    <row r="491" spans="1:21" hidden="1" outlineLevel="1">
      <c r="A491" s="5" t="s">
        <v>87</v>
      </c>
      <c r="B491" s="29">
        <f>(INDEX(Data!1203:1203,1,$P$1-18))+(INDEX(Data!1203:1203,1,$P$1-17))</f>
        <v>0</v>
      </c>
      <c r="C491" s="29">
        <f>(INDEX(Data!1203:1203,1,$P$1-16))+(INDEX(Data!1203:1203,1,$P$1-15))</f>
        <v>0</v>
      </c>
      <c r="D491" s="29">
        <f>(INDEX(Data!1203:1203,1,$P$1-14))+(INDEX(Data!1203:1203,1,$P$1-13))</f>
        <v>0</v>
      </c>
      <c r="E491" s="29">
        <f>(INDEX(Data!1203:1203,1,$P$1-12))+(INDEX(Data!1203:1203,1,$P$1-11))</f>
        <v>0</v>
      </c>
      <c r="F491" s="29">
        <f>(INDEX(Data!1203:1203,1,$P$1-10))+(INDEX(Data!1203:1203,1,$P$1-9))</f>
        <v>0</v>
      </c>
      <c r="G491" s="29">
        <f>(INDEX(Data!1203:1203,1,$P$1-8))+(INDEX(Data!1203:1203,1,$P$1-7))</f>
        <v>0</v>
      </c>
      <c r="H491" s="25">
        <f>(INDEX(Data!1203:1203,1,$P$1-6))+(INDEX(Data!1203:1203,1,$P$1-5))</f>
        <v>1000000</v>
      </c>
      <c r="I491" s="48">
        <f>(INDEX(Data!1203:1203,1,$P$1-4))+(INDEX(Data!1203:1203,1,$P$1-3))</f>
        <v>1000000</v>
      </c>
      <c r="J491" s="28">
        <f>(INDEX(Data!1203:1203,1,$P$1-2))+(INDEX(Data!1203:1203,1,$P$1+1+7))</f>
        <v>680406</v>
      </c>
      <c r="K491" s="26">
        <f>(INDEX(Data!1203:1203,1,$P$1))+(INDEX(Data!1203:1203,1,$P$1+1))</f>
        <v>1360812</v>
      </c>
      <c r="N491" s="12"/>
      <c r="O491" s="12"/>
      <c r="P491" s="12"/>
      <c r="Q491" s="12"/>
      <c r="R491" s="12"/>
      <c r="S491" s="12"/>
      <c r="T491" s="12"/>
      <c r="U491" s="12"/>
    </row>
    <row r="492" spans="1:21" hidden="1" outlineLevel="1">
      <c r="A492" s="5" t="s">
        <v>88</v>
      </c>
      <c r="B492" s="29">
        <f>(INDEX(Data!1204:1204,1,$P$1-18))+(INDEX(Data!1204:1204,1,$P$1-17))</f>
        <v>0</v>
      </c>
      <c r="C492" s="29">
        <f>(INDEX(Data!1204:1204,1,$P$1-16))+(INDEX(Data!1204:1204,1,$P$1-15))</f>
        <v>0</v>
      </c>
      <c r="D492" s="29">
        <f>(INDEX(Data!1204:1204,1,$P$1-14))+(INDEX(Data!1204:1204,1,$P$1-13))</f>
        <v>0</v>
      </c>
      <c r="E492" s="29">
        <f>(INDEX(Data!1204:1204,1,$P$1-12))+(INDEX(Data!1204:1204,1,$P$1-11))</f>
        <v>0</v>
      </c>
      <c r="F492" s="29">
        <f>(INDEX(Data!1204:1204,1,$P$1-10))+(INDEX(Data!1204:1204,1,$P$1-9))</f>
        <v>0</v>
      </c>
      <c r="G492" s="29">
        <f>(INDEX(Data!1204:1204,1,$P$1-8))+(INDEX(Data!1204:1204,1,$P$1-7))</f>
        <v>0</v>
      </c>
      <c r="H492" s="25">
        <f>(INDEX(Data!1204:1204,1,$P$1-6))+(INDEX(Data!1204:1204,1,$P$1-5))</f>
        <v>1000000</v>
      </c>
      <c r="I492" s="48">
        <f>(INDEX(Data!1204:1204,1,$P$1-4))+(INDEX(Data!1204:1204,1,$P$1-3))</f>
        <v>1000000</v>
      </c>
      <c r="J492" s="28">
        <f>(INDEX(Data!1204:1204,1,$P$1-2))+(INDEX(Data!1204:1204,1,$P$1+1+7))</f>
        <v>680406</v>
      </c>
      <c r="K492" s="26">
        <f>(INDEX(Data!1204:1204,1,$P$1))+(INDEX(Data!1204:1204,1,$P$1+1))</f>
        <v>1360812</v>
      </c>
      <c r="N492" s="12"/>
      <c r="O492" s="12"/>
      <c r="P492" s="12"/>
      <c r="Q492" s="12"/>
      <c r="R492" s="12"/>
      <c r="S492" s="12"/>
      <c r="T492" s="12"/>
      <c r="U492" s="12"/>
    </row>
    <row r="493" spans="1:21" hidden="1" outlineLevel="1">
      <c r="A493" s="5" t="s">
        <v>89</v>
      </c>
      <c r="B493" s="29">
        <f>(INDEX(Data!1205:1205,1,$P$1-18))+(INDEX(Data!1205:1205,1,$P$1-17))</f>
        <v>0</v>
      </c>
      <c r="C493" s="29">
        <f>(INDEX(Data!1205:1205,1,$P$1-16))+(INDEX(Data!1205:1205,1,$P$1-15))</f>
        <v>0</v>
      </c>
      <c r="D493" s="29">
        <f>(INDEX(Data!1205:1205,1,$P$1-14))+(INDEX(Data!1205:1205,1,$P$1-13))</f>
        <v>0</v>
      </c>
      <c r="E493" s="29">
        <f>(INDEX(Data!1205:1205,1,$P$1-12))+(INDEX(Data!1205:1205,1,$P$1-11))</f>
        <v>0</v>
      </c>
      <c r="F493" s="29">
        <f>(INDEX(Data!1205:1205,1,$P$1-10))+(INDEX(Data!1205:1205,1,$P$1-9))</f>
        <v>0</v>
      </c>
      <c r="G493" s="29">
        <f>(INDEX(Data!1205:1205,1,$P$1-8))+(INDEX(Data!1205:1205,1,$P$1-7))</f>
        <v>0</v>
      </c>
      <c r="H493" s="25">
        <f>(INDEX(Data!1205:1205,1,$P$1-6))+(INDEX(Data!1205:1205,1,$P$1-5))</f>
        <v>1000000</v>
      </c>
      <c r="I493" s="48">
        <f>(INDEX(Data!1205:1205,1,$P$1-4))+(INDEX(Data!1205:1205,1,$P$1-3))</f>
        <v>1000000</v>
      </c>
      <c r="J493" s="28">
        <f>(INDEX(Data!1205:1205,1,$P$1-2))+(INDEX(Data!1205:1205,1,$P$1+1+7))</f>
        <v>680406</v>
      </c>
      <c r="K493" s="26">
        <f>(INDEX(Data!1205:1205,1,$P$1))+(INDEX(Data!1205:1205,1,$P$1+1))</f>
        <v>1360812</v>
      </c>
      <c r="N493" s="12"/>
      <c r="O493" s="12"/>
      <c r="P493" s="12"/>
      <c r="Q493" s="12"/>
      <c r="R493" s="12"/>
      <c r="S493" s="12"/>
      <c r="T493" s="12"/>
      <c r="U493" s="12"/>
    </row>
    <row r="494" spans="1:21" hidden="1" outlineLevel="1">
      <c r="A494" s="5" t="s">
        <v>90</v>
      </c>
      <c r="B494" s="29">
        <f>(INDEX(Data!1206:1206,1,$P$1-18))+(INDEX(Data!1206:1206,1,$P$1-17))</f>
        <v>0</v>
      </c>
      <c r="C494" s="29">
        <f>(INDEX(Data!1206:1206,1,$P$1-16))+(INDEX(Data!1206:1206,1,$P$1-15))</f>
        <v>0</v>
      </c>
      <c r="D494" s="29">
        <f>(INDEX(Data!1206:1206,1,$P$1-14))+(INDEX(Data!1206:1206,1,$P$1-13))</f>
        <v>0</v>
      </c>
      <c r="E494" s="29">
        <f>(INDEX(Data!1206:1206,1,$P$1-12))+(INDEX(Data!1206:1206,1,$P$1-11))</f>
        <v>0</v>
      </c>
      <c r="F494" s="29">
        <f>(INDEX(Data!1206:1206,1,$P$1-10))+(INDEX(Data!1206:1206,1,$P$1-9))</f>
        <v>0</v>
      </c>
      <c r="G494" s="29">
        <f>(INDEX(Data!1206:1206,1,$P$1-8))+(INDEX(Data!1206:1206,1,$P$1-7))</f>
        <v>0</v>
      </c>
      <c r="H494" s="25">
        <f>(INDEX(Data!1206:1206,1,$P$1-6))+(INDEX(Data!1206:1206,1,$P$1-5))</f>
        <v>1000000</v>
      </c>
      <c r="I494" s="48">
        <f>(INDEX(Data!1206:1206,1,$P$1-4))+(INDEX(Data!1206:1206,1,$P$1-3))</f>
        <v>1000000</v>
      </c>
      <c r="J494" s="28">
        <f>(INDEX(Data!1206:1206,1,$P$1-2))+(INDEX(Data!1206:1206,1,$P$1+1+7))</f>
        <v>680406</v>
      </c>
      <c r="K494" s="26">
        <f>(INDEX(Data!1206:1206,1,$P$1))+(INDEX(Data!1206:1206,1,$P$1+1))</f>
        <v>1360812</v>
      </c>
      <c r="N494" s="12"/>
      <c r="O494" s="12"/>
      <c r="P494" s="12"/>
      <c r="Q494" s="12"/>
      <c r="R494" s="12"/>
      <c r="S494" s="12"/>
      <c r="T494" s="12"/>
      <c r="U494" s="12"/>
    </row>
    <row r="495" spans="1:21" hidden="1" outlineLevel="1">
      <c r="A495" s="5" t="s">
        <v>91</v>
      </c>
      <c r="B495" s="29">
        <f>(INDEX(Data!1207:1207,1,$P$1-18))+(INDEX(Data!1207:1207,1,$P$1-17))</f>
        <v>0</v>
      </c>
      <c r="C495" s="29">
        <f>(INDEX(Data!1207:1207,1,$P$1-16))+(INDEX(Data!1207:1207,1,$P$1-15))</f>
        <v>0</v>
      </c>
      <c r="D495" s="29">
        <f>(INDEX(Data!1207:1207,1,$P$1-14))+(INDEX(Data!1207:1207,1,$P$1-13))</f>
        <v>0</v>
      </c>
      <c r="E495" s="29">
        <f>(INDEX(Data!1207:1207,1,$P$1-12))+(INDEX(Data!1207:1207,1,$P$1-11))</f>
        <v>0</v>
      </c>
      <c r="F495" s="29">
        <f>(INDEX(Data!1207:1207,1,$P$1-10))+(INDEX(Data!1207:1207,1,$P$1-9))</f>
        <v>709258</v>
      </c>
      <c r="G495" s="29">
        <f>(INDEX(Data!1207:1207,1,$P$1-8))+(INDEX(Data!1207:1207,1,$P$1-7))</f>
        <v>500000</v>
      </c>
      <c r="H495" s="25">
        <f>(INDEX(Data!1207:1207,1,$P$1-6))+(INDEX(Data!1207:1207,1,$P$1-5))</f>
        <v>1000000</v>
      </c>
      <c r="I495" s="48">
        <f>(INDEX(Data!1207:1207,1,$P$1-4))+(INDEX(Data!1207:1207,1,$P$1-3))</f>
        <v>1000000</v>
      </c>
      <c r="J495" s="28">
        <f>(INDEX(Data!1207:1207,1,$P$1-2))+(INDEX(Data!1207:1207,1,$P$1+1+7))</f>
        <v>680406</v>
      </c>
      <c r="K495" s="26">
        <f>(INDEX(Data!1207:1207,1,$P$1))+(INDEX(Data!1207:1207,1,$P$1+1))</f>
        <v>1360812</v>
      </c>
      <c r="N495" s="12"/>
      <c r="O495" s="12"/>
      <c r="P495" s="12"/>
      <c r="Q495" s="12"/>
      <c r="R495" s="12"/>
      <c r="S495" s="12"/>
      <c r="T495" s="12"/>
      <c r="U495" s="12"/>
    </row>
    <row r="496" spans="1:21" hidden="1" outlineLevel="1">
      <c r="A496" s="5" t="s">
        <v>92</v>
      </c>
      <c r="B496" s="29">
        <f>(INDEX(Data!1208:1208,1,$P$1-18))+(INDEX(Data!1208:1208,1,$P$1-17))</f>
        <v>0</v>
      </c>
      <c r="C496" s="29">
        <f>(INDEX(Data!1208:1208,1,$P$1-16))+(INDEX(Data!1208:1208,1,$P$1-15))</f>
        <v>0</v>
      </c>
      <c r="D496" s="29">
        <f>(INDEX(Data!1208:1208,1,$P$1-14))+(INDEX(Data!1208:1208,1,$P$1-13))</f>
        <v>0</v>
      </c>
      <c r="E496" s="29">
        <f>(INDEX(Data!1208:1208,1,$P$1-12))+(INDEX(Data!1208:1208,1,$P$1-11))</f>
        <v>0</v>
      </c>
      <c r="F496" s="29">
        <f>(INDEX(Data!1208:1208,1,$P$1-10))+(INDEX(Data!1208:1208,1,$P$1-9))</f>
        <v>0</v>
      </c>
      <c r="G496" s="29">
        <f>(INDEX(Data!1208:1208,1,$P$1-8))+(INDEX(Data!1208:1208,1,$P$1-7))</f>
        <v>0</v>
      </c>
      <c r="H496" s="25">
        <f>(INDEX(Data!1208:1208,1,$P$1-6))+(INDEX(Data!1208:1208,1,$P$1-5))</f>
        <v>1000000</v>
      </c>
      <c r="I496" s="48">
        <f>(INDEX(Data!1208:1208,1,$P$1-4))+(INDEX(Data!1208:1208,1,$P$1-3))</f>
        <v>1000000</v>
      </c>
      <c r="J496" s="28">
        <f>(INDEX(Data!1208:1208,1,$P$1-2))+(INDEX(Data!1208:1208,1,$P$1+1+7))</f>
        <v>680406</v>
      </c>
      <c r="K496" s="26">
        <f>(INDEX(Data!1208:1208,1,$P$1))+(INDEX(Data!1208:1208,1,$P$1+1))</f>
        <v>1360812</v>
      </c>
      <c r="N496" s="12"/>
      <c r="O496" s="12"/>
      <c r="P496" s="12"/>
      <c r="Q496" s="12"/>
      <c r="R496" s="12"/>
      <c r="S496" s="12"/>
      <c r="T496" s="12"/>
      <c r="U496" s="12"/>
    </row>
    <row r="497" spans="1:21" hidden="1" outlineLevel="1">
      <c r="A497" s="5" t="s">
        <v>93</v>
      </c>
      <c r="B497" s="29">
        <f>(INDEX(Data!1209:1209,1,$P$1-18))+(INDEX(Data!1209:1209,1,$P$1-17))</f>
        <v>0</v>
      </c>
      <c r="C497" s="29">
        <f>(INDEX(Data!1209:1209,1,$P$1-16))+(INDEX(Data!1209:1209,1,$P$1-15))</f>
        <v>0</v>
      </c>
      <c r="D497" s="29">
        <f>(INDEX(Data!1209:1209,1,$P$1-14))+(INDEX(Data!1209:1209,1,$P$1-13))</f>
        <v>0</v>
      </c>
      <c r="E497" s="29">
        <f>(INDEX(Data!1209:1209,1,$P$1-12))+(INDEX(Data!1209:1209,1,$P$1-11))</f>
        <v>0</v>
      </c>
      <c r="F497" s="29">
        <f>(INDEX(Data!1209:1209,1,$P$1-10))+(INDEX(Data!1209:1209,1,$P$1-9))</f>
        <v>0</v>
      </c>
      <c r="G497" s="29">
        <f>(INDEX(Data!1209:1209,1,$P$1-8))+(INDEX(Data!1209:1209,1,$P$1-7))</f>
        <v>0</v>
      </c>
      <c r="H497" s="25">
        <f>(INDEX(Data!1209:1209,1,$P$1-6))+(INDEX(Data!1209:1209,1,$P$1-5))</f>
        <v>1000000</v>
      </c>
      <c r="I497" s="48">
        <f>(INDEX(Data!1209:1209,1,$P$1-4))+(INDEX(Data!1209:1209,1,$P$1-3))</f>
        <v>1000000</v>
      </c>
      <c r="J497" s="28">
        <f>(INDEX(Data!1209:1209,1,$P$1-2))+(INDEX(Data!1209:1209,1,$P$1+1+7))</f>
        <v>680406</v>
      </c>
      <c r="K497" s="26">
        <f>(INDEX(Data!1209:1209,1,$P$1))+(INDEX(Data!1209:1209,1,$P$1+1))</f>
        <v>1360812</v>
      </c>
      <c r="N497" s="12"/>
      <c r="O497" s="12"/>
      <c r="P497" s="12"/>
      <c r="Q497" s="12"/>
      <c r="R497" s="12"/>
      <c r="S497" s="12"/>
      <c r="T497" s="12"/>
      <c r="U497" s="12"/>
    </row>
    <row r="498" spans="1:21" hidden="1" outlineLevel="1">
      <c r="A498" s="5" t="s">
        <v>94</v>
      </c>
      <c r="B498" s="29">
        <f>(INDEX(Data!1210:1210,1,$P$1-18))+(INDEX(Data!1210:1210,1,$P$1-17))</f>
        <v>0</v>
      </c>
      <c r="C498" s="29">
        <f>(INDEX(Data!1210:1210,1,$P$1-16))+(INDEX(Data!1210:1210,1,$P$1-15))</f>
        <v>0</v>
      </c>
      <c r="D498" s="29">
        <f>(INDEX(Data!1210:1210,1,$P$1-14))+(INDEX(Data!1210:1210,1,$P$1-13))</f>
        <v>0</v>
      </c>
      <c r="E498" s="29">
        <f>(INDEX(Data!1210:1210,1,$P$1-12))+(INDEX(Data!1210:1210,1,$P$1-11))</f>
        <v>0</v>
      </c>
      <c r="F498" s="29">
        <f>(INDEX(Data!1210:1210,1,$P$1-10))+(INDEX(Data!1210:1210,1,$P$1-9))</f>
        <v>69304</v>
      </c>
      <c r="G498" s="29">
        <f>(INDEX(Data!1210:1210,1,$P$1-8))+(INDEX(Data!1210:1210,1,$P$1-7))</f>
        <v>500000</v>
      </c>
      <c r="H498" s="25">
        <f>(INDEX(Data!1210:1210,1,$P$1-6))+(INDEX(Data!1210:1210,1,$P$1-5))</f>
        <v>1000000</v>
      </c>
      <c r="I498" s="48">
        <f>(INDEX(Data!1210:1210,1,$P$1-4))+(INDEX(Data!1210:1210,1,$P$1-3))</f>
        <v>1000000</v>
      </c>
      <c r="J498" s="28">
        <f>(INDEX(Data!1210:1210,1,$P$1-2))+(INDEX(Data!1210:1210,1,$P$1+1+7))</f>
        <v>680406</v>
      </c>
      <c r="K498" s="26">
        <f>(INDEX(Data!1210:1210,1,$P$1))+(INDEX(Data!1210:1210,1,$P$1+1))</f>
        <v>1360812</v>
      </c>
      <c r="N498" s="12"/>
      <c r="O498" s="12"/>
      <c r="P498" s="12"/>
      <c r="Q498" s="12"/>
      <c r="R498" s="12"/>
      <c r="S498" s="12"/>
      <c r="T498" s="12"/>
      <c r="U498" s="12"/>
    </row>
    <row r="499" spans="1:21" hidden="1" outlineLevel="1">
      <c r="A499" s="5" t="s">
        <v>95</v>
      </c>
      <c r="B499" s="29">
        <f>(INDEX(Data!1211:1211,1,$P$1-18))+(INDEX(Data!1211:1211,1,$P$1-17))</f>
        <v>0</v>
      </c>
      <c r="C499" s="29">
        <f>(INDEX(Data!1211:1211,1,$P$1-16))+(INDEX(Data!1211:1211,1,$P$1-15))</f>
        <v>0</v>
      </c>
      <c r="D499" s="29">
        <f>(INDEX(Data!1211:1211,1,$P$1-14))+(INDEX(Data!1211:1211,1,$P$1-13))</f>
        <v>0</v>
      </c>
      <c r="E499" s="29">
        <f>(INDEX(Data!1211:1211,1,$P$1-12))+(INDEX(Data!1211:1211,1,$P$1-11))</f>
        <v>0</v>
      </c>
      <c r="F499" s="29">
        <f>(INDEX(Data!1211:1211,1,$P$1-10))+(INDEX(Data!1211:1211,1,$P$1-9))</f>
        <v>0</v>
      </c>
      <c r="G499" s="29">
        <f>(INDEX(Data!1211:1211,1,$P$1-8))+(INDEX(Data!1211:1211,1,$P$1-7))</f>
        <v>500000</v>
      </c>
      <c r="H499" s="25">
        <f>(INDEX(Data!1211:1211,1,$P$1-6))+(INDEX(Data!1211:1211,1,$P$1-5))</f>
        <v>1000000</v>
      </c>
      <c r="I499" s="48">
        <f>(INDEX(Data!1211:1211,1,$P$1-4))+(INDEX(Data!1211:1211,1,$P$1-3))</f>
        <v>1000000</v>
      </c>
      <c r="J499" s="28">
        <f>(INDEX(Data!1211:1211,1,$P$1-2))+(INDEX(Data!1211:1211,1,$P$1+1+7))</f>
        <v>680406</v>
      </c>
      <c r="K499" s="26">
        <f>(INDEX(Data!1211:1211,1,$P$1))+(INDEX(Data!1211:1211,1,$P$1+1))</f>
        <v>1360812</v>
      </c>
      <c r="N499" s="12"/>
      <c r="O499" s="12"/>
      <c r="P499" s="12"/>
      <c r="Q499" s="12"/>
      <c r="R499" s="12"/>
      <c r="S499" s="12"/>
      <c r="T499" s="12"/>
      <c r="U499" s="12"/>
    </row>
    <row r="500" spans="1:21" collapsed="1">
      <c r="A500" s="370" t="s">
        <v>231</v>
      </c>
      <c r="B500" s="446">
        <f t="shared" ref="B500:F500" si="165">SUM(B450:B499)</f>
        <v>0</v>
      </c>
      <c r="C500" s="446">
        <f t="shared" si="165"/>
        <v>0</v>
      </c>
      <c r="D500" s="446">
        <f t="shared" si="165"/>
        <v>0</v>
      </c>
      <c r="E500" s="446">
        <f t="shared" si="165"/>
        <v>1201560</v>
      </c>
      <c r="F500" s="446">
        <f t="shared" si="165"/>
        <v>5762202</v>
      </c>
      <c r="G500" s="446">
        <f t="shared" ref="G500:K500" si="166">SUM(G450:G499)</f>
        <v>4500000</v>
      </c>
      <c r="H500" s="406">
        <f t="shared" si="166"/>
        <v>50000000</v>
      </c>
      <c r="I500" s="446">
        <f t="shared" si="166"/>
        <v>50000000</v>
      </c>
      <c r="J500" s="406">
        <f t="shared" si="166"/>
        <v>34020300</v>
      </c>
      <c r="K500" s="407">
        <f t="shared" si="166"/>
        <v>68040600</v>
      </c>
      <c r="N500" s="12"/>
      <c r="O500" s="12"/>
      <c r="P500" s="12"/>
      <c r="Q500" s="12"/>
      <c r="R500" s="12"/>
      <c r="S500" s="12"/>
      <c r="T500" s="12"/>
      <c r="U500" s="12"/>
    </row>
    <row r="501" spans="1:21" s="38" customFormat="1" hidden="1" outlineLevel="1">
      <c r="A501" s="600" t="s">
        <v>229</v>
      </c>
      <c r="B501" s="598"/>
      <c r="C501" s="598"/>
      <c r="D501" s="598"/>
      <c r="E501" s="598"/>
      <c r="F501" s="598"/>
      <c r="G501" s="598"/>
      <c r="H501" s="598"/>
      <c r="I501" s="598"/>
      <c r="J501" s="598"/>
      <c r="K501" s="597"/>
      <c r="L501" s="35"/>
      <c r="M501" s="35"/>
      <c r="N501" s="35"/>
      <c r="O501" s="35"/>
      <c r="P501" s="35"/>
      <c r="Q501" s="35"/>
      <c r="R501" s="35"/>
      <c r="S501" s="35"/>
      <c r="T501" s="35"/>
    </row>
    <row r="502" spans="1:21" hidden="1" outlineLevel="1">
      <c r="A502" s="424" t="s">
        <v>47</v>
      </c>
      <c r="B502" s="484">
        <f>(INDEX(Data!1215:1215,1,$P$1-18))+(INDEX(Data!1215:1215,1,$P$1-17))</f>
        <v>0</v>
      </c>
      <c r="C502" s="484">
        <f>(INDEX(Data!1215:1215,1,$P$1-16))+(INDEX(Data!1215:1215,1,$P$1-15))</f>
        <v>0</v>
      </c>
      <c r="D502" s="484">
        <f>(INDEX(Data!1215:1215,1,$P$1-14))+(INDEX(Data!1215:1215,1,$P$1-13))</f>
        <v>0</v>
      </c>
      <c r="E502" s="484">
        <f>(INDEX(Data!1215:1215,1,$P$1-12))+(INDEX(Data!1215:1215,1,$P$1-11))</f>
        <v>0</v>
      </c>
      <c r="F502" s="484">
        <f>(INDEX(Data!1215:1215,1,$P$1-10))+(INDEX(Data!1215:1215,1,$P$1-9))</f>
        <v>0</v>
      </c>
      <c r="G502" s="484">
        <f>(INDEX(Data!1215:1215,1,$P$1-8))+(INDEX(Data!1215:1215,1,$P$1-7))</f>
        <v>0</v>
      </c>
      <c r="H502" s="390">
        <f>(INDEX(Data!1215:1215,1,$P$1-6))+(INDEX(Data!1215:1215,1,$P$1-5))</f>
        <v>13628982</v>
      </c>
      <c r="I502" s="482">
        <f>(INDEX(Data!1215:1215,1,$P$1-4))+(INDEX(Data!1215:1215,1,$P$1-3))</f>
        <v>13306406</v>
      </c>
      <c r="J502" s="392">
        <f>(INDEX(Data!1215:1215,1,$P$1-2))+(INDEX(Data!1215:1215,1,$P$1-1))</f>
        <v>14388722</v>
      </c>
      <c r="K502" s="371">
        <f>(INDEX(Data!1215:1215,1,$P$1))+(INDEX(Data!1215:1215,1,$P$1+1))</f>
        <v>18320218</v>
      </c>
      <c r="N502" s="12"/>
      <c r="O502" s="12"/>
      <c r="P502" s="12"/>
      <c r="Q502" s="12"/>
      <c r="R502" s="12"/>
      <c r="S502" s="12"/>
      <c r="T502" s="12"/>
      <c r="U502" s="12"/>
    </row>
    <row r="503" spans="1:21" hidden="1" outlineLevel="1">
      <c r="A503" s="424" t="s">
        <v>48</v>
      </c>
      <c r="B503" s="153">
        <f>(INDEX(Data!1216:1216,1,$P$1-18))+(INDEX(Data!1216:1216,1,$P$1-17))</f>
        <v>0</v>
      </c>
      <c r="C503" s="153">
        <f>(INDEX(Data!1216:1216,1,$P$1-16))+(INDEX(Data!1216:1216,1,$P$1-15))</f>
        <v>0</v>
      </c>
      <c r="D503" s="153">
        <f>(INDEX(Data!1216:1216,1,$P$1-14))+(INDEX(Data!1216:1216,1,$P$1-13))</f>
        <v>0</v>
      </c>
      <c r="E503" s="153">
        <f>(INDEX(Data!1216:1216,1,$P$1-12))+(INDEX(Data!1216:1216,1,$P$1-11))</f>
        <v>0</v>
      </c>
      <c r="F503" s="153">
        <f>(INDEX(Data!1216:1216,1,$P$1-10))+(INDEX(Data!1216:1216,1,$P$1-9))</f>
        <v>0</v>
      </c>
      <c r="G503" s="153">
        <f>(INDEX(Data!1216:1216,1,$P$1-8))+(INDEX(Data!1216:1216,1,$P$1-7))</f>
        <v>0</v>
      </c>
      <c r="H503" s="154">
        <f>(INDEX(Data!1216:1216,1,$P$1-6))+(INDEX(Data!1216:1216,1,$P$1-5))</f>
        <v>1301918</v>
      </c>
      <c r="I503" s="483">
        <f>(INDEX(Data!1216:1216,1,$P$1-4))+(INDEX(Data!1216:1216,1,$P$1-3))</f>
        <v>1315758</v>
      </c>
      <c r="J503" s="394">
        <f>(INDEX(Data!1216:1216,1,$P$1-2))+(INDEX(Data!1216:1216,1,$P$1-1))</f>
        <v>1442489</v>
      </c>
      <c r="K503" s="155">
        <f>(INDEX(Data!1216:1216,1,$P$1))+(INDEX(Data!1216:1216,1,$P$1+1))</f>
        <v>1928166</v>
      </c>
      <c r="N503" s="12"/>
      <c r="O503" s="12"/>
      <c r="P503" s="12"/>
      <c r="Q503" s="12"/>
      <c r="R503" s="12"/>
      <c r="S503" s="12"/>
      <c r="T503" s="12"/>
      <c r="U503" s="12"/>
    </row>
    <row r="504" spans="1:21" hidden="1" outlineLevel="1">
      <c r="A504" s="424" t="s">
        <v>49</v>
      </c>
      <c r="B504" s="153">
        <f>(INDEX(Data!1217:1217,1,$P$1-18))+(INDEX(Data!1217:1217,1,$P$1-17))</f>
        <v>0</v>
      </c>
      <c r="C504" s="153">
        <f>(INDEX(Data!1217:1217,1,$P$1-16))+(INDEX(Data!1217:1217,1,$P$1-15))</f>
        <v>0</v>
      </c>
      <c r="D504" s="153">
        <f>(INDEX(Data!1217:1217,1,$P$1-14))+(INDEX(Data!1217:1217,1,$P$1-13))</f>
        <v>0</v>
      </c>
      <c r="E504" s="153">
        <f>(INDEX(Data!1217:1217,1,$P$1-12))+(INDEX(Data!1217:1217,1,$P$1-11))</f>
        <v>0</v>
      </c>
      <c r="F504" s="153">
        <f>(INDEX(Data!1217:1217,1,$P$1-10))+(INDEX(Data!1217:1217,1,$P$1-9))</f>
        <v>0</v>
      </c>
      <c r="G504" s="153">
        <f>(INDEX(Data!1217:1217,1,$P$1-8))+(INDEX(Data!1217:1217,1,$P$1-7))</f>
        <v>0</v>
      </c>
      <c r="H504" s="154">
        <f>(INDEX(Data!1217:1217,1,$P$1-6))+(INDEX(Data!1217:1217,1,$P$1-5))</f>
        <v>2376196</v>
      </c>
      <c r="I504" s="483">
        <f>(INDEX(Data!1217:1217,1,$P$1-4))+(INDEX(Data!1217:1217,1,$P$1-3))</f>
        <v>2507111</v>
      </c>
      <c r="J504" s="394">
        <f>(INDEX(Data!1217:1217,1,$P$1-2))+(INDEX(Data!1217:1217,1,$P$1-1))</f>
        <v>2741856</v>
      </c>
      <c r="K504" s="155">
        <f>(INDEX(Data!1217:1217,1,$P$1))+(INDEX(Data!1217:1217,1,$P$1+1))</f>
        <v>3432075</v>
      </c>
      <c r="N504" s="12"/>
      <c r="O504" s="12"/>
      <c r="P504" s="12"/>
      <c r="Q504" s="12"/>
      <c r="R504" s="12"/>
      <c r="S504" s="12"/>
      <c r="T504" s="12"/>
      <c r="U504" s="12"/>
    </row>
    <row r="505" spans="1:21" hidden="1" outlineLevel="1">
      <c r="A505" s="424" t="s">
        <v>50</v>
      </c>
      <c r="B505" s="153">
        <f>(INDEX(Data!1218:1218,1,$P$1-18))+(INDEX(Data!1218:1218,1,$P$1-17))</f>
        <v>0</v>
      </c>
      <c r="C505" s="153">
        <f>(INDEX(Data!1218:1218,1,$P$1-16))+(INDEX(Data!1218:1218,1,$P$1-15))</f>
        <v>0</v>
      </c>
      <c r="D505" s="153">
        <f>(INDEX(Data!1218:1218,1,$P$1-14))+(INDEX(Data!1218:1218,1,$P$1-13))</f>
        <v>0</v>
      </c>
      <c r="E505" s="153">
        <f>(INDEX(Data!1218:1218,1,$P$1-12))+(INDEX(Data!1218:1218,1,$P$1-11))</f>
        <v>0</v>
      </c>
      <c r="F505" s="153">
        <f>(INDEX(Data!1218:1218,1,$P$1-10))+(INDEX(Data!1218:1218,1,$P$1-9))</f>
        <v>0</v>
      </c>
      <c r="G505" s="153">
        <f>(INDEX(Data!1218:1218,1,$P$1-8))+(INDEX(Data!1218:1218,1,$P$1-7))</f>
        <v>0</v>
      </c>
      <c r="H505" s="154">
        <f>(INDEX(Data!1218:1218,1,$P$1-6))+(INDEX(Data!1218:1218,1,$P$1-5))</f>
        <v>1256084</v>
      </c>
      <c r="I505" s="483">
        <f>(INDEX(Data!1218:1218,1,$P$1-4))+(INDEX(Data!1218:1218,1,$P$1-3))</f>
        <v>1178711</v>
      </c>
      <c r="J505" s="394">
        <f>(INDEX(Data!1218:1218,1,$P$1-2))+(INDEX(Data!1218:1218,1,$P$1-1))</f>
        <v>1279480</v>
      </c>
      <c r="K505" s="155">
        <f>(INDEX(Data!1218:1218,1,$P$1))+(INDEX(Data!1218:1218,1,$P$1+1))</f>
        <v>1661058</v>
      </c>
      <c r="N505" s="12"/>
      <c r="O505" s="12"/>
      <c r="P505" s="12"/>
      <c r="Q505" s="12"/>
      <c r="R505" s="12"/>
      <c r="S505" s="12"/>
      <c r="T505" s="12"/>
      <c r="U505" s="12"/>
    </row>
    <row r="506" spans="1:21" hidden="1" outlineLevel="1">
      <c r="A506" s="424" t="s">
        <v>51</v>
      </c>
      <c r="B506" s="153">
        <f>(INDEX(Data!1219:1219,1,$P$1-18))+(INDEX(Data!1219:1219,1,$P$1-17))</f>
        <v>0</v>
      </c>
      <c r="C506" s="153">
        <f>(INDEX(Data!1219:1219,1,$P$1-16))+(INDEX(Data!1219:1219,1,$P$1-15))</f>
        <v>0</v>
      </c>
      <c r="D506" s="153">
        <f>(INDEX(Data!1219:1219,1,$P$1-14))+(INDEX(Data!1219:1219,1,$P$1-13))</f>
        <v>0</v>
      </c>
      <c r="E506" s="153">
        <f>(INDEX(Data!1219:1219,1,$P$1-12))+(INDEX(Data!1219:1219,1,$P$1-11))</f>
        <v>0</v>
      </c>
      <c r="F506" s="153">
        <f>(INDEX(Data!1219:1219,1,$P$1-10))+(INDEX(Data!1219:1219,1,$P$1-9))</f>
        <v>0</v>
      </c>
      <c r="G506" s="153">
        <f>(INDEX(Data!1219:1219,1,$P$1-8))+(INDEX(Data!1219:1219,1,$P$1-7))</f>
        <v>0</v>
      </c>
      <c r="H506" s="154">
        <f>(INDEX(Data!1219:1219,1,$P$1-6))+(INDEX(Data!1219:1219,1,$P$1-5))</f>
        <v>11079404</v>
      </c>
      <c r="I506" s="483">
        <f>(INDEX(Data!1219:1219,1,$P$1-4))+(INDEX(Data!1219:1219,1,$P$1-3))</f>
        <v>9831755</v>
      </c>
      <c r="J506" s="394">
        <f>(INDEX(Data!1219:1219,1,$P$1-2))+(INDEX(Data!1219:1219,1,$P$1-1))</f>
        <v>10296317</v>
      </c>
      <c r="K506" s="155">
        <f>(INDEX(Data!1219:1219,1,$P$1))+(INDEX(Data!1219:1219,1,$P$1+1))</f>
        <v>13198932</v>
      </c>
      <c r="N506" s="12"/>
      <c r="O506" s="12"/>
      <c r="P506" s="12"/>
      <c r="Q506" s="12"/>
      <c r="R506" s="12"/>
      <c r="S506" s="12"/>
      <c r="T506" s="12"/>
      <c r="U506" s="12"/>
    </row>
    <row r="507" spans="1:21" hidden="1" outlineLevel="1">
      <c r="A507" s="424" t="s">
        <v>52</v>
      </c>
      <c r="B507" s="153">
        <f>(INDEX(Data!1220:1220,1,$P$1-18))+(INDEX(Data!1220:1220,1,$P$1-17))</f>
        <v>0</v>
      </c>
      <c r="C507" s="153">
        <f>(INDEX(Data!1220:1220,1,$P$1-16))+(INDEX(Data!1220:1220,1,$P$1-15))</f>
        <v>0</v>
      </c>
      <c r="D507" s="153">
        <f>(INDEX(Data!1220:1220,1,$P$1-14))+(INDEX(Data!1220:1220,1,$P$1-13))</f>
        <v>0</v>
      </c>
      <c r="E507" s="153">
        <f>(INDEX(Data!1220:1220,1,$P$1-12))+(INDEX(Data!1220:1220,1,$P$1-11))</f>
        <v>0</v>
      </c>
      <c r="F507" s="153">
        <f>(INDEX(Data!1220:1220,1,$P$1-10))+(INDEX(Data!1220:1220,1,$P$1-9))</f>
        <v>0</v>
      </c>
      <c r="G507" s="153">
        <f>(INDEX(Data!1220:1220,1,$P$1-8))+(INDEX(Data!1220:1220,1,$P$1-7))</f>
        <v>0</v>
      </c>
      <c r="H507" s="154">
        <f>(INDEX(Data!1220:1220,1,$P$1-6))+(INDEX(Data!1220:1220,1,$P$1-5))</f>
        <v>4289702</v>
      </c>
      <c r="I507" s="483">
        <f>(INDEX(Data!1220:1220,1,$P$1-4))+(INDEX(Data!1220:1220,1,$P$1-3))</f>
        <v>4970357</v>
      </c>
      <c r="J507" s="394">
        <f>(INDEX(Data!1220:1220,1,$P$1-2))+(INDEX(Data!1220:1220,1,$P$1-1))</f>
        <v>5465141</v>
      </c>
      <c r="K507" s="155">
        <f>(INDEX(Data!1220:1220,1,$P$1))+(INDEX(Data!1220:1220,1,$P$1+1))</f>
        <v>7725001</v>
      </c>
      <c r="N507" s="12"/>
      <c r="O507" s="12"/>
      <c r="P507" s="12"/>
      <c r="Q507" s="12"/>
      <c r="R507" s="12"/>
      <c r="S507" s="12"/>
      <c r="T507" s="12"/>
      <c r="U507" s="12"/>
    </row>
    <row r="508" spans="1:21" hidden="1" outlineLevel="1">
      <c r="A508" s="424" t="s">
        <v>53</v>
      </c>
      <c r="B508" s="153">
        <f>(INDEX(Data!1221:1221,1,$P$1-18))+(INDEX(Data!1221:1221,1,$P$1-17))</f>
        <v>0</v>
      </c>
      <c r="C508" s="153">
        <f>(INDEX(Data!1221:1221,1,$P$1-16))+(INDEX(Data!1221:1221,1,$P$1-15))</f>
        <v>0</v>
      </c>
      <c r="D508" s="153">
        <f>(INDEX(Data!1221:1221,1,$P$1-14))+(INDEX(Data!1221:1221,1,$P$1-13))</f>
        <v>0</v>
      </c>
      <c r="E508" s="153">
        <f>(INDEX(Data!1221:1221,1,$P$1-12))+(INDEX(Data!1221:1221,1,$P$1-11))</f>
        <v>0</v>
      </c>
      <c r="F508" s="153">
        <f>(INDEX(Data!1221:1221,1,$P$1-10))+(INDEX(Data!1221:1221,1,$P$1-9))</f>
        <v>0</v>
      </c>
      <c r="G508" s="153">
        <f>(INDEX(Data!1221:1221,1,$P$1-8))+(INDEX(Data!1221:1221,1,$P$1-7))</f>
        <v>0</v>
      </c>
      <c r="H508" s="154">
        <f>(INDEX(Data!1221:1221,1,$P$1-6))+(INDEX(Data!1221:1221,1,$P$1-5))</f>
        <v>959840</v>
      </c>
      <c r="I508" s="483">
        <f>(INDEX(Data!1221:1221,1,$P$1-4))+(INDEX(Data!1221:1221,1,$P$1-3))</f>
        <v>946441</v>
      </c>
      <c r="J508" s="394">
        <f>(INDEX(Data!1221:1221,1,$P$1-2))+(INDEX(Data!1221:1221,1,$P$1-1))</f>
        <v>1010534</v>
      </c>
      <c r="K508" s="155">
        <f>(INDEX(Data!1221:1221,1,$P$1))+(INDEX(Data!1221:1221,1,$P$1+1))</f>
        <v>1292043</v>
      </c>
      <c r="N508" s="12"/>
      <c r="O508" s="12"/>
      <c r="P508" s="12"/>
      <c r="Q508" s="12"/>
      <c r="R508" s="12"/>
      <c r="S508" s="12"/>
      <c r="T508" s="12"/>
      <c r="U508" s="12"/>
    </row>
    <row r="509" spans="1:21" hidden="1" outlineLevel="1">
      <c r="A509" s="424" t="s">
        <v>54</v>
      </c>
      <c r="B509" s="153">
        <f>(INDEX(Data!1222:1222,1,$P$1-18))+(INDEX(Data!1222:1222,1,$P$1-17))</f>
        <v>0</v>
      </c>
      <c r="C509" s="153">
        <f>(INDEX(Data!1222:1222,1,$P$1-16))+(INDEX(Data!1222:1222,1,$P$1-15))</f>
        <v>0</v>
      </c>
      <c r="D509" s="153">
        <f>(INDEX(Data!1222:1222,1,$P$1-14))+(INDEX(Data!1222:1222,1,$P$1-13))</f>
        <v>0</v>
      </c>
      <c r="E509" s="153">
        <f>(INDEX(Data!1222:1222,1,$P$1-12))+(INDEX(Data!1222:1222,1,$P$1-11))</f>
        <v>0</v>
      </c>
      <c r="F509" s="153">
        <f>(INDEX(Data!1222:1222,1,$P$1-10))+(INDEX(Data!1222:1222,1,$P$1-9))</f>
        <v>0</v>
      </c>
      <c r="G509" s="153">
        <f>(INDEX(Data!1222:1222,1,$P$1-8))+(INDEX(Data!1222:1222,1,$P$1-7))</f>
        <v>0</v>
      </c>
      <c r="H509" s="154">
        <f>(INDEX(Data!1222:1222,1,$P$1-6))+(INDEX(Data!1222:1222,1,$P$1-5))</f>
        <v>3862606</v>
      </c>
      <c r="I509" s="483">
        <f>(INDEX(Data!1222:1222,1,$P$1-4))+(INDEX(Data!1222:1222,1,$P$1-3))</f>
        <v>3566336</v>
      </c>
      <c r="J509" s="394">
        <f>(INDEX(Data!1222:1222,1,$P$1-2))+(INDEX(Data!1222:1222,1,$P$1-1))</f>
        <v>3641349</v>
      </c>
      <c r="K509" s="155">
        <f>(INDEX(Data!1222:1222,1,$P$1))+(INDEX(Data!1222:1222,1,$P$1+1))</f>
        <v>4071692</v>
      </c>
      <c r="N509" s="12"/>
      <c r="O509" s="12"/>
      <c r="P509" s="12"/>
      <c r="Q509" s="12"/>
      <c r="R509" s="12"/>
      <c r="S509" s="12"/>
      <c r="T509" s="12"/>
      <c r="U509" s="12"/>
    </row>
    <row r="510" spans="1:21" hidden="1" outlineLevel="1">
      <c r="A510" s="424" t="s">
        <v>55</v>
      </c>
      <c r="B510" s="153">
        <f>(INDEX(Data!1223:1223,1,$P$1-18))+(INDEX(Data!1223:1223,1,$P$1-17))</f>
        <v>0</v>
      </c>
      <c r="C510" s="153">
        <f>(INDEX(Data!1223:1223,1,$P$1-16))+(INDEX(Data!1223:1223,1,$P$1-15))</f>
        <v>0</v>
      </c>
      <c r="D510" s="153">
        <f>(INDEX(Data!1223:1223,1,$P$1-14))+(INDEX(Data!1223:1223,1,$P$1-13))</f>
        <v>0</v>
      </c>
      <c r="E510" s="153">
        <f>(INDEX(Data!1223:1223,1,$P$1-12))+(INDEX(Data!1223:1223,1,$P$1-11))</f>
        <v>0</v>
      </c>
      <c r="F510" s="153">
        <f>(INDEX(Data!1223:1223,1,$P$1-10))+(INDEX(Data!1223:1223,1,$P$1-9))</f>
        <v>0</v>
      </c>
      <c r="G510" s="153">
        <f>(INDEX(Data!1223:1223,1,$P$1-8))+(INDEX(Data!1223:1223,1,$P$1-7))</f>
        <v>0</v>
      </c>
      <c r="H510" s="154">
        <f>(INDEX(Data!1223:1223,1,$P$1-6))+(INDEX(Data!1223:1223,1,$P$1-5))</f>
        <v>1090090</v>
      </c>
      <c r="I510" s="483">
        <f>(INDEX(Data!1223:1223,1,$P$1-4))+(INDEX(Data!1223:1223,1,$P$1-3))</f>
        <v>1038127</v>
      </c>
      <c r="J510" s="394">
        <f>(INDEX(Data!1223:1223,1,$P$1-2))+(INDEX(Data!1223:1223,1,$P$1-1))</f>
        <v>1036468</v>
      </c>
      <c r="K510" s="155">
        <f>(INDEX(Data!1223:1223,1,$P$1))+(INDEX(Data!1223:1223,1,$P$1+1))</f>
        <v>1209375</v>
      </c>
      <c r="N510" s="12"/>
      <c r="O510" s="12"/>
      <c r="P510" s="12"/>
      <c r="Q510" s="12"/>
      <c r="R510" s="12"/>
      <c r="S510" s="12"/>
      <c r="T510" s="12"/>
      <c r="U510" s="12"/>
    </row>
    <row r="511" spans="1:21" hidden="1" outlineLevel="1">
      <c r="A511" s="424" t="s">
        <v>56</v>
      </c>
      <c r="B511" s="153">
        <f>(INDEX(Data!1224:1224,1,$P$1-18))+(INDEX(Data!1224:1224,1,$P$1-17))</f>
        <v>0</v>
      </c>
      <c r="C511" s="153">
        <f>(INDEX(Data!1224:1224,1,$P$1-16))+(INDEX(Data!1224:1224,1,$P$1-15))</f>
        <v>0</v>
      </c>
      <c r="D511" s="153">
        <f>(INDEX(Data!1224:1224,1,$P$1-14))+(INDEX(Data!1224:1224,1,$P$1-13))</f>
        <v>0</v>
      </c>
      <c r="E511" s="153">
        <f>(INDEX(Data!1224:1224,1,$P$1-12))+(INDEX(Data!1224:1224,1,$P$1-11))</f>
        <v>0</v>
      </c>
      <c r="F511" s="153">
        <f>(INDEX(Data!1224:1224,1,$P$1-10))+(INDEX(Data!1224:1224,1,$P$1-9))</f>
        <v>0</v>
      </c>
      <c r="G511" s="153">
        <f>(INDEX(Data!1224:1224,1,$P$1-8))+(INDEX(Data!1224:1224,1,$P$1-7))</f>
        <v>0</v>
      </c>
      <c r="H511" s="154">
        <f>(INDEX(Data!1224:1224,1,$P$1-6))+(INDEX(Data!1224:1224,1,$P$1-5))</f>
        <v>463490</v>
      </c>
      <c r="I511" s="483">
        <f>(INDEX(Data!1224:1224,1,$P$1-4))+(INDEX(Data!1224:1224,1,$P$1-3))</f>
        <v>439818</v>
      </c>
      <c r="J511" s="394">
        <f>(INDEX(Data!1224:1224,1,$P$1-2))+(INDEX(Data!1224:1224,1,$P$1-1))</f>
        <v>437202</v>
      </c>
      <c r="K511" s="155">
        <f>(INDEX(Data!1224:1224,1,$P$1))+(INDEX(Data!1224:1224,1,$P$1+1))</f>
        <v>573033</v>
      </c>
      <c r="N511" s="12"/>
      <c r="O511" s="12"/>
      <c r="P511" s="12"/>
      <c r="Q511" s="12"/>
      <c r="R511" s="12"/>
      <c r="S511" s="12"/>
      <c r="T511" s="12"/>
      <c r="U511" s="12"/>
    </row>
    <row r="512" spans="1:21" hidden="1" outlineLevel="1">
      <c r="A512" s="424" t="s">
        <v>57</v>
      </c>
      <c r="B512" s="153">
        <f>(INDEX(Data!1225:1225,1,$P$1-18))+(INDEX(Data!1225:1225,1,$P$1-17))</f>
        <v>0</v>
      </c>
      <c r="C512" s="153">
        <f>(INDEX(Data!1225:1225,1,$P$1-16))+(INDEX(Data!1225:1225,1,$P$1-15))</f>
        <v>0</v>
      </c>
      <c r="D512" s="153">
        <f>(INDEX(Data!1225:1225,1,$P$1-14))+(INDEX(Data!1225:1225,1,$P$1-13))</f>
        <v>0</v>
      </c>
      <c r="E512" s="153">
        <f>(INDEX(Data!1225:1225,1,$P$1-12))+(INDEX(Data!1225:1225,1,$P$1-11))</f>
        <v>0</v>
      </c>
      <c r="F512" s="153">
        <f>(INDEX(Data!1225:1225,1,$P$1-10))+(INDEX(Data!1225:1225,1,$P$1-9))</f>
        <v>0</v>
      </c>
      <c r="G512" s="153">
        <f>(INDEX(Data!1225:1225,1,$P$1-8))+(INDEX(Data!1225:1225,1,$P$1-7))</f>
        <v>0</v>
      </c>
      <c r="H512" s="154">
        <f>(INDEX(Data!1225:1225,1,$P$1-6))+(INDEX(Data!1225:1225,1,$P$1-5))</f>
        <v>1117164</v>
      </c>
      <c r="I512" s="483">
        <f>(INDEX(Data!1225:1225,1,$P$1-4))+(INDEX(Data!1225:1225,1,$P$1-3))</f>
        <v>1100084</v>
      </c>
      <c r="J512" s="394">
        <f>(INDEX(Data!1225:1225,1,$P$1-2))+(INDEX(Data!1225:1225,1,$P$1-1))</f>
        <v>1115213</v>
      </c>
      <c r="K512" s="155">
        <f>(INDEX(Data!1225:1225,1,$P$1))+(INDEX(Data!1225:1225,1,$P$1+1))</f>
        <v>1461310</v>
      </c>
      <c r="N512" s="12"/>
      <c r="O512" s="12"/>
      <c r="P512" s="12"/>
      <c r="Q512" s="12"/>
      <c r="R512" s="12"/>
      <c r="S512" s="12"/>
      <c r="T512" s="12"/>
      <c r="U512" s="12"/>
    </row>
    <row r="513" spans="1:21" hidden="1" outlineLevel="1">
      <c r="A513" s="424" t="s">
        <v>58</v>
      </c>
      <c r="B513" s="153">
        <f>(INDEX(Data!1226:1226,1,$P$1-18))+(INDEX(Data!1226:1226,1,$P$1-17))</f>
        <v>0</v>
      </c>
      <c r="C513" s="153">
        <f>(INDEX(Data!1226:1226,1,$P$1-16))+(INDEX(Data!1226:1226,1,$P$1-15))</f>
        <v>0</v>
      </c>
      <c r="D513" s="153">
        <f>(INDEX(Data!1226:1226,1,$P$1-14))+(INDEX(Data!1226:1226,1,$P$1-13))</f>
        <v>0</v>
      </c>
      <c r="E513" s="153">
        <f>(INDEX(Data!1226:1226,1,$P$1-12))+(INDEX(Data!1226:1226,1,$P$1-11))</f>
        <v>0</v>
      </c>
      <c r="F513" s="153">
        <f>(INDEX(Data!1226:1226,1,$P$1-10))+(INDEX(Data!1226:1226,1,$P$1-9))</f>
        <v>0</v>
      </c>
      <c r="G513" s="153">
        <f>(INDEX(Data!1226:1226,1,$P$1-8))+(INDEX(Data!1226:1226,1,$P$1-7))</f>
        <v>0</v>
      </c>
      <c r="H513" s="154">
        <f>(INDEX(Data!1226:1226,1,$P$1-6))+(INDEX(Data!1226:1226,1,$P$1-5))</f>
        <v>996448</v>
      </c>
      <c r="I513" s="483">
        <f>(INDEX(Data!1226:1226,1,$P$1-4))+(INDEX(Data!1226:1226,1,$P$1-3))</f>
        <v>1007421</v>
      </c>
      <c r="J513" s="394">
        <f>(INDEX(Data!1226:1226,1,$P$1-2))+(INDEX(Data!1226:1226,1,$P$1-1))</f>
        <v>1067906</v>
      </c>
      <c r="K513" s="155">
        <f>(INDEX(Data!1226:1226,1,$P$1))+(INDEX(Data!1226:1226,1,$P$1+1))</f>
        <v>1452584</v>
      </c>
      <c r="N513" s="12"/>
      <c r="O513" s="12"/>
      <c r="P513" s="12"/>
      <c r="Q513" s="12"/>
      <c r="R513" s="12"/>
      <c r="S513" s="12"/>
      <c r="T513" s="12"/>
      <c r="U513" s="12"/>
    </row>
    <row r="514" spans="1:21" hidden="1" outlineLevel="1">
      <c r="A514" s="424" t="s">
        <v>59</v>
      </c>
      <c r="B514" s="153">
        <f>(INDEX(Data!1227:1227,1,$P$1-18))+(INDEX(Data!1227:1227,1,$P$1-17))</f>
        <v>0</v>
      </c>
      <c r="C514" s="153">
        <f>(INDEX(Data!1227:1227,1,$P$1-16))+(INDEX(Data!1227:1227,1,$P$1-15))</f>
        <v>0</v>
      </c>
      <c r="D514" s="153">
        <f>(INDEX(Data!1227:1227,1,$P$1-14))+(INDEX(Data!1227:1227,1,$P$1-13))</f>
        <v>0</v>
      </c>
      <c r="E514" s="153">
        <f>(INDEX(Data!1227:1227,1,$P$1-12))+(INDEX(Data!1227:1227,1,$P$1-11))</f>
        <v>0</v>
      </c>
      <c r="F514" s="153">
        <f>(INDEX(Data!1227:1227,1,$P$1-10))+(INDEX(Data!1227:1227,1,$P$1-9))</f>
        <v>0</v>
      </c>
      <c r="G514" s="153">
        <f>(INDEX(Data!1227:1227,1,$P$1-8))+(INDEX(Data!1227:1227,1,$P$1-7))</f>
        <v>0</v>
      </c>
      <c r="H514" s="154">
        <f>(INDEX(Data!1227:1227,1,$P$1-6))+(INDEX(Data!1227:1227,1,$P$1-5))</f>
        <v>6767562</v>
      </c>
      <c r="I514" s="483">
        <f>(INDEX(Data!1227:1227,1,$P$1-4))+(INDEX(Data!1227:1227,1,$P$1-3))</f>
        <v>6641985</v>
      </c>
      <c r="J514" s="394">
        <f>(INDEX(Data!1227:1227,1,$P$1-2))+(INDEX(Data!1227:1227,1,$P$1-1))</f>
        <v>7470255</v>
      </c>
      <c r="K514" s="155">
        <f>(INDEX(Data!1227:1227,1,$P$1))+(INDEX(Data!1227:1227,1,$P$1+1))</f>
        <v>9892494</v>
      </c>
      <c r="N514" s="12"/>
      <c r="O514" s="12"/>
      <c r="P514" s="12"/>
      <c r="Q514" s="12"/>
      <c r="R514" s="12"/>
      <c r="S514" s="12"/>
      <c r="T514" s="12"/>
      <c r="U514" s="12"/>
    </row>
    <row r="515" spans="1:21" hidden="1" outlineLevel="1">
      <c r="A515" s="425" t="s">
        <v>184</v>
      </c>
      <c r="B515" s="153">
        <f>(INDEX(Data!1228:1228,1,$P$1-18))+(INDEX(Data!1228:1228,1,$P$1-17))</f>
        <v>0</v>
      </c>
      <c r="C515" s="153">
        <f>(INDEX(Data!1228:1228,1,$P$1-16))+(INDEX(Data!1228:1228,1,$P$1-15))</f>
        <v>0</v>
      </c>
      <c r="D515" s="153">
        <f>(INDEX(Data!1228:1228,1,$P$1-14))+(INDEX(Data!1228:1228,1,$P$1-13))</f>
        <v>0</v>
      </c>
      <c r="E515" s="153">
        <f>(INDEX(Data!1228:1228,1,$P$1-12))+(INDEX(Data!1228:1228,1,$P$1-11))</f>
        <v>0</v>
      </c>
      <c r="F515" s="153">
        <f>(INDEX(Data!1228:1228,1,$P$1-10))+(INDEX(Data!1228:1228,1,$P$1-9))</f>
        <v>0</v>
      </c>
      <c r="G515" s="153">
        <f>(INDEX(Data!1228:1228,1,$P$1-8))+(INDEX(Data!1228:1228,1,$P$1-7))</f>
        <v>0</v>
      </c>
      <c r="H515" s="154">
        <f>(INDEX(Data!1228:1228,1,$P$1-6))+(INDEX(Data!1228:1228,1,$P$1-5))</f>
        <v>15785652</v>
      </c>
      <c r="I515" s="483">
        <f>(INDEX(Data!1228:1228,1,$P$1-4))+(INDEX(Data!1228:1228,1,$P$1-3))</f>
        <v>14838972</v>
      </c>
      <c r="J515" s="394">
        <f>(INDEX(Data!1228:1228,1,$P$1-2))+(INDEX(Data!1228:1228,1,$P$1-1))</f>
        <v>16126290</v>
      </c>
      <c r="K515" s="155">
        <f>(INDEX(Data!1228:1228,1,$P$1))+(INDEX(Data!1228:1228,1,$P$1+1))</f>
        <v>20950853</v>
      </c>
      <c r="N515" s="12"/>
      <c r="O515" s="12"/>
      <c r="P515" s="12"/>
      <c r="Q515" s="12"/>
      <c r="R515" s="12"/>
      <c r="S515" s="12"/>
      <c r="T515" s="12"/>
      <c r="U515" s="12"/>
    </row>
    <row r="516" spans="1:21" hidden="1" outlineLevel="1">
      <c r="A516" s="424" t="s">
        <v>60</v>
      </c>
      <c r="B516" s="153">
        <f>(INDEX(Data!1229:1229,1,$P$1-18))+(INDEX(Data!1229:1229,1,$P$1-17))</f>
        <v>0</v>
      </c>
      <c r="C516" s="153">
        <f>(INDEX(Data!1229:1229,1,$P$1-16))+(INDEX(Data!1229:1229,1,$P$1-15))</f>
        <v>0</v>
      </c>
      <c r="D516" s="153">
        <f>(INDEX(Data!1229:1229,1,$P$1-14))+(INDEX(Data!1229:1229,1,$P$1-13))</f>
        <v>0</v>
      </c>
      <c r="E516" s="153">
        <f>(INDEX(Data!1229:1229,1,$P$1-12))+(INDEX(Data!1229:1229,1,$P$1-11))</f>
        <v>0</v>
      </c>
      <c r="F516" s="153">
        <f>(INDEX(Data!1229:1229,1,$P$1-10))+(INDEX(Data!1229:1229,1,$P$1-9))</f>
        <v>0</v>
      </c>
      <c r="G516" s="153">
        <f>(INDEX(Data!1229:1229,1,$P$1-8))+(INDEX(Data!1229:1229,1,$P$1-7))</f>
        <v>0</v>
      </c>
      <c r="H516" s="154">
        <f>(INDEX(Data!1229:1229,1,$P$1-6))+(INDEX(Data!1229:1229,1,$P$1-5))</f>
        <v>2669464</v>
      </c>
      <c r="I516" s="483">
        <f>(INDEX(Data!1229:1229,1,$P$1-4))+(INDEX(Data!1229:1229,1,$P$1-3))</f>
        <v>2383742</v>
      </c>
      <c r="J516" s="394">
        <f>(INDEX(Data!1229:1229,1,$P$1-2))+(INDEX(Data!1229:1229,1,$P$1-1))</f>
        <v>2425975</v>
      </c>
      <c r="K516" s="155">
        <f>(INDEX(Data!1229:1229,1,$P$1))+(INDEX(Data!1229:1229,1,$P$1+1))</f>
        <v>3248985</v>
      </c>
      <c r="N516" s="12"/>
      <c r="O516" s="12"/>
      <c r="P516" s="12"/>
      <c r="Q516" s="12"/>
      <c r="R516" s="12"/>
      <c r="S516" s="12"/>
      <c r="T516" s="12"/>
      <c r="U516" s="12"/>
    </row>
    <row r="517" spans="1:21" hidden="1" outlineLevel="1">
      <c r="A517" s="424" t="s">
        <v>61</v>
      </c>
      <c r="B517" s="153">
        <f>(INDEX(Data!1230:1230,1,$P$1-18))+(INDEX(Data!1230:1230,1,$P$1-17))</f>
        <v>0</v>
      </c>
      <c r="C517" s="153">
        <f>(INDEX(Data!1230:1230,1,$P$1-16))+(INDEX(Data!1230:1230,1,$P$1-15))</f>
        <v>0</v>
      </c>
      <c r="D517" s="153">
        <f>(INDEX(Data!1230:1230,1,$P$1-14))+(INDEX(Data!1230:1230,1,$P$1-13))</f>
        <v>0</v>
      </c>
      <c r="E517" s="153">
        <f>(INDEX(Data!1230:1230,1,$P$1-12))+(INDEX(Data!1230:1230,1,$P$1-11))</f>
        <v>0</v>
      </c>
      <c r="F517" s="153">
        <f>(INDEX(Data!1230:1230,1,$P$1-10))+(INDEX(Data!1230:1230,1,$P$1-9))</f>
        <v>0</v>
      </c>
      <c r="G517" s="153">
        <f>(INDEX(Data!1230:1230,1,$P$1-8))+(INDEX(Data!1230:1230,1,$P$1-7))</f>
        <v>0</v>
      </c>
      <c r="H517" s="154">
        <f>(INDEX(Data!1230:1230,1,$P$1-6))+(INDEX(Data!1230:1230,1,$P$1-5))</f>
        <v>8018108</v>
      </c>
      <c r="I517" s="483">
        <f>(INDEX(Data!1230:1230,1,$P$1-4))+(INDEX(Data!1230:1230,1,$P$1-3))</f>
        <v>8244795</v>
      </c>
      <c r="J517" s="394">
        <f>(INDEX(Data!1230:1230,1,$P$1-2))+(INDEX(Data!1230:1230,1,$P$1-1))</f>
        <v>8078685</v>
      </c>
      <c r="K517" s="155">
        <f>(INDEX(Data!1230:1230,1,$P$1))+(INDEX(Data!1230:1230,1,$P$1+1))</f>
        <v>9552103</v>
      </c>
      <c r="N517" s="12"/>
      <c r="O517" s="12"/>
      <c r="P517" s="12"/>
      <c r="Q517" s="12"/>
      <c r="R517" s="12"/>
      <c r="S517" s="12"/>
      <c r="T517" s="12"/>
      <c r="U517" s="12"/>
    </row>
    <row r="518" spans="1:21" hidden="1" outlineLevel="1">
      <c r="A518" s="424" t="s">
        <v>62</v>
      </c>
      <c r="B518" s="153">
        <f>(INDEX(Data!1231:1231,1,$P$1-18))+(INDEX(Data!1231:1231,1,$P$1-17))</f>
        <v>0</v>
      </c>
      <c r="C518" s="153">
        <f>(INDEX(Data!1231:1231,1,$P$1-16))+(INDEX(Data!1231:1231,1,$P$1-15))</f>
        <v>0</v>
      </c>
      <c r="D518" s="153">
        <f>(INDEX(Data!1231:1231,1,$P$1-14))+(INDEX(Data!1231:1231,1,$P$1-13))</f>
        <v>0</v>
      </c>
      <c r="E518" s="153">
        <f>(INDEX(Data!1231:1231,1,$P$1-12))+(INDEX(Data!1231:1231,1,$P$1-11))</f>
        <v>0</v>
      </c>
      <c r="F518" s="153">
        <f>(INDEX(Data!1231:1231,1,$P$1-10))+(INDEX(Data!1231:1231,1,$P$1-9))</f>
        <v>0</v>
      </c>
      <c r="G518" s="153">
        <f>(INDEX(Data!1231:1231,1,$P$1-8))+(INDEX(Data!1231:1231,1,$P$1-7))</f>
        <v>0</v>
      </c>
      <c r="H518" s="154">
        <f>(INDEX(Data!1231:1231,1,$P$1-6))+(INDEX(Data!1231:1231,1,$P$1-5))</f>
        <v>332700</v>
      </c>
      <c r="I518" s="483">
        <f>(INDEX(Data!1231:1231,1,$P$1-4))+(INDEX(Data!1231:1231,1,$P$1-3))</f>
        <v>342883</v>
      </c>
      <c r="J518" s="394">
        <f>(INDEX(Data!1231:1231,1,$P$1-2))+(INDEX(Data!1231:1231,1,$P$1-1))</f>
        <v>404991</v>
      </c>
      <c r="K518" s="155">
        <f>(INDEX(Data!1231:1231,1,$P$1))+(INDEX(Data!1231:1231,1,$P$1+1))</f>
        <v>538670</v>
      </c>
      <c r="N518" s="12"/>
      <c r="O518" s="12"/>
      <c r="P518" s="12"/>
      <c r="Q518" s="12"/>
      <c r="R518" s="12"/>
      <c r="S518" s="12"/>
      <c r="T518" s="12"/>
      <c r="U518" s="12"/>
    </row>
    <row r="519" spans="1:21" hidden="1" outlineLevel="1">
      <c r="A519" s="424" t="s">
        <v>63</v>
      </c>
      <c r="B519" s="153">
        <f>(INDEX(Data!1232:1232,1,$P$1-18))+(INDEX(Data!1232:1232,1,$P$1-17))</f>
        <v>0</v>
      </c>
      <c r="C519" s="153">
        <f>(INDEX(Data!1232:1232,1,$P$1-16))+(INDEX(Data!1232:1232,1,$P$1-15))</f>
        <v>0</v>
      </c>
      <c r="D519" s="153">
        <f>(INDEX(Data!1232:1232,1,$P$1-14))+(INDEX(Data!1232:1232,1,$P$1-13))</f>
        <v>0</v>
      </c>
      <c r="E519" s="153">
        <f>(INDEX(Data!1232:1232,1,$P$1-12))+(INDEX(Data!1232:1232,1,$P$1-11))</f>
        <v>0</v>
      </c>
      <c r="F519" s="153">
        <f>(INDEX(Data!1232:1232,1,$P$1-10))+(INDEX(Data!1232:1232,1,$P$1-9))</f>
        <v>0</v>
      </c>
      <c r="G519" s="153">
        <f>(INDEX(Data!1232:1232,1,$P$1-8))+(INDEX(Data!1232:1232,1,$P$1-7))</f>
        <v>0</v>
      </c>
      <c r="H519" s="154">
        <f>(INDEX(Data!1232:1232,1,$P$1-6))+(INDEX(Data!1232:1232,1,$P$1-5))</f>
        <v>573176</v>
      </c>
      <c r="I519" s="483">
        <f>(INDEX(Data!1232:1232,1,$P$1-4))+(INDEX(Data!1232:1232,1,$P$1-3))</f>
        <v>607312</v>
      </c>
      <c r="J519" s="394">
        <f>(INDEX(Data!1232:1232,1,$P$1-2))+(INDEX(Data!1232:1232,1,$P$1-1))</f>
        <v>608116</v>
      </c>
      <c r="K519" s="155">
        <f>(INDEX(Data!1232:1232,1,$P$1))+(INDEX(Data!1232:1232,1,$P$1+1))</f>
        <v>779330</v>
      </c>
      <c r="N519" s="12"/>
      <c r="O519" s="12"/>
      <c r="P519" s="12"/>
      <c r="Q519" s="12"/>
      <c r="R519" s="12"/>
      <c r="S519" s="12"/>
      <c r="T519" s="12"/>
      <c r="U519" s="12"/>
    </row>
    <row r="520" spans="1:21" hidden="1" outlineLevel="1">
      <c r="A520" s="424" t="s">
        <v>64</v>
      </c>
      <c r="B520" s="153">
        <f>(INDEX(Data!1233:1233,1,$P$1-18))+(INDEX(Data!1233:1233,1,$P$1-17))</f>
        <v>0</v>
      </c>
      <c r="C520" s="153">
        <f>(INDEX(Data!1233:1233,1,$P$1-16))+(INDEX(Data!1233:1233,1,$P$1-15))</f>
        <v>0</v>
      </c>
      <c r="D520" s="153">
        <f>(INDEX(Data!1233:1233,1,$P$1-14))+(INDEX(Data!1233:1233,1,$P$1-13))</f>
        <v>0</v>
      </c>
      <c r="E520" s="153">
        <f>(INDEX(Data!1233:1233,1,$P$1-12))+(INDEX(Data!1233:1233,1,$P$1-11))</f>
        <v>0</v>
      </c>
      <c r="F520" s="153">
        <f>(INDEX(Data!1233:1233,1,$P$1-10))+(INDEX(Data!1233:1233,1,$P$1-9))</f>
        <v>0</v>
      </c>
      <c r="G520" s="153">
        <f>(INDEX(Data!1233:1233,1,$P$1-8))+(INDEX(Data!1233:1233,1,$P$1-7))</f>
        <v>0</v>
      </c>
      <c r="H520" s="154">
        <f>(INDEX(Data!1233:1233,1,$P$1-6))+(INDEX(Data!1233:1233,1,$P$1-5))</f>
        <v>1197122</v>
      </c>
      <c r="I520" s="483">
        <f>(INDEX(Data!1233:1233,1,$P$1-4))+(INDEX(Data!1233:1233,1,$P$1-3))</f>
        <v>1282708</v>
      </c>
      <c r="J520" s="394">
        <f>(INDEX(Data!1233:1233,1,$P$1-2))+(INDEX(Data!1233:1233,1,$P$1-1))</f>
        <v>1287401</v>
      </c>
      <c r="K520" s="155">
        <f>(INDEX(Data!1233:1233,1,$P$1))+(INDEX(Data!1233:1233,1,$P$1+1))</f>
        <v>1368634</v>
      </c>
      <c r="N520" s="12"/>
      <c r="O520" s="12"/>
      <c r="P520" s="12"/>
      <c r="Q520" s="12"/>
      <c r="R520" s="12"/>
      <c r="S520" s="12"/>
      <c r="T520" s="12"/>
      <c r="U520" s="12"/>
    </row>
    <row r="521" spans="1:21" hidden="1" outlineLevel="1">
      <c r="A521" s="424" t="s">
        <v>65</v>
      </c>
      <c r="B521" s="153">
        <f>(INDEX(Data!1234:1234,1,$P$1-18))+(INDEX(Data!1234:1234,1,$P$1-17))</f>
        <v>0</v>
      </c>
      <c r="C521" s="153">
        <f>(INDEX(Data!1234:1234,1,$P$1-16))+(INDEX(Data!1234:1234,1,$P$1-15))</f>
        <v>0</v>
      </c>
      <c r="D521" s="153">
        <f>(INDEX(Data!1234:1234,1,$P$1-14))+(INDEX(Data!1234:1234,1,$P$1-13))</f>
        <v>0</v>
      </c>
      <c r="E521" s="153">
        <f>(INDEX(Data!1234:1234,1,$P$1-12))+(INDEX(Data!1234:1234,1,$P$1-11))</f>
        <v>0</v>
      </c>
      <c r="F521" s="153">
        <f>(INDEX(Data!1234:1234,1,$P$1-10))+(INDEX(Data!1234:1234,1,$P$1-9))</f>
        <v>0</v>
      </c>
      <c r="G521" s="153">
        <f>(INDEX(Data!1234:1234,1,$P$1-8))+(INDEX(Data!1234:1234,1,$P$1-7))</f>
        <v>0</v>
      </c>
      <c r="H521" s="154">
        <f>(INDEX(Data!1234:1234,1,$P$1-6))+(INDEX(Data!1234:1234,1,$P$1-5))</f>
        <v>1271604</v>
      </c>
      <c r="I521" s="483">
        <f>(INDEX(Data!1234:1234,1,$P$1-4))+(INDEX(Data!1234:1234,1,$P$1-3))</f>
        <v>1222893</v>
      </c>
      <c r="J521" s="394">
        <f>(INDEX(Data!1234:1234,1,$P$1-2))+(INDEX(Data!1234:1234,1,$P$1-1))</f>
        <v>1226741</v>
      </c>
      <c r="K521" s="155">
        <f>(INDEX(Data!1234:1234,1,$P$1))+(INDEX(Data!1234:1234,1,$P$1+1))</f>
        <v>1500264</v>
      </c>
      <c r="N521" s="12"/>
      <c r="O521" s="12"/>
      <c r="P521" s="12"/>
      <c r="Q521" s="12"/>
      <c r="R521" s="12"/>
      <c r="S521" s="12"/>
      <c r="T521" s="12"/>
      <c r="U521" s="12"/>
    </row>
    <row r="522" spans="1:21" hidden="1" outlineLevel="1">
      <c r="A522" s="424" t="s">
        <v>66</v>
      </c>
      <c r="B522" s="153">
        <f>(INDEX(Data!1235:1235,1,$P$1-18))+(INDEX(Data!1235:1235,1,$P$1-17))</f>
        <v>0</v>
      </c>
      <c r="C522" s="153">
        <f>(INDEX(Data!1235:1235,1,$P$1-16))+(INDEX(Data!1235:1235,1,$P$1-15))</f>
        <v>0</v>
      </c>
      <c r="D522" s="153">
        <f>(INDEX(Data!1235:1235,1,$P$1-14))+(INDEX(Data!1235:1235,1,$P$1-13))</f>
        <v>0</v>
      </c>
      <c r="E522" s="153">
        <f>(INDEX(Data!1235:1235,1,$P$1-12))+(INDEX(Data!1235:1235,1,$P$1-11))</f>
        <v>0</v>
      </c>
      <c r="F522" s="153">
        <f>(INDEX(Data!1235:1235,1,$P$1-10))+(INDEX(Data!1235:1235,1,$P$1-9))</f>
        <v>0</v>
      </c>
      <c r="G522" s="153">
        <f>(INDEX(Data!1235:1235,1,$P$1-8))+(INDEX(Data!1235:1235,1,$P$1-7))</f>
        <v>0</v>
      </c>
      <c r="H522" s="154">
        <f>(INDEX(Data!1235:1235,1,$P$1-6))+(INDEX(Data!1235:1235,1,$P$1-5))</f>
        <v>12917010</v>
      </c>
      <c r="I522" s="483">
        <f>(INDEX(Data!1235:1235,1,$P$1-4))+(INDEX(Data!1235:1235,1,$P$1-3))</f>
        <v>12968945</v>
      </c>
      <c r="J522" s="394">
        <f>(INDEX(Data!1235:1235,1,$P$1-2))+(INDEX(Data!1235:1235,1,$P$1-1))</f>
        <v>13483924</v>
      </c>
      <c r="K522" s="155">
        <f>(INDEX(Data!1235:1235,1,$P$1))+(INDEX(Data!1235:1235,1,$P$1+1))</f>
        <v>16340963</v>
      </c>
      <c r="N522" s="12"/>
      <c r="O522" s="12"/>
      <c r="P522" s="12"/>
      <c r="Q522" s="12"/>
      <c r="R522" s="12"/>
      <c r="S522" s="12"/>
      <c r="T522" s="12"/>
      <c r="U522" s="12"/>
    </row>
    <row r="523" spans="1:21" hidden="1" outlineLevel="1">
      <c r="A523" s="424" t="s">
        <v>67</v>
      </c>
      <c r="B523" s="153">
        <f>(INDEX(Data!1236:1236,1,$P$1-18))+(INDEX(Data!1236:1236,1,$P$1-17))</f>
        <v>0</v>
      </c>
      <c r="C523" s="153">
        <f>(INDEX(Data!1236:1236,1,$P$1-16))+(INDEX(Data!1236:1236,1,$P$1-15))</f>
        <v>0</v>
      </c>
      <c r="D523" s="153">
        <f>(INDEX(Data!1236:1236,1,$P$1-14))+(INDEX(Data!1236:1236,1,$P$1-13))</f>
        <v>0</v>
      </c>
      <c r="E523" s="153">
        <f>(INDEX(Data!1236:1236,1,$P$1-12))+(INDEX(Data!1236:1236,1,$P$1-11))</f>
        <v>0</v>
      </c>
      <c r="F523" s="153">
        <f>(INDEX(Data!1236:1236,1,$P$1-10))+(INDEX(Data!1236:1236,1,$P$1-9))</f>
        <v>0</v>
      </c>
      <c r="G523" s="153">
        <f>(INDEX(Data!1236:1236,1,$P$1-8))+(INDEX(Data!1236:1236,1,$P$1-7))</f>
        <v>0</v>
      </c>
      <c r="H523" s="154">
        <f>(INDEX(Data!1236:1236,1,$P$1-6))+(INDEX(Data!1236:1236,1,$P$1-5))</f>
        <v>1189810</v>
      </c>
      <c r="I523" s="483">
        <f>(INDEX(Data!1236:1236,1,$P$1-4))+(INDEX(Data!1236:1236,1,$P$1-3))</f>
        <v>1078612</v>
      </c>
      <c r="J523" s="394">
        <f>(INDEX(Data!1236:1236,1,$P$1-2))+(INDEX(Data!1236:1236,1,$P$1-1))</f>
        <v>989376</v>
      </c>
      <c r="K523" s="155">
        <f>(INDEX(Data!1236:1236,1,$P$1))+(INDEX(Data!1236:1236,1,$P$1+1))</f>
        <v>1241798</v>
      </c>
      <c r="N523" s="12"/>
      <c r="O523" s="12"/>
      <c r="P523" s="12"/>
      <c r="Q523" s="12"/>
      <c r="R523" s="12"/>
      <c r="S523" s="12"/>
      <c r="T523" s="12"/>
      <c r="U523" s="12"/>
    </row>
    <row r="524" spans="1:21" hidden="1" outlineLevel="1">
      <c r="A524" s="424" t="s">
        <v>68</v>
      </c>
      <c r="B524" s="153">
        <f>(INDEX(Data!1237:1237,1,$P$1-18))+(INDEX(Data!1237:1237,1,$P$1-17))</f>
        <v>0</v>
      </c>
      <c r="C524" s="153">
        <f>(INDEX(Data!1237:1237,1,$P$1-16))+(INDEX(Data!1237:1237,1,$P$1-15))</f>
        <v>0</v>
      </c>
      <c r="D524" s="153">
        <f>(INDEX(Data!1237:1237,1,$P$1-14))+(INDEX(Data!1237:1237,1,$P$1-13))</f>
        <v>0</v>
      </c>
      <c r="E524" s="153">
        <f>(INDEX(Data!1237:1237,1,$P$1-12))+(INDEX(Data!1237:1237,1,$P$1-11))</f>
        <v>0</v>
      </c>
      <c r="F524" s="153">
        <f>(INDEX(Data!1237:1237,1,$P$1-10))+(INDEX(Data!1237:1237,1,$P$1-9))</f>
        <v>0</v>
      </c>
      <c r="G524" s="153">
        <f>(INDEX(Data!1237:1237,1,$P$1-8))+(INDEX(Data!1237:1237,1,$P$1-7))</f>
        <v>0</v>
      </c>
      <c r="H524" s="154">
        <f>(INDEX(Data!1237:1237,1,$P$1-6))+(INDEX(Data!1237:1237,1,$P$1-5))</f>
        <v>1839474</v>
      </c>
      <c r="I524" s="483">
        <f>(INDEX(Data!1237:1237,1,$P$1-4))+(INDEX(Data!1237:1237,1,$P$1-3))</f>
        <v>1697415</v>
      </c>
      <c r="J524" s="394">
        <f>(INDEX(Data!1237:1237,1,$P$1-2))+(INDEX(Data!1237:1237,1,$P$1-1))</f>
        <v>1637694</v>
      </c>
      <c r="K524" s="155">
        <f>(INDEX(Data!1237:1237,1,$P$1))+(INDEX(Data!1237:1237,1,$P$1+1))</f>
        <v>1920908</v>
      </c>
      <c r="N524" s="12"/>
      <c r="O524" s="12"/>
      <c r="P524" s="12"/>
      <c r="Q524" s="12"/>
      <c r="R524" s="12"/>
      <c r="S524" s="12"/>
      <c r="T524" s="12"/>
      <c r="U524" s="12"/>
    </row>
    <row r="525" spans="1:21" hidden="1" outlineLevel="1">
      <c r="A525" s="424" t="s">
        <v>69</v>
      </c>
      <c r="B525" s="153">
        <f>(INDEX(Data!1238:1238,1,$P$1-18))+(INDEX(Data!1238:1238,1,$P$1-17))</f>
        <v>0</v>
      </c>
      <c r="C525" s="153">
        <f>(INDEX(Data!1238:1238,1,$P$1-16))+(INDEX(Data!1238:1238,1,$P$1-15))</f>
        <v>0</v>
      </c>
      <c r="D525" s="153">
        <f>(INDEX(Data!1238:1238,1,$P$1-14))+(INDEX(Data!1238:1238,1,$P$1-13))</f>
        <v>0</v>
      </c>
      <c r="E525" s="153">
        <f>(INDEX(Data!1238:1238,1,$P$1-12))+(INDEX(Data!1238:1238,1,$P$1-11))</f>
        <v>0</v>
      </c>
      <c r="F525" s="153">
        <f>(INDEX(Data!1238:1238,1,$P$1-10))+(INDEX(Data!1238:1238,1,$P$1-9))</f>
        <v>0</v>
      </c>
      <c r="G525" s="153">
        <f>(INDEX(Data!1238:1238,1,$P$1-8))+(INDEX(Data!1238:1238,1,$P$1-7))</f>
        <v>0</v>
      </c>
      <c r="H525" s="154">
        <f>(INDEX(Data!1238:1238,1,$P$1-6))+(INDEX(Data!1238:1238,1,$P$1-5))</f>
        <v>2327832</v>
      </c>
      <c r="I525" s="483">
        <f>(INDEX(Data!1238:1238,1,$P$1-4))+(INDEX(Data!1238:1238,1,$P$1-3))</f>
        <v>2187139</v>
      </c>
      <c r="J525" s="394">
        <f>(INDEX(Data!1238:1238,1,$P$1-2))+(INDEX(Data!1238:1238,1,$P$1-1))</f>
        <v>2153154</v>
      </c>
      <c r="K525" s="155">
        <f>(INDEX(Data!1238:1238,1,$P$1))+(INDEX(Data!1238:1238,1,$P$1+1))</f>
        <v>2869489</v>
      </c>
      <c r="N525" s="12"/>
      <c r="O525" s="12"/>
      <c r="P525" s="12"/>
      <c r="Q525" s="12"/>
      <c r="R525" s="12"/>
      <c r="S525" s="12"/>
      <c r="T525" s="12"/>
      <c r="U525" s="12"/>
    </row>
    <row r="526" spans="1:21" hidden="1" outlineLevel="1">
      <c r="A526" s="424" t="s">
        <v>70</v>
      </c>
      <c r="B526" s="153">
        <f>(INDEX(Data!1239:1239,1,$P$1-18))+(INDEX(Data!1239:1239,1,$P$1-17))</f>
        <v>0</v>
      </c>
      <c r="C526" s="153">
        <f>(INDEX(Data!1239:1239,1,$P$1-16))+(INDEX(Data!1239:1239,1,$P$1-15))</f>
        <v>0</v>
      </c>
      <c r="D526" s="153">
        <f>(INDEX(Data!1239:1239,1,$P$1-14))+(INDEX(Data!1239:1239,1,$P$1-13))</f>
        <v>0</v>
      </c>
      <c r="E526" s="153">
        <f>(INDEX(Data!1239:1239,1,$P$1-12))+(INDEX(Data!1239:1239,1,$P$1-11))</f>
        <v>0</v>
      </c>
      <c r="F526" s="153">
        <f>(INDEX(Data!1239:1239,1,$P$1-10))+(INDEX(Data!1239:1239,1,$P$1-9))</f>
        <v>0</v>
      </c>
      <c r="G526" s="153">
        <f>(INDEX(Data!1239:1239,1,$P$1-8))+(INDEX(Data!1239:1239,1,$P$1-7))</f>
        <v>0</v>
      </c>
      <c r="H526" s="154">
        <f>(INDEX(Data!1239:1239,1,$P$1-6))+(INDEX(Data!1239:1239,1,$P$1-5))</f>
        <v>1575362</v>
      </c>
      <c r="I526" s="483">
        <f>(INDEX(Data!1239:1239,1,$P$1-4))+(INDEX(Data!1239:1239,1,$P$1-3))</f>
        <v>1529274</v>
      </c>
      <c r="J526" s="394">
        <f>(INDEX(Data!1239:1239,1,$P$1-2))+(INDEX(Data!1239:1239,1,$P$1-1))</f>
        <v>1659782</v>
      </c>
      <c r="K526" s="155">
        <f>(INDEX(Data!1239:1239,1,$P$1))+(INDEX(Data!1239:1239,1,$P$1+1))</f>
        <v>2300691</v>
      </c>
      <c r="N526" s="12"/>
      <c r="O526" s="12"/>
      <c r="P526" s="12"/>
      <c r="Q526" s="12"/>
      <c r="R526" s="12"/>
      <c r="S526" s="12"/>
      <c r="T526" s="12"/>
      <c r="U526" s="12"/>
    </row>
    <row r="527" spans="1:21" hidden="1" outlineLevel="1">
      <c r="A527" s="424" t="s">
        <v>71</v>
      </c>
      <c r="B527" s="153">
        <f>(INDEX(Data!1240:1240,1,$P$1-18))+(INDEX(Data!1240:1240,1,$P$1-17))</f>
        <v>0</v>
      </c>
      <c r="C527" s="153">
        <f>(INDEX(Data!1240:1240,1,$P$1-16))+(INDEX(Data!1240:1240,1,$P$1-15))</f>
        <v>0</v>
      </c>
      <c r="D527" s="153">
        <f>(INDEX(Data!1240:1240,1,$P$1-14))+(INDEX(Data!1240:1240,1,$P$1-13))</f>
        <v>0</v>
      </c>
      <c r="E527" s="153">
        <f>(INDEX(Data!1240:1240,1,$P$1-12))+(INDEX(Data!1240:1240,1,$P$1-11))</f>
        <v>0</v>
      </c>
      <c r="F527" s="153">
        <f>(INDEX(Data!1240:1240,1,$P$1-10))+(INDEX(Data!1240:1240,1,$P$1-9))</f>
        <v>0</v>
      </c>
      <c r="G527" s="153">
        <f>(INDEX(Data!1240:1240,1,$P$1-8))+(INDEX(Data!1240:1240,1,$P$1-7))</f>
        <v>0</v>
      </c>
      <c r="H527" s="154">
        <f>(INDEX(Data!1240:1240,1,$P$1-6))+(INDEX(Data!1240:1240,1,$P$1-5))</f>
        <v>14595748</v>
      </c>
      <c r="I527" s="483">
        <f>(INDEX(Data!1240:1240,1,$P$1-4))+(INDEX(Data!1240:1240,1,$P$1-3))</f>
        <v>13847747</v>
      </c>
      <c r="J527" s="394">
        <f>(INDEX(Data!1240:1240,1,$P$1-2))+(INDEX(Data!1240:1240,1,$P$1-1))</f>
        <v>15365201</v>
      </c>
      <c r="K527" s="155">
        <f>(INDEX(Data!1240:1240,1,$P$1))+(INDEX(Data!1240:1240,1,$P$1+1))</f>
        <v>20361465</v>
      </c>
      <c r="N527" s="12"/>
      <c r="O527" s="12"/>
      <c r="P527" s="12"/>
      <c r="Q527" s="12"/>
      <c r="R527" s="12"/>
      <c r="S527" s="12"/>
      <c r="T527" s="12"/>
      <c r="U527" s="12"/>
    </row>
    <row r="528" spans="1:21" hidden="1" outlineLevel="1">
      <c r="A528" s="424" t="s">
        <v>72</v>
      </c>
      <c r="B528" s="153">
        <f>(INDEX(Data!1241:1241,1,$P$1-18))+(INDEX(Data!1241:1241,1,$P$1-17))</f>
        <v>0</v>
      </c>
      <c r="C528" s="153">
        <f>(INDEX(Data!1241:1241,1,$P$1-16))+(INDEX(Data!1241:1241,1,$P$1-15))</f>
        <v>0</v>
      </c>
      <c r="D528" s="153">
        <f>(INDEX(Data!1241:1241,1,$P$1-14))+(INDEX(Data!1241:1241,1,$P$1-13))</f>
        <v>0</v>
      </c>
      <c r="E528" s="153">
        <f>(INDEX(Data!1241:1241,1,$P$1-12))+(INDEX(Data!1241:1241,1,$P$1-11))</f>
        <v>0</v>
      </c>
      <c r="F528" s="153">
        <f>(INDEX(Data!1241:1241,1,$P$1-10))+(INDEX(Data!1241:1241,1,$P$1-9))</f>
        <v>0</v>
      </c>
      <c r="G528" s="153">
        <f>(INDEX(Data!1241:1241,1,$P$1-8))+(INDEX(Data!1241:1241,1,$P$1-7))</f>
        <v>0</v>
      </c>
      <c r="H528" s="154">
        <f>(INDEX(Data!1241:1241,1,$P$1-6))+(INDEX(Data!1241:1241,1,$P$1-5))</f>
        <v>2288060</v>
      </c>
      <c r="I528" s="483">
        <f>(INDEX(Data!1241:1241,1,$P$1-4))+(INDEX(Data!1241:1241,1,$P$1-3))</f>
        <v>2232557</v>
      </c>
      <c r="J528" s="394">
        <f>(INDEX(Data!1241:1241,1,$P$1-2))+(INDEX(Data!1241:1241,1,$P$1-1))</f>
        <v>2236703</v>
      </c>
      <c r="K528" s="155">
        <f>(INDEX(Data!1241:1241,1,$P$1))+(INDEX(Data!1241:1241,1,$P$1+1))</f>
        <v>2833556</v>
      </c>
      <c r="N528" s="12"/>
      <c r="O528" s="12"/>
      <c r="P528" s="12"/>
      <c r="Q528" s="12"/>
      <c r="R528" s="12"/>
      <c r="S528" s="12"/>
      <c r="T528" s="12"/>
      <c r="U528" s="12"/>
    </row>
    <row r="529" spans="1:21" hidden="1" outlineLevel="1">
      <c r="A529" s="424" t="s">
        <v>73</v>
      </c>
      <c r="B529" s="153">
        <f>(INDEX(Data!1242:1242,1,$P$1-18))+(INDEX(Data!1242:1242,1,$P$1-17))</f>
        <v>0</v>
      </c>
      <c r="C529" s="153">
        <f>(INDEX(Data!1242:1242,1,$P$1-16))+(INDEX(Data!1242:1242,1,$P$1-15))</f>
        <v>0</v>
      </c>
      <c r="D529" s="153">
        <f>(INDEX(Data!1242:1242,1,$P$1-14))+(INDEX(Data!1242:1242,1,$P$1-13))</f>
        <v>0</v>
      </c>
      <c r="E529" s="153">
        <f>(INDEX(Data!1242:1242,1,$P$1-12))+(INDEX(Data!1242:1242,1,$P$1-11))</f>
        <v>0</v>
      </c>
      <c r="F529" s="153">
        <f>(INDEX(Data!1242:1242,1,$P$1-10))+(INDEX(Data!1242:1242,1,$P$1-9))</f>
        <v>0</v>
      </c>
      <c r="G529" s="153">
        <f>(INDEX(Data!1242:1242,1,$P$1-8))+(INDEX(Data!1242:1242,1,$P$1-7))</f>
        <v>0</v>
      </c>
      <c r="H529" s="154">
        <f>(INDEX(Data!1242:1242,1,$P$1-6))+(INDEX(Data!1242:1242,1,$P$1-5))</f>
        <v>1361050</v>
      </c>
      <c r="I529" s="483">
        <f>(INDEX(Data!1242:1242,1,$P$1-4))+(INDEX(Data!1242:1242,1,$P$1-3))</f>
        <v>1243028</v>
      </c>
      <c r="J529" s="394">
        <f>(INDEX(Data!1242:1242,1,$P$1-2))+(INDEX(Data!1242:1242,1,$P$1-1))</f>
        <v>1320240</v>
      </c>
      <c r="K529" s="155">
        <f>(INDEX(Data!1242:1242,1,$P$1))+(INDEX(Data!1242:1242,1,$P$1+1))</f>
        <v>1677227</v>
      </c>
      <c r="N529" s="12"/>
      <c r="O529" s="12"/>
      <c r="P529" s="12"/>
      <c r="Q529" s="12"/>
      <c r="R529" s="12"/>
      <c r="S529" s="12"/>
      <c r="T529" s="12"/>
      <c r="U529" s="12"/>
    </row>
    <row r="530" spans="1:21" hidden="1" outlineLevel="1">
      <c r="A530" s="424" t="s">
        <v>74</v>
      </c>
      <c r="B530" s="153">
        <f>(INDEX(Data!1243:1243,1,$P$1-18))+(INDEX(Data!1243:1243,1,$P$1-17))</f>
        <v>0</v>
      </c>
      <c r="C530" s="153">
        <f>(INDEX(Data!1243:1243,1,$P$1-16))+(INDEX(Data!1243:1243,1,$P$1-15))</f>
        <v>0</v>
      </c>
      <c r="D530" s="153">
        <f>(INDEX(Data!1243:1243,1,$P$1-14))+(INDEX(Data!1243:1243,1,$P$1-13))</f>
        <v>0</v>
      </c>
      <c r="E530" s="153">
        <f>(INDEX(Data!1243:1243,1,$P$1-12))+(INDEX(Data!1243:1243,1,$P$1-11))</f>
        <v>0</v>
      </c>
      <c r="F530" s="153">
        <f>(INDEX(Data!1243:1243,1,$P$1-10))+(INDEX(Data!1243:1243,1,$P$1-9))</f>
        <v>0</v>
      </c>
      <c r="G530" s="153">
        <f>(INDEX(Data!1243:1243,1,$P$1-8))+(INDEX(Data!1243:1243,1,$P$1-7))</f>
        <v>0</v>
      </c>
      <c r="H530" s="154">
        <f>(INDEX(Data!1243:1243,1,$P$1-6))+(INDEX(Data!1243:1243,1,$P$1-5))</f>
        <v>2671300</v>
      </c>
      <c r="I530" s="483">
        <f>(INDEX(Data!1243:1243,1,$P$1-4))+(INDEX(Data!1243:1243,1,$P$1-3))</f>
        <v>2851806</v>
      </c>
      <c r="J530" s="394">
        <f>(INDEX(Data!1243:1243,1,$P$1-2))+(INDEX(Data!1243:1243,1,$P$1-1))</f>
        <v>2770749</v>
      </c>
      <c r="K530" s="155">
        <f>(INDEX(Data!1243:1243,1,$P$1))+(INDEX(Data!1243:1243,1,$P$1+1))</f>
        <v>3058503</v>
      </c>
      <c r="N530" s="12"/>
      <c r="O530" s="12"/>
      <c r="P530" s="12"/>
      <c r="Q530" s="12"/>
      <c r="R530" s="12"/>
      <c r="S530" s="12"/>
      <c r="T530" s="12"/>
      <c r="U530" s="12"/>
    </row>
    <row r="531" spans="1:21" hidden="1" outlineLevel="1">
      <c r="A531" s="424" t="s">
        <v>75</v>
      </c>
      <c r="B531" s="153">
        <f>(INDEX(Data!1244:1244,1,$P$1-18))+(INDEX(Data!1244:1244,1,$P$1-17))</f>
        <v>0</v>
      </c>
      <c r="C531" s="153">
        <f>(INDEX(Data!1244:1244,1,$P$1-16))+(INDEX(Data!1244:1244,1,$P$1-15))</f>
        <v>0</v>
      </c>
      <c r="D531" s="153">
        <f>(INDEX(Data!1244:1244,1,$P$1-14))+(INDEX(Data!1244:1244,1,$P$1-13))</f>
        <v>0</v>
      </c>
      <c r="E531" s="153">
        <f>(INDEX(Data!1244:1244,1,$P$1-12))+(INDEX(Data!1244:1244,1,$P$1-11))</f>
        <v>0</v>
      </c>
      <c r="F531" s="153">
        <f>(INDEX(Data!1244:1244,1,$P$1-10))+(INDEX(Data!1244:1244,1,$P$1-9))</f>
        <v>0</v>
      </c>
      <c r="G531" s="153">
        <f>(INDEX(Data!1244:1244,1,$P$1-8))+(INDEX(Data!1244:1244,1,$P$1-7))</f>
        <v>0</v>
      </c>
      <c r="H531" s="154">
        <f>(INDEX(Data!1244:1244,1,$P$1-6))+(INDEX(Data!1244:1244,1,$P$1-5))</f>
        <v>2279004</v>
      </c>
      <c r="I531" s="483">
        <f>(INDEX(Data!1244:1244,1,$P$1-4))+(INDEX(Data!1244:1244,1,$P$1-3))</f>
        <v>2519480</v>
      </c>
      <c r="J531" s="394">
        <f>(INDEX(Data!1244:1244,1,$P$1-2))+(INDEX(Data!1244:1244,1,$P$1-1))</f>
        <v>2617576</v>
      </c>
      <c r="K531" s="155">
        <f>(INDEX(Data!1244:1244,1,$P$1))+(INDEX(Data!1244:1244,1,$P$1+1))</f>
        <v>2994756</v>
      </c>
      <c r="N531" s="12"/>
      <c r="O531" s="12"/>
      <c r="P531" s="12"/>
      <c r="Q531" s="12"/>
      <c r="R531" s="12"/>
      <c r="S531" s="12"/>
      <c r="T531" s="12"/>
      <c r="U531" s="12"/>
    </row>
    <row r="532" spans="1:21" hidden="1" outlineLevel="1">
      <c r="A532" s="424" t="s">
        <v>76</v>
      </c>
      <c r="B532" s="153">
        <f>(INDEX(Data!1245:1245,1,$P$1-18))+(INDEX(Data!1245:1245,1,$P$1-17))</f>
        <v>0</v>
      </c>
      <c r="C532" s="153">
        <f>(INDEX(Data!1245:1245,1,$P$1-16))+(INDEX(Data!1245:1245,1,$P$1-15))</f>
        <v>0</v>
      </c>
      <c r="D532" s="153">
        <f>(INDEX(Data!1245:1245,1,$P$1-14))+(INDEX(Data!1245:1245,1,$P$1-13))</f>
        <v>0</v>
      </c>
      <c r="E532" s="153">
        <f>(INDEX(Data!1245:1245,1,$P$1-12))+(INDEX(Data!1245:1245,1,$P$1-11))</f>
        <v>0</v>
      </c>
      <c r="F532" s="153">
        <f>(INDEX(Data!1245:1245,1,$P$1-10))+(INDEX(Data!1245:1245,1,$P$1-9))</f>
        <v>0</v>
      </c>
      <c r="G532" s="153">
        <f>(INDEX(Data!1245:1245,1,$P$1-8))+(INDEX(Data!1245:1245,1,$P$1-7))</f>
        <v>0</v>
      </c>
      <c r="H532" s="154">
        <f>(INDEX(Data!1245:1245,1,$P$1-6))+(INDEX(Data!1245:1245,1,$P$1-5))</f>
        <v>925822</v>
      </c>
      <c r="I532" s="483">
        <f>(INDEX(Data!1245:1245,1,$P$1-4))+(INDEX(Data!1245:1245,1,$P$1-3))</f>
        <v>869597</v>
      </c>
      <c r="J532" s="394">
        <f>(INDEX(Data!1245:1245,1,$P$1-2))+(INDEX(Data!1245:1245,1,$P$1-1))</f>
        <v>806023</v>
      </c>
      <c r="K532" s="155">
        <f>(INDEX(Data!1245:1245,1,$P$1))+(INDEX(Data!1245:1245,1,$P$1+1))</f>
        <v>1027349</v>
      </c>
      <c r="N532" s="12"/>
      <c r="O532" s="12"/>
      <c r="P532" s="12"/>
      <c r="Q532" s="12"/>
      <c r="R532" s="12"/>
      <c r="S532" s="12"/>
      <c r="T532" s="12"/>
      <c r="U532" s="12"/>
    </row>
    <row r="533" spans="1:21" hidden="1" outlineLevel="1">
      <c r="A533" s="424" t="s">
        <v>77</v>
      </c>
      <c r="B533" s="153">
        <f>(INDEX(Data!1246:1246,1,$P$1-18))+(INDEX(Data!1246:1246,1,$P$1-17))</f>
        <v>0</v>
      </c>
      <c r="C533" s="153">
        <f>(INDEX(Data!1246:1246,1,$P$1-16))+(INDEX(Data!1246:1246,1,$P$1-15))</f>
        <v>0</v>
      </c>
      <c r="D533" s="153">
        <f>(INDEX(Data!1246:1246,1,$P$1-14))+(INDEX(Data!1246:1246,1,$P$1-13))</f>
        <v>0</v>
      </c>
      <c r="E533" s="153">
        <f>(INDEX(Data!1246:1246,1,$P$1-12))+(INDEX(Data!1246:1246,1,$P$1-11))</f>
        <v>0</v>
      </c>
      <c r="F533" s="153">
        <f>(INDEX(Data!1246:1246,1,$P$1-10))+(INDEX(Data!1246:1246,1,$P$1-9))</f>
        <v>0</v>
      </c>
      <c r="G533" s="153">
        <f>(INDEX(Data!1246:1246,1,$P$1-8))+(INDEX(Data!1246:1246,1,$P$1-7))</f>
        <v>0</v>
      </c>
      <c r="H533" s="154">
        <f>(INDEX(Data!1246:1246,1,$P$1-6))+(INDEX(Data!1246:1246,1,$P$1-5))</f>
        <v>1214662</v>
      </c>
      <c r="I533" s="483">
        <f>(INDEX(Data!1246:1246,1,$P$1-4))+(INDEX(Data!1246:1246,1,$P$1-3))</f>
        <v>1142914</v>
      </c>
      <c r="J533" s="394">
        <f>(INDEX(Data!1246:1246,1,$P$1-2))+(INDEX(Data!1246:1246,1,$P$1-1))</f>
        <v>1272375</v>
      </c>
      <c r="K533" s="155">
        <f>(INDEX(Data!1246:1246,1,$P$1))+(INDEX(Data!1246:1246,1,$P$1+1))</f>
        <v>1841684</v>
      </c>
      <c r="N533" s="12"/>
      <c r="O533" s="12"/>
      <c r="P533" s="12"/>
      <c r="Q533" s="12"/>
      <c r="R533" s="12"/>
      <c r="S533" s="12"/>
      <c r="T533" s="12"/>
      <c r="U533" s="12"/>
    </row>
    <row r="534" spans="1:21" hidden="1" outlineLevel="1">
      <c r="A534" s="424" t="s">
        <v>78</v>
      </c>
      <c r="B534" s="153">
        <f>(INDEX(Data!1247:1247,1,$P$1-18))+(INDEX(Data!1247:1247,1,$P$1-17))</f>
        <v>0</v>
      </c>
      <c r="C534" s="153">
        <f>(INDEX(Data!1247:1247,1,$P$1-16))+(INDEX(Data!1247:1247,1,$P$1-15))</f>
        <v>0</v>
      </c>
      <c r="D534" s="153">
        <f>(INDEX(Data!1247:1247,1,$P$1-14))+(INDEX(Data!1247:1247,1,$P$1-13))</f>
        <v>0</v>
      </c>
      <c r="E534" s="153">
        <f>(INDEX(Data!1247:1247,1,$P$1-12))+(INDEX(Data!1247:1247,1,$P$1-11))</f>
        <v>0</v>
      </c>
      <c r="F534" s="153">
        <f>(INDEX(Data!1247:1247,1,$P$1-10))+(INDEX(Data!1247:1247,1,$P$1-9))</f>
        <v>0</v>
      </c>
      <c r="G534" s="153">
        <f>(INDEX(Data!1247:1247,1,$P$1-8))+(INDEX(Data!1247:1247,1,$P$1-7))</f>
        <v>0</v>
      </c>
      <c r="H534" s="154">
        <f>(INDEX(Data!1247:1247,1,$P$1-6))+(INDEX(Data!1247:1247,1,$P$1-5))</f>
        <v>613810</v>
      </c>
      <c r="I534" s="483">
        <f>(INDEX(Data!1247:1247,1,$P$1-4))+(INDEX(Data!1247:1247,1,$P$1-3))</f>
        <v>627979</v>
      </c>
      <c r="J534" s="394">
        <f>(INDEX(Data!1247:1247,1,$P$1-2))+(INDEX(Data!1247:1247,1,$P$1-1))</f>
        <v>682501</v>
      </c>
      <c r="K534" s="155">
        <f>(INDEX(Data!1247:1247,1,$P$1))+(INDEX(Data!1247:1247,1,$P$1+1))</f>
        <v>896934</v>
      </c>
      <c r="N534" s="12"/>
      <c r="O534" s="12"/>
      <c r="P534" s="12"/>
      <c r="Q534" s="12"/>
      <c r="R534" s="12"/>
      <c r="S534" s="12"/>
      <c r="T534" s="12"/>
      <c r="U534" s="12"/>
    </row>
    <row r="535" spans="1:21" hidden="1" outlineLevel="1">
      <c r="A535" s="424" t="s">
        <v>79</v>
      </c>
      <c r="B535" s="153">
        <f>(INDEX(Data!1248:1248,1,$P$1-18))+(INDEX(Data!1248:1248,1,$P$1-17))</f>
        <v>0</v>
      </c>
      <c r="C535" s="153">
        <f>(INDEX(Data!1248:1248,1,$P$1-16))+(INDEX(Data!1248:1248,1,$P$1-15))</f>
        <v>0</v>
      </c>
      <c r="D535" s="153">
        <f>(INDEX(Data!1248:1248,1,$P$1-14))+(INDEX(Data!1248:1248,1,$P$1-13))</f>
        <v>0</v>
      </c>
      <c r="E535" s="153">
        <f>(INDEX(Data!1248:1248,1,$P$1-12))+(INDEX(Data!1248:1248,1,$P$1-11))</f>
        <v>0</v>
      </c>
      <c r="F535" s="153">
        <f>(INDEX(Data!1248:1248,1,$P$1-10))+(INDEX(Data!1248:1248,1,$P$1-9))</f>
        <v>0</v>
      </c>
      <c r="G535" s="153">
        <f>(INDEX(Data!1248:1248,1,$P$1-8))+(INDEX(Data!1248:1248,1,$P$1-7))</f>
        <v>0</v>
      </c>
      <c r="H535" s="154">
        <f>(INDEX(Data!1248:1248,1,$P$1-6))+(INDEX(Data!1248:1248,1,$P$1-5))</f>
        <v>1533988</v>
      </c>
      <c r="I535" s="483">
        <f>(INDEX(Data!1248:1248,1,$P$1-4))+(INDEX(Data!1248:1248,1,$P$1-3))</f>
        <v>1649695</v>
      </c>
      <c r="J535" s="394">
        <f>(INDEX(Data!1248:1248,1,$P$1-2))+(INDEX(Data!1248:1248,1,$P$1-1))</f>
        <v>1672820</v>
      </c>
      <c r="K535" s="155">
        <f>(INDEX(Data!1248:1248,1,$P$1))+(INDEX(Data!1248:1248,1,$P$1+1))</f>
        <v>1861853</v>
      </c>
      <c r="N535" s="12"/>
      <c r="O535" s="12"/>
      <c r="P535" s="12"/>
      <c r="Q535" s="12"/>
      <c r="R535" s="12"/>
      <c r="S535" s="12"/>
      <c r="T535" s="12"/>
      <c r="U535" s="12"/>
    </row>
    <row r="536" spans="1:21" hidden="1" outlineLevel="1">
      <c r="A536" s="424" t="s">
        <v>80</v>
      </c>
      <c r="B536" s="153">
        <f>(INDEX(Data!1249:1249,1,$P$1-18))+(INDEX(Data!1249:1249,1,$P$1-17))</f>
        <v>0</v>
      </c>
      <c r="C536" s="153">
        <f>(INDEX(Data!1249:1249,1,$P$1-16))+(INDEX(Data!1249:1249,1,$P$1-15))</f>
        <v>0</v>
      </c>
      <c r="D536" s="153">
        <f>(INDEX(Data!1249:1249,1,$P$1-14))+(INDEX(Data!1249:1249,1,$P$1-13))</f>
        <v>0</v>
      </c>
      <c r="E536" s="153">
        <f>(INDEX(Data!1249:1249,1,$P$1-12))+(INDEX(Data!1249:1249,1,$P$1-11))</f>
        <v>0</v>
      </c>
      <c r="F536" s="153">
        <f>(INDEX(Data!1249:1249,1,$P$1-10))+(INDEX(Data!1249:1249,1,$P$1-9))</f>
        <v>0</v>
      </c>
      <c r="G536" s="153">
        <f>(INDEX(Data!1249:1249,1,$P$1-8))+(INDEX(Data!1249:1249,1,$P$1-7))</f>
        <v>0</v>
      </c>
      <c r="H536" s="154">
        <f>(INDEX(Data!1249:1249,1,$P$1-6))+(INDEX(Data!1249:1249,1,$P$1-5))</f>
        <v>406626</v>
      </c>
      <c r="I536" s="483">
        <f>(INDEX(Data!1249:1249,1,$P$1-4))+(INDEX(Data!1249:1249,1,$P$1-3))</f>
        <v>530209</v>
      </c>
      <c r="J536" s="394">
        <f>(INDEX(Data!1249:1249,1,$P$1-2))+(INDEX(Data!1249:1249,1,$P$1-1))</f>
        <v>610189</v>
      </c>
      <c r="K536" s="155">
        <f>(INDEX(Data!1249:1249,1,$P$1))+(INDEX(Data!1249:1249,1,$P$1+1))</f>
        <v>823938</v>
      </c>
      <c r="N536" s="12"/>
      <c r="O536" s="12"/>
      <c r="P536" s="12"/>
      <c r="Q536" s="12"/>
      <c r="R536" s="12"/>
      <c r="S536" s="12"/>
      <c r="T536" s="12"/>
      <c r="U536" s="12"/>
    </row>
    <row r="537" spans="1:21" hidden="1" outlineLevel="1">
      <c r="A537" s="424" t="s">
        <v>81</v>
      </c>
      <c r="B537" s="153">
        <f>(INDEX(Data!1250:1250,1,$P$1-18))+(INDEX(Data!1250:1250,1,$P$1-17))</f>
        <v>0</v>
      </c>
      <c r="C537" s="153">
        <f>(INDEX(Data!1250:1250,1,$P$1-16))+(INDEX(Data!1250:1250,1,$P$1-15))</f>
        <v>0</v>
      </c>
      <c r="D537" s="153">
        <f>(INDEX(Data!1250:1250,1,$P$1-14))+(INDEX(Data!1250:1250,1,$P$1-13))</f>
        <v>0</v>
      </c>
      <c r="E537" s="153">
        <f>(INDEX(Data!1250:1250,1,$P$1-12))+(INDEX(Data!1250:1250,1,$P$1-11))</f>
        <v>0</v>
      </c>
      <c r="F537" s="153">
        <f>(INDEX(Data!1250:1250,1,$P$1-10))+(INDEX(Data!1250:1250,1,$P$1-9))</f>
        <v>0</v>
      </c>
      <c r="G537" s="153">
        <f>(INDEX(Data!1250:1250,1,$P$1-8))+(INDEX(Data!1250:1250,1,$P$1-7))</f>
        <v>0</v>
      </c>
      <c r="H537" s="154">
        <f>(INDEX(Data!1250:1250,1,$P$1-6))+(INDEX(Data!1250:1250,1,$P$1-5))</f>
        <v>7225112</v>
      </c>
      <c r="I537" s="483">
        <f>(INDEX(Data!1250:1250,1,$P$1-4))+(INDEX(Data!1250:1250,1,$P$1-3))</f>
        <v>6955859</v>
      </c>
      <c r="J537" s="394">
        <f>(INDEX(Data!1250:1250,1,$P$1-2))+(INDEX(Data!1250:1250,1,$P$1-1))</f>
        <v>7730551</v>
      </c>
      <c r="K537" s="155">
        <f>(INDEX(Data!1250:1250,1,$P$1))+(INDEX(Data!1250:1250,1,$P$1+1))</f>
        <v>10371350</v>
      </c>
      <c r="N537" s="12"/>
      <c r="O537" s="12"/>
      <c r="P537" s="12"/>
      <c r="Q537" s="12"/>
      <c r="R537" s="12"/>
      <c r="S537" s="12"/>
      <c r="T537" s="12"/>
      <c r="U537" s="12"/>
    </row>
    <row r="538" spans="1:21" hidden="1" outlineLevel="1">
      <c r="A538" s="424" t="s">
        <v>82</v>
      </c>
      <c r="B538" s="153">
        <f>(INDEX(Data!1251:1251,1,$P$1-18))+(INDEX(Data!1251:1251,1,$P$1-17))</f>
        <v>0</v>
      </c>
      <c r="C538" s="153">
        <f>(INDEX(Data!1251:1251,1,$P$1-16))+(INDEX(Data!1251:1251,1,$P$1-15))</f>
        <v>0</v>
      </c>
      <c r="D538" s="153">
        <f>(INDEX(Data!1251:1251,1,$P$1-14))+(INDEX(Data!1251:1251,1,$P$1-13))</f>
        <v>0</v>
      </c>
      <c r="E538" s="153">
        <f>(INDEX(Data!1251:1251,1,$P$1-12))+(INDEX(Data!1251:1251,1,$P$1-11))</f>
        <v>0</v>
      </c>
      <c r="F538" s="153">
        <f>(INDEX(Data!1251:1251,1,$P$1-10))+(INDEX(Data!1251:1251,1,$P$1-9))</f>
        <v>0</v>
      </c>
      <c r="G538" s="153">
        <f>(INDEX(Data!1251:1251,1,$P$1-8))+(INDEX(Data!1251:1251,1,$P$1-7))</f>
        <v>0</v>
      </c>
      <c r="H538" s="154">
        <f>(INDEX(Data!1251:1251,1,$P$1-6))+(INDEX(Data!1251:1251,1,$P$1-5))</f>
        <v>2295758</v>
      </c>
      <c r="I538" s="483">
        <f>(INDEX(Data!1251:1251,1,$P$1-4))+(INDEX(Data!1251:1251,1,$P$1-3))</f>
        <v>2407789</v>
      </c>
      <c r="J538" s="394">
        <f>(INDEX(Data!1251:1251,1,$P$1-2))+(INDEX(Data!1251:1251,1,$P$1-1))</f>
        <v>2610371</v>
      </c>
      <c r="K538" s="155">
        <f>(INDEX(Data!1251:1251,1,$P$1))+(INDEX(Data!1251:1251,1,$P$1+1))</f>
        <v>3107161</v>
      </c>
      <c r="N538" s="12"/>
      <c r="O538" s="12"/>
      <c r="P538" s="12"/>
      <c r="Q538" s="12"/>
      <c r="R538" s="12"/>
      <c r="S538" s="12"/>
      <c r="T538" s="12"/>
      <c r="U538" s="12"/>
    </row>
    <row r="539" spans="1:21" hidden="1" outlineLevel="1">
      <c r="A539" s="424" t="s">
        <v>83</v>
      </c>
      <c r="B539" s="153">
        <f>(INDEX(Data!1252:1252,1,$P$1-18))+(INDEX(Data!1252:1252,1,$P$1-17))</f>
        <v>0</v>
      </c>
      <c r="C539" s="153">
        <f>(INDEX(Data!1252:1252,1,$P$1-16))+(INDEX(Data!1252:1252,1,$P$1-15))</f>
        <v>0</v>
      </c>
      <c r="D539" s="153">
        <f>(INDEX(Data!1252:1252,1,$P$1-14))+(INDEX(Data!1252:1252,1,$P$1-13))</f>
        <v>0</v>
      </c>
      <c r="E539" s="153">
        <f>(INDEX(Data!1252:1252,1,$P$1-12))+(INDEX(Data!1252:1252,1,$P$1-11))</f>
        <v>0</v>
      </c>
      <c r="F539" s="153">
        <f>(INDEX(Data!1252:1252,1,$P$1-10))+(INDEX(Data!1252:1252,1,$P$1-9))</f>
        <v>0</v>
      </c>
      <c r="G539" s="153">
        <f>(INDEX(Data!1252:1252,1,$P$1-8))+(INDEX(Data!1252:1252,1,$P$1-7))</f>
        <v>0</v>
      </c>
      <c r="H539" s="154">
        <f>(INDEX(Data!1252:1252,1,$P$1-6))+(INDEX(Data!1252:1252,1,$P$1-5))</f>
        <v>6789900</v>
      </c>
      <c r="I539" s="483">
        <f>(INDEX(Data!1252:1252,1,$P$1-4))+(INDEX(Data!1252:1252,1,$P$1-3))</f>
        <v>7341471</v>
      </c>
      <c r="J539" s="394">
        <f>(INDEX(Data!1252:1252,1,$P$1-2))+(INDEX(Data!1252:1252,1,$P$1-1))</f>
        <v>8179933</v>
      </c>
      <c r="K539" s="155">
        <f>(INDEX(Data!1252:1252,1,$P$1))+(INDEX(Data!1252:1252,1,$P$1+1))</f>
        <v>10692787</v>
      </c>
      <c r="N539" s="12"/>
      <c r="O539" s="12"/>
      <c r="P539" s="12"/>
      <c r="Q539" s="12"/>
      <c r="R539" s="12"/>
      <c r="S539" s="12"/>
      <c r="T539" s="12"/>
      <c r="U539" s="12"/>
    </row>
    <row r="540" spans="1:21" hidden="1" outlineLevel="1">
      <c r="A540" s="424" t="s">
        <v>84</v>
      </c>
      <c r="B540" s="153">
        <f>(INDEX(Data!1253:1253,1,$P$1-18))+(INDEX(Data!1253:1253,1,$P$1-17))</f>
        <v>0</v>
      </c>
      <c r="C540" s="153">
        <f>(INDEX(Data!1253:1253,1,$P$1-16))+(INDEX(Data!1253:1253,1,$P$1-15))</f>
        <v>0</v>
      </c>
      <c r="D540" s="153">
        <f>(INDEX(Data!1253:1253,1,$P$1-14))+(INDEX(Data!1253:1253,1,$P$1-13))</f>
        <v>0</v>
      </c>
      <c r="E540" s="153">
        <f>(INDEX(Data!1253:1253,1,$P$1-12))+(INDEX(Data!1253:1253,1,$P$1-11))</f>
        <v>0</v>
      </c>
      <c r="F540" s="153">
        <f>(INDEX(Data!1253:1253,1,$P$1-10))+(INDEX(Data!1253:1253,1,$P$1-9))</f>
        <v>0</v>
      </c>
      <c r="G540" s="153">
        <f>(INDEX(Data!1253:1253,1,$P$1-8))+(INDEX(Data!1253:1253,1,$P$1-7))</f>
        <v>0</v>
      </c>
      <c r="H540" s="154">
        <f>(INDEX(Data!1253:1253,1,$P$1-6))+(INDEX(Data!1253:1253,1,$P$1-5))</f>
        <v>1480626</v>
      </c>
      <c r="I540" s="483">
        <f>(INDEX(Data!1253:1253,1,$P$1-4))+(INDEX(Data!1253:1253,1,$P$1-3))</f>
        <v>1453596</v>
      </c>
      <c r="J540" s="394">
        <f>(INDEX(Data!1253:1253,1,$P$1-2))+(INDEX(Data!1253:1253,1,$P$1-1))</f>
        <v>1494471</v>
      </c>
      <c r="K540" s="155">
        <f>(INDEX(Data!1253:1253,1,$P$1))+(INDEX(Data!1253:1253,1,$P$1+1))</f>
        <v>2073331</v>
      </c>
      <c r="N540" s="12"/>
      <c r="O540" s="12"/>
      <c r="P540" s="12"/>
      <c r="Q540" s="12"/>
      <c r="R540" s="12"/>
      <c r="S540" s="12"/>
      <c r="T540" s="12"/>
      <c r="U540" s="12"/>
    </row>
    <row r="541" spans="1:21" hidden="1" outlineLevel="1">
      <c r="A541" s="424" t="s">
        <v>85</v>
      </c>
      <c r="B541" s="153">
        <f>(INDEX(Data!1254:1254,1,$P$1-18))+(INDEX(Data!1254:1254,1,$P$1-17))</f>
        <v>0</v>
      </c>
      <c r="C541" s="153">
        <f>(INDEX(Data!1254:1254,1,$P$1-16))+(INDEX(Data!1254:1254,1,$P$1-15))</f>
        <v>0</v>
      </c>
      <c r="D541" s="153">
        <f>(INDEX(Data!1254:1254,1,$P$1-14))+(INDEX(Data!1254:1254,1,$P$1-13))</f>
        <v>0</v>
      </c>
      <c r="E541" s="153">
        <f>(INDEX(Data!1254:1254,1,$P$1-12))+(INDEX(Data!1254:1254,1,$P$1-11))</f>
        <v>0</v>
      </c>
      <c r="F541" s="153">
        <f>(INDEX(Data!1254:1254,1,$P$1-10))+(INDEX(Data!1254:1254,1,$P$1-9))</f>
        <v>0</v>
      </c>
      <c r="G541" s="153">
        <f>(INDEX(Data!1254:1254,1,$P$1-8))+(INDEX(Data!1254:1254,1,$P$1-7))</f>
        <v>0</v>
      </c>
      <c r="H541" s="154">
        <f>(INDEX(Data!1254:1254,1,$P$1-6))+(INDEX(Data!1254:1254,1,$P$1-5))</f>
        <v>11369076</v>
      </c>
      <c r="I541" s="483">
        <f>(INDEX(Data!1254:1254,1,$P$1-4))+(INDEX(Data!1254:1254,1,$P$1-3))</f>
        <v>11700058</v>
      </c>
      <c r="J541" s="394">
        <f>(INDEX(Data!1254:1254,1,$P$1-2))+(INDEX(Data!1254:1254,1,$P$1-1))</f>
        <v>13457089</v>
      </c>
      <c r="K541" s="155">
        <f>(INDEX(Data!1254:1254,1,$P$1))+(INDEX(Data!1254:1254,1,$P$1+1))</f>
        <v>16501538</v>
      </c>
      <c r="N541" s="12"/>
      <c r="O541" s="12"/>
      <c r="P541" s="12"/>
      <c r="Q541" s="12"/>
      <c r="R541" s="12"/>
      <c r="S541" s="12"/>
      <c r="T541" s="12"/>
      <c r="U541" s="12"/>
    </row>
    <row r="542" spans="1:21" hidden="1" outlineLevel="1">
      <c r="A542" s="424" t="s">
        <v>86</v>
      </c>
      <c r="B542" s="153">
        <f>(INDEX(Data!1255:1255,1,$P$1-18))+(INDEX(Data!1255:1255,1,$P$1-17))</f>
        <v>0</v>
      </c>
      <c r="C542" s="153">
        <f>(INDEX(Data!1255:1255,1,$P$1-16))+(INDEX(Data!1255:1255,1,$P$1-15))</f>
        <v>0</v>
      </c>
      <c r="D542" s="153">
        <f>(INDEX(Data!1255:1255,1,$P$1-14))+(INDEX(Data!1255:1255,1,$P$1-13))</f>
        <v>0</v>
      </c>
      <c r="E542" s="153">
        <f>(INDEX(Data!1255:1255,1,$P$1-12))+(INDEX(Data!1255:1255,1,$P$1-11))</f>
        <v>0</v>
      </c>
      <c r="F542" s="153">
        <f>(INDEX(Data!1255:1255,1,$P$1-10))+(INDEX(Data!1255:1255,1,$P$1-9))</f>
        <v>0</v>
      </c>
      <c r="G542" s="153">
        <f>(INDEX(Data!1255:1255,1,$P$1-8))+(INDEX(Data!1255:1255,1,$P$1-7))</f>
        <v>0</v>
      </c>
      <c r="H542" s="154">
        <f>(INDEX(Data!1255:1255,1,$P$1-6))+(INDEX(Data!1255:1255,1,$P$1-5))</f>
        <v>1392306</v>
      </c>
      <c r="I542" s="483">
        <f>(INDEX(Data!1255:1255,1,$P$1-4))+(INDEX(Data!1255:1255,1,$P$1-3))</f>
        <v>1376321</v>
      </c>
      <c r="J542" s="394">
        <f>(INDEX(Data!1255:1255,1,$P$1-2))+(INDEX(Data!1255:1255,1,$P$1-1))</f>
        <v>1456271</v>
      </c>
      <c r="K542" s="155">
        <f>(INDEX(Data!1255:1255,1,$P$1))+(INDEX(Data!1255:1255,1,$P$1+1))</f>
        <v>1742021</v>
      </c>
      <c r="N542" s="12"/>
      <c r="O542" s="12"/>
      <c r="P542" s="12"/>
      <c r="Q542" s="12"/>
      <c r="R542" s="12"/>
      <c r="S542" s="12"/>
      <c r="T542" s="12"/>
      <c r="U542" s="12"/>
    </row>
    <row r="543" spans="1:21" hidden="1" outlineLevel="1">
      <c r="A543" s="424" t="s">
        <v>87</v>
      </c>
      <c r="B543" s="153">
        <f>(INDEX(Data!1256:1256,1,$P$1-18))+(INDEX(Data!1256:1256,1,$P$1-17))</f>
        <v>0</v>
      </c>
      <c r="C543" s="153">
        <f>(INDEX(Data!1256:1256,1,$P$1-16))+(INDEX(Data!1256:1256,1,$P$1-15))</f>
        <v>0</v>
      </c>
      <c r="D543" s="153">
        <f>(INDEX(Data!1256:1256,1,$P$1-14))+(INDEX(Data!1256:1256,1,$P$1-13))</f>
        <v>0</v>
      </c>
      <c r="E543" s="153">
        <f>(INDEX(Data!1256:1256,1,$P$1-12))+(INDEX(Data!1256:1256,1,$P$1-11))</f>
        <v>0</v>
      </c>
      <c r="F543" s="153">
        <f>(INDEX(Data!1256:1256,1,$P$1-10))+(INDEX(Data!1256:1256,1,$P$1-9))</f>
        <v>0</v>
      </c>
      <c r="G543" s="153">
        <f>(INDEX(Data!1256:1256,1,$P$1-8))+(INDEX(Data!1256:1256,1,$P$1-7))</f>
        <v>0</v>
      </c>
      <c r="H543" s="154">
        <f>(INDEX(Data!1256:1256,1,$P$1-6))+(INDEX(Data!1256:1256,1,$P$1-5))</f>
        <v>1041572</v>
      </c>
      <c r="I543" s="483">
        <f>(INDEX(Data!1256:1256,1,$P$1-4))+(INDEX(Data!1256:1256,1,$P$1-3))</f>
        <v>1055241</v>
      </c>
      <c r="J543" s="394">
        <f>(INDEX(Data!1256:1256,1,$P$1-2))+(INDEX(Data!1256:1256,1,$P$1-1))</f>
        <v>1169740</v>
      </c>
      <c r="K543" s="155">
        <f>(INDEX(Data!1256:1256,1,$P$1))+(INDEX(Data!1256:1256,1,$P$1+1))</f>
        <v>1593665</v>
      </c>
      <c r="N543" s="12"/>
      <c r="O543" s="12"/>
      <c r="P543" s="12"/>
      <c r="Q543" s="12"/>
      <c r="R543" s="12"/>
      <c r="S543" s="12"/>
      <c r="T543" s="12"/>
      <c r="U543" s="12"/>
    </row>
    <row r="544" spans="1:21" hidden="1" outlineLevel="1">
      <c r="A544" s="424" t="s">
        <v>88</v>
      </c>
      <c r="B544" s="153">
        <f>(INDEX(Data!1257:1257,1,$P$1-18))+(INDEX(Data!1257:1257,1,$P$1-17))</f>
        <v>0</v>
      </c>
      <c r="C544" s="153">
        <f>(INDEX(Data!1257:1257,1,$P$1-16))+(INDEX(Data!1257:1257,1,$P$1-15))</f>
        <v>0</v>
      </c>
      <c r="D544" s="153">
        <f>(INDEX(Data!1257:1257,1,$P$1-14))+(INDEX(Data!1257:1257,1,$P$1-13))</f>
        <v>0</v>
      </c>
      <c r="E544" s="153">
        <f>(INDEX(Data!1257:1257,1,$P$1-12))+(INDEX(Data!1257:1257,1,$P$1-11))</f>
        <v>0</v>
      </c>
      <c r="F544" s="153">
        <f>(INDEX(Data!1257:1257,1,$P$1-10))+(INDEX(Data!1257:1257,1,$P$1-9))</f>
        <v>0</v>
      </c>
      <c r="G544" s="153">
        <f>(INDEX(Data!1257:1257,1,$P$1-8))+(INDEX(Data!1257:1257,1,$P$1-7))</f>
        <v>0</v>
      </c>
      <c r="H544" s="154">
        <f>(INDEX(Data!1257:1257,1,$P$1-6))+(INDEX(Data!1257:1257,1,$P$1-5))</f>
        <v>2566720</v>
      </c>
      <c r="I544" s="483">
        <f>(INDEX(Data!1257:1257,1,$P$1-4))+(INDEX(Data!1257:1257,1,$P$1-3))</f>
        <v>1507442</v>
      </c>
      <c r="J544" s="394">
        <f>(INDEX(Data!1257:1257,1,$P$1-2))+(INDEX(Data!1257:1257,1,$P$1-1))</f>
        <v>1064532</v>
      </c>
      <c r="K544" s="155">
        <f>(INDEX(Data!1257:1257,1,$P$1))+(INDEX(Data!1257:1257,1,$P$1+1))</f>
        <v>1524601</v>
      </c>
      <c r="N544" s="12"/>
      <c r="O544" s="12"/>
      <c r="P544" s="12"/>
      <c r="Q544" s="12"/>
      <c r="R544" s="12"/>
      <c r="S544" s="12"/>
      <c r="T544" s="12"/>
      <c r="U544" s="12"/>
    </row>
    <row r="545" spans="1:21" hidden="1" outlineLevel="1">
      <c r="A545" s="424" t="s">
        <v>89</v>
      </c>
      <c r="B545" s="153">
        <f>(INDEX(Data!1258:1258,1,$P$1-18))+(INDEX(Data!1258:1258,1,$P$1-17))</f>
        <v>0</v>
      </c>
      <c r="C545" s="153">
        <f>(INDEX(Data!1258:1258,1,$P$1-16))+(INDEX(Data!1258:1258,1,$P$1-15))</f>
        <v>0</v>
      </c>
      <c r="D545" s="153">
        <f>(INDEX(Data!1258:1258,1,$P$1-14))+(INDEX(Data!1258:1258,1,$P$1-13))</f>
        <v>0</v>
      </c>
      <c r="E545" s="153">
        <f>(INDEX(Data!1258:1258,1,$P$1-12))+(INDEX(Data!1258:1258,1,$P$1-11))</f>
        <v>0</v>
      </c>
      <c r="F545" s="153">
        <f>(INDEX(Data!1258:1258,1,$P$1-10))+(INDEX(Data!1258:1258,1,$P$1-9))</f>
        <v>0</v>
      </c>
      <c r="G545" s="153">
        <f>(INDEX(Data!1258:1258,1,$P$1-8))+(INDEX(Data!1258:1258,1,$P$1-7))</f>
        <v>0</v>
      </c>
      <c r="H545" s="154">
        <f>(INDEX(Data!1258:1258,1,$P$1-6))+(INDEX(Data!1258:1258,1,$P$1-5))</f>
        <v>1855964</v>
      </c>
      <c r="I545" s="483">
        <f>(INDEX(Data!1258:1258,1,$P$1-4))+(INDEX(Data!1258:1258,1,$P$1-3))</f>
        <v>2156735</v>
      </c>
      <c r="J545" s="394">
        <f>(INDEX(Data!1258:1258,1,$P$1-2))+(INDEX(Data!1258:1258,1,$P$1-1))</f>
        <v>2236546</v>
      </c>
      <c r="K545" s="155">
        <f>(INDEX(Data!1258:1258,1,$P$1))+(INDEX(Data!1258:1258,1,$P$1+1))</f>
        <v>2747463</v>
      </c>
      <c r="N545" s="12"/>
      <c r="O545" s="12"/>
      <c r="P545" s="12"/>
      <c r="Q545" s="12"/>
      <c r="R545" s="12"/>
      <c r="S545" s="12"/>
      <c r="T545" s="12"/>
      <c r="U545" s="12"/>
    </row>
    <row r="546" spans="1:21" hidden="1" outlineLevel="1">
      <c r="A546" s="424" t="s">
        <v>90</v>
      </c>
      <c r="B546" s="153">
        <f>(INDEX(Data!1259:1259,1,$P$1-18))+(INDEX(Data!1259:1259,1,$P$1-17))</f>
        <v>0</v>
      </c>
      <c r="C546" s="153">
        <f>(INDEX(Data!1259:1259,1,$P$1-16))+(INDEX(Data!1259:1259,1,$P$1-15))</f>
        <v>0</v>
      </c>
      <c r="D546" s="153">
        <f>(INDEX(Data!1259:1259,1,$P$1-14))+(INDEX(Data!1259:1259,1,$P$1-13))</f>
        <v>0</v>
      </c>
      <c r="E546" s="153">
        <f>(INDEX(Data!1259:1259,1,$P$1-12))+(INDEX(Data!1259:1259,1,$P$1-11))</f>
        <v>0</v>
      </c>
      <c r="F546" s="153">
        <f>(INDEX(Data!1259:1259,1,$P$1-10))+(INDEX(Data!1259:1259,1,$P$1-9))</f>
        <v>0</v>
      </c>
      <c r="G546" s="153">
        <f>(INDEX(Data!1259:1259,1,$P$1-8))+(INDEX(Data!1259:1259,1,$P$1-7))</f>
        <v>0</v>
      </c>
      <c r="H546" s="154">
        <f>(INDEX(Data!1259:1259,1,$P$1-6))+(INDEX(Data!1259:1259,1,$P$1-5))</f>
        <v>3121398</v>
      </c>
      <c r="I546" s="483">
        <f>(INDEX(Data!1259:1259,1,$P$1-4))+(INDEX(Data!1259:1259,1,$P$1-3))</f>
        <v>3194531</v>
      </c>
      <c r="J546" s="394">
        <f>(INDEX(Data!1259:1259,1,$P$1-2))+(INDEX(Data!1259:1259,1,$P$1-1))</f>
        <v>3235958</v>
      </c>
      <c r="K546" s="155">
        <f>(INDEX(Data!1259:1259,1,$P$1))+(INDEX(Data!1259:1259,1,$P$1+1))</f>
        <v>3979843</v>
      </c>
      <c r="N546" s="12"/>
      <c r="O546" s="12"/>
      <c r="P546" s="12"/>
      <c r="Q546" s="12"/>
      <c r="R546" s="12"/>
      <c r="S546" s="12"/>
      <c r="T546" s="12"/>
      <c r="U546" s="12"/>
    </row>
    <row r="547" spans="1:21" hidden="1" outlineLevel="1">
      <c r="A547" s="424" t="s">
        <v>91</v>
      </c>
      <c r="B547" s="153">
        <f>(INDEX(Data!1260:1260,1,$P$1-18))+(INDEX(Data!1260:1260,1,$P$1-17))</f>
        <v>0</v>
      </c>
      <c r="C547" s="153">
        <f>(INDEX(Data!1260:1260,1,$P$1-16))+(INDEX(Data!1260:1260,1,$P$1-15))</f>
        <v>0</v>
      </c>
      <c r="D547" s="153">
        <f>(INDEX(Data!1260:1260,1,$P$1-14))+(INDEX(Data!1260:1260,1,$P$1-13))</f>
        <v>0</v>
      </c>
      <c r="E547" s="153">
        <f>(INDEX(Data!1260:1260,1,$P$1-12))+(INDEX(Data!1260:1260,1,$P$1-11))</f>
        <v>0</v>
      </c>
      <c r="F547" s="153">
        <f>(INDEX(Data!1260:1260,1,$P$1-10))+(INDEX(Data!1260:1260,1,$P$1-9))</f>
        <v>0</v>
      </c>
      <c r="G547" s="153">
        <f>(INDEX(Data!1260:1260,1,$P$1-8))+(INDEX(Data!1260:1260,1,$P$1-7))</f>
        <v>0</v>
      </c>
      <c r="H547" s="154">
        <f>(INDEX(Data!1260:1260,1,$P$1-6))+(INDEX(Data!1260:1260,1,$P$1-5))</f>
        <v>787118</v>
      </c>
      <c r="I547" s="483">
        <f>(INDEX(Data!1260:1260,1,$P$1-4))+(INDEX(Data!1260:1260,1,$P$1-3))</f>
        <v>877019</v>
      </c>
      <c r="J547" s="394">
        <f>(INDEX(Data!1260:1260,1,$P$1-2))+(INDEX(Data!1260:1260,1,$P$1-1))</f>
        <v>927543</v>
      </c>
      <c r="K547" s="155">
        <f>(INDEX(Data!1260:1260,1,$P$1))+(INDEX(Data!1260:1260,1,$P$1+1))</f>
        <v>1087450</v>
      </c>
      <c r="N547" s="12"/>
      <c r="O547" s="12"/>
      <c r="P547" s="12"/>
      <c r="Q547" s="12"/>
      <c r="R547" s="12"/>
      <c r="S547" s="12"/>
      <c r="T547" s="12"/>
      <c r="U547" s="12"/>
    </row>
    <row r="548" spans="1:21" hidden="1" outlineLevel="1">
      <c r="A548" s="424" t="s">
        <v>92</v>
      </c>
      <c r="B548" s="153">
        <f>(INDEX(Data!1261:1261,1,$P$1-18))+(INDEX(Data!1261:1261,1,$P$1-17))</f>
        <v>0</v>
      </c>
      <c r="C548" s="153">
        <f>(INDEX(Data!1261:1261,1,$P$1-16))+(INDEX(Data!1261:1261,1,$P$1-15))</f>
        <v>0</v>
      </c>
      <c r="D548" s="153">
        <f>(INDEX(Data!1261:1261,1,$P$1-14))+(INDEX(Data!1261:1261,1,$P$1-13))</f>
        <v>0</v>
      </c>
      <c r="E548" s="153">
        <f>(INDEX(Data!1261:1261,1,$P$1-12))+(INDEX(Data!1261:1261,1,$P$1-11))</f>
        <v>0</v>
      </c>
      <c r="F548" s="153">
        <f>(INDEX(Data!1261:1261,1,$P$1-10))+(INDEX(Data!1261:1261,1,$P$1-9))</f>
        <v>0</v>
      </c>
      <c r="G548" s="153">
        <f>(INDEX(Data!1261:1261,1,$P$1-8))+(INDEX(Data!1261:1261,1,$P$1-7))</f>
        <v>0</v>
      </c>
      <c r="H548" s="154">
        <f>(INDEX(Data!1261:1261,1,$P$1-6))+(INDEX(Data!1261:1261,1,$P$1-5))</f>
        <v>1071902</v>
      </c>
      <c r="I548" s="483">
        <f>(INDEX(Data!1261:1261,1,$P$1-4))+(INDEX(Data!1261:1261,1,$P$1-3))</f>
        <v>1035451</v>
      </c>
      <c r="J548" s="394">
        <f>(INDEX(Data!1261:1261,1,$P$1-2))+(INDEX(Data!1261:1261,1,$P$1-1))</f>
        <v>1043030</v>
      </c>
      <c r="K548" s="155">
        <f>(INDEX(Data!1261:1261,1,$P$1))+(INDEX(Data!1261:1261,1,$P$1+1))</f>
        <v>1299351</v>
      </c>
      <c r="N548" s="12"/>
      <c r="O548" s="12"/>
      <c r="P548" s="12"/>
      <c r="Q548" s="12"/>
      <c r="R548" s="12"/>
      <c r="S548" s="12"/>
      <c r="T548" s="12"/>
      <c r="U548" s="12"/>
    </row>
    <row r="549" spans="1:21" hidden="1" outlineLevel="1">
      <c r="A549" s="424" t="s">
        <v>93</v>
      </c>
      <c r="B549" s="153">
        <f>(INDEX(Data!1262:1262,1,$P$1-18))+(INDEX(Data!1262:1262,1,$P$1-17))</f>
        <v>0</v>
      </c>
      <c r="C549" s="153">
        <f>(INDEX(Data!1262:1262,1,$P$1-16))+(INDEX(Data!1262:1262,1,$P$1-15))</f>
        <v>0</v>
      </c>
      <c r="D549" s="153">
        <f>(INDEX(Data!1262:1262,1,$P$1-14))+(INDEX(Data!1262:1262,1,$P$1-13))</f>
        <v>0</v>
      </c>
      <c r="E549" s="153">
        <f>(INDEX(Data!1262:1262,1,$P$1-12))+(INDEX(Data!1262:1262,1,$P$1-11))</f>
        <v>0</v>
      </c>
      <c r="F549" s="153">
        <f>(INDEX(Data!1262:1262,1,$P$1-10))+(INDEX(Data!1262:1262,1,$P$1-9))</f>
        <v>0</v>
      </c>
      <c r="G549" s="153">
        <f>(INDEX(Data!1262:1262,1,$P$1-8))+(INDEX(Data!1262:1262,1,$P$1-7))</f>
        <v>0</v>
      </c>
      <c r="H549" s="154">
        <f>(INDEX(Data!1262:1262,1,$P$1-6))+(INDEX(Data!1262:1262,1,$P$1-5))</f>
        <v>1453536</v>
      </c>
      <c r="I549" s="483">
        <f>(INDEX(Data!1262:1262,1,$P$1-4))+(INDEX(Data!1262:1262,1,$P$1-3))</f>
        <v>1516129</v>
      </c>
      <c r="J549" s="394">
        <f>(INDEX(Data!1262:1262,1,$P$1-2))+(INDEX(Data!1262:1262,1,$P$1-1))</f>
        <v>1548269</v>
      </c>
      <c r="K549" s="155">
        <f>(INDEX(Data!1262:1262,1,$P$1))+(INDEX(Data!1262:1262,1,$P$1+1))</f>
        <v>1934596</v>
      </c>
      <c r="N549" s="12"/>
      <c r="O549" s="12"/>
      <c r="P549" s="12"/>
      <c r="Q549" s="12"/>
      <c r="R549" s="12"/>
      <c r="S549" s="12"/>
      <c r="T549" s="12"/>
      <c r="U549" s="12"/>
    </row>
    <row r="550" spans="1:21" hidden="1" outlineLevel="1">
      <c r="A550" s="424" t="s">
        <v>94</v>
      </c>
      <c r="B550" s="153">
        <f>(INDEX(Data!1263:1263,1,$P$1-18))+(INDEX(Data!1263:1263,1,$P$1-17))</f>
        <v>0</v>
      </c>
      <c r="C550" s="153">
        <f>(INDEX(Data!1263:1263,1,$P$1-16))+(INDEX(Data!1263:1263,1,$P$1-15))</f>
        <v>0</v>
      </c>
      <c r="D550" s="153">
        <f>(INDEX(Data!1263:1263,1,$P$1-14))+(INDEX(Data!1263:1263,1,$P$1-13))</f>
        <v>0</v>
      </c>
      <c r="E550" s="153">
        <f>(INDEX(Data!1263:1263,1,$P$1-12))+(INDEX(Data!1263:1263,1,$P$1-11))</f>
        <v>0</v>
      </c>
      <c r="F550" s="153">
        <f>(INDEX(Data!1263:1263,1,$P$1-10))+(INDEX(Data!1263:1263,1,$P$1-9))</f>
        <v>0</v>
      </c>
      <c r="G550" s="153">
        <f>(INDEX(Data!1263:1263,1,$P$1-8))+(INDEX(Data!1263:1263,1,$P$1-7))</f>
        <v>0</v>
      </c>
      <c r="H550" s="154">
        <f>(INDEX(Data!1263:1263,1,$P$1-6))+(INDEX(Data!1263:1263,1,$P$1-5))</f>
        <v>723220</v>
      </c>
      <c r="I550" s="483">
        <f>(INDEX(Data!1263:1263,1,$P$1-4))+(INDEX(Data!1263:1263,1,$P$1-3))</f>
        <v>727848</v>
      </c>
      <c r="J550" s="394">
        <f>(INDEX(Data!1263:1263,1,$P$1-2))+(INDEX(Data!1263:1263,1,$P$1-1))</f>
        <v>748022</v>
      </c>
      <c r="K550" s="155">
        <f>(INDEX(Data!1263:1263,1,$P$1))+(INDEX(Data!1263:1263,1,$P$1+1))</f>
        <v>802942</v>
      </c>
      <c r="N550" s="12"/>
      <c r="O550" s="12"/>
      <c r="P550" s="12"/>
      <c r="Q550" s="12"/>
      <c r="R550" s="12"/>
      <c r="S550" s="12"/>
      <c r="T550" s="12"/>
      <c r="U550" s="12"/>
    </row>
    <row r="551" spans="1:21" hidden="1" outlineLevel="1">
      <c r="A551" s="424" t="s">
        <v>95</v>
      </c>
      <c r="B551" s="153">
        <f>(INDEX(Data!1264:1264,1,$P$1-18))+(INDEX(Data!1264:1264,1,$P$1-17))</f>
        <v>0</v>
      </c>
      <c r="C551" s="153">
        <f>(INDEX(Data!1264:1264,1,$P$1-16))+(INDEX(Data!1264:1264,1,$P$1-15))</f>
        <v>0</v>
      </c>
      <c r="D551" s="153">
        <f>(INDEX(Data!1264:1264,1,$P$1-14))+(INDEX(Data!1264:1264,1,$P$1-13))</f>
        <v>0</v>
      </c>
      <c r="E551" s="153">
        <f>(INDEX(Data!1264:1264,1,$P$1-12))+(INDEX(Data!1264:1264,1,$P$1-11))</f>
        <v>0</v>
      </c>
      <c r="F551" s="153">
        <f>(INDEX(Data!1264:1264,1,$P$1-10))+(INDEX(Data!1264:1264,1,$P$1-9))</f>
        <v>0</v>
      </c>
      <c r="G551" s="153">
        <f>(INDEX(Data!1264:1264,1,$P$1-8))+(INDEX(Data!1264:1264,1,$P$1-7))</f>
        <v>0</v>
      </c>
      <c r="H551" s="154">
        <f>(INDEX(Data!1264:1264,1,$P$1-6))+(INDEX(Data!1264:1264,1,$P$1-5))</f>
        <v>2064214</v>
      </c>
      <c r="I551" s="483">
        <f>(INDEX(Data!1264:1264,1,$P$1-4))+(INDEX(Data!1264:1264,1,$P$1-3))</f>
        <v>2112899</v>
      </c>
      <c r="J551" s="394">
        <f>(INDEX(Data!1264:1264,1,$P$1-2))+(INDEX(Data!1264:1264,1,$P$1-1))</f>
        <v>2223922</v>
      </c>
      <c r="K551" s="155">
        <f>(INDEX(Data!1264:1264,1,$P$1))+(INDEX(Data!1264:1264,1,$P$1+1))</f>
        <v>2630078</v>
      </c>
      <c r="N551" s="12"/>
      <c r="O551" s="12"/>
      <c r="P551" s="12"/>
      <c r="Q551" s="12"/>
      <c r="R551" s="12"/>
      <c r="S551" s="12"/>
      <c r="T551" s="12"/>
      <c r="U551" s="12"/>
    </row>
    <row r="552" spans="1:21" collapsed="1">
      <c r="A552" s="370" t="s">
        <v>229</v>
      </c>
      <c r="B552" s="446">
        <f t="shared" ref="B552:F552" si="167">SUM(B502:B551)</f>
        <v>0</v>
      </c>
      <c r="C552" s="446">
        <f t="shared" si="167"/>
        <v>0</v>
      </c>
      <c r="D552" s="446">
        <f t="shared" si="167"/>
        <v>0</v>
      </c>
      <c r="E552" s="446">
        <f t="shared" si="167"/>
        <v>0</v>
      </c>
      <c r="F552" s="446">
        <f t="shared" si="167"/>
        <v>0</v>
      </c>
      <c r="G552" s="446">
        <f t="shared" ref="G552:K552" si="168">SUM(G502:G551)</f>
        <v>0</v>
      </c>
      <c r="H552" s="406">
        <f t="shared" si="168"/>
        <v>172015292</v>
      </c>
      <c r="I552" s="446">
        <f t="shared" si="168"/>
        <v>169168401</v>
      </c>
      <c r="J552" s="406">
        <f t="shared" si="168"/>
        <v>179955686</v>
      </c>
      <c r="K552" s="407">
        <f t="shared" si="168"/>
        <v>228296111</v>
      </c>
      <c r="N552" s="12"/>
      <c r="O552" s="12"/>
      <c r="P552" s="12"/>
      <c r="Q552" s="12"/>
      <c r="R552" s="12"/>
      <c r="S552" s="12"/>
      <c r="T552" s="12"/>
      <c r="U552" s="12"/>
    </row>
    <row r="553" spans="1:21" ht="25.5" hidden="1">
      <c r="A553" s="426" t="s">
        <v>387</v>
      </c>
      <c r="B553" s="153"/>
      <c r="C553" s="153"/>
      <c r="D553" s="153"/>
      <c r="E553" s="153"/>
      <c r="F553" s="153"/>
      <c r="G553" s="153"/>
      <c r="H553" s="154"/>
      <c r="I553" s="153"/>
      <c r="J553" s="154"/>
      <c r="K553" s="155"/>
      <c r="N553" s="12"/>
      <c r="O553" s="12"/>
      <c r="P553" s="12"/>
      <c r="Q553" s="12"/>
      <c r="R553" s="12"/>
      <c r="S553" s="12"/>
      <c r="T553" s="12"/>
      <c r="U553" s="12"/>
    </row>
    <row r="554" spans="1:21" hidden="1">
      <c r="A554" s="426" t="s">
        <v>389</v>
      </c>
      <c r="B554" s="153"/>
      <c r="C554" s="153"/>
      <c r="D554" s="153"/>
      <c r="E554" s="153"/>
      <c r="F554" s="153"/>
      <c r="G554" s="153"/>
      <c r="H554" s="154"/>
      <c r="I554" s="153"/>
      <c r="J554" s="154"/>
      <c r="K554" s="155"/>
      <c r="N554" s="12"/>
      <c r="O554" s="12"/>
      <c r="P554" s="12"/>
      <c r="Q554" s="12"/>
      <c r="R554" s="12"/>
      <c r="S554" s="12"/>
      <c r="T554" s="12"/>
      <c r="U554" s="12"/>
    </row>
    <row r="555" spans="1:21" s="38" customFormat="1" hidden="1" outlineLevel="1">
      <c r="A555" s="600" t="s">
        <v>200</v>
      </c>
      <c r="B555" s="598"/>
      <c r="C555" s="598"/>
      <c r="D555" s="598"/>
      <c r="E555" s="598"/>
      <c r="F555" s="598"/>
      <c r="G555" s="598"/>
      <c r="H555" s="598"/>
      <c r="I555" s="598"/>
      <c r="J555" s="598"/>
      <c r="K555" s="599"/>
      <c r="L555" s="35"/>
      <c r="M555" s="35"/>
      <c r="N555" s="35"/>
      <c r="O555" s="35"/>
      <c r="P555" s="35"/>
      <c r="Q555" s="35"/>
      <c r="R555" s="35"/>
      <c r="S555" s="35"/>
      <c r="T555" s="35"/>
    </row>
    <row r="556" spans="1:21" s="38" customFormat="1" hidden="1" outlineLevel="1">
      <c r="A556" s="424" t="s">
        <v>47</v>
      </c>
      <c r="B556" s="173">
        <f>(INDEX(Data!1268:1268,1,$P$1-18))+(INDEX(Data!1268:1268,1,$P$1-17))</f>
        <v>120311432</v>
      </c>
      <c r="C556" s="173">
        <f>(INDEX(Data!1268:1268,1,$P$1-16))+(INDEX(Data!1268:1268,1,$P$1-15))</f>
        <v>115564930</v>
      </c>
      <c r="D556" s="173">
        <f>(INDEX(Data!1268:1268,1,$P$1-14))+(INDEX(Data!1268:1268,1,$P$1-13))</f>
        <v>130737272</v>
      </c>
      <c r="E556" s="173">
        <f>(INDEX(Data!1268:1268,1,$P$1-12))+(INDEX(Data!1268:1268,1,$P$1-11))</f>
        <v>135693392</v>
      </c>
      <c r="F556" s="173">
        <f>(INDEX(Data!1268:1268,1,$P$1-10))+(INDEX(Data!1268:1268,1,$P$1-9))</f>
        <v>135310960</v>
      </c>
      <c r="G556" s="173">
        <f>(INDEX(Data!1268:1268,1,$P$1-8))+(INDEX(Data!1268:1268,1,$P$1-7))</f>
        <v>132030890</v>
      </c>
      <c r="H556" s="175">
        <f>(INDEX(Data!1268:1268,1,$P$1-6))+(INDEX(Data!1268:1268,1,$P$1-5))</f>
        <v>112251936</v>
      </c>
      <c r="I556" s="173">
        <f>(INDEX(Data!1268:1268,1,$P$1-4))+(INDEX(Data!1268:1268,1,$P$1-3))</f>
        <v>105595463</v>
      </c>
      <c r="J556" s="175">
        <f>(INDEX(Data!1268:1268,1,$P$1-2))+(INDEX(Data!1268:1268,1,$P$1-1))</f>
        <v>104023310</v>
      </c>
      <c r="K556" s="174">
        <f>(INDEX(Data!1268:1268,1,$P$1))+(INDEX(Data!1268:1268,1,$P$1+1))</f>
        <v>105867918</v>
      </c>
      <c r="L556" s="12"/>
      <c r="M556" s="12"/>
      <c r="N556" s="12"/>
      <c r="O556" s="12"/>
      <c r="P556" s="12"/>
      <c r="Q556" s="12"/>
      <c r="R556" s="12"/>
      <c r="S556" s="12"/>
      <c r="T556" s="12"/>
      <c r="U556" s="12"/>
    </row>
    <row r="557" spans="1:21" s="38" customFormat="1" hidden="1" outlineLevel="1">
      <c r="A557" s="424" t="s">
        <v>48</v>
      </c>
      <c r="B557" s="153">
        <f>(INDEX(Data!1269:1269,1,$P$1-18))+(INDEX(Data!1269:1269,1,$P$1-17))</f>
        <v>16433388</v>
      </c>
      <c r="C557" s="153">
        <f>(INDEX(Data!1269:1269,1,$P$1-16))+(INDEX(Data!1269:1269,1,$P$1-15))</f>
        <v>16127910</v>
      </c>
      <c r="D557" s="153">
        <f>(INDEX(Data!1269:1269,1,$P$1-14))+(INDEX(Data!1269:1269,1,$P$1-13))</f>
        <v>16128596</v>
      </c>
      <c r="E557" s="153">
        <f>(INDEX(Data!1269:1269,1,$P$1-12))+(INDEX(Data!1269:1269,1,$P$1-11))</f>
        <v>16913417</v>
      </c>
      <c r="F557" s="153">
        <f>(INDEX(Data!1269:1269,1,$P$1-10))+(INDEX(Data!1269:1269,1,$P$1-9))</f>
        <v>14970090</v>
      </c>
      <c r="G557" s="153">
        <f>(INDEX(Data!1269:1269,1,$P$1-8))+(INDEX(Data!1269:1269,1,$P$1-7))</f>
        <v>14729178</v>
      </c>
      <c r="H557" s="154">
        <f>(INDEX(Data!1269:1269,1,$P$1-6))+(INDEX(Data!1269:1269,1,$P$1-5))</f>
        <v>12459906</v>
      </c>
      <c r="I557" s="153">
        <f>(INDEX(Data!1269:1269,1,$P$1-4))+(INDEX(Data!1269:1269,1,$P$1-3))</f>
        <v>12094563</v>
      </c>
      <c r="J557" s="154">
        <f>(INDEX(Data!1269:1269,1,$P$1-2))+(INDEX(Data!1269:1269,1,$P$1-1))</f>
        <v>13058569</v>
      </c>
      <c r="K557" s="155">
        <f>(INDEX(Data!1269:1269,1,$P$1))+(INDEX(Data!1269:1269,1,$P$1+1))</f>
        <v>12256294</v>
      </c>
      <c r="L557" s="12"/>
      <c r="M557" s="12"/>
      <c r="N557" s="12"/>
      <c r="O557" s="12"/>
      <c r="P557" s="12"/>
      <c r="Q557" s="12"/>
      <c r="R557" s="12"/>
      <c r="S557" s="12"/>
      <c r="T557" s="12"/>
      <c r="U557" s="12"/>
    </row>
    <row r="558" spans="1:21" s="38" customFormat="1" hidden="1" outlineLevel="1">
      <c r="A558" s="424" t="s">
        <v>49</v>
      </c>
      <c r="B558" s="153">
        <f>(INDEX(Data!1270:1270,1,$P$1-18))+(INDEX(Data!1270:1270,1,$P$1-17))</f>
        <v>34982086</v>
      </c>
      <c r="C558" s="153">
        <f>(INDEX(Data!1270:1270,1,$P$1-16))+(INDEX(Data!1270:1270,1,$P$1-15))</f>
        <v>31546891</v>
      </c>
      <c r="D558" s="153">
        <f>(INDEX(Data!1270:1270,1,$P$1-14))+(INDEX(Data!1270:1270,1,$P$1-13))</f>
        <v>33623370</v>
      </c>
      <c r="E558" s="153">
        <f>(INDEX(Data!1270:1270,1,$P$1-12))+(INDEX(Data!1270:1270,1,$P$1-11))</f>
        <v>34306533</v>
      </c>
      <c r="F558" s="153">
        <f>(INDEX(Data!1270:1270,1,$P$1-10))+(INDEX(Data!1270:1270,1,$P$1-9))</f>
        <v>31150796</v>
      </c>
      <c r="G558" s="153">
        <f>(INDEX(Data!1270:1270,1,$P$1-8))+(INDEX(Data!1270:1270,1,$P$1-7))</f>
        <v>30579222</v>
      </c>
      <c r="H558" s="154">
        <f>(INDEX(Data!1270:1270,1,$P$1-6))+(INDEX(Data!1270:1270,1,$P$1-5))</f>
        <v>27180720</v>
      </c>
      <c r="I558" s="153">
        <f>(INDEX(Data!1270:1270,1,$P$1-4))+(INDEX(Data!1270:1270,1,$P$1-3))</f>
        <v>24080445</v>
      </c>
      <c r="J558" s="154">
        <f>(INDEX(Data!1270:1270,1,$P$1-2))+(INDEX(Data!1270:1270,1,$P$1-1))</f>
        <v>22933585</v>
      </c>
      <c r="K558" s="155">
        <f>(INDEX(Data!1270:1270,1,$P$1))+(INDEX(Data!1270:1270,1,$P$1+1))</f>
        <v>24901937</v>
      </c>
      <c r="L558" s="12"/>
      <c r="M558" s="12"/>
      <c r="N558" s="12"/>
      <c r="O558" s="12"/>
      <c r="P558" s="12"/>
      <c r="Q558" s="12"/>
      <c r="R558" s="12"/>
      <c r="S558" s="12"/>
      <c r="T558" s="12"/>
      <c r="U558" s="12"/>
    </row>
    <row r="559" spans="1:21" s="38" customFormat="1" hidden="1" outlineLevel="1">
      <c r="A559" s="424" t="s">
        <v>50</v>
      </c>
      <c r="B559" s="153">
        <f>(INDEX(Data!1271:1271,1,$P$1-18))+(INDEX(Data!1271:1271,1,$P$1-17))</f>
        <v>16435368</v>
      </c>
      <c r="C559" s="153">
        <f>(INDEX(Data!1271:1271,1,$P$1-16))+(INDEX(Data!1271:1271,1,$P$1-15))</f>
        <v>16122891</v>
      </c>
      <c r="D559" s="153">
        <f>(INDEX(Data!1271:1271,1,$P$1-14))+(INDEX(Data!1271:1271,1,$P$1-13))</f>
        <v>16796712</v>
      </c>
      <c r="E559" s="153">
        <f>(INDEX(Data!1271:1271,1,$P$1-12))+(INDEX(Data!1271:1271,1,$P$1-11))</f>
        <v>15454658</v>
      </c>
      <c r="F559" s="153">
        <f>(INDEX(Data!1271:1271,1,$P$1-10))+(INDEX(Data!1271:1271,1,$P$1-9))</f>
        <v>14731508</v>
      </c>
      <c r="G559" s="153">
        <f>(INDEX(Data!1271:1271,1,$P$1-8))+(INDEX(Data!1271:1271,1,$P$1-7))</f>
        <v>15611248</v>
      </c>
      <c r="H559" s="154">
        <f>(INDEX(Data!1271:1271,1,$P$1-6))+(INDEX(Data!1271:1271,1,$P$1-5))</f>
        <v>12965910</v>
      </c>
      <c r="I559" s="153">
        <f>(INDEX(Data!1271:1271,1,$P$1-4))+(INDEX(Data!1271:1271,1,$P$1-3))</f>
        <v>12592130</v>
      </c>
      <c r="J559" s="154">
        <f>(INDEX(Data!1271:1271,1,$P$1-2))+(INDEX(Data!1271:1271,1,$P$1-1))</f>
        <v>12290120</v>
      </c>
      <c r="K559" s="155">
        <f>(INDEX(Data!1271:1271,1,$P$1))+(INDEX(Data!1271:1271,1,$P$1+1))</f>
        <v>11591031</v>
      </c>
      <c r="L559" s="12"/>
      <c r="M559" s="12"/>
      <c r="N559" s="12"/>
      <c r="O559" s="12"/>
      <c r="P559" s="12"/>
      <c r="Q559" s="12"/>
      <c r="R559" s="12"/>
      <c r="S559" s="12"/>
      <c r="T559" s="12"/>
      <c r="U559" s="12"/>
    </row>
    <row r="560" spans="1:21" s="38" customFormat="1" hidden="1" outlineLevel="1">
      <c r="A560" s="424" t="s">
        <v>51</v>
      </c>
      <c r="B560" s="153">
        <f>(INDEX(Data!1272:1272,1,$P$1-18))+(INDEX(Data!1272:1272,1,$P$1-17))</f>
        <v>77358754</v>
      </c>
      <c r="C560" s="153">
        <f>(INDEX(Data!1272:1272,1,$P$1-16))+(INDEX(Data!1272:1272,1,$P$1-15))</f>
        <v>71633214</v>
      </c>
      <c r="D560" s="153">
        <f>(INDEX(Data!1272:1272,1,$P$1-14))+(INDEX(Data!1272:1272,1,$P$1-13))</f>
        <v>74150242</v>
      </c>
      <c r="E560" s="153">
        <f>(INDEX(Data!1272:1272,1,$P$1-12))+(INDEX(Data!1272:1272,1,$P$1-11))</f>
        <v>83559699</v>
      </c>
      <c r="F560" s="153">
        <f>(INDEX(Data!1272:1272,1,$P$1-10))+(INDEX(Data!1272:1272,1,$P$1-9))</f>
        <v>87279151</v>
      </c>
      <c r="G560" s="153">
        <f>(INDEX(Data!1272:1272,1,$P$1-8))+(INDEX(Data!1272:1272,1,$P$1-7))</f>
        <v>90065460</v>
      </c>
      <c r="H560" s="154">
        <f>(INDEX(Data!1272:1272,1,$P$1-6))+(INDEX(Data!1272:1272,1,$P$1-5))</f>
        <v>79578034</v>
      </c>
      <c r="I560" s="153">
        <f>(INDEX(Data!1272:1272,1,$P$1-4))+(INDEX(Data!1272:1272,1,$P$1-3))</f>
        <v>76751327</v>
      </c>
      <c r="J560" s="154">
        <f>(INDEX(Data!1272:1272,1,$P$1-2))+(INDEX(Data!1272:1272,1,$P$1-1))</f>
        <v>75828934</v>
      </c>
      <c r="K560" s="155">
        <f>(INDEX(Data!1272:1272,1,$P$1))+(INDEX(Data!1272:1272,1,$P$1+1))</f>
        <v>75297093</v>
      </c>
      <c r="L560" s="12"/>
      <c r="M560" s="12"/>
      <c r="N560" s="12"/>
      <c r="O560" s="12"/>
      <c r="P560" s="12"/>
      <c r="Q560" s="12"/>
      <c r="R560" s="12"/>
      <c r="S560" s="12"/>
      <c r="T560" s="12"/>
      <c r="U560" s="12"/>
    </row>
    <row r="561" spans="1:21" s="38" customFormat="1" hidden="1" outlineLevel="1">
      <c r="A561" s="424" t="s">
        <v>52</v>
      </c>
      <c r="B561" s="153">
        <f>(INDEX(Data!1273:1273,1,$P$1-18))+(INDEX(Data!1273:1273,1,$P$1-17))</f>
        <v>40123832</v>
      </c>
      <c r="C561" s="153">
        <f>(INDEX(Data!1273:1273,1,$P$1-16))+(INDEX(Data!1273:1273,1,$P$1-15))</f>
        <v>36796275</v>
      </c>
      <c r="D561" s="153">
        <f>(INDEX(Data!1273:1273,1,$P$1-14))+(INDEX(Data!1273:1273,1,$P$1-13))</f>
        <v>37744228</v>
      </c>
      <c r="E561" s="153">
        <f>(INDEX(Data!1273:1273,1,$P$1-12))+(INDEX(Data!1273:1273,1,$P$1-11))</f>
        <v>41139958</v>
      </c>
      <c r="F561" s="153">
        <f>(INDEX(Data!1273:1273,1,$P$1-10))+(INDEX(Data!1273:1273,1,$P$1-9))</f>
        <v>43802250</v>
      </c>
      <c r="G561" s="153">
        <f>(INDEX(Data!1273:1273,1,$P$1-8))+(INDEX(Data!1273:1273,1,$P$1-7))</f>
        <v>40966406</v>
      </c>
      <c r="H561" s="154">
        <f>(INDEX(Data!1273:1273,1,$P$1-6))+(INDEX(Data!1273:1273,1,$P$1-5))</f>
        <v>39685524</v>
      </c>
      <c r="I561" s="153">
        <f>(INDEX(Data!1273:1273,1,$P$1-4))+(INDEX(Data!1273:1273,1,$P$1-3))</f>
        <v>41420771</v>
      </c>
      <c r="J561" s="154">
        <f>(INDEX(Data!1273:1273,1,$P$1-2))+(INDEX(Data!1273:1273,1,$P$1-1))</f>
        <v>39589728</v>
      </c>
      <c r="K561" s="155">
        <f>(INDEX(Data!1273:1273,1,$P$1))+(INDEX(Data!1273:1273,1,$P$1+1))</f>
        <v>39843626</v>
      </c>
      <c r="L561" s="12"/>
      <c r="M561" s="12"/>
      <c r="N561" s="12"/>
      <c r="O561" s="12"/>
      <c r="P561" s="12"/>
      <c r="Q561" s="12"/>
      <c r="R561" s="12"/>
      <c r="S561" s="12"/>
      <c r="T561" s="12"/>
      <c r="U561" s="12"/>
    </row>
    <row r="562" spans="1:21" s="38" customFormat="1" hidden="1" outlineLevel="1">
      <c r="A562" s="424" t="s">
        <v>53</v>
      </c>
      <c r="B562" s="153">
        <f>(INDEX(Data!1274:1274,1,$P$1-18))+(INDEX(Data!1274:1274,1,$P$1-17))</f>
        <v>12526052</v>
      </c>
      <c r="C562" s="153">
        <f>(INDEX(Data!1274:1274,1,$P$1-16))+(INDEX(Data!1274:1274,1,$P$1-15))</f>
        <v>11220652</v>
      </c>
      <c r="D562" s="153">
        <f>(INDEX(Data!1274:1274,1,$P$1-14))+(INDEX(Data!1274:1274,1,$P$1-13))</f>
        <v>12161304</v>
      </c>
      <c r="E562" s="153">
        <f>(INDEX(Data!1274:1274,1,$P$1-12))+(INDEX(Data!1274:1274,1,$P$1-11))</f>
        <v>11515769</v>
      </c>
      <c r="F562" s="153">
        <f>(INDEX(Data!1274:1274,1,$P$1-10))+(INDEX(Data!1274:1274,1,$P$1-9))</f>
        <v>9498623</v>
      </c>
      <c r="G562" s="153">
        <f>(INDEX(Data!1274:1274,1,$P$1-8))+(INDEX(Data!1274:1274,1,$P$1-7))</f>
        <v>9648314</v>
      </c>
      <c r="H562" s="154">
        <f>(INDEX(Data!1274:1274,1,$P$1-6))+(INDEX(Data!1274:1274,1,$P$1-5))</f>
        <v>8395190</v>
      </c>
      <c r="I562" s="153">
        <f>(INDEX(Data!1274:1274,1,$P$1-4))+(INDEX(Data!1274:1274,1,$P$1-3))</f>
        <v>8132874</v>
      </c>
      <c r="J562" s="154">
        <f>(INDEX(Data!1274:1274,1,$P$1-2))+(INDEX(Data!1274:1274,1,$P$1-1))</f>
        <v>8107679</v>
      </c>
      <c r="K562" s="155">
        <f>(INDEX(Data!1274:1274,1,$P$1))+(INDEX(Data!1274:1274,1,$P$1+1))</f>
        <v>7939082</v>
      </c>
      <c r="L562" s="12"/>
      <c r="M562" s="12"/>
      <c r="N562" s="12"/>
      <c r="O562" s="12"/>
      <c r="P562" s="12"/>
      <c r="Q562" s="12"/>
      <c r="R562" s="12"/>
      <c r="S562" s="12"/>
      <c r="T562" s="12"/>
      <c r="U562" s="12"/>
    </row>
    <row r="563" spans="1:21" s="38" customFormat="1" hidden="1" outlineLevel="1">
      <c r="A563" s="424" t="s">
        <v>54</v>
      </c>
      <c r="B563" s="153">
        <f>(INDEX(Data!1275:1275,1,$P$1-18))+(INDEX(Data!1275:1275,1,$P$1-17))</f>
        <v>35986374</v>
      </c>
      <c r="C563" s="153">
        <f>(INDEX(Data!1275:1275,1,$P$1-16))+(INDEX(Data!1275:1275,1,$P$1-15))</f>
        <v>35886775</v>
      </c>
      <c r="D563" s="153">
        <f>(INDEX(Data!1275:1275,1,$P$1-14))+(INDEX(Data!1275:1275,1,$P$1-13))</f>
        <v>38724256</v>
      </c>
      <c r="E563" s="153">
        <f>(INDEX(Data!1275:1275,1,$P$1-12))+(INDEX(Data!1275:1275,1,$P$1-11))</f>
        <v>40026227</v>
      </c>
      <c r="F563" s="153">
        <f>(INDEX(Data!1275:1275,1,$P$1-10))+(INDEX(Data!1275:1275,1,$P$1-9))</f>
        <v>39735424</v>
      </c>
      <c r="G563" s="153">
        <f>(INDEX(Data!1275:1275,1,$P$1-8))+(INDEX(Data!1275:1275,1,$P$1-7))</f>
        <v>39650190</v>
      </c>
      <c r="H563" s="154">
        <f>(INDEX(Data!1275:1275,1,$P$1-6))+(INDEX(Data!1275:1275,1,$P$1-5))</f>
        <v>36345770</v>
      </c>
      <c r="I563" s="153">
        <f>(INDEX(Data!1275:1275,1,$P$1-4))+(INDEX(Data!1275:1275,1,$P$1-3))</f>
        <v>31601567</v>
      </c>
      <c r="J563" s="154">
        <f>(INDEX(Data!1275:1275,1,$P$1-2))+(INDEX(Data!1275:1275,1,$P$1-1))</f>
        <v>28227606</v>
      </c>
      <c r="K563" s="155">
        <f>(INDEX(Data!1275:1275,1,$P$1))+(INDEX(Data!1275:1275,1,$P$1+1))</f>
        <v>27329175</v>
      </c>
      <c r="L563" s="12"/>
      <c r="M563" s="12"/>
      <c r="N563" s="12"/>
      <c r="O563" s="12"/>
      <c r="P563" s="12"/>
      <c r="Q563" s="12"/>
      <c r="R563" s="12"/>
      <c r="S563" s="12"/>
      <c r="T563" s="12"/>
      <c r="U563" s="12"/>
    </row>
    <row r="564" spans="1:21" s="38" customFormat="1" hidden="1" outlineLevel="1">
      <c r="A564" s="424" t="s">
        <v>55</v>
      </c>
      <c r="B564" s="153">
        <f>(INDEX(Data!1276:1276,1,$P$1-18))+(INDEX(Data!1276:1276,1,$P$1-17))</f>
        <v>8846300</v>
      </c>
      <c r="C564" s="153">
        <f>(INDEX(Data!1276:1276,1,$P$1-16))+(INDEX(Data!1276:1276,1,$P$1-15))</f>
        <v>8501577</v>
      </c>
      <c r="D564" s="153">
        <f>(INDEX(Data!1276:1276,1,$P$1-14))+(INDEX(Data!1276:1276,1,$P$1-13))</f>
        <v>10555362</v>
      </c>
      <c r="E564" s="153">
        <f>(INDEX(Data!1276:1276,1,$P$1-12))+(INDEX(Data!1276:1276,1,$P$1-11))</f>
        <v>10966216</v>
      </c>
      <c r="F564" s="153">
        <f>(INDEX(Data!1276:1276,1,$P$1-10))+(INDEX(Data!1276:1276,1,$P$1-9))</f>
        <v>10575007</v>
      </c>
      <c r="G564" s="153">
        <f>(INDEX(Data!1276:1276,1,$P$1-8))+(INDEX(Data!1276:1276,1,$P$1-7))</f>
        <v>11069796</v>
      </c>
      <c r="H564" s="154">
        <f>(INDEX(Data!1276:1276,1,$P$1-6))+(INDEX(Data!1276:1276,1,$P$1-5))</f>
        <v>8438420</v>
      </c>
      <c r="I564" s="153">
        <f>(INDEX(Data!1276:1276,1,$P$1-4))+(INDEX(Data!1276:1276,1,$P$1-3))</f>
        <v>8320929</v>
      </c>
      <c r="J564" s="154">
        <f>(INDEX(Data!1276:1276,1,$P$1-2))+(INDEX(Data!1276:1276,1,$P$1-1))</f>
        <v>7579737</v>
      </c>
      <c r="K564" s="155">
        <f>(INDEX(Data!1276:1276,1,$P$1))+(INDEX(Data!1276:1276,1,$P$1+1))</f>
        <v>8135482</v>
      </c>
      <c r="L564" s="12"/>
      <c r="M564" s="12"/>
      <c r="N564" s="12"/>
      <c r="O564" s="12"/>
      <c r="P564" s="12"/>
      <c r="Q564" s="12"/>
      <c r="R564" s="12"/>
      <c r="S564" s="12"/>
      <c r="T564" s="12"/>
      <c r="U564" s="12"/>
    </row>
    <row r="565" spans="1:21" s="38" customFormat="1" hidden="1" outlineLevel="1">
      <c r="A565" s="424" t="s">
        <v>56</v>
      </c>
      <c r="B565" s="153">
        <f>(INDEX(Data!1277:1277,1,$P$1-18))+(INDEX(Data!1277:1277,1,$P$1-17))</f>
        <v>4636750</v>
      </c>
      <c r="C565" s="153">
        <f>(INDEX(Data!1277:1277,1,$P$1-16))+(INDEX(Data!1277:1277,1,$P$1-15))</f>
        <v>4184374</v>
      </c>
      <c r="D565" s="153">
        <f>(INDEX(Data!1277:1277,1,$P$1-14))+(INDEX(Data!1277:1277,1,$P$1-13))</f>
        <v>4173514</v>
      </c>
      <c r="E565" s="153">
        <f>(INDEX(Data!1277:1277,1,$P$1-12))+(INDEX(Data!1277:1277,1,$P$1-11))</f>
        <v>3980575</v>
      </c>
      <c r="F565" s="153">
        <f>(INDEX(Data!1277:1277,1,$P$1-10))+(INDEX(Data!1277:1277,1,$P$1-9))</f>
        <v>4170317</v>
      </c>
      <c r="G565" s="153">
        <f>(INDEX(Data!1277:1277,1,$P$1-8))+(INDEX(Data!1277:1277,1,$P$1-7))</f>
        <v>4606364</v>
      </c>
      <c r="H565" s="154">
        <f>(INDEX(Data!1277:1277,1,$P$1-6))+(INDEX(Data!1277:1277,1,$P$1-5))</f>
        <v>3506696</v>
      </c>
      <c r="I565" s="153">
        <f>(INDEX(Data!1277:1277,1,$P$1-4))+(INDEX(Data!1277:1277,1,$P$1-3))</f>
        <v>3697763</v>
      </c>
      <c r="J565" s="154">
        <f>(INDEX(Data!1277:1277,1,$P$1-2))+(INDEX(Data!1277:1277,1,$P$1-1))</f>
        <v>3872747</v>
      </c>
      <c r="K565" s="155">
        <f>(INDEX(Data!1277:1277,1,$P$1))+(INDEX(Data!1277:1277,1,$P$1+1))</f>
        <v>3932740</v>
      </c>
      <c r="L565" s="12"/>
      <c r="M565" s="12"/>
      <c r="N565" s="12"/>
      <c r="O565" s="12"/>
      <c r="P565" s="12"/>
      <c r="Q565" s="12"/>
      <c r="R565" s="12"/>
      <c r="S565" s="12"/>
      <c r="T565" s="12"/>
      <c r="U565" s="12"/>
    </row>
    <row r="566" spans="1:21" s="38" customFormat="1" hidden="1" outlineLevel="1">
      <c r="A566" s="424" t="s">
        <v>57</v>
      </c>
      <c r="B566" s="153">
        <f>(INDEX(Data!1278:1278,1,$P$1-18))+(INDEX(Data!1278:1278,1,$P$1-17))</f>
        <v>14065248</v>
      </c>
      <c r="C566" s="153">
        <f>(INDEX(Data!1278:1278,1,$P$1-16))+(INDEX(Data!1278:1278,1,$P$1-15))</f>
        <v>13650878</v>
      </c>
      <c r="D566" s="153">
        <f>(INDEX(Data!1278:1278,1,$P$1-14))+(INDEX(Data!1278:1278,1,$P$1-13))</f>
        <v>13612444</v>
      </c>
      <c r="E566" s="153">
        <f>(INDEX(Data!1278:1278,1,$P$1-12))+(INDEX(Data!1278:1278,1,$P$1-11))</f>
        <v>11081081</v>
      </c>
      <c r="F566" s="153">
        <f>(INDEX(Data!1278:1278,1,$P$1-10))+(INDEX(Data!1278:1278,1,$P$1-9))</f>
        <v>12647850</v>
      </c>
      <c r="G566" s="153">
        <f>(INDEX(Data!1278:1278,1,$P$1-8))+(INDEX(Data!1278:1278,1,$P$1-7))</f>
        <v>12486750</v>
      </c>
      <c r="H566" s="154">
        <f>(INDEX(Data!1278:1278,1,$P$1-6))+(INDEX(Data!1278:1278,1,$P$1-5))</f>
        <v>10464272</v>
      </c>
      <c r="I566" s="153">
        <f>(INDEX(Data!1278:1278,1,$P$1-4))+(INDEX(Data!1278:1278,1,$P$1-3))</f>
        <v>10742762</v>
      </c>
      <c r="J566" s="154">
        <f>(INDEX(Data!1278:1278,1,$P$1-2))+(INDEX(Data!1278:1278,1,$P$1-1))</f>
        <v>11849299</v>
      </c>
      <c r="K566" s="155">
        <f>(INDEX(Data!1278:1278,1,$P$1))+(INDEX(Data!1278:1278,1,$P$1+1))</f>
        <v>9868170</v>
      </c>
      <c r="L566" s="12"/>
      <c r="M566" s="12"/>
      <c r="N566" s="12"/>
      <c r="O566" s="12"/>
      <c r="P566" s="12"/>
      <c r="Q566" s="12"/>
      <c r="R566" s="12"/>
      <c r="S566" s="12"/>
      <c r="T566" s="12"/>
      <c r="U566" s="12"/>
    </row>
    <row r="567" spans="1:21" s="38" customFormat="1" hidden="1" outlineLevel="1">
      <c r="A567" s="424" t="s">
        <v>58</v>
      </c>
      <c r="B567" s="153">
        <f>(INDEX(Data!1279:1279,1,$P$1-18))+(INDEX(Data!1279:1279,1,$P$1-17))</f>
        <v>12702394</v>
      </c>
      <c r="C567" s="153">
        <f>(INDEX(Data!1279:1279,1,$P$1-16))+(INDEX(Data!1279:1279,1,$P$1-15))</f>
        <v>12179999</v>
      </c>
      <c r="D567" s="153">
        <f>(INDEX(Data!1279:1279,1,$P$1-14))+(INDEX(Data!1279:1279,1,$P$1-13))</f>
        <v>12707408</v>
      </c>
      <c r="E567" s="153">
        <f>(INDEX(Data!1279:1279,1,$P$1-12))+(INDEX(Data!1279:1279,1,$P$1-11))</f>
        <v>12175454</v>
      </c>
      <c r="F567" s="153">
        <f>(INDEX(Data!1279:1279,1,$P$1-10))+(INDEX(Data!1279:1279,1,$P$1-9))</f>
        <v>11351293</v>
      </c>
      <c r="G567" s="153">
        <f>(INDEX(Data!1279:1279,1,$P$1-8))+(INDEX(Data!1279:1279,1,$P$1-7))</f>
        <v>12038694</v>
      </c>
      <c r="H567" s="154">
        <f>(INDEX(Data!1279:1279,1,$P$1-6))+(INDEX(Data!1279:1279,1,$P$1-5))</f>
        <v>10210630</v>
      </c>
      <c r="I567" s="153">
        <f>(INDEX(Data!1279:1279,1,$P$1-4))+(INDEX(Data!1279:1279,1,$P$1-3))</f>
        <v>9668942</v>
      </c>
      <c r="J567" s="154">
        <f>(INDEX(Data!1279:1279,1,$P$1-2))+(INDEX(Data!1279:1279,1,$P$1-1))</f>
        <v>9771517</v>
      </c>
      <c r="K567" s="155">
        <f>(INDEX(Data!1279:1279,1,$P$1))+(INDEX(Data!1279:1279,1,$P$1+1))</f>
        <v>10253477</v>
      </c>
      <c r="L567" s="12"/>
      <c r="M567" s="12"/>
      <c r="N567" s="12"/>
      <c r="O567" s="12"/>
      <c r="P567" s="12"/>
      <c r="Q567" s="12"/>
      <c r="R567" s="12"/>
      <c r="S567" s="12"/>
      <c r="T567" s="12"/>
      <c r="U567" s="12"/>
    </row>
    <row r="568" spans="1:21" s="38" customFormat="1" hidden="1" outlineLevel="1">
      <c r="A568" s="424" t="s">
        <v>59</v>
      </c>
      <c r="B568" s="153">
        <f>(INDEX(Data!1280:1280,1,$P$1-18))+(INDEX(Data!1280:1280,1,$P$1-17))</f>
        <v>43576374</v>
      </c>
      <c r="C568" s="153">
        <f>(INDEX(Data!1280:1280,1,$P$1-16))+(INDEX(Data!1280:1280,1,$P$1-15))</f>
        <v>44175664</v>
      </c>
      <c r="D568" s="153">
        <f>(INDEX(Data!1280:1280,1,$P$1-14))+(INDEX(Data!1280:1280,1,$P$1-13))</f>
        <v>49972012</v>
      </c>
      <c r="E568" s="153">
        <f>(INDEX(Data!1280:1280,1,$P$1-12))+(INDEX(Data!1280:1280,1,$P$1-11))</f>
        <v>56382881</v>
      </c>
      <c r="F568" s="153">
        <f>(INDEX(Data!1280:1280,1,$P$1-10))+(INDEX(Data!1280:1280,1,$P$1-9))</f>
        <v>59715707</v>
      </c>
      <c r="G568" s="153">
        <f>(INDEX(Data!1280:1280,1,$P$1-8))+(INDEX(Data!1280:1280,1,$P$1-7))</f>
        <v>60045696</v>
      </c>
      <c r="H568" s="154">
        <f>(INDEX(Data!1280:1280,1,$P$1-6))+(INDEX(Data!1280:1280,1,$P$1-5))</f>
        <v>58504588</v>
      </c>
      <c r="I568" s="153">
        <f>(INDEX(Data!1280:1280,1,$P$1-4))+(INDEX(Data!1280:1280,1,$P$1-3))</f>
        <v>59847475</v>
      </c>
      <c r="J568" s="154">
        <f>(INDEX(Data!1280:1280,1,$P$1-2))+(INDEX(Data!1280:1280,1,$P$1-1))</f>
        <v>62168936</v>
      </c>
      <c r="K568" s="155">
        <f>(INDEX(Data!1280:1280,1,$P$1))+(INDEX(Data!1280:1280,1,$P$1+1))</f>
        <v>68414733</v>
      </c>
      <c r="L568" s="12"/>
      <c r="M568" s="12"/>
      <c r="N568" s="12"/>
      <c r="O568" s="12"/>
      <c r="P568" s="12"/>
      <c r="Q568" s="12"/>
      <c r="R568" s="12"/>
      <c r="S568" s="12"/>
      <c r="T568" s="12"/>
      <c r="U568" s="12"/>
    </row>
    <row r="569" spans="1:21" s="38" customFormat="1" hidden="1" outlineLevel="1">
      <c r="A569" s="425" t="s">
        <v>184</v>
      </c>
      <c r="B569" s="153">
        <f>(INDEX(Data!1281:1281,1,$P$1-18))+(INDEX(Data!1281:1281,1,$P$1-17))</f>
        <v>172488082</v>
      </c>
      <c r="C569" s="153">
        <f>(INDEX(Data!1281:1281,1,$P$1-16))+(INDEX(Data!1281:1281,1,$P$1-15))</f>
        <v>166437108</v>
      </c>
      <c r="D569" s="153">
        <f>(INDEX(Data!1281:1281,1,$P$1-14))+(INDEX(Data!1281:1281,1,$P$1-13))</f>
        <v>169763213</v>
      </c>
      <c r="E569" s="153">
        <f>(INDEX(Data!1281:1281,1,$P$1-12))+(INDEX(Data!1281:1281,1,$P$1-11))</f>
        <v>178996408</v>
      </c>
      <c r="F569" s="153">
        <f>(INDEX(Data!1281:1281,1,$P$1-10))+(INDEX(Data!1281:1281,1,$P$1-9))</f>
        <v>183819935</v>
      </c>
      <c r="G569" s="153">
        <f>(INDEX(Data!1281:1281,1,$P$1-8))+(INDEX(Data!1281:1281,1,$P$1-7))</f>
        <v>179910758</v>
      </c>
      <c r="H569" s="154">
        <f>(INDEX(Data!1281:1281,1,$P$1-6))+(INDEX(Data!1281:1281,1,$P$1-5))</f>
        <v>157506402</v>
      </c>
      <c r="I569" s="153">
        <f>(INDEX(Data!1281:1281,1,$P$1-4))+(INDEX(Data!1281:1281,1,$P$1-3))</f>
        <v>154616241</v>
      </c>
      <c r="J569" s="154">
        <f>(INDEX(Data!1281:1281,1,$P$1-2))+(INDEX(Data!1281:1281,1,$P$1-1))</f>
        <v>157958106</v>
      </c>
      <c r="K569" s="155">
        <f>(INDEX(Data!1281:1281,1,$P$1))+(INDEX(Data!1281:1281,1,$P$1+1))</f>
        <v>166678764</v>
      </c>
      <c r="L569" s="12"/>
      <c r="M569" s="12"/>
      <c r="N569" s="12"/>
      <c r="O569" s="12"/>
      <c r="P569" s="12"/>
      <c r="Q569" s="12"/>
      <c r="R569" s="12"/>
      <c r="S569" s="12"/>
      <c r="T569" s="12"/>
      <c r="U569" s="12"/>
    </row>
    <row r="570" spans="1:21" s="38" customFormat="1" hidden="1" outlineLevel="1">
      <c r="A570" s="424" t="s">
        <v>60</v>
      </c>
      <c r="B570" s="153">
        <f>(INDEX(Data!1282:1282,1,$P$1-18))+(INDEX(Data!1282:1282,1,$P$1-17))</f>
        <v>38196376</v>
      </c>
      <c r="C570" s="153">
        <f>(INDEX(Data!1282:1282,1,$P$1-16))+(INDEX(Data!1282:1282,1,$P$1-15))</f>
        <v>37427595</v>
      </c>
      <c r="D570" s="153">
        <f>(INDEX(Data!1282:1282,1,$P$1-14))+(INDEX(Data!1282:1282,1,$P$1-13))</f>
        <v>37257542</v>
      </c>
      <c r="E570" s="153">
        <f>(INDEX(Data!1282:1282,1,$P$1-12))+(INDEX(Data!1282:1282,1,$P$1-11))</f>
        <v>37317354</v>
      </c>
      <c r="F570" s="153">
        <f>(INDEX(Data!1282:1282,1,$P$1-10))+(INDEX(Data!1282:1282,1,$P$1-9))</f>
        <v>34871400</v>
      </c>
      <c r="G570" s="153">
        <f>(INDEX(Data!1282:1282,1,$P$1-8))+(INDEX(Data!1282:1282,1,$P$1-7))</f>
        <v>33175896</v>
      </c>
      <c r="H570" s="154">
        <f>(INDEX(Data!1282:1282,1,$P$1-6))+(INDEX(Data!1282:1282,1,$P$1-5))</f>
        <v>26717374</v>
      </c>
      <c r="I570" s="153">
        <f>(INDEX(Data!1282:1282,1,$P$1-4))+(INDEX(Data!1282:1282,1,$P$1-3))</f>
        <v>25688378</v>
      </c>
      <c r="J570" s="154">
        <f>(INDEX(Data!1282:1282,1,$P$1-2))+(INDEX(Data!1282:1282,1,$P$1-1))</f>
        <v>27948680</v>
      </c>
      <c r="K570" s="155">
        <f>(INDEX(Data!1282:1282,1,$P$1))+(INDEX(Data!1282:1282,1,$P$1+1))</f>
        <v>28349143</v>
      </c>
      <c r="L570" s="12"/>
      <c r="M570" s="12"/>
      <c r="N570" s="12"/>
      <c r="O570" s="12"/>
      <c r="P570" s="12"/>
      <c r="Q570" s="12"/>
      <c r="R570" s="12"/>
      <c r="S570" s="12"/>
      <c r="T570" s="12"/>
      <c r="U570" s="12"/>
    </row>
    <row r="571" spans="1:21" s="38" customFormat="1" hidden="1" outlineLevel="1">
      <c r="A571" s="424" t="s">
        <v>61</v>
      </c>
      <c r="B571" s="153">
        <f>(INDEX(Data!1283:1283,1,$P$1-18))+(INDEX(Data!1283:1283,1,$P$1-17))</f>
        <v>64523858</v>
      </c>
      <c r="C571" s="153">
        <f>(INDEX(Data!1283:1283,1,$P$1-16))+(INDEX(Data!1283:1283,1,$P$1-15))</f>
        <v>58158531</v>
      </c>
      <c r="D571" s="153">
        <f>(INDEX(Data!1283:1283,1,$P$1-14))+(INDEX(Data!1283:1283,1,$P$1-13))</f>
        <v>63284766</v>
      </c>
      <c r="E571" s="153">
        <f>(INDEX(Data!1283:1283,1,$P$1-12))+(INDEX(Data!1283:1283,1,$P$1-11))</f>
        <v>66712421</v>
      </c>
      <c r="F571" s="153">
        <f>(INDEX(Data!1283:1283,1,$P$1-10))+(INDEX(Data!1283:1283,1,$P$1-9))</f>
        <v>63119884</v>
      </c>
      <c r="G571" s="153">
        <f>(INDEX(Data!1283:1283,1,$P$1-8))+(INDEX(Data!1283:1283,1,$P$1-7))</f>
        <v>62040184</v>
      </c>
      <c r="H571" s="154">
        <f>(INDEX(Data!1283:1283,1,$P$1-6))+(INDEX(Data!1283:1283,1,$P$1-5))</f>
        <v>58498508</v>
      </c>
      <c r="I571" s="153">
        <f>(INDEX(Data!1283:1283,1,$P$1-4))+(INDEX(Data!1283:1283,1,$P$1-3))</f>
        <v>54981812</v>
      </c>
      <c r="J571" s="154">
        <f>(INDEX(Data!1283:1283,1,$P$1-2))+(INDEX(Data!1283:1283,1,$P$1-1))</f>
        <v>54150332</v>
      </c>
      <c r="K571" s="155">
        <f>(INDEX(Data!1283:1283,1,$P$1))+(INDEX(Data!1283:1283,1,$P$1+1))</f>
        <v>53299045</v>
      </c>
      <c r="L571" s="12"/>
      <c r="M571" s="12"/>
      <c r="N571" s="12"/>
      <c r="O571" s="12"/>
      <c r="P571" s="12"/>
      <c r="Q571" s="12"/>
      <c r="R571" s="12"/>
      <c r="S571" s="12"/>
      <c r="T571" s="12"/>
      <c r="U571" s="12"/>
    </row>
    <row r="572" spans="1:21" s="38" customFormat="1" hidden="1" outlineLevel="1">
      <c r="A572" s="424" t="s">
        <v>62</v>
      </c>
      <c r="B572" s="153">
        <f>(INDEX(Data!1284:1284,1,$P$1-18))+(INDEX(Data!1284:1284,1,$P$1-17))</f>
        <v>4873818</v>
      </c>
      <c r="C572" s="153">
        <f>(INDEX(Data!1284:1284,1,$P$1-16))+(INDEX(Data!1284:1284,1,$P$1-15))</f>
        <v>4988618</v>
      </c>
      <c r="D572" s="153">
        <f>(INDEX(Data!1284:1284,1,$P$1-14))+(INDEX(Data!1284:1284,1,$P$1-13))</f>
        <v>5477752</v>
      </c>
      <c r="E572" s="153">
        <f>(INDEX(Data!1284:1284,1,$P$1-12))+(INDEX(Data!1284:1284,1,$P$1-11))</f>
        <v>5374250</v>
      </c>
      <c r="F572" s="153">
        <f>(INDEX(Data!1284:1284,1,$P$1-10))+(INDEX(Data!1284:1284,1,$P$1-9))</f>
        <v>4636754</v>
      </c>
      <c r="G572" s="153">
        <f>(INDEX(Data!1284:1284,1,$P$1-8))+(INDEX(Data!1284:1284,1,$P$1-7))</f>
        <v>3613842</v>
      </c>
      <c r="H572" s="154">
        <f>(INDEX(Data!1284:1284,1,$P$1-6))+(INDEX(Data!1284:1284,1,$P$1-5))</f>
        <v>3228364</v>
      </c>
      <c r="I572" s="153">
        <f>(INDEX(Data!1284:1284,1,$P$1-4))+(INDEX(Data!1284:1284,1,$P$1-3))</f>
        <v>3546301</v>
      </c>
      <c r="J572" s="154">
        <f>(INDEX(Data!1284:1284,1,$P$1-2))+(INDEX(Data!1284:1284,1,$P$1-1))</f>
        <v>3520190</v>
      </c>
      <c r="K572" s="155">
        <f>(INDEX(Data!1284:1284,1,$P$1))+(INDEX(Data!1284:1284,1,$P$1+1))</f>
        <v>3177600</v>
      </c>
      <c r="L572" s="12"/>
      <c r="M572" s="12"/>
      <c r="N572" s="12"/>
      <c r="O572" s="12"/>
      <c r="P572" s="12"/>
      <c r="Q572" s="12"/>
      <c r="R572" s="12"/>
      <c r="S572" s="12"/>
      <c r="T572" s="12"/>
      <c r="U572" s="12"/>
    </row>
    <row r="573" spans="1:21" s="38" customFormat="1" hidden="1" outlineLevel="1">
      <c r="A573" s="424" t="s">
        <v>63</v>
      </c>
      <c r="B573" s="153">
        <f>(INDEX(Data!1285:1285,1,$P$1-18))+(INDEX(Data!1285:1285,1,$P$1-17))</f>
        <v>10568568</v>
      </c>
      <c r="C573" s="153">
        <f>(INDEX(Data!1285:1285,1,$P$1-16))+(INDEX(Data!1285:1285,1,$P$1-15))</f>
        <v>9491000</v>
      </c>
      <c r="D573" s="153">
        <f>(INDEX(Data!1285:1285,1,$P$1-14))+(INDEX(Data!1285:1285,1,$P$1-13))</f>
        <v>9440802</v>
      </c>
      <c r="E573" s="153">
        <f>(INDEX(Data!1285:1285,1,$P$1-12))+(INDEX(Data!1285:1285,1,$P$1-11))</f>
        <v>7638625</v>
      </c>
      <c r="F573" s="153">
        <f>(INDEX(Data!1285:1285,1,$P$1-10))+(INDEX(Data!1285:1285,1,$P$1-9))</f>
        <v>6439807</v>
      </c>
      <c r="G573" s="153">
        <f>(INDEX(Data!1285:1285,1,$P$1-8))+(INDEX(Data!1285:1285,1,$P$1-7))</f>
        <v>6731980</v>
      </c>
      <c r="H573" s="154">
        <f>(INDEX(Data!1285:1285,1,$P$1-6))+(INDEX(Data!1285:1285,1,$P$1-5))</f>
        <v>5945240</v>
      </c>
      <c r="I573" s="153">
        <f>(INDEX(Data!1285:1285,1,$P$1-4))+(INDEX(Data!1285:1285,1,$P$1-3))</f>
        <v>5715401</v>
      </c>
      <c r="J573" s="154">
        <f>(INDEX(Data!1285:1285,1,$P$1-2))+(INDEX(Data!1285:1285,1,$P$1-1))</f>
        <v>6202269</v>
      </c>
      <c r="K573" s="155">
        <f>(INDEX(Data!1285:1285,1,$P$1))+(INDEX(Data!1285:1285,1,$P$1+1))</f>
        <v>7076599</v>
      </c>
      <c r="L573" s="12"/>
      <c r="M573" s="12"/>
      <c r="N573" s="12"/>
      <c r="O573" s="12"/>
      <c r="P573" s="12"/>
      <c r="Q573" s="12"/>
      <c r="R573" s="12"/>
      <c r="S573" s="12"/>
      <c r="T573" s="12"/>
      <c r="U573" s="12"/>
    </row>
    <row r="574" spans="1:21" s="38" customFormat="1" hidden="1" outlineLevel="1">
      <c r="A574" s="424" t="s">
        <v>64</v>
      </c>
      <c r="B574" s="153">
        <f>(INDEX(Data!1286:1286,1,$P$1-18))+(INDEX(Data!1286:1286,1,$P$1-17))</f>
        <v>12772154</v>
      </c>
      <c r="C574" s="153">
        <f>(INDEX(Data!1286:1286,1,$P$1-16))+(INDEX(Data!1286:1286,1,$P$1-15))</f>
        <v>12032097</v>
      </c>
      <c r="D574" s="153">
        <f>(INDEX(Data!1286:1286,1,$P$1-14))+(INDEX(Data!1286:1286,1,$P$1-13))</f>
        <v>13140810</v>
      </c>
      <c r="E574" s="153">
        <f>(INDEX(Data!1286:1286,1,$P$1-12))+(INDEX(Data!1286:1286,1,$P$1-11))</f>
        <v>13910141</v>
      </c>
      <c r="F574" s="153">
        <f>(INDEX(Data!1286:1286,1,$P$1-10))+(INDEX(Data!1286:1286,1,$P$1-9))</f>
        <v>13957277</v>
      </c>
      <c r="G574" s="153">
        <f>(INDEX(Data!1286:1286,1,$P$1-8))+(INDEX(Data!1286:1286,1,$P$1-7))</f>
        <v>15162836</v>
      </c>
      <c r="H574" s="154">
        <f>(INDEX(Data!1286:1286,1,$P$1-6))+(INDEX(Data!1286:1286,1,$P$1-5))</f>
        <v>12706262</v>
      </c>
      <c r="I574" s="153">
        <f>(INDEX(Data!1286:1286,1,$P$1-4))+(INDEX(Data!1286:1286,1,$P$1-3))</f>
        <v>12174067</v>
      </c>
      <c r="J574" s="154">
        <f>(INDEX(Data!1286:1286,1,$P$1-2))+(INDEX(Data!1286:1286,1,$P$1-1))</f>
        <v>11024306</v>
      </c>
      <c r="K574" s="155">
        <f>(INDEX(Data!1286:1286,1,$P$1))+(INDEX(Data!1286:1286,1,$P$1+1))</f>
        <v>10816430</v>
      </c>
      <c r="L574" s="12"/>
      <c r="M574" s="12"/>
      <c r="N574" s="12"/>
      <c r="O574" s="12"/>
      <c r="P574" s="12"/>
      <c r="Q574" s="12"/>
      <c r="R574" s="12"/>
      <c r="S574" s="12"/>
      <c r="T574" s="12"/>
      <c r="U574" s="12"/>
    </row>
    <row r="575" spans="1:21" s="38" customFormat="1" hidden="1" outlineLevel="1">
      <c r="A575" s="424" t="s">
        <v>65</v>
      </c>
      <c r="B575" s="153">
        <f>(INDEX(Data!1287:1287,1,$P$1-18))+(INDEX(Data!1287:1287,1,$P$1-17))</f>
        <v>9982342</v>
      </c>
      <c r="C575" s="153">
        <f>(INDEX(Data!1287:1287,1,$P$1-16))+(INDEX(Data!1287:1287,1,$P$1-15))</f>
        <v>10715664</v>
      </c>
      <c r="D575" s="153">
        <f>(INDEX(Data!1287:1287,1,$P$1-14))+(INDEX(Data!1287:1287,1,$P$1-13))</f>
        <v>11069698</v>
      </c>
      <c r="E575" s="153">
        <f>(INDEX(Data!1287:1287,1,$P$1-12))+(INDEX(Data!1287:1287,1,$P$1-11))</f>
        <v>12995631</v>
      </c>
      <c r="F575" s="153">
        <f>(INDEX(Data!1287:1287,1,$P$1-10))+(INDEX(Data!1287:1287,1,$P$1-9))</f>
        <v>12954070</v>
      </c>
      <c r="G575" s="153">
        <f>(INDEX(Data!1287:1287,1,$P$1-8))+(INDEX(Data!1287:1287,1,$P$1-7))</f>
        <v>13384660</v>
      </c>
      <c r="H575" s="154">
        <f>(INDEX(Data!1287:1287,1,$P$1-6))+(INDEX(Data!1287:1287,1,$P$1-5))</f>
        <v>12240006</v>
      </c>
      <c r="I575" s="153">
        <f>(INDEX(Data!1287:1287,1,$P$1-4))+(INDEX(Data!1287:1287,1,$P$1-3))</f>
        <v>10827985</v>
      </c>
      <c r="J575" s="154">
        <f>(INDEX(Data!1287:1287,1,$P$1-2))+(INDEX(Data!1287:1287,1,$P$1-1))</f>
        <v>10166023</v>
      </c>
      <c r="K575" s="155">
        <f>(INDEX(Data!1287:1287,1,$P$1))+(INDEX(Data!1287:1287,1,$P$1+1))</f>
        <v>10670879</v>
      </c>
      <c r="L575" s="12"/>
      <c r="M575" s="12"/>
      <c r="N575" s="12"/>
      <c r="O575" s="12"/>
      <c r="P575" s="12"/>
      <c r="Q575" s="12"/>
      <c r="R575" s="12"/>
      <c r="S575" s="12"/>
      <c r="T575" s="12"/>
      <c r="U575" s="12"/>
    </row>
    <row r="576" spans="1:21" s="38" customFormat="1" hidden="1" outlineLevel="1">
      <c r="A576" s="424" t="s">
        <v>66</v>
      </c>
      <c r="B576" s="153">
        <f>(INDEX(Data!1288:1288,1,$P$1-18))+(INDEX(Data!1288:1288,1,$P$1-17))</f>
        <v>133282674</v>
      </c>
      <c r="C576" s="153">
        <f>(INDEX(Data!1288:1288,1,$P$1-16))+(INDEX(Data!1288:1288,1,$P$1-15))</f>
        <v>118418458</v>
      </c>
      <c r="D576" s="153">
        <f>(INDEX(Data!1288:1288,1,$P$1-14))+(INDEX(Data!1288:1288,1,$P$1-13))</f>
        <v>122466236</v>
      </c>
      <c r="E576" s="153">
        <f>(INDEX(Data!1288:1288,1,$P$1-12))+(INDEX(Data!1288:1288,1,$P$1-11))</f>
        <v>127254865</v>
      </c>
      <c r="F576" s="153">
        <f>(INDEX(Data!1288:1288,1,$P$1-10))+(INDEX(Data!1288:1288,1,$P$1-9))</f>
        <v>131939958</v>
      </c>
      <c r="G576" s="153">
        <f>(INDEX(Data!1288:1288,1,$P$1-8))+(INDEX(Data!1288:1288,1,$P$1-7))</f>
        <v>140653006</v>
      </c>
      <c r="H576" s="154">
        <f>(INDEX(Data!1288:1288,1,$P$1-6))+(INDEX(Data!1288:1288,1,$P$1-5))</f>
        <v>124380860</v>
      </c>
      <c r="I576" s="153">
        <f>(INDEX(Data!1288:1288,1,$P$1-4))+(INDEX(Data!1288:1288,1,$P$1-3))</f>
        <v>126021909</v>
      </c>
      <c r="J576" s="154">
        <f>(INDEX(Data!1288:1288,1,$P$1-2))+(INDEX(Data!1288:1288,1,$P$1-1))</f>
        <v>121373150</v>
      </c>
      <c r="K576" s="155">
        <f>(INDEX(Data!1288:1288,1,$P$1))+(INDEX(Data!1288:1288,1,$P$1+1))</f>
        <v>116950133</v>
      </c>
      <c r="L576" s="12"/>
      <c r="M576" s="12"/>
      <c r="N576" s="12"/>
      <c r="O576" s="12"/>
      <c r="P576" s="12"/>
      <c r="Q576" s="12"/>
      <c r="R576" s="12"/>
      <c r="S576" s="12"/>
      <c r="T576" s="12"/>
      <c r="U576" s="12"/>
    </row>
    <row r="577" spans="1:21" s="38" customFormat="1" hidden="1" outlineLevel="1">
      <c r="A577" s="424" t="s">
        <v>67</v>
      </c>
      <c r="B577" s="153">
        <f>(INDEX(Data!1289:1289,1,$P$1-18))+(INDEX(Data!1289:1289,1,$P$1-17))</f>
        <v>15506096</v>
      </c>
      <c r="C577" s="153">
        <f>(INDEX(Data!1289:1289,1,$P$1-16))+(INDEX(Data!1289:1289,1,$P$1-15))</f>
        <v>14127785</v>
      </c>
      <c r="D577" s="153">
        <f>(INDEX(Data!1289:1289,1,$P$1-14))+(INDEX(Data!1289:1289,1,$P$1-13))</f>
        <v>15906388</v>
      </c>
      <c r="E577" s="153">
        <f>(INDEX(Data!1289:1289,1,$P$1-12))+(INDEX(Data!1289:1289,1,$P$1-11))</f>
        <v>15348470</v>
      </c>
      <c r="F577" s="153">
        <f>(INDEX(Data!1289:1289,1,$P$1-10))+(INDEX(Data!1289:1289,1,$P$1-9))</f>
        <v>15520644</v>
      </c>
      <c r="G577" s="153">
        <f>(INDEX(Data!1289:1289,1,$P$1-8))+(INDEX(Data!1289:1289,1,$P$1-7))</f>
        <v>15554148</v>
      </c>
      <c r="H577" s="154">
        <f>(INDEX(Data!1289:1289,1,$P$1-6))+(INDEX(Data!1289:1289,1,$P$1-5))</f>
        <v>12038672</v>
      </c>
      <c r="I577" s="153">
        <f>(INDEX(Data!1289:1289,1,$P$1-4))+(INDEX(Data!1289:1289,1,$P$1-3))</f>
        <v>9930207</v>
      </c>
      <c r="J577" s="154">
        <f>(INDEX(Data!1289:1289,1,$P$1-2))+(INDEX(Data!1289:1289,1,$P$1-1))</f>
        <v>10370929</v>
      </c>
      <c r="K577" s="155">
        <f>(INDEX(Data!1289:1289,1,$P$1))+(INDEX(Data!1289:1289,1,$P$1+1))</f>
        <v>11086349</v>
      </c>
      <c r="L577" s="12"/>
      <c r="M577" s="12"/>
      <c r="N577" s="12"/>
      <c r="O577" s="12"/>
      <c r="P577" s="12"/>
      <c r="Q577" s="12"/>
      <c r="R577" s="12"/>
      <c r="S577" s="12"/>
      <c r="T577" s="12"/>
      <c r="U577" s="12"/>
    </row>
    <row r="578" spans="1:21" s="38" customFormat="1" hidden="1" outlineLevel="1">
      <c r="A578" s="424" t="s">
        <v>68</v>
      </c>
      <c r="B578" s="153">
        <f>(INDEX(Data!1290:1290,1,$P$1-18))+(INDEX(Data!1290:1290,1,$P$1-17))</f>
        <v>22877702</v>
      </c>
      <c r="C578" s="153">
        <f>(INDEX(Data!1290:1290,1,$P$1-16))+(INDEX(Data!1290:1290,1,$P$1-15))</f>
        <v>20421978</v>
      </c>
      <c r="D578" s="153">
        <f>(INDEX(Data!1290:1290,1,$P$1-14))+(INDEX(Data!1290:1290,1,$P$1-13))</f>
        <v>20313966</v>
      </c>
      <c r="E578" s="153">
        <f>(INDEX(Data!1290:1290,1,$P$1-12))+(INDEX(Data!1290:1290,1,$P$1-11))</f>
        <v>20366429</v>
      </c>
      <c r="F578" s="153">
        <f>(INDEX(Data!1290:1290,1,$P$1-10))+(INDEX(Data!1290:1290,1,$P$1-9))</f>
        <v>23578355</v>
      </c>
      <c r="G578" s="153">
        <f>(INDEX(Data!1290:1290,1,$P$1-8))+(INDEX(Data!1290:1290,1,$P$1-7))</f>
        <v>22497384</v>
      </c>
      <c r="H578" s="154">
        <f>(INDEX(Data!1290:1290,1,$P$1-6))+(INDEX(Data!1290:1290,1,$P$1-5))</f>
        <v>18326688</v>
      </c>
      <c r="I578" s="153">
        <f>(INDEX(Data!1290:1290,1,$P$1-4))+(INDEX(Data!1290:1290,1,$P$1-3))</f>
        <v>17263929</v>
      </c>
      <c r="J578" s="154">
        <f>(INDEX(Data!1290:1290,1,$P$1-2))+(INDEX(Data!1290:1290,1,$P$1-1))</f>
        <v>16458906</v>
      </c>
      <c r="K578" s="155">
        <f>(INDEX(Data!1290:1290,1,$P$1))+(INDEX(Data!1290:1290,1,$P$1+1))</f>
        <v>15054913</v>
      </c>
      <c r="L578" s="12"/>
      <c r="M578" s="12"/>
      <c r="N578" s="12"/>
      <c r="O578" s="12"/>
      <c r="P578" s="12"/>
      <c r="Q578" s="12"/>
      <c r="R578" s="12"/>
      <c r="S578" s="12"/>
      <c r="T578" s="12"/>
      <c r="U578" s="12"/>
    </row>
    <row r="579" spans="1:21" s="38" customFormat="1" hidden="1" outlineLevel="1">
      <c r="A579" s="424" t="s">
        <v>69</v>
      </c>
      <c r="B579" s="153">
        <f>(INDEX(Data!1291:1291,1,$P$1-18))+(INDEX(Data!1291:1291,1,$P$1-17))</f>
        <v>25406554</v>
      </c>
      <c r="C579" s="153">
        <f>(INDEX(Data!1291:1291,1,$P$1-16))+(INDEX(Data!1291:1291,1,$P$1-15))</f>
        <v>22975575</v>
      </c>
      <c r="D579" s="153">
        <f>(INDEX(Data!1291:1291,1,$P$1-14))+(INDEX(Data!1291:1291,1,$P$1-13))</f>
        <v>25250674</v>
      </c>
      <c r="E579" s="153">
        <f>(INDEX(Data!1291:1291,1,$P$1-12))+(INDEX(Data!1291:1291,1,$P$1-11))</f>
        <v>24964072</v>
      </c>
      <c r="F579" s="153">
        <f>(INDEX(Data!1291:1291,1,$P$1-10))+(INDEX(Data!1291:1291,1,$P$1-9))</f>
        <v>22447224</v>
      </c>
      <c r="G579" s="153">
        <f>(INDEX(Data!1291:1291,1,$P$1-8))+(INDEX(Data!1291:1291,1,$P$1-7))</f>
        <v>21786534</v>
      </c>
      <c r="H579" s="154">
        <f>(INDEX(Data!1291:1291,1,$P$1-6))+(INDEX(Data!1291:1291,1,$P$1-5))</f>
        <v>18570968</v>
      </c>
      <c r="I579" s="153">
        <f>(INDEX(Data!1291:1291,1,$P$1-4))+(INDEX(Data!1291:1291,1,$P$1-3))</f>
        <v>17132716</v>
      </c>
      <c r="J579" s="154">
        <f>(INDEX(Data!1291:1291,1,$P$1-2))+(INDEX(Data!1291:1291,1,$P$1-1))</f>
        <v>17046189</v>
      </c>
      <c r="K579" s="155">
        <f>(INDEX(Data!1291:1291,1,$P$1))+(INDEX(Data!1291:1291,1,$P$1+1))</f>
        <v>18465552</v>
      </c>
      <c r="L579" s="12"/>
      <c r="M579" s="12"/>
      <c r="N579" s="12"/>
      <c r="O579" s="12"/>
      <c r="P579" s="12"/>
      <c r="Q579" s="12"/>
      <c r="R579" s="12"/>
      <c r="S579" s="12"/>
      <c r="T579" s="12"/>
      <c r="U579" s="12"/>
    </row>
    <row r="580" spans="1:21" s="38" customFormat="1" hidden="1" outlineLevel="1">
      <c r="A580" s="424" t="s">
        <v>70</v>
      </c>
      <c r="B580" s="153">
        <f>(INDEX(Data!1292:1292,1,$P$1-18))+(INDEX(Data!1292:1292,1,$P$1-17))</f>
        <v>22209976</v>
      </c>
      <c r="C580" s="153">
        <f>(INDEX(Data!1292:1292,1,$P$1-16))+(INDEX(Data!1292:1292,1,$P$1-15))</f>
        <v>20105235</v>
      </c>
      <c r="D580" s="153">
        <f>(INDEX(Data!1292:1292,1,$P$1-14))+(INDEX(Data!1292:1292,1,$P$1-13))</f>
        <v>20120128</v>
      </c>
      <c r="E580" s="153">
        <f>(INDEX(Data!1292:1292,1,$P$1-12))+(INDEX(Data!1292:1292,1,$P$1-11))</f>
        <v>19820585</v>
      </c>
      <c r="F580" s="153">
        <f>(INDEX(Data!1292:1292,1,$P$1-10))+(INDEX(Data!1292:1292,1,$P$1-9))</f>
        <v>19292274</v>
      </c>
      <c r="G580" s="153">
        <f>(INDEX(Data!1292:1292,1,$P$1-8))+(INDEX(Data!1292:1292,1,$P$1-7))</f>
        <v>18661398</v>
      </c>
      <c r="H580" s="154">
        <f>(INDEX(Data!1292:1292,1,$P$1-6))+(INDEX(Data!1292:1292,1,$P$1-5))</f>
        <v>14784854</v>
      </c>
      <c r="I580" s="153">
        <f>(INDEX(Data!1292:1292,1,$P$1-4))+(INDEX(Data!1292:1292,1,$P$1-3))</f>
        <v>15662963</v>
      </c>
      <c r="J580" s="154">
        <f>(INDEX(Data!1292:1292,1,$P$1-2))+(INDEX(Data!1292:1292,1,$P$1-1))</f>
        <v>16817846</v>
      </c>
      <c r="K580" s="155">
        <f>(INDEX(Data!1292:1292,1,$P$1))+(INDEX(Data!1292:1292,1,$P$1+1))</f>
        <v>17187373</v>
      </c>
      <c r="L580" s="12"/>
      <c r="M580" s="12"/>
      <c r="N580" s="12"/>
      <c r="O580" s="12"/>
      <c r="P580" s="12"/>
      <c r="Q580" s="12"/>
      <c r="R580" s="12"/>
      <c r="S580" s="12"/>
      <c r="T580" s="12"/>
      <c r="U580" s="12"/>
    </row>
    <row r="581" spans="1:21" s="38" customFormat="1" hidden="1" outlineLevel="1">
      <c r="A581" s="424" t="s">
        <v>71</v>
      </c>
      <c r="B581" s="153">
        <f>(INDEX(Data!1293:1293,1,$P$1-18))+(INDEX(Data!1293:1293,1,$P$1-17))</f>
        <v>78145776</v>
      </c>
      <c r="C581" s="153">
        <f>(INDEX(Data!1293:1293,1,$P$1-16))+(INDEX(Data!1293:1293,1,$P$1-15))</f>
        <v>81483602</v>
      </c>
      <c r="D581" s="153">
        <f>(INDEX(Data!1293:1293,1,$P$1-14))+(INDEX(Data!1293:1293,1,$P$1-13))</f>
        <v>98310654</v>
      </c>
      <c r="E581" s="153">
        <f>(INDEX(Data!1293:1293,1,$P$1-12))+(INDEX(Data!1293:1293,1,$P$1-11))</f>
        <v>109713056</v>
      </c>
      <c r="F581" s="153">
        <f>(INDEX(Data!1293:1293,1,$P$1-10))+(INDEX(Data!1293:1293,1,$P$1-9))</f>
        <v>115580394</v>
      </c>
      <c r="G581" s="153">
        <f>(INDEX(Data!1293:1293,1,$P$1-8))+(INDEX(Data!1293:1293,1,$P$1-7))</f>
        <v>126470828</v>
      </c>
      <c r="H581" s="154">
        <f>(INDEX(Data!1293:1293,1,$P$1-6))+(INDEX(Data!1293:1293,1,$P$1-5))</f>
        <v>129355652</v>
      </c>
      <c r="I581" s="153">
        <f>(INDEX(Data!1293:1293,1,$P$1-4))+(INDEX(Data!1293:1293,1,$P$1-3))</f>
        <v>133338544</v>
      </c>
      <c r="J581" s="154">
        <f>(INDEX(Data!1293:1293,1,$P$1-2))+(INDEX(Data!1293:1293,1,$P$1-1))</f>
        <v>139187216</v>
      </c>
      <c r="K581" s="155">
        <f>(INDEX(Data!1293:1293,1,$P$1))+(INDEX(Data!1293:1293,1,$P$1+1))</f>
        <v>135593588</v>
      </c>
      <c r="L581" s="12"/>
      <c r="M581" s="12"/>
      <c r="N581" s="12"/>
      <c r="O581" s="12"/>
      <c r="P581" s="12"/>
      <c r="Q581" s="12"/>
      <c r="R581" s="12"/>
      <c r="S581" s="12"/>
      <c r="T581" s="12"/>
      <c r="U581" s="12"/>
    </row>
    <row r="582" spans="1:21" s="38" customFormat="1" hidden="1" outlineLevel="1">
      <c r="A582" s="424" t="s">
        <v>72</v>
      </c>
      <c r="B582" s="153">
        <f>(INDEX(Data!1294:1294,1,$P$1-18))+(INDEX(Data!1294:1294,1,$P$1-17))</f>
        <v>23068770</v>
      </c>
      <c r="C582" s="153">
        <f>(INDEX(Data!1294:1294,1,$P$1-16))+(INDEX(Data!1294:1294,1,$P$1-15))</f>
        <v>23793868</v>
      </c>
      <c r="D582" s="153">
        <f>(INDEX(Data!1294:1294,1,$P$1-14))+(INDEX(Data!1294:1294,1,$P$1-13))</f>
        <v>26555732</v>
      </c>
      <c r="E582" s="153">
        <f>(INDEX(Data!1294:1294,1,$P$1-12))+(INDEX(Data!1294:1294,1,$P$1-11))</f>
        <v>27607204</v>
      </c>
      <c r="F582" s="153">
        <f>(INDEX(Data!1294:1294,1,$P$1-10))+(INDEX(Data!1294:1294,1,$P$1-9))</f>
        <v>26425959</v>
      </c>
      <c r="G582" s="153">
        <f>(INDEX(Data!1294:1294,1,$P$1-8))+(INDEX(Data!1294:1294,1,$P$1-7))</f>
        <v>27791810</v>
      </c>
      <c r="H582" s="154">
        <f>(INDEX(Data!1294:1294,1,$P$1-6))+(INDEX(Data!1294:1294,1,$P$1-5))</f>
        <v>23624842</v>
      </c>
      <c r="I582" s="153">
        <f>(INDEX(Data!1294:1294,1,$P$1-4))+(INDEX(Data!1294:1294,1,$P$1-3))</f>
        <v>20985717</v>
      </c>
      <c r="J582" s="154">
        <f>(INDEX(Data!1294:1294,1,$P$1-2))+(INDEX(Data!1294:1294,1,$P$1-1))</f>
        <v>21089006</v>
      </c>
      <c r="K582" s="155">
        <f>(INDEX(Data!1294:1294,1,$P$1))+(INDEX(Data!1294:1294,1,$P$1+1))</f>
        <v>20806662</v>
      </c>
      <c r="L582" s="12"/>
      <c r="M582" s="12"/>
      <c r="N582" s="12"/>
      <c r="O582" s="12"/>
      <c r="P582" s="12"/>
      <c r="Q582" s="12"/>
      <c r="R582" s="12"/>
      <c r="S582" s="12"/>
      <c r="T582" s="12"/>
      <c r="U582" s="12"/>
    </row>
    <row r="583" spans="1:21" s="38" customFormat="1" hidden="1" outlineLevel="1">
      <c r="A583" s="424" t="s">
        <v>73</v>
      </c>
      <c r="B583" s="153">
        <f>(INDEX(Data!1295:1295,1,$P$1-18))+(INDEX(Data!1295:1295,1,$P$1-17))</f>
        <v>16901504</v>
      </c>
      <c r="C583" s="153">
        <f>(INDEX(Data!1295:1295,1,$P$1-16))+(INDEX(Data!1295:1295,1,$P$1-15))</f>
        <v>16106082</v>
      </c>
      <c r="D583" s="153">
        <f>(INDEX(Data!1295:1295,1,$P$1-14))+(INDEX(Data!1295:1295,1,$P$1-13))</f>
        <v>19934474</v>
      </c>
      <c r="E583" s="153">
        <f>(INDEX(Data!1295:1295,1,$P$1-12))+(INDEX(Data!1295:1295,1,$P$1-11))</f>
        <v>19456889</v>
      </c>
      <c r="F583" s="153">
        <f>(INDEX(Data!1295:1295,1,$P$1-10))+(INDEX(Data!1295:1295,1,$P$1-9))</f>
        <v>17975776</v>
      </c>
      <c r="G583" s="153">
        <f>(INDEX(Data!1295:1295,1,$P$1-8))+(INDEX(Data!1295:1295,1,$P$1-7))</f>
        <v>16956088</v>
      </c>
      <c r="H583" s="154">
        <f>(INDEX(Data!1295:1295,1,$P$1-6))+(INDEX(Data!1295:1295,1,$P$1-5))</f>
        <v>14483070</v>
      </c>
      <c r="I583" s="153">
        <f>(INDEX(Data!1295:1295,1,$P$1-4))+(INDEX(Data!1295:1295,1,$P$1-3))</f>
        <v>12353330</v>
      </c>
      <c r="J583" s="154">
        <f>(INDEX(Data!1295:1295,1,$P$1-2))+(INDEX(Data!1295:1295,1,$P$1-1))</f>
        <v>13400612</v>
      </c>
      <c r="K583" s="155">
        <f>(INDEX(Data!1295:1295,1,$P$1))+(INDEX(Data!1295:1295,1,$P$1+1))</f>
        <v>11345559</v>
      </c>
      <c r="L583" s="12"/>
      <c r="M583" s="12"/>
      <c r="N583" s="12"/>
      <c r="O583" s="12"/>
      <c r="P583" s="12"/>
      <c r="Q583" s="12"/>
      <c r="R583" s="12"/>
      <c r="S583" s="12"/>
      <c r="T583" s="12"/>
      <c r="U583" s="12"/>
    </row>
    <row r="584" spans="1:21" s="38" customFormat="1" hidden="1" outlineLevel="1">
      <c r="A584" s="424" t="s">
        <v>74</v>
      </c>
      <c r="B584" s="153">
        <f>(INDEX(Data!1296:1296,1,$P$1-18))+(INDEX(Data!1296:1296,1,$P$1-17))</f>
        <v>17853496</v>
      </c>
      <c r="C584" s="153">
        <f>(INDEX(Data!1296:1296,1,$P$1-16))+(INDEX(Data!1296:1296,1,$P$1-15))</f>
        <v>17798840</v>
      </c>
      <c r="D584" s="153">
        <f>(INDEX(Data!1296:1296,1,$P$1-14))+(INDEX(Data!1296:1296,1,$P$1-13))</f>
        <v>21161052</v>
      </c>
      <c r="E584" s="153">
        <f>(INDEX(Data!1296:1296,1,$P$1-12))+(INDEX(Data!1296:1296,1,$P$1-11))</f>
        <v>24249318</v>
      </c>
      <c r="F584" s="153">
        <f>(INDEX(Data!1296:1296,1,$P$1-10))+(INDEX(Data!1296:1296,1,$P$1-9))</f>
        <v>28434281</v>
      </c>
      <c r="G584" s="153">
        <f>(INDEX(Data!1296:1296,1,$P$1-8))+(INDEX(Data!1296:1296,1,$P$1-7))</f>
        <v>31219872</v>
      </c>
      <c r="H584" s="154">
        <f>(INDEX(Data!1296:1296,1,$P$1-6))+(INDEX(Data!1296:1296,1,$P$1-5))</f>
        <v>28853326</v>
      </c>
      <c r="I584" s="153">
        <f>(INDEX(Data!1296:1296,1,$P$1-4))+(INDEX(Data!1296:1296,1,$P$1-3))</f>
        <v>26680939</v>
      </c>
      <c r="J584" s="154">
        <f>(INDEX(Data!1296:1296,1,$P$1-2))+(INDEX(Data!1296:1296,1,$P$1-1))</f>
        <v>23973180</v>
      </c>
      <c r="K584" s="155">
        <f>(INDEX(Data!1296:1296,1,$P$1))+(INDEX(Data!1296:1296,1,$P$1+1))</f>
        <v>22306353</v>
      </c>
      <c r="L584" s="12"/>
      <c r="M584" s="12"/>
      <c r="N584" s="12"/>
      <c r="O584" s="12"/>
      <c r="P584" s="12"/>
      <c r="Q584" s="12"/>
      <c r="R584" s="12"/>
      <c r="S584" s="12"/>
      <c r="T584" s="12"/>
      <c r="U584" s="12"/>
    </row>
    <row r="585" spans="1:21" s="38" customFormat="1" hidden="1" outlineLevel="1">
      <c r="A585" s="424" t="s">
        <v>75</v>
      </c>
      <c r="B585" s="153">
        <f>(INDEX(Data!1297:1297,1,$P$1-18))+(INDEX(Data!1297:1297,1,$P$1-17))</f>
        <v>14747132</v>
      </c>
      <c r="C585" s="153">
        <f>(INDEX(Data!1297:1297,1,$P$1-16))+(INDEX(Data!1297:1297,1,$P$1-15))</f>
        <v>14740043</v>
      </c>
      <c r="D585" s="153">
        <f>(INDEX(Data!1297:1297,1,$P$1-14))+(INDEX(Data!1297:1297,1,$P$1-13))</f>
        <v>15607812</v>
      </c>
      <c r="E585" s="153">
        <f>(INDEX(Data!1297:1297,1,$P$1-12))+(INDEX(Data!1297:1297,1,$P$1-11))</f>
        <v>18838618</v>
      </c>
      <c r="F585" s="153">
        <f>(INDEX(Data!1297:1297,1,$P$1-10))+(INDEX(Data!1297:1297,1,$P$1-9))</f>
        <v>19714669</v>
      </c>
      <c r="G585" s="153">
        <f>(INDEX(Data!1297:1297,1,$P$1-8))+(INDEX(Data!1297:1297,1,$P$1-7))</f>
        <v>19170264</v>
      </c>
      <c r="H585" s="154">
        <f>(INDEX(Data!1297:1297,1,$P$1-6))+(INDEX(Data!1297:1297,1,$P$1-5))</f>
        <v>19359250</v>
      </c>
      <c r="I585" s="153">
        <f>(INDEX(Data!1297:1297,1,$P$1-4))+(INDEX(Data!1297:1297,1,$P$1-3))</f>
        <v>18914066</v>
      </c>
      <c r="J585" s="154">
        <f>(INDEX(Data!1297:1297,1,$P$1-2))+(INDEX(Data!1297:1297,1,$P$1-1))</f>
        <v>17642133</v>
      </c>
      <c r="K585" s="155">
        <f>(INDEX(Data!1297:1297,1,$P$1))+(INDEX(Data!1297:1297,1,$P$1+1))</f>
        <v>19092104</v>
      </c>
      <c r="L585" s="12"/>
      <c r="M585" s="12"/>
      <c r="N585" s="12"/>
      <c r="O585" s="12"/>
      <c r="P585" s="12"/>
      <c r="Q585" s="12"/>
      <c r="R585" s="12"/>
      <c r="S585" s="12"/>
      <c r="T585" s="12"/>
      <c r="U585" s="12"/>
    </row>
    <row r="586" spans="1:21" s="38" customFormat="1" hidden="1" outlineLevel="1">
      <c r="A586" s="424" t="s">
        <v>76</v>
      </c>
      <c r="B586" s="153">
        <f>(INDEX(Data!1298:1298,1,$P$1-18))+(INDEX(Data!1298:1298,1,$P$1-17))</f>
        <v>7106372</v>
      </c>
      <c r="C586" s="153">
        <f>(INDEX(Data!1298:1298,1,$P$1-16))+(INDEX(Data!1298:1298,1,$P$1-15))</f>
        <v>7454511</v>
      </c>
      <c r="D586" s="153">
        <f>(INDEX(Data!1298:1298,1,$P$1-14))+(INDEX(Data!1298:1298,1,$P$1-13))</f>
        <v>7673140</v>
      </c>
      <c r="E586" s="153">
        <f>(INDEX(Data!1298:1298,1,$P$1-12))+(INDEX(Data!1298:1298,1,$P$1-11))</f>
        <v>7980432</v>
      </c>
      <c r="F586" s="153">
        <f>(INDEX(Data!1298:1298,1,$P$1-10))+(INDEX(Data!1298:1298,1,$P$1-9))</f>
        <v>7938495</v>
      </c>
      <c r="G586" s="153">
        <f>(INDEX(Data!1298:1298,1,$P$1-8))+(INDEX(Data!1298:1298,1,$P$1-7))</f>
        <v>8571156</v>
      </c>
      <c r="H586" s="154">
        <f>(INDEX(Data!1298:1298,1,$P$1-6))+(INDEX(Data!1298:1298,1,$P$1-5))</f>
        <v>7798414</v>
      </c>
      <c r="I586" s="153">
        <f>(INDEX(Data!1298:1298,1,$P$1-4))+(INDEX(Data!1298:1298,1,$P$1-3))</f>
        <v>7286761</v>
      </c>
      <c r="J586" s="154">
        <f>(INDEX(Data!1298:1298,1,$P$1-2))+(INDEX(Data!1298:1298,1,$P$1-1))</f>
        <v>7298900</v>
      </c>
      <c r="K586" s="155">
        <f>(INDEX(Data!1298:1298,1,$P$1))+(INDEX(Data!1298:1298,1,$P$1+1))</f>
        <v>7547356</v>
      </c>
      <c r="L586" s="12"/>
      <c r="M586" s="12"/>
      <c r="N586" s="12"/>
      <c r="O586" s="12"/>
      <c r="P586" s="12"/>
      <c r="Q586" s="12"/>
      <c r="R586" s="12"/>
      <c r="S586" s="12"/>
      <c r="T586" s="12"/>
      <c r="U586" s="12"/>
    </row>
    <row r="587" spans="1:21" s="38" customFormat="1" hidden="1" outlineLevel="1">
      <c r="A587" s="424" t="s">
        <v>77</v>
      </c>
      <c r="B587" s="153">
        <f>(INDEX(Data!1299:1299,1,$P$1-18))+(INDEX(Data!1299:1299,1,$P$1-17))</f>
        <v>17667160</v>
      </c>
      <c r="C587" s="153">
        <f>(INDEX(Data!1299:1299,1,$P$1-16))+(INDEX(Data!1299:1299,1,$P$1-15))</f>
        <v>16733307</v>
      </c>
      <c r="D587" s="153">
        <f>(INDEX(Data!1299:1299,1,$P$1-14))+(INDEX(Data!1299:1299,1,$P$1-13))</f>
        <v>17242162</v>
      </c>
      <c r="E587" s="153">
        <f>(INDEX(Data!1299:1299,1,$P$1-12))+(INDEX(Data!1299:1299,1,$P$1-11))</f>
        <v>15729779</v>
      </c>
      <c r="F587" s="153">
        <f>(INDEX(Data!1299:1299,1,$P$1-10))+(INDEX(Data!1299:1299,1,$P$1-9))</f>
        <v>14470215</v>
      </c>
      <c r="G587" s="153">
        <f>(INDEX(Data!1299:1299,1,$P$1-8))+(INDEX(Data!1299:1299,1,$P$1-7))</f>
        <v>13522800</v>
      </c>
      <c r="H587" s="154">
        <f>(INDEX(Data!1299:1299,1,$P$1-6))+(INDEX(Data!1299:1299,1,$P$1-5))</f>
        <v>12487610</v>
      </c>
      <c r="I587" s="153">
        <f>(INDEX(Data!1299:1299,1,$P$1-4))+(INDEX(Data!1299:1299,1,$P$1-3))</f>
        <v>13083944</v>
      </c>
      <c r="J587" s="154">
        <f>(INDEX(Data!1299:1299,1,$P$1-2))+(INDEX(Data!1299:1299,1,$P$1-1))</f>
        <v>14106936</v>
      </c>
      <c r="K587" s="155">
        <f>(INDEX(Data!1299:1299,1,$P$1))+(INDEX(Data!1299:1299,1,$P$1+1))</f>
        <v>16080643</v>
      </c>
      <c r="L587" s="12"/>
      <c r="M587" s="12"/>
      <c r="N587" s="12"/>
      <c r="O587" s="12"/>
      <c r="P587" s="12"/>
      <c r="Q587" s="12"/>
      <c r="R587" s="12"/>
      <c r="S587" s="12"/>
      <c r="T587" s="12"/>
      <c r="U587" s="12"/>
    </row>
    <row r="588" spans="1:21" s="38" customFormat="1" hidden="1" outlineLevel="1">
      <c r="A588" s="424" t="s">
        <v>78</v>
      </c>
      <c r="B588" s="153">
        <f>(INDEX(Data!1300:1300,1,$P$1-18))+(INDEX(Data!1300:1300,1,$P$1-17))</f>
        <v>7156256</v>
      </c>
      <c r="C588" s="153">
        <f>(INDEX(Data!1300:1300,1,$P$1-16))+(INDEX(Data!1300:1300,1,$P$1-15))</f>
        <v>6450357</v>
      </c>
      <c r="D588" s="153">
        <f>(INDEX(Data!1300:1300,1,$P$1-14))+(INDEX(Data!1300:1300,1,$P$1-13))</f>
        <v>6589408</v>
      </c>
      <c r="E588" s="153">
        <f>(INDEX(Data!1300:1300,1,$P$1-12))+(INDEX(Data!1300:1300,1,$P$1-11))</f>
        <v>7287116</v>
      </c>
      <c r="F588" s="153">
        <f>(INDEX(Data!1300:1300,1,$P$1-10))+(INDEX(Data!1300:1300,1,$P$1-9))</f>
        <v>7051686</v>
      </c>
      <c r="G588" s="153">
        <f>(INDEX(Data!1300:1300,1,$P$1-8))+(INDEX(Data!1300:1300,1,$P$1-7))</f>
        <v>6767894</v>
      </c>
      <c r="H588" s="154">
        <f>(INDEX(Data!1300:1300,1,$P$1-6))+(INDEX(Data!1300:1300,1,$P$1-5))</f>
        <v>7017642</v>
      </c>
      <c r="I588" s="153">
        <f>(INDEX(Data!1300:1300,1,$P$1-4))+(INDEX(Data!1300:1300,1,$P$1-3))</f>
        <v>7741430</v>
      </c>
      <c r="J588" s="154">
        <f>(INDEX(Data!1300:1300,1,$P$1-2))+(INDEX(Data!1300:1300,1,$P$1-1))</f>
        <v>8104061</v>
      </c>
      <c r="K588" s="155">
        <f>(INDEX(Data!1300:1300,1,$P$1))+(INDEX(Data!1300:1300,1,$P$1+1))</f>
        <v>7465819</v>
      </c>
      <c r="L588" s="12"/>
      <c r="M588" s="12"/>
      <c r="N588" s="12"/>
      <c r="O588" s="12"/>
      <c r="P588" s="12"/>
      <c r="Q588" s="12"/>
      <c r="R588" s="12"/>
      <c r="S588" s="12"/>
      <c r="T588" s="12"/>
      <c r="U588" s="12"/>
    </row>
    <row r="589" spans="1:21" s="38" customFormat="1" hidden="1" outlineLevel="1">
      <c r="A589" s="424" t="s">
        <v>79</v>
      </c>
      <c r="B589" s="153">
        <f>(INDEX(Data!1301:1301,1,$P$1-18))+(INDEX(Data!1301:1301,1,$P$1-17))</f>
        <v>12918410</v>
      </c>
      <c r="C589" s="153">
        <f>(INDEX(Data!1301:1301,1,$P$1-16))+(INDEX(Data!1301:1301,1,$P$1-15))</f>
        <v>13761788</v>
      </c>
      <c r="D589" s="153">
        <f>(INDEX(Data!1301:1301,1,$P$1-14))+(INDEX(Data!1301:1301,1,$P$1-13))</f>
        <v>14999016</v>
      </c>
      <c r="E589" s="153">
        <f>(INDEX(Data!1301:1301,1,$P$1-12))+(INDEX(Data!1301:1301,1,$P$1-11))</f>
        <v>16290310</v>
      </c>
      <c r="F589" s="153">
        <f>(INDEX(Data!1301:1301,1,$P$1-10))+(INDEX(Data!1301:1301,1,$P$1-9))</f>
        <v>16379028</v>
      </c>
      <c r="G589" s="153">
        <f>(INDEX(Data!1301:1301,1,$P$1-8))+(INDEX(Data!1301:1301,1,$P$1-7))</f>
        <v>17803688</v>
      </c>
      <c r="H589" s="154">
        <f>(INDEX(Data!1301:1301,1,$P$1-6))+(INDEX(Data!1301:1301,1,$P$1-5))</f>
        <v>14458786</v>
      </c>
      <c r="I589" s="153">
        <f>(INDEX(Data!1301:1301,1,$P$1-4))+(INDEX(Data!1301:1301,1,$P$1-3))</f>
        <v>14323980</v>
      </c>
      <c r="J589" s="154">
        <f>(INDEX(Data!1301:1301,1,$P$1-2))+(INDEX(Data!1301:1301,1,$P$1-1))</f>
        <v>12594012</v>
      </c>
      <c r="K589" s="155">
        <f>(INDEX(Data!1301:1301,1,$P$1))+(INDEX(Data!1301:1301,1,$P$1+1))</f>
        <v>12660639</v>
      </c>
      <c r="L589" s="12"/>
      <c r="M589" s="12"/>
      <c r="N589" s="12"/>
      <c r="O589" s="12"/>
      <c r="P589" s="12"/>
      <c r="Q589" s="12"/>
      <c r="R589" s="12"/>
      <c r="S589" s="12"/>
      <c r="T589" s="12"/>
      <c r="U589" s="12"/>
    </row>
    <row r="590" spans="1:21" s="38" customFormat="1" hidden="1" outlineLevel="1">
      <c r="A590" s="424" t="s">
        <v>80</v>
      </c>
      <c r="B590" s="153">
        <f>(INDEX(Data!1302:1302,1,$P$1-18))+(INDEX(Data!1302:1302,1,$P$1-17))</f>
        <v>4636750</v>
      </c>
      <c r="C590" s="153">
        <f>(INDEX(Data!1302:1302,1,$P$1-16))+(INDEX(Data!1302:1302,1,$P$1-15))</f>
        <v>4184374</v>
      </c>
      <c r="D590" s="153">
        <f>(INDEX(Data!1302:1302,1,$P$1-14))+(INDEX(Data!1302:1302,1,$P$1-13))</f>
        <v>4173512</v>
      </c>
      <c r="E590" s="153">
        <f>(INDEX(Data!1302:1302,1,$P$1-12))+(INDEX(Data!1302:1302,1,$P$1-11))</f>
        <v>3174680</v>
      </c>
      <c r="F590" s="153">
        <f>(INDEX(Data!1302:1302,1,$P$1-10))+(INDEX(Data!1302:1302,1,$P$1-9))</f>
        <v>2820159</v>
      </c>
      <c r="G590" s="153">
        <f>(INDEX(Data!1302:1302,1,$P$1-8))+(INDEX(Data!1302:1302,1,$P$1-7))</f>
        <v>3923338</v>
      </c>
      <c r="H590" s="154">
        <f>(INDEX(Data!1302:1302,1,$P$1-6))+(INDEX(Data!1302:1302,1,$P$1-5))</f>
        <v>5302704</v>
      </c>
      <c r="I590" s="153">
        <f>(INDEX(Data!1302:1302,1,$P$1-4))+(INDEX(Data!1302:1302,1,$P$1-3))</f>
        <v>5635506</v>
      </c>
      <c r="J590" s="154">
        <f>(INDEX(Data!1302:1302,1,$P$1-2))+(INDEX(Data!1302:1302,1,$P$1-1))</f>
        <v>5823296</v>
      </c>
      <c r="K590" s="155">
        <f>(INDEX(Data!1302:1302,1,$P$1))+(INDEX(Data!1302:1302,1,$P$1+1))</f>
        <v>5541431</v>
      </c>
      <c r="L590" s="12"/>
      <c r="M590" s="12"/>
      <c r="N590" s="12"/>
      <c r="O590" s="12"/>
      <c r="P590" s="12"/>
      <c r="Q590" s="12"/>
      <c r="R590" s="12"/>
      <c r="S590" s="12"/>
      <c r="T590" s="12"/>
      <c r="U590" s="12"/>
    </row>
    <row r="591" spans="1:21" s="38" customFormat="1" hidden="1" outlineLevel="1">
      <c r="A591" s="424" t="s">
        <v>81</v>
      </c>
      <c r="B591" s="153">
        <f>(INDEX(Data!1303:1303,1,$P$1-18))+(INDEX(Data!1303:1303,1,$P$1-17))</f>
        <v>73494126</v>
      </c>
      <c r="C591" s="153">
        <f>(INDEX(Data!1303:1303,1,$P$1-16))+(INDEX(Data!1303:1303,1,$P$1-15))</f>
        <v>66348737</v>
      </c>
      <c r="D591" s="153">
        <f>(INDEX(Data!1303:1303,1,$P$1-14))+(INDEX(Data!1303:1303,1,$P$1-13))</f>
        <v>70334386</v>
      </c>
      <c r="E591" s="153">
        <f>(INDEX(Data!1303:1303,1,$P$1-12))+(INDEX(Data!1303:1303,1,$P$1-11))</f>
        <v>74246025</v>
      </c>
      <c r="F591" s="153">
        <f>(INDEX(Data!1303:1303,1,$P$1-10))+(INDEX(Data!1303:1303,1,$P$1-9))</f>
        <v>72938548</v>
      </c>
      <c r="G591" s="153">
        <f>(INDEX(Data!1303:1303,1,$P$1-8))+(INDEX(Data!1303:1303,1,$P$1-7))</f>
        <v>72201350</v>
      </c>
      <c r="H591" s="154">
        <f>(INDEX(Data!1303:1303,1,$P$1-6))+(INDEX(Data!1303:1303,1,$P$1-5))</f>
        <v>66060594</v>
      </c>
      <c r="I591" s="153">
        <f>(INDEX(Data!1303:1303,1,$P$1-4))+(INDEX(Data!1303:1303,1,$P$1-3))</f>
        <v>65016967</v>
      </c>
      <c r="J591" s="154">
        <f>(INDEX(Data!1303:1303,1,$P$1-2))+(INDEX(Data!1303:1303,1,$P$1-1))</f>
        <v>68478993</v>
      </c>
      <c r="K591" s="155">
        <f>(INDEX(Data!1303:1303,1,$P$1))+(INDEX(Data!1303:1303,1,$P$1+1))</f>
        <v>72427770</v>
      </c>
      <c r="L591" s="12"/>
      <c r="M591" s="12"/>
      <c r="N591" s="12"/>
      <c r="O591" s="12"/>
      <c r="P591" s="12"/>
      <c r="Q591" s="12"/>
      <c r="R591" s="12"/>
      <c r="S591" s="12"/>
      <c r="T591" s="12"/>
      <c r="U591" s="12"/>
    </row>
    <row r="592" spans="1:21" s="38" customFormat="1" hidden="1" outlineLevel="1">
      <c r="A592" s="424" t="s">
        <v>82</v>
      </c>
      <c r="B592" s="153">
        <f>(INDEX(Data!1304:1304,1,$P$1-18))+(INDEX(Data!1304:1304,1,$P$1-17))</f>
        <v>26800390</v>
      </c>
      <c r="C592" s="153">
        <f>(INDEX(Data!1304:1304,1,$P$1-16))+(INDEX(Data!1304:1304,1,$P$1-15))</f>
        <v>26250044</v>
      </c>
      <c r="D592" s="153">
        <f>(INDEX(Data!1304:1304,1,$P$1-14))+(INDEX(Data!1304:1304,1,$P$1-13))</f>
        <v>28744516</v>
      </c>
      <c r="E592" s="153">
        <f>(INDEX(Data!1304:1304,1,$P$1-12))+(INDEX(Data!1304:1304,1,$P$1-11))</f>
        <v>29025717</v>
      </c>
      <c r="F592" s="153">
        <f>(INDEX(Data!1304:1304,1,$P$1-10))+(INDEX(Data!1304:1304,1,$P$1-9))</f>
        <v>28343756</v>
      </c>
      <c r="G592" s="153">
        <f>(INDEX(Data!1304:1304,1,$P$1-8))+(INDEX(Data!1304:1304,1,$P$1-7))</f>
        <v>27209742</v>
      </c>
      <c r="H592" s="154">
        <f>(INDEX(Data!1304:1304,1,$P$1-6))+(INDEX(Data!1304:1304,1,$P$1-5))</f>
        <v>23501518</v>
      </c>
      <c r="I592" s="153">
        <f>(INDEX(Data!1304:1304,1,$P$1-4))+(INDEX(Data!1304:1304,1,$P$1-3))</f>
        <v>24487052</v>
      </c>
      <c r="J592" s="154">
        <f>(INDEX(Data!1304:1304,1,$P$1-2))+(INDEX(Data!1304:1304,1,$P$1-1))</f>
        <v>23243124</v>
      </c>
      <c r="K592" s="155">
        <f>(INDEX(Data!1304:1304,1,$P$1))+(INDEX(Data!1304:1304,1,$P$1+1))</f>
        <v>22307424</v>
      </c>
      <c r="L592" s="12"/>
      <c r="M592" s="12"/>
      <c r="N592" s="12"/>
      <c r="O592" s="12"/>
      <c r="P592" s="12"/>
      <c r="Q592" s="12"/>
      <c r="R592" s="12"/>
      <c r="S592" s="12"/>
      <c r="T592" s="12"/>
      <c r="U592" s="12"/>
    </row>
    <row r="593" spans="1:21" s="38" customFormat="1" hidden="1" outlineLevel="1">
      <c r="A593" s="424" t="s">
        <v>83</v>
      </c>
      <c r="B593" s="153">
        <f>(INDEX(Data!1305:1305,1,$P$1-18))+(INDEX(Data!1305:1305,1,$P$1-17))</f>
        <v>38926966</v>
      </c>
      <c r="C593" s="153">
        <f>(INDEX(Data!1305:1305,1,$P$1-16))+(INDEX(Data!1305:1305,1,$P$1-15))</f>
        <v>39870167</v>
      </c>
      <c r="D593" s="153">
        <f>(INDEX(Data!1305:1305,1,$P$1-14))+(INDEX(Data!1305:1305,1,$P$1-13))</f>
        <v>47924442</v>
      </c>
      <c r="E593" s="153">
        <f>(INDEX(Data!1305:1305,1,$P$1-12))+(INDEX(Data!1305:1305,1,$P$1-11))</f>
        <v>50542148</v>
      </c>
      <c r="F593" s="153">
        <f>(INDEX(Data!1305:1305,1,$P$1-10))+(INDEX(Data!1305:1305,1,$P$1-9))</f>
        <v>56720061</v>
      </c>
      <c r="G593" s="153">
        <f>(INDEX(Data!1305:1305,1,$P$1-8))+(INDEX(Data!1305:1305,1,$P$1-7))</f>
        <v>63770670</v>
      </c>
      <c r="H593" s="154">
        <f>(INDEX(Data!1305:1305,1,$P$1-6))+(INDEX(Data!1305:1305,1,$P$1-5))</f>
        <v>62878492</v>
      </c>
      <c r="I593" s="153">
        <f>(INDEX(Data!1305:1305,1,$P$1-4))+(INDEX(Data!1305:1305,1,$P$1-3))</f>
        <v>67214385</v>
      </c>
      <c r="J593" s="154">
        <f>(INDEX(Data!1305:1305,1,$P$1-2))+(INDEX(Data!1305:1305,1,$P$1-1))</f>
        <v>68767300</v>
      </c>
      <c r="K593" s="155">
        <f>(INDEX(Data!1305:1305,1,$P$1))+(INDEX(Data!1305:1305,1,$P$1+1))</f>
        <v>69675289</v>
      </c>
      <c r="L593" s="12"/>
      <c r="M593" s="12"/>
      <c r="N593" s="12"/>
      <c r="O593" s="12"/>
      <c r="P593" s="12"/>
      <c r="Q593" s="12"/>
      <c r="R593" s="12"/>
      <c r="S593" s="12"/>
      <c r="T593" s="12"/>
      <c r="U593" s="12"/>
    </row>
    <row r="594" spans="1:21" s="38" customFormat="1" hidden="1" outlineLevel="1">
      <c r="A594" s="424" t="s">
        <v>84</v>
      </c>
      <c r="B594" s="153">
        <f>(INDEX(Data!1306:1306,1,$P$1-18))+(INDEX(Data!1306:1306,1,$P$1-17))</f>
        <v>12428488</v>
      </c>
      <c r="C594" s="153">
        <f>(INDEX(Data!1306:1306,1,$P$1-16))+(INDEX(Data!1306:1306,1,$P$1-15))</f>
        <v>12717902</v>
      </c>
      <c r="D594" s="153">
        <f>(INDEX(Data!1306:1306,1,$P$1-14))+(INDEX(Data!1306:1306,1,$P$1-13))</f>
        <v>15505070</v>
      </c>
      <c r="E594" s="153">
        <f>(INDEX(Data!1306:1306,1,$P$1-12))+(INDEX(Data!1306:1306,1,$P$1-11))</f>
        <v>14315795</v>
      </c>
      <c r="F594" s="153">
        <f>(INDEX(Data!1306:1306,1,$P$1-10))+(INDEX(Data!1306:1306,1,$P$1-9))</f>
        <v>13875971</v>
      </c>
      <c r="G594" s="153">
        <f>(INDEX(Data!1306:1306,1,$P$1-8))+(INDEX(Data!1306:1306,1,$P$1-7))</f>
        <v>14613934</v>
      </c>
      <c r="H594" s="154">
        <f>(INDEX(Data!1306:1306,1,$P$1-6))+(INDEX(Data!1306:1306,1,$P$1-5))</f>
        <v>12142862</v>
      </c>
      <c r="I594" s="153">
        <f>(INDEX(Data!1306:1306,1,$P$1-4))+(INDEX(Data!1306:1306,1,$P$1-3))</f>
        <v>11520211</v>
      </c>
      <c r="J594" s="154">
        <f>(INDEX(Data!1306:1306,1,$P$1-2))+(INDEX(Data!1306:1306,1,$P$1-1))</f>
        <v>12080473</v>
      </c>
      <c r="K594" s="155">
        <f>(INDEX(Data!1306:1306,1,$P$1))+(INDEX(Data!1306:1306,1,$P$1+1))</f>
        <v>13491276</v>
      </c>
      <c r="L594" s="12"/>
      <c r="M594" s="12"/>
      <c r="N594" s="12"/>
      <c r="O594" s="12"/>
      <c r="P594" s="12"/>
      <c r="Q594" s="12"/>
      <c r="R594" s="12"/>
      <c r="S594" s="12"/>
      <c r="T594" s="12"/>
      <c r="U594" s="12"/>
    </row>
    <row r="595" spans="1:21" s="38" customFormat="1" hidden="1" outlineLevel="1">
      <c r="A595" s="424" t="s">
        <v>85</v>
      </c>
      <c r="B595" s="153">
        <f>(INDEX(Data!1307:1307,1,$P$1-18))+(INDEX(Data!1307:1307,1,$P$1-17))</f>
        <v>80456014</v>
      </c>
      <c r="C595" s="153">
        <f>(INDEX(Data!1307:1307,1,$P$1-16))+(INDEX(Data!1307:1307,1,$P$1-15))</f>
        <v>80089124</v>
      </c>
      <c r="D595" s="153">
        <f>(INDEX(Data!1307:1307,1,$P$1-14))+(INDEX(Data!1307:1307,1,$P$1-13))</f>
        <v>86744456</v>
      </c>
      <c r="E595" s="153">
        <f>(INDEX(Data!1307:1307,1,$P$1-12))+(INDEX(Data!1307:1307,1,$P$1-11))</f>
        <v>90885520</v>
      </c>
      <c r="F595" s="153">
        <f>(INDEX(Data!1307:1307,1,$P$1-10))+(INDEX(Data!1307:1307,1,$P$1-9))</f>
        <v>99363028</v>
      </c>
      <c r="G595" s="153">
        <f>(INDEX(Data!1307:1307,1,$P$1-8))+(INDEX(Data!1307:1307,1,$P$1-7))</f>
        <v>103507598</v>
      </c>
      <c r="H595" s="154">
        <f>(INDEX(Data!1307:1307,1,$P$1-6))+(INDEX(Data!1307:1307,1,$P$1-5))</f>
        <v>96424886</v>
      </c>
      <c r="I595" s="153">
        <f>(INDEX(Data!1307:1307,1,$P$1-4))+(INDEX(Data!1307:1307,1,$P$1-3))</f>
        <v>99880244</v>
      </c>
      <c r="J595" s="154">
        <f>(INDEX(Data!1307:1307,1,$P$1-2))+(INDEX(Data!1307:1307,1,$P$1-1))</f>
        <v>95873048</v>
      </c>
      <c r="K595" s="155">
        <f>(INDEX(Data!1307:1307,1,$P$1))+(INDEX(Data!1307:1307,1,$P$1+1))</f>
        <v>95801073</v>
      </c>
      <c r="L595" s="12"/>
      <c r="M595" s="12"/>
      <c r="N595" s="12"/>
      <c r="O595" s="12"/>
      <c r="P595" s="12"/>
      <c r="Q595" s="12"/>
      <c r="R595" s="12"/>
      <c r="S595" s="12"/>
      <c r="T595" s="12"/>
      <c r="U595" s="12"/>
    </row>
    <row r="596" spans="1:21" s="38" customFormat="1" hidden="1" outlineLevel="1">
      <c r="A596" s="424" t="s">
        <v>86</v>
      </c>
      <c r="B596" s="153">
        <f>(INDEX(Data!1308:1308,1,$P$1-18))+(INDEX(Data!1308:1308,1,$P$1-17))</f>
        <v>12624594</v>
      </c>
      <c r="C596" s="153">
        <f>(INDEX(Data!1308:1308,1,$P$1-16))+(INDEX(Data!1308:1308,1,$P$1-15))</f>
        <v>12165215</v>
      </c>
      <c r="D596" s="153">
        <f>(INDEX(Data!1308:1308,1,$P$1-14))+(INDEX(Data!1308:1308,1,$P$1-13))</f>
        <v>12310414</v>
      </c>
      <c r="E596" s="153">
        <f>(INDEX(Data!1308:1308,1,$P$1-12))+(INDEX(Data!1308:1308,1,$P$1-11))</f>
        <v>14101299</v>
      </c>
      <c r="F596" s="153">
        <f>(INDEX(Data!1308:1308,1,$P$1-10))+(INDEX(Data!1308:1308,1,$P$1-9))</f>
        <v>15522602</v>
      </c>
      <c r="G596" s="153">
        <f>(INDEX(Data!1308:1308,1,$P$1-8))+(INDEX(Data!1308:1308,1,$P$1-7))</f>
        <v>15141380</v>
      </c>
      <c r="H596" s="154">
        <f>(INDEX(Data!1308:1308,1,$P$1-6))+(INDEX(Data!1308:1308,1,$P$1-5))</f>
        <v>13316466</v>
      </c>
      <c r="I596" s="153">
        <f>(INDEX(Data!1308:1308,1,$P$1-4))+(INDEX(Data!1308:1308,1,$P$1-3))</f>
        <v>12915807</v>
      </c>
      <c r="J596" s="154">
        <f>(INDEX(Data!1308:1308,1,$P$1-2))+(INDEX(Data!1308:1308,1,$P$1-1))</f>
        <v>11324282</v>
      </c>
      <c r="K596" s="155">
        <f>(INDEX(Data!1308:1308,1,$P$1))+(INDEX(Data!1308:1308,1,$P$1+1))</f>
        <v>10942085</v>
      </c>
      <c r="L596" s="12"/>
      <c r="M596" s="12"/>
      <c r="N596" s="12"/>
      <c r="O596" s="12"/>
      <c r="P596" s="12"/>
      <c r="Q596" s="12"/>
      <c r="R596" s="12"/>
      <c r="S596" s="12"/>
      <c r="T596" s="12"/>
      <c r="U596" s="12"/>
    </row>
    <row r="597" spans="1:21" s="38" customFormat="1" hidden="1" outlineLevel="1">
      <c r="A597" s="424" t="s">
        <v>87</v>
      </c>
      <c r="B597" s="153">
        <f>(INDEX(Data!1309:1309,1,$P$1-18))+(INDEX(Data!1309:1309,1,$P$1-17))</f>
        <v>17997556</v>
      </c>
      <c r="C597" s="153">
        <f>(INDEX(Data!1309:1309,1,$P$1-16))+(INDEX(Data!1309:1309,1,$P$1-15))</f>
        <v>16369105</v>
      </c>
      <c r="D597" s="153">
        <f>(INDEX(Data!1309:1309,1,$P$1-14))+(INDEX(Data!1309:1309,1,$P$1-13))</f>
        <v>17888098</v>
      </c>
      <c r="E597" s="153">
        <f>(INDEX(Data!1309:1309,1,$P$1-12))+(INDEX(Data!1309:1309,1,$P$1-11))</f>
        <v>18213070</v>
      </c>
      <c r="F597" s="153">
        <f>(INDEX(Data!1309:1309,1,$P$1-10))+(INDEX(Data!1309:1309,1,$P$1-9))</f>
        <v>17448333</v>
      </c>
      <c r="G597" s="153">
        <f>(INDEX(Data!1309:1309,1,$P$1-8))+(INDEX(Data!1309:1309,1,$P$1-7))</f>
        <v>15365880</v>
      </c>
      <c r="H597" s="154">
        <f>(INDEX(Data!1309:1309,1,$P$1-6))+(INDEX(Data!1309:1309,1,$P$1-5))</f>
        <v>11321308</v>
      </c>
      <c r="I597" s="153">
        <f>(INDEX(Data!1309:1309,1,$P$1-4))+(INDEX(Data!1309:1309,1,$P$1-3))</f>
        <v>11823603</v>
      </c>
      <c r="J597" s="154">
        <f>(INDEX(Data!1309:1309,1,$P$1-2))+(INDEX(Data!1309:1309,1,$P$1-1))</f>
        <v>11867103</v>
      </c>
      <c r="K597" s="155">
        <f>(INDEX(Data!1309:1309,1,$P$1))+(INDEX(Data!1309:1309,1,$P$1+1))</f>
        <v>12014401</v>
      </c>
      <c r="L597" s="12"/>
      <c r="M597" s="12"/>
      <c r="N597" s="12"/>
      <c r="O597" s="12"/>
      <c r="P597" s="12"/>
      <c r="Q597" s="12"/>
      <c r="R597" s="12"/>
      <c r="S597" s="12"/>
      <c r="T597" s="12"/>
      <c r="U597" s="12"/>
    </row>
    <row r="598" spans="1:21" s="38" customFormat="1" hidden="1" outlineLevel="1">
      <c r="A598" s="424" t="s">
        <v>88</v>
      </c>
      <c r="B598" s="153">
        <f>(INDEX(Data!1310:1310,1,$P$1-18))+(INDEX(Data!1310:1310,1,$P$1-17))</f>
        <v>23280244</v>
      </c>
      <c r="C598" s="153">
        <f>(INDEX(Data!1310:1310,1,$P$1-16))+(INDEX(Data!1310:1310,1,$P$1-15))</f>
        <v>21745556</v>
      </c>
      <c r="D598" s="153">
        <f>(INDEX(Data!1310:1310,1,$P$1-14))+(INDEX(Data!1310:1310,1,$P$1-13))</f>
        <v>24578962</v>
      </c>
      <c r="E598" s="153">
        <f>(INDEX(Data!1310:1310,1,$P$1-12))+(INDEX(Data!1310:1310,1,$P$1-11))</f>
        <v>27965642</v>
      </c>
      <c r="F598" s="153">
        <f>(INDEX(Data!1310:1310,1,$P$1-10))+(INDEX(Data!1310:1310,1,$P$1-9))</f>
        <v>24216738</v>
      </c>
      <c r="G598" s="153">
        <f>(INDEX(Data!1310:1310,1,$P$1-8))+(INDEX(Data!1310:1310,1,$P$1-7))</f>
        <v>22765006</v>
      </c>
      <c r="H598" s="154">
        <f>(INDEX(Data!1310:1310,1,$P$1-6))+(INDEX(Data!1310:1310,1,$P$1-5))</f>
        <v>6621749</v>
      </c>
      <c r="I598" s="153">
        <f>(INDEX(Data!1310:1310,1,$P$1-4))+(INDEX(Data!1310:1310,1,$P$1-3))</f>
        <v>8146651</v>
      </c>
      <c r="J598" s="154">
        <f>(INDEX(Data!1310:1310,1,$P$1-2))+(INDEX(Data!1310:1310,1,$P$1-1))</f>
        <v>8049981</v>
      </c>
      <c r="K598" s="155">
        <f>(INDEX(Data!1310:1310,1,$P$1))+(INDEX(Data!1310:1310,1,$P$1+1))</f>
        <v>11212197</v>
      </c>
      <c r="L598" s="12"/>
      <c r="M598" s="12"/>
      <c r="N598" s="12"/>
      <c r="O598" s="12"/>
      <c r="P598" s="12"/>
      <c r="Q598" s="12"/>
      <c r="R598" s="12"/>
      <c r="S598" s="12"/>
      <c r="T598" s="12"/>
      <c r="U598" s="12"/>
    </row>
    <row r="599" spans="1:21" s="38" customFormat="1" hidden="1" outlineLevel="1">
      <c r="A599" s="424" t="s">
        <v>89</v>
      </c>
      <c r="B599" s="153">
        <f>(INDEX(Data!1311:1311,1,$P$1-18))+(INDEX(Data!1311:1311,1,$P$1-17))</f>
        <v>21031204</v>
      </c>
      <c r="C599" s="153">
        <f>(INDEX(Data!1311:1311,1,$P$1-16))+(INDEX(Data!1311:1311,1,$P$1-15))</f>
        <v>20574427</v>
      </c>
      <c r="D599" s="153">
        <f>(INDEX(Data!1311:1311,1,$P$1-14))+(INDEX(Data!1311:1311,1,$P$1-13))</f>
        <v>22142812</v>
      </c>
      <c r="E599" s="153">
        <f>(INDEX(Data!1311:1311,1,$P$1-12))+(INDEX(Data!1311:1311,1,$P$1-11))</f>
        <v>23148354</v>
      </c>
      <c r="F599" s="153">
        <f>(INDEX(Data!1311:1311,1,$P$1-10))+(INDEX(Data!1311:1311,1,$P$1-9))</f>
        <v>22393273</v>
      </c>
      <c r="G599" s="153">
        <f>(INDEX(Data!1311:1311,1,$P$1-8))+(INDEX(Data!1311:1311,1,$P$1-7))</f>
        <v>22276016</v>
      </c>
      <c r="H599" s="154">
        <f>(INDEX(Data!1311:1311,1,$P$1-6))+(INDEX(Data!1311:1311,1,$P$1-5))</f>
        <v>19813018</v>
      </c>
      <c r="I599" s="153">
        <f>(INDEX(Data!1311:1311,1,$P$1-4))+(INDEX(Data!1311:1311,1,$P$1-3))</f>
        <v>19130791</v>
      </c>
      <c r="J599" s="154">
        <f>(INDEX(Data!1311:1311,1,$P$1-2))+(INDEX(Data!1311:1311,1,$P$1-1))</f>
        <v>19871770</v>
      </c>
      <c r="K599" s="155">
        <f>(INDEX(Data!1311:1311,1,$P$1))+(INDEX(Data!1311:1311,1,$P$1+1))</f>
        <v>19745358</v>
      </c>
      <c r="L599" s="12"/>
      <c r="M599" s="12"/>
      <c r="N599" s="12"/>
      <c r="O599" s="12"/>
      <c r="P599" s="12"/>
      <c r="Q599" s="12"/>
      <c r="R599" s="12"/>
      <c r="S599" s="12"/>
      <c r="T599" s="12"/>
      <c r="U599" s="12"/>
    </row>
    <row r="600" spans="1:21" s="38" customFormat="1" hidden="1" outlineLevel="1">
      <c r="A600" s="424" t="s">
        <v>90</v>
      </c>
      <c r="B600" s="153">
        <f>(INDEX(Data!1312:1312,1,$P$1-18))+(INDEX(Data!1312:1312,1,$P$1-17))</f>
        <v>32391782</v>
      </c>
      <c r="C600" s="153">
        <f>(INDEX(Data!1312:1312,1,$P$1-16))+(INDEX(Data!1312:1312,1,$P$1-15))</f>
        <v>30294730</v>
      </c>
      <c r="D600" s="153">
        <f>(INDEX(Data!1312:1312,1,$P$1-14))+(INDEX(Data!1312:1312,1,$P$1-13))</f>
        <v>31952506</v>
      </c>
      <c r="E600" s="153">
        <f>(INDEX(Data!1312:1312,1,$P$1-12))+(INDEX(Data!1312:1312,1,$P$1-11))</f>
        <v>32974900</v>
      </c>
      <c r="F600" s="153">
        <f>(INDEX(Data!1312:1312,1,$P$1-10))+(INDEX(Data!1312:1312,1,$P$1-9))</f>
        <v>34060420</v>
      </c>
      <c r="G600" s="153">
        <f>(INDEX(Data!1312:1312,1,$P$1-8))+(INDEX(Data!1312:1312,1,$P$1-7))</f>
        <v>34942112</v>
      </c>
      <c r="H600" s="154">
        <f>(INDEX(Data!1312:1312,1,$P$1-6))+(INDEX(Data!1312:1312,1,$P$1-5))</f>
        <v>29454676</v>
      </c>
      <c r="I600" s="153">
        <f>(INDEX(Data!1312:1312,1,$P$1-4))+(INDEX(Data!1312:1312,1,$P$1-3))</f>
        <v>29117384</v>
      </c>
      <c r="J600" s="154">
        <f>(INDEX(Data!1312:1312,1,$P$1-2))+(INDEX(Data!1312:1312,1,$P$1-1))</f>
        <v>28942253</v>
      </c>
      <c r="K600" s="155">
        <f>(INDEX(Data!1312:1312,1,$P$1))+(INDEX(Data!1312:1312,1,$P$1+1))</f>
        <v>30782077</v>
      </c>
      <c r="L600" s="12"/>
      <c r="M600" s="12"/>
      <c r="N600" s="12"/>
      <c r="O600" s="12"/>
      <c r="P600" s="12"/>
      <c r="Q600" s="12"/>
      <c r="R600" s="12"/>
      <c r="S600" s="12"/>
      <c r="T600" s="12"/>
      <c r="U600" s="12"/>
    </row>
    <row r="601" spans="1:21" s="38" customFormat="1" hidden="1" outlineLevel="1">
      <c r="A601" s="424" t="s">
        <v>91</v>
      </c>
      <c r="B601" s="153">
        <f>(INDEX(Data!1313:1313,1,$P$1-18))+(INDEX(Data!1313:1313,1,$P$1-17))</f>
        <v>11226626</v>
      </c>
      <c r="C601" s="153">
        <f>(INDEX(Data!1313:1313,1,$P$1-16))+(INDEX(Data!1313:1313,1,$P$1-15))</f>
        <v>10139406</v>
      </c>
      <c r="D601" s="153">
        <f>(INDEX(Data!1313:1313,1,$P$1-14))+(INDEX(Data!1313:1313,1,$P$1-13))</f>
        <v>10892020</v>
      </c>
      <c r="E601" s="153">
        <f>(INDEX(Data!1313:1313,1,$P$1-12))+(INDEX(Data!1313:1313,1,$P$1-11))</f>
        <v>10779470</v>
      </c>
      <c r="F601" s="153">
        <f>(INDEX(Data!1313:1313,1,$P$1-10))+(INDEX(Data!1313:1313,1,$P$1-9))</f>
        <v>10351883</v>
      </c>
      <c r="G601" s="153">
        <f>(INDEX(Data!1313:1313,1,$P$1-8))+(INDEX(Data!1313:1313,1,$P$1-7))</f>
        <v>11199858</v>
      </c>
      <c r="H601" s="154">
        <f>(INDEX(Data!1313:1313,1,$P$1-6))+(INDEX(Data!1313:1313,1,$P$1-5))</f>
        <v>9235814</v>
      </c>
      <c r="I601" s="153">
        <f>(INDEX(Data!1313:1313,1,$P$1-4))+(INDEX(Data!1313:1313,1,$P$1-3))</f>
        <v>9310211</v>
      </c>
      <c r="J601" s="154">
        <f>(INDEX(Data!1313:1313,1,$P$1-2))+(INDEX(Data!1313:1313,1,$P$1-1))</f>
        <v>8900124</v>
      </c>
      <c r="K601" s="155">
        <f>(INDEX(Data!1313:1313,1,$P$1))+(INDEX(Data!1313:1313,1,$P$1+1))</f>
        <v>8228637</v>
      </c>
      <c r="L601" s="12"/>
      <c r="M601" s="12"/>
      <c r="N601" s="12"/>
      <c r="O601" s="12"/>
      <c r="P601" s="12"/>
      <c r="Q601" s="12"/>
      <c r="R601" s="12"/>
      <c r="S601" s="12"/>
      <c r="T601" s="12"/>
      <c r="U601" s="12"/>
    </row>
    <row r="602" spans="1:21" s="38" customFormat="1" hidden="1" outlineLevel="1">
      <c r="A602" s="424" t="s">
        <v>92</v>
      </c>
      <c r="B602" s="153">
        <f>(INDEX(Data!1314:1314,1,$P$1-18))+(INDEX(Data!1314:1314,1,$P$1-17))</f>
        <v>15166180</v>
      </c>
      <c r="C602" s="153">
        <f>(INDEX(Data!1314:1314,1,$P$1-16))+(INDEX(Data!1314:1314,1,$P$1-15))</f>
        <v>13690643</v>
      </c>
      <c r="D602" s="153">
        <f>(INDEX(Data!1314:1314,1,$P$1-14))+(INDEX(Data!1314:1314,1,$P$1-13))</f>
        <v>13618232</v>
      </c>
      <c r="E602" s="153">
        <f>(INDEX(Data!1314:1314,1,$P$1-12))+(INDEX(Data!1314:1314,1,$P$1-11))</f>
        <v>13328426</v>
      </c>
      <c r="F602" s="153">
        <f>(INDEX(Data!1314:1314,1,$P$1-10))+(INDEX(Data!1314:1314,1,$P$1-9))</f>
        <v>12304078</v>
      </c>
      <c r="G602" s="153">
        <f>(INDEX(Data!1314:1314,1,$P$1-8))+(INDEX(Data!1314:1314,1,$P$1-7))</f>
        <v>11764104</v>
      </c>
      <c r="H602" s="154">
        <f>(INDEX(Data!1314:1314,1,$P$1-6))+(INDEX(Data!1314:1314,1,$P$1-5))</f>
        <v>10418734</v>
      </c>
      <c r="I602" s="153">
        <f>(INDEX(Data!1314:1314,1,$P$1-4))+(INDEX(Data!1314:1314,1,$P$1-3))</f>
        <v>9536542</v>
      </c>
      <c r="J602" s="154">
        <f>(INDEX(Data!1314:1314,1,$P$1-2))+(INDEX(Data!1314:1314,1,$P$1-1))</f>
        <v>8841601</v>
      </c>
      <c r="K602" s="155">
        <f>(INDEX(Data!1314:1314,1,$P$1))+(INDEX(Data!1314:1314,1,$P$1+1))</f>
        <v>8409957</v>
      </c>
      <c r="L602" s="12"/>
      <c r="M602" s="12"/>
      <c r="N602" s="12"/>
      <c r="O602" s="12"/>
      <c r="P602" s="12"/>
      <c r="Q602" s="12"/>
      <c r="R602" s="12"/>
      <c r="S602" s="12"/>
      <c r="T602" s="12"/>
      <c r="U602" s="12"/>
    </row>
    <row r="603" spans="1:21" s="38" customFormat="1" hidden="1" outlineLevel="1">
      <c r="A603" s="424" t="s">
        <v>93</v>
      </c>
      <c r="B603" s="153">
        <f>(INDEX(Data!1315:1315,1,$P$1-18))+(INDEX(Data!1315:1315,1,$P$1-17))</f>
        <v>10719922</v>
      </c>
      <c r="C603" s="153">
        <f>(INDEX(Data!1315:1315,1,$P$1-16))+(INDEX(Data!1315:1315,1,$P$1-15))</f>
        <v>14554433</v>
      </c>
      <c r="D603" s="153">
        <f>(INDEX(Data!1315:1315,1,$P$1-14))+(INDEX(Data!1315:1315,1,$P$1-13))</f>
        <v>15465370</v>
      </c>
      <c r="E603" s="153">
        <f>(INDEX(Data!1315:1315,1,$P$1-12))+(INDEX(Data!1315:1315,1,$P$1-11))</f>
        <v>16468261</v>
      </c>
      <c r="F603" s="153">
        <f>(INDEX(Data!1315:1315,1,$P$1-10))+(INDEX(Data!1315:1315,1,$P$1-9))</f>
        <v>14638899</v>
      </c>
      <c r="G603" s="153">
        <f>(INDEX(Data!1315:1315,1,$P$1-8))+(INDEX(Data!1315:1315,1,$P$1-7))</f>
        <v>15349016</v>
      </c>
      <c r="H603" s="154">
        <f>(INDEX(Data!1315:1315,1,$P$1-6))+(INDEX(Data!1315:1315,1,$P$1-5))</f>
        <v>13945844</v>
      </c>
      <c r="I603" s="153">
        <f>(INDEX(Data!1315:1315,1,$P$1-4))+(INDEX(Data!1315:1315,1,$P$1-3))</f>
        <v>15477041</v>
      </c>
      <c r="J603" s="154">
        <f>(INDEX(Data!1315:1315,1,$P$1-2))+(INDEX(Data!1315:1315,1,$P$1-1))</f>
        <v>14014850</v>
      </c>
      <c r="K603" s="155">
        <f>(INDEX(Data!1315:1315,1,$P$1))+(INDEX(Data!1315:1315,1,$P$1+1))</f>
        <v>14823948</v>
      </c>
      <c r="L603" s="12"/>
      <c r="M603" s="12"/>
      <c r="N603" s="12"/>
      <c r="O603" s="12"/>
      <c r="P603" s="12"/>
      <c r="Q603" s="12"/>
      <c r="R603" s="12"/>
      <c r="S603" s="12"/>
      <c r="T603" s="12"/>
      <c r="U603" s="12"/>
    </row>
    <row r="604" spans="1:21" s="38" customFormat="1" hidden="1" outlineLevel="1">
      <c r="A604" s="424" t="s">
        <v>94</v>
      </c>
      <c r="B604" s="153">
        <f>(INDEX(Data!1316:1316,1,$P$1-18))+(INDEX(Data!1316:1316,1,$P$1-17))</f>
        <v>5572564</v>
      </c>
      <c r="C604" s="153">
        <f>(INDEX(Data!1316:1316,1,$P$1-16))+(INDEX(Data!1316:1316,1,$P$1-15))</f>
        <v>5279929</v>
      </c>
      <c r="D604" s="153">
        <f>(INDEX(Data!1316:1316,1,$P$1-14))+(INDEX(Data!1316:1316,1,$P$1-13))</f>
        <v>5433162</v>
      </c>
      <c r="E604" s="153">
        <f>(INDEX(Data!1316:1316,1,$P$1-12))+(INDEX(Data!1316:1316,1,$P$1-11))</f>
        <v>6128017</v>
      </c>
      <c r="F604" s="153">
        <f>(INDEX(Data!1316:1316,1,$P$1-10))+(INDEX(Data!1316:1316,1,$P$1-9))</f>
        <v>7455991</v>
      </c>
      <c r="G604" s="153">
        <f>(INDEX(Data!1316:1316,1,$P$1-8))+(INDEX(Data!1316:1316,1,$P$1-7))</f>
        <v>6625334</v>
      </c>
      <c r="H604" s="154">
        <f>(INDEX(Data!1316:1316,1,$P$1-6))+(INDEX(Data!1316:1316,1,$P$1-5))</f>
        <v>6118764</v>
      </c>
      <c r="I604" s="153">
        <f>(INDEX(Data!1316:1316,1,$P$1-4))+(INDEX(Data!1316:1316,1,$P$1-3))</f>
        <v>5374333</v>
      </c>
      <c r="J604" s="154">
        <f>(INDEX(Data!1316:1316,1,$P$1-2))+(INDEX(Data!1316:1316,1,$P$1-1))</f>
        <v>5661313</v>
      </c>
      <c r="K604" s="155">
        <f>(INDEX(Data!1316:1316,1,$P$1))+(INDEX(Data!1316:1316,1,$P$1+1))</f>
        <v>5695969</v>
      </c>
      <c r="L604" s="12"/>
      <c r="M604" s="12"/>
      <c r="N604" s="12"/>
      <c r="O604" s="12"/>
      <c r="P604" s="12"/>
      <c r="Q604" s="12"/>
      <c r="R604" s="12"/>
      <c r="S604" s="12"/>
      <c r="T604" s="12"/>
      <c r="U604" s="12"/>
    </row>
    <row r="605" spans="1:21" s="38" customFormat="1" hidden="1" outlineLevel="1">
      <c r="A605" s="424" t="s">
        <v>95</v>
      </c>
      <c r="B605" s="153">
        <f>(INDEX(Data!1317:1317,1,$P$1-18))+(INDEX(Data!1317:1317,1,$P$1-17))</f>
        <v>16166756</v>
      </c>
      <c r="C605" s="153">
        <f>(INDEX(Data!1317:1317,1,$P$1-16))+(INDEX(Data!1317:1317,1,$P$1-15))</f>
        <v>15787156</v>
      </c>
      <c r="D605" s="153">
        <f>(INDEX(Data!1317:1317,1,$P$1-14))+(INDEX(Data!1317:1317,1,$P$1-13))</f>
        <v>16225832</v>
      </c>
      <c r="E605" s="153">
        <f>(INDEX(Data!1317:1317,1,$P$1-12))+(INDEX(Data!1317:1317,1,$P$1-11))</f>
        <v>16832008</v>
      </c>
      <c r="F605" s="153">
        <f>(INDEX(Data!1317:1317,1,$P$1-10))+(INDEX(Data!1317:1317,1,$P$1-9))</f>
        <v>15953622</v>
      </c>
      <c r="G605" s="153">
        <f>(INDEX(Data!1317:1317,1,$P$1-8))+(INDEX(Data!1317:1317,1,$P$1-7))</f>
        <v>16547418</v>
      </c>
      <c r="H605" s="154">
        <f>(INDEX(Data!1317:1317,1,$P$1-6))+(INDEX(Data!1317:1317,1,$P$1-5))</f>
        <v>15411518</v>
      </c>
      <c r="I605" s="153">
        <f>(INDEX(Data!1317:1317,1,$P$1-4))+(INDEX(Data!1317:1317,1,$P$1-3))</f>
        <v>15111253</v>
      </c>
      <c r="J605" s="154">
        <f>(INDEX(Data!1317:1317,1,$P$1-2))+(INDEX(Data!1317:1317,1,$P$1-1))</f>
        <v>15161538</v>
      </c>
      <c r="K605" s="155">
        <f>(INDEX(Data!1317:1317,1,$P$1))+(INDEX(Data!1317:1317,1,$P$1+1))</f>
        <v>15299677</v>
      </c>
      <c r="L605" s="12"/>
      <c r="M605" s="12"/>
      <c r="N605" s="12"/>
      <c r="O605" s="12"/>
      <c r="P605" s="12"/>
      <c r="Q605" s="12"/>
      <c r="R605" s="12"/>
      <c r="S605" s="12"/>
      <c r="T605" s="12"/>
      <c r="U605" s="12"/>
    </row>
    <row r="606" spans="1:21" collapsed="1">
      <c r="A606" s="370" t="s">
        <v>200</v>
      </c>
      <c r="B606" s="446">
        <f t="shared" ref="B606:F606" si="169">SUM(B556:B605)</f>
        <v>1569157590</v>
      </c>
      <c r="C606" s="446">
        <f t="shared" si="169"/>
        <v>1501275020</v>
      </c>
      <c r="D606" s="446">
        <f t="shared" si="169"/>
        <v>1616585935</v>
      </c>
      <c r="E606" s="446">
        <f t="shared" si="169"/>
        <v>1693177165</v>
      </c>
      <c r="F606" s="446">
        <f t="shared" si="169"/>
        <v>1709894423</v>
      </c>
      <c r="G606" s="446">
        <f t="shared" ref="G606:K606" si="170">SUM(G556:G605)</f>
        <v>1732177990</v>
      </c>
      <c r="H606" s="406">
        <f t="shared" si="170"/>
        <v>1544339333</v>
      </c>
      <c r="I606" s="446">
        <f t="shared" si="170"/>
        <v>1522515612</v>
      </c>
      <c r="J606" s="406">
        <f t="shared" si="170"/>
        <v>1516635798</v>
      </c>
      <c r="K606" s="407">
        <f t="shared" si="170"/>
        <v>1533740830</v>
      </c>
      <c r="N606" s="12"/>
      <c r="O606" s="12"/>
      <c r="P606" s="12"/>
      <c r="Q606" s="12"/>
      <c r="R606" s="12"/>
      <c r="S606" s="12"/>
      <c r="T606" s="12"/>
      <c r="U606" s="12"/>
    </row>
    <row r="607" spans="1:21" hidden="1">
      <c r="A607" s="426" t="s">
        <v>444</v>
      </c>
      <c r="B607" s="153"/>
      <c r="C607" s="153"/>
      <c r="D607" s="153"/>
      <c r="E607" s="153"/>
      <c r="F607" s="153"/>
      <c r="G607" s="153"/>
      <c r="H607" s="154"/>
      <c r="I607" s="153"/>
      <c r="J607" s="154"/>
      <c r="K607" s="155"/>
      <c r="N607" s="12"/>
      <c r="O607" s="12"/>
      <c r="P607" s="12"/>
      <c r="Q607" s="12"/>
      <c r="R607" s="12"/>
      <c r="S607" s="12"/>
      <c r="T607" s="12"/>
      <c r="U607" s="12"/>
    </row>
    <row r="608" spans="1:21" hidden="1">
      <c r="A608" s="426" t="s">
        <v>390</v>
      </c>
      <c r="B608" s="153"/>
      <c r="C608" s="153"/>
      <c r="D608" s="153"/>
      <c r="E608" s="153"/>
      <c r="F608" s="153"/>
      <c r="G608" s="153"/>
      <c r="H608" s="154"/>
      <c r="I608" s="153"/>
      <c r="J608" s="154"/>
      <c r="K608" s="155"/>
      <c r="N608" s="12"/>
      <c r="O608" s="12"/>
      <c r="P608" s="12"/>
      <c r="Q608" s="12"/>
      <c r="R608" s="12"/>
      <c r="S608" s="12"/>
      <c r="T608" s="12"/>
      <c r="U608" s="12"/>
    </row>
    <row r="609" spans="1:21" s="38" customFormat="1" hidden="1" outlineLevel="1">
      <c r="A609" s="600" t="s">
        <v>230</v>
      </c>
      <c r="B609" s="598"/>
      <c r="C609" s="598"/>
      <c r="D609" s="598"/>
      <c r="E609" s="598"/>
      <c r="F609" s="598"/>
      <c r="G609" s="598"/>
      <c r="H609" s="598"/>
      <c r="I609" s="598"/>
      <c r="J609" s="598"/>
      <c r="K609" s="597"/>
      <c r="L609" s="35"/>
      <c r="M609" s="35"/>
      <c r="N609" s="35"/>
      <c r="O609" s="35"/>
      <c r="P609" s="35"/>
      <c r="Q609" s="35"/>
      <c r="R609" s="35"/>
      <c r="S609" s="35"/>
      <c r="T609" s="35"/>
    </row>
    <row r="610" spans="1:21" s="38" customFormat="1" hidden="1" outlineLevel="1">
      <c r="A610" s="424" t="s">
        <v>47</v>
      </c>
      <c r="B610" s="173">
        <f>(INDEX(Data!1321:1321,1,$P$1-18))+(INDEX(Data!1321:1321,1,$P$1-17))</f>
        <v>0</v>
      </c>
      <c r="C610" s="173">
        <f>(INDEX(Data!1321:1321,1,$P$1-16))+(INDEX(Data!1321:1321,1,$P$1-15))</f>
        <v>0</v>
      </c>
      <c r="D610" s="173">
        <f>(INDEX(Data!1321:1321,1,$P$1-14))+(INDEX(Data!1321:1321,1,$P$1-13))</f>
        <v>0</v>
      </c>
      <c r="E610" s="173">
        <f>(INDEX(Data!1321:1321,1,$P$1-12))+(INDEX(Data!1321:1321,1,$P$1-11))</f>
        <v>0</v>
      </c>
      <c r="F610" s="173">
        <f>(INDEX(Data!1321:1321,1,$P$1-10))+(INDEX(Data!1321:1321,1,$P$1-9))</f>
        <v>0</v>
      </c>
      <c r="G610" s="173">
        <f>(INDEX(Data!1321:1321,1,$P$1-8))+(INDEX(Data!1321:1321,1,$P$1-7))</f>
        <v>0</v>
      </c>
      <c r="H610" s="175">
        <f>(INDEX(Data!1321:1321,1,$P$1-6))+(INDEX(Data!1321:1321,1,$P$1-5))</f>
        <v>0</v>
      </c>
      <c r="I610" s="173">
        <f>(INDEX(Data!1321:1321,1,$P$1-4))+(INDEX(Data!1321:1321,1,$P$1-3))</f>
        <v>0</v>
      </c>
      <c r="J610" s="175">
        <f>(INDEX(Data!1321:1321,1,$P$1-2))+(INDEX(Data!1321:1321,1,$P$1-1))</f>
        <v>0</v>
      </c>
      <c r="K610" s="174">
        <f>(INDEX(Data!1321:1321,1,$P$1))+(INDEX(Data!1321:1321,1,$P$1+1))</f>
        <v>0</v>
      </c>
      <c r="L610" s="12"/>
      <c r="M610" s="12"/>
      <c r="N610" s="12"/>
      <c r="O610" s="12"/>
      <c r="P610" s="12"/>
      <c r="Q610" s="12"/>
      <c r="R610" s="12"/>
      <c r="S610" s="12"/>
      <c r="T610" s="12"/>
      <c r="U610" s="12"/>
    </row>
    <row r="611" spans="1:21" s="38" customFormat="1" hidden="1" outlineLevel="1">
      <c r="A611" s="424" t="s">
        <v>48</v>
      </c>
      <c r="B611" s="153">
        <f>(INDEX(Data!1322:1322,1,$P$1-18))+(INDEX(Data!1322:1322,1,$P$1-17))</f>
        <v>0</v>
      </c>
      <c r="C611" s="153">
        <f>(INDEX(Data!1322:1322,1,$P$1-16))+(INDEX(Data!1322:1322,1,$P$1-15))</f>
        <v>0</v>
      </c>
      <c r="D611" s="153">
        <f>(INDEX(Data!1322:1322,1,$P$1-14))+(INDEX(Data!1322:1322,1,$P$1-13))</f>
        <v>0</v>
      </c>
      <c r="E611" s="153">
        <f>(INDEX(Data!1322:1322,1,$P$1-12))+(INDEX(Data!1322:1322,1,$P$1-11))</f>
        <v>0</v>
      </c>
      <c r="F611" s="153">
        <f>(INDEX(Data!1322:1322,1,$P$1-10))+(INDEX(Data!1322:1322,1,$P$1-9))</f>
        <v>0</v>
      </c>
      <c r="G611" s="153">
        <f>(INDEX(Data!1322:1322,1,$P$1-8))+(INDEX(Data!1322:1322,1,$P$1-7))</f>
        <v>0</v>
      </c>
      <c r="H611" s="154">
        <f>(INDEX(Data!1322:1322,1,$P$1-6))+(INDEX(Data!1322:1322,1,$P$1-5))</f>
        <v>0</v>
      </c>
      <c r="I611" s="153">
        <f>(INDEX(Data!1322:1322,1,$P$1-4))+(INDEX(Data!1322:1322,1,$P$1-3))</f>
        <v>0</v>
      </c>
      <c r="J611" s="154">
        <f>(INDEX(Data!1322:1322,1,$P$1-2))+(INDEX(Data!1322:1322,1,$P$1-1))</f>
        <v>0</v>
      </c>
      <c r="K611" s="155">
        <f>(INDEX(Data!1322:1322,1,$P$1))+(INDEX(Data!1322:1322,1,$P$1+1))</f>
        <v>0</v>
      </c>
      <c r="L611" s="12"/>
      <c r="M611" s="12"/>
      <c r="N611" s="12"/>
      <c r="O611" s="12"/>
      <c r="P611" s="12"/>
      <c r="Q611" s="12"/>
      <c r="R611" s="12"/>
      <c r="S611" s="12"/>
      <c r="T611" s="12"/>
      <c r="U611" s="12"/>
    </row>
    <row r="612" spans="1:21" s="38" customFormat="1" hidden="1" outlineLevel="1">
      <c r="A612" s="424" t="s">
        <v>49</v>
      </c>
      <c r="B612" s="153">
        <f>(INDEX(Data!1323:1323,1,$P$1-18))+(INDEX(Data!1323:1323,1,$P$1-17))</f>
        <v>0</v>
      </c>
      <c r="C612" s="153">
        <f>(INDEX(Data!1323:1323,1,$P$1-16))+(INDEX(Data!1323:1323,1,$P$1-15))</f>
        <v>0</v>
      </c>
      <c r="D612" s="153">
        <f>(INDEX(Data!1323:1323,1,$P$1-14))+(INDEX(Data!1323:1323,1,$P$1-13))</f>
        <v>0</v>
      </c>
      <c r="E612" s="153">
        <f>(INDEX(Data!1323:1323,1,$P$1-12))+(INDEX(Data!1323:1323,1,$P$1-11))</f>
        <v>0</v>
      </c>
      <c r="F612" s="153">
        <f>(INDEX(Data!1323:1323,1,$P$1-10))+(INDEX(Data!1323:1323,1,$P$1-9))</f>
        <v>0</v>
      </c>
      <c r="G612" s="153">
        <f>(INDEX(Data!1323:1323,1,$P$1-8))+(INDEX(Data!1323:1323,1,$P$1-7))</f>
        <v>0</v>
      </c>
      <c r="H612" s="154">
        <f>(INDEX(Data!1323:1323,1,$P$1-6))+(INDEX(Data!1323:1323,1,$P$1-5))</f>
        <v>0</v>
      </c>
      <c r="I612" s="153">
        <f>(INDEX(Data!1323:1323,1,$P$1-4))+(INDEX(Data!1323:1323,1,$P$1-3))</f>
        <v>0</v>
      </c>
      <c r="J612" s="154">
        <f>(INDEX(Data!1323:1323,1,$P$1-2))+(INDEX(Data!1323:1323,1,$P$1-1))</f>
        <v>0</v>
      </c>
      <c r="K612" s="155">
        <f>(INDEX(Data!1323:1323,1,$P$1))+(INDEX(Data!1323:1323,1,$P$1+1))</f>
        <v>0</v>
      </c>
      <c r="L612" s="12"/>
      <c r="M612" s="12"/>
      <c r="N612" s="12"/>
      <c r="O612" s="12"/>
      <c r="P612" s="12"/>
      <c r="Q612" s="12"/>
      <c r="R612" s="12"/>
      <c r="S612" s="12"/>
      <c r="T612" s="12"/>
      <c r="U612" s="12"/>
    </row>
    <row r="613" spans="1:21" s="38" customFormat="1" hidden="1" outlineLevel="1">
      <c r="A613" s="424" t="s">
        <v>50</v>
      </c>
      <c r="B613" s="153">
        <f>(INDEX(Data!1324:1324,1,$P$1-18))+(INDEX(Data!1324:1324,1,$P$1-17))</f>
        <v>0</v>
      </c>
      <c r="C613" s="153">
        <f>(INDEX(Data!1324:1324,1,$P$1-16))+(INDEX(Data!1324:1324,1,$P$1-15))</f>
        <v>0</v>
      </c>
      <c r="D613" s="153">
        <f>(INDEX(Data!1324:1324,1,$P$1-14))+(INDEX(Data!1324:1324,1,$P$1-13))</f>
        <v>0</v>
      </c>
      <c r="E613" s="153">
        <f>(INDEX(Data!1324:1324,1,$P$1-12))+(INDEX(Data!1324:1324,1,$P$1-11))</f>
        <v>0</v>
      </c>
      <c r="F613" s="153">
        <f>(INDEX(Data!1324:1324,1,$P$1-10))+(INDEX(Data!1324:1324,1,$P$1-9))</f>
        <v>0</v>
      </c>
      <c r="G613" s="153">
        <f>(INDEX(Data!1324:1324,1,$P$1-8))+(INDEX(Data!1324:1324,1,$P$1-7))</f>
        <v>0</v>
      </c>
      <c r="H613" s="154">
        <f>(INDEX(Data!1324:1324,1,$P$1-6))+(INDEX(Data!1324:1324,1,$P$1-5))</f>
        <v>0</v>
      </c>
      <c r="I613" s="153">
        <f>(INDEX(Data!1324:1324,1,$P$1-4))+(INDEX(Data!1324:1324,1,$P$1-3))</f>
        <v>0</v>
      </c>
      <c r="J613" s="154">
        <f>(INDEX(Data!1324:1324,1,$P$1-2))+(INDEX(Data!1324:1324,1,$P$1-1))</f>
        <v>0</v>
      </c>
      <c r="K613" s="155">
        <f>(INDEX(Data!1324:1324,1,$P$1))+(INDEX(Data!1324:1324,1,$P$1+1))</f>
        <v>0</v>
      </c>
      <c r="L613" s="12"/>
      <c r="M613" s="12"/>
      <c r="N613" s="12"/>
      <c r="O613" s="12"/>
      <c r="P613" s="12"/>
      <c r="Q613" s="12"/>
      <c r="R613" s="12"/>
      <c r="S613" s="12"/>
      <c r="T613" s="12"/>
      <c r="U613" s="12"/>
    </row>
    <row r="614" spans="1:21" s="38" customFormat="1" hidden="1" outlineLevel="1">
      <c r="A614" s="424" t="s">
        <v>51</v>
      </c>
      <c r="B614" s="153">
        <f>(INDEX(Data!1325:1325,1,$P$1-18))+(INDEX(Data!1325:1325,1,$P$1-17))</f>
        <v>0</v>
      </c>
      <c r="C614" s="153">
        <f>(INDEX(Data!1325:1325,1,$P$1-16))+(INDEX(Data!1325:1325,1,$P$1-15))</f>
        <v>0</v>
      </c>
      <c r="D614" s="153">
        <f>(INDEX(Data!1325:1325,1,$P$1-14))+(INDEX(Data!1325:1325,1,$P$1-13))</f>
        <v>0</v>
      </c>
      <c r="E614" s="153">
        <f>(INDEX(Data!1325:1325,1,$P$1-12))+(INDEX(Data!1325:1325,1,$P$1-11))</f>
        <v>0</v>
      </c>
      <c r="F614" s="153">
        <f>(INDEX(Data!1325:1325,1,$P$1-10))+(INDEX(Data!1325:1325,1,$P$1-9))</f>
        <v>0</v>
      </c>
      <c r="G614" s="153">
        <f>(INDEX(Data!1325:1325,1,$P$1-8))+(INDEX(Data!1325:1325,1,$P$1-7))</f>
        <v>0</v>
      </c>
      <c r="H614" s="154">
        <f>(INDEX(Data!1325:1325,1,$P$1-6))+(INDEX(Data!1325:1325,1,$P$1-5))</f>
        <v>0</v>
      </c>
      <c r="I614" s="153">
        <f>(INDEX(Data!1325:1325,1,$P$1-4))+(INDEX(Data!1325:1325,1,$P$1-3))</f>
        <v>0</v>
      </c>
      <c r="J614" s="154">
        <f>(INDEX(Data!1325:1325,1,$P$1-2))+(INDEX(Data!1325:1325,1,$P$1-1))</f>
        <v>0</v>
      </c>
      <c r="K614" s="155">
        <f>(INDEX(Data!1325:1325,1,$P$1))+(INDEX(Data!1325:1325,1,$P$1+1))</f>
        <v>0</v>
      </c>
      <c r="L614" s="12"/>
      <c r="M614" s="12"/>
      <c r="N614" s="12"/>
      <c r="O614" s="12"/>
      <c r="P614" s="12"/>
      <c r="Q614" s="12"/>
      <c r="R614" s="12"/>
      <c r="S614" s="12"/>
      <c r="T614" s="12"/>
      <c r="U614" s="12"/>
    </row>
    <row r="615" spans="1:21" s="38" customFormat="1" hidden="1" outlineLevel="1">
      <c r="A615" s="424" t="s">
        <v>52</v>
      </c>
      <c r="B615" s="153">
        <f>(INDEX(Data!1326:1326,1,$P$1-18))+(INDEX(Data!1326:1326,1,$P$1-17))</f>
        <v>0</v>
      </c>
      <c r="C615" s="153">
        <f>(INDEX(Data!1326:1326,1,$P$1-16))+(INDEX(Data!1326:1326,1,$P$1-15))</f>
        <v>0</v>
      </c>
      <c r="D615" s="153">
        <f>(INDEX(Data!1326:1326,1,$P$1-14))+(INDEX(Data!1326:1326,1,$P$1-13))</f>
        <v>0</v>
      </c>
      <c r="E615" s="153">
        <f>(INDEX(Data!1326:1326,1,$P$1-12))+(INDEX(Data!1326:1326,1,$P$1-11))</f>
        <v>0</v>
      </c>
      <c r="F615" s="153">
        <f>(INDEX(Data!1326:1326,1,$P$1-10))+(INDEX(Data!1326:1326,1,$P$1-9))</f>
        <v>0</v>
      </c>
      <c r="G615" s="153">
        <f>(INDEX(Data!1326:1326,1,$P$1-8))+(INDEX(Data!1326:1326,1,$P$1-7))</f>
        <v>0</v>
      </c>
      <c r="H615" s="154">
        <f>(INDEX(Data!1326:1326,1,$P$1-6))+(INDEX(Data!1326:1326,1,$P$1-5))</f>
        <v>0</v>
      </c>
      <c r="I615" s="153">
        <f>(INDEX(Data!1326:1326,1,$P$1-4))+(INDEX(Data!1326:1326,1,$P$1-3))</f>
        <v>0</v>
      </c>
      <c r="J615" s="154">
        <f>(INDEX(Data!1326:1326,1,$P$1-2))+(INDEX(Data!1326:1326,1,$P$1-1))</f>
        <v>0</v>
      </c>
      <c r="K615" s="155">
        <f>(INDEX(Data!1326:1326,1,$P$1))+(INDEX(Data!1326:1326,1,$P$1+1))</f>
        <v>0</v>
      </c>
      <c r="L615" s="12"/>
      <c r="M615" s="12"/>
      <c r="N615" s="12"/>
      <c r="O615" s="12"/>
      <c r="P615" s="12"/>
      <c r="Q615" s="12"/>
      <c r="R615" s="12"/>
      <c r="S615" s="12"/>
      <c r="T615" s="12"/>
      <c r="U615" s="12"/>
    </row>
    <row r="616" spans="1:21" s="38" customFormat="1" hidden="1" outlineLevel="1">
      <c r="A616" s="424" t="s">
        <v>53</v>
      </c>
      <c r="B616" s="153">
        <f>(INDEX(Data!1327:1327,1,$P$1-18))+(INDEX(Data!1327:1327,1,$P$1-17))</f>
        <v>0</v>
      </c>
      <c r="C616" s="153">
        <f>(INDEX(Data!1327:1327,1,$P$1-16))+(INDEX(Data!1327:1327,1,$P$1-15))</f>
        <v>0</v>
      </c>
      <c r="D616" s="153">
        <f>(INDEX(Data!1327:1327,1,$P$1-14))+(INDEX(Data!1327:1327,1,$P$1-13))</f>
        <v>0</v>
      </c>
      <c r="E616" s="153">
        <f>(INDEX(Data!1327:1327,1,$P$1-12))+(INDEX(Data!1327:1327,1,$P$1-11))</f>
        <v>278516</v>
      </c>
      <c r="F616" s="153">
        <f>(INDEX(Data!1327:1327,1,$P$1-10))+(INDEX(Data!1327:1327,1,$P$1-9))</f>
        <v>173920</v>
      </c>
      <c r="G616" s="153">
        <f>(INDEX(Data!1327:1327,1,$P$1-8))+(INDEX(Data!1327:1327,1,$P$1-7))</f>
        <v>125224</v>
      </c>
      <c r="H616" s="154">
        <f>(INDEX(Data!1327:1327,1,$P$1-6))+(INDEX(Data!1327:1327,1,$P$1-5))</f>
        <v>200772</v>
      </c>
      <c r="I616" s="153">
        <f>(INDEX(Data!1327:1327,1,$P$1-4))+(INDEX(Data!1327:1327,1,$P$1-3))</f>
        <v>406076</v>
      </c>
      <c r="J616" s="154">
        <f>(INDEX(Data!1327:1327,1,$P$1-2))+(INDEX(Data!1327:1327,1,$P$1-1))</f>
        <v>442182</v>
      </c>
      <c r="K616" s="155">
        <f>(INDEX(Data!1327:1327,1,$P$1))+(INDEX(Data!1327:1327,1,$P$1+1))</f>
        <v>388852</v>
      </c>
      <c r="L616" s="12"/>
      <c r="M616" s="12"/>
      <c r="N616" s="12"/>
      <c r="O616" s="12"/>
      <c r="P616" s="12"/>
      <c r="Q616" s="12"/>
      <c r="R616" s="12"/>
      <c r="S616" s="12"/>
      <c r="T616" s="12"/>
      <c r="U616" s="12"/>
    </row>
    <row r="617" spans="1:21" s="38" customFormat="1" hidden="1" outlineLevel="1">
      <c r="A617" s="424" t="s">
        <v>54</v>
      </c>
      <c r="B617" s="153">
        <f>(INDEX(Data!1328:1328,1,$P$1-18))+(INDEX(Data!1328:1328,1,$P$1-17))</f>
        <v>0</v>
      </c>
      <c r="C617" s="153">
        <f>(INDEX(Data!1328:1328,1,$P$1-16))+(INDEX(Data!1328:1328,1,$P$1-15))</f>
        <v>0</v>
      </c>
      <c r="D617" s="153">
        <f>(INDEX(Data!1328:1328,1,$P$1-14))+(INDEX(Data!1328:1328,1,$P$1-13))</f>
        <v>0</v>
      </c>
      <c r="E617" s="153">
        <f>(INDEX(Data!1328:1328,1,$P$1-12))+(INDEX(Data!1328:1328,1,$P$1-11))</f>
        <v>0</v>
      </c>
      <c r="F617" s="153">
        <f>(INDEX(Data!1328:1328,1,$P$1-10))+(INDEX(Data!1328:1328,1,$P$1-9))</f>
        <v>0</v>
      </c>
      <c r="G617" s="153">
        <f>(INDEX(Data!1328:1328,1,$P$1-8))+(INDEX(Data!1328:1328,1,$P$1-7))</f>
        <v>0</v>
      </c>
      <c r="H617" s="154">
        <f>(INDEX(Data!1328:1328,1,$P$1-6))+(INDEX(Data!1328:1328,1,$P$1-5))</f>
        <v>0</v>
      </c>
      <c r="I617" s="153">
        <f>(INDEX(Data!1328:1328,1,$P$1-4))+(INDEX(Data!1328:1328,1,$P$1-3))</f>
        <v>0</v>
      </c>
      <c r="J617" s="154">
        <f>(INDEX(Data!1328:1328,1,$P$1-2))+(INDEX(Data!1328:1328,1,$P$1-1))</f>
        <v>0</v>
      </c>
      <c r="K617" s="155">
        <f>(INDEX(Data!1328:1328,1,$P$1))+(INDEX(Data!1328:1328,1,$P$1+1))</f>
        <v>0</v>
      </c>
      <c r="L617" s="12"/>
      <c r="M617" s="12"/>
      <c r="N617" s="12"/>
      <c r="O617" s="12"/>
      <c r="P617" s="12"/>
      <c r="Q617" s="12"/>
      <c r="R617" s="12"/>
      <c r="S617" s="12"/>
      <c r="T617" s="12"/>
      <c r="U617" s="12"/>
    </row>
    <row r="618" spans="1:21" s="38" customFormat="1" hidden="1" outlineLevel="1">
      <c r="A618" s="424" t="s">
        <v>55</v>
      </c>
      <c r="B618" s="153">
        <f>(INDEX(Data!1329:1329,1,$P$1-18))+(INDEX(Data!1329:1329,1,$P$1-17))</f>
        <v>0</v>
      </c>
      <c r="C618" s="153">
        <f>(INDEX(Data!1329:1329,1,$P$1-16))+(INDEX(Data!1329:1329,1,$P$1-15))</f>
        <v>0</v>
      </c>
      <c r="D618" s="153">
        <f>(INDEX(Data!1329:1329,1,$P$1-14))+(INDEX(Data!1329:1329,1,$P$1-13))</f>
        <v>0</v>
      </c>
      <c r="E618" s="153">
        <f>(INDEX(Data!1329:1329,1,$P$1-12))+(INDEX(Data!1329:1329,1,$P$1-11))</f>
        <v>0</v>
      </c>
      <c r="F618" s="153">
        <f>(INDEX(Data!1329:1329,1,$P$1-10))+(INDEX(Data!1329:1329,1,$P$1-9))</f>
        <v>0</v>
      </c>
      <c r="G618" s="153">
        <f>(INDEX(Data!1329:1329,1,$P$1-8))+(INDEX(Data!1329:1329,1,$P$1-7))</f>
        <v>0</v>
      </c>
      <c r="H618" s="154">
        <f>(INDEX(Data!1329:1329,1,$P$1-6))+(INDEX(Data!1329:1329,1,$P$1-5))</f>
        <v>0</v>
      </c>
      <c r="I618" s="153">
        <f>(INDEX(Data!1329:1329,1,$P$1-4))+(INDEX(Data!1329:1329,1,$P$1-3))</f>
        <v>0</v>
      </c>
      <c r="J618" s="154">
        <f>(INDEX(Data!1329:1329,1,$P$1-2))+(INDEX(Data!1329:1329,1,$P$1-1))</f>
        <v>0</v>
      </c>
      <c r="K618" s="155">
        <f>(INDEX(Data!1329:1329,1,$P$1))+(INDEX(Data!1329:1329,1,$P$1+1))</f>
        <v>0</v>
      </c>
      <c r="L618" s="12"/>
      <c r="M618" s="12"/>
      <c r="N618" s="12"/>
      <c r="O618" s="12"/>
      <c r="P618" s="12"/>
      <c r="Q618" s="12"/>
      <c r="R618" s="12"/>
      <c r="S618" s="12"/>
      <c r="T618" s="12"/>
      <c r="U618" s="12"/>
    </row>
    <row r="619" spans="1:21" s="38" customFormat="1" hidden="1" outlineLevel="1">
      <c r="A619" s="424" t="s">
        <v>56</v>
      </c>
      <c r="B619" s="153">
        <f>(INDEX(Data!1330:1330,1,$P$1-18))+(INDEX(Data!1330:1330,1,$P$1-17))</f>
        <v>0</v>
      </c>
      <c r="C619" s="153">
        <f>(INDEX(Data!1330:1330,1,$P$1-16))+(INDEX(Data!1330:1330,1,$P$1-15))</f>
        <v>0</v>
      </c>
      <c r="D619" s="153">
        <f>(INDEX(Data!1330:1330,1,$P$1-14))+(INDEX(Data!1330:1330,1,$P$1-13))</f>
        <v>0</v>
      </c>
      <c r="E619" s="153">
        <f>(INDEX(Data!1330:1330,1,$P$1-12))+(INDEX(Data!1330:1330,1,$P$1-11))</f>
        <v>0</v>
      </c>
      <c r="F619" s="153">
        <f>(INDEX(Data!1330:1330,1,$P$1-10))+(INDEX(Data!1330:1330,1,$P$1-9))</f>
        <v>0</v>
      </c>
      <c r="G619" s="153">
        <f>(INDEX(Data!1330:1330,1,$P$1-8))+(INDEX(Data!1330:1330,1,$P$1-7))</f>
        <v>0</v>
      </c>
      <c r="H619" s="154">
        <f>(INDEX(Data!1330:1330,1,$P$1-6))+(INDEX(Data!1330:1330,1,$P$1-5))</f>
        <v>0</v>
      </c>
      <c r="I619" s="153">
        <f>(INDEX(Data!1330:1330,1,$P$1-4))+(INDEX(Data!1330:1330,1,$P$1-3))</f>
        <v>0</v>
      </c>
      <c r="J619" s="154">
        <f>(INDEX(Data!1330:1330,1,$P$1-2))+(INDEX(Data!1330:1330,1,$P$1-1))</f>
        <v>0</v>
      </c>
      <c r="K619" s="155">
        <f>(INDEX(Data!1330:1330,1,$P$1))+(INDEX(Data!1330:1330,1,$P$1+1))</f>
        <v>0</v>
      </c>
      <c r="L619" s="12"/>
      <c r="M619" s="12"/>
      <c r="N619" s="12"/>
      <c r="O619" s="12"/>
      <c r="P619" s="12"/>
      <c r="Q619" s="12"/>
      <c r="R619" s="12"/>
      <c r="S619" s="12"/>
      <c r="T619" s="12"/>
      <c r="U619" s="12"/>
    </row>
    <row r="620" spans="1:21" s="38" customFormat="1" hidden="1" outlineLevel="1">
      <c r="A620" s="424" t="s">
        <v>57</v>
      </c>
      <c r="B620" s="153">
        <f>(INDEX(Data!1331:1331,1,$P$1-18))+(INDEX(Data!1331:1331,1,$P$1-17))</f>
        <v>0</v>
      </c>
      <c r="C620" s="153">
        <f>(INDEX(Data!1331:1331,1,$P$1-16))+(INDEX(Data!1331:1331,1,$P$1-15))</f>
        <v>0</v>
      </c>
      <c r="D620" s="153">
        <f>(INDEX(Data!1331:1331,1,$P$1-14))+(INDEX(Data!1331:1331,1,$P$1-13))</f>
        <v>0</v>
      </c>
      <c r="E620" s="153">
        <f>(INDEX(Data!1331:1331,1,$P$1-12))+(INDEX(Data!1331:1331,1,$P$1-11))</f>
        <v>0</v>
      </c>
      <c r="F620" s="153">
        <f>(INDEX(Data!1331:1331,1,$P$1-10))+(INDEX(Data!1331:1331,1,$P$1-9))</f>
        <v>0</v>
      </c>
      <c r="G620" s="153">
        <f>(INDEX(Data!1331:1331,1,$P$1-8))+(INDEX(Data!1331:1331,1,$P$1-7))</f>
        <v>0</v>
      </c>
      <c r="H620" s="154">
        <f>(INDEX(Data!1331:1331,1,$P$1-6))+(INDEX(Data!1331:1331,1,$P$1-5))</f>
        <v>0</v>
      </c>
      <c r="I620" s="153">
        <f>(INDEX(Data!1331:1331,1,$P$1-4))+(INDEX(Data!1331:1331,1,$P$1-3))</f>
        <v>0</v>
      </c>
      <c r="J620" s="154">
        <f>(INDEX(Data!1331:1331,1,$P$1-2))+(INDEX(Data!1331:1331,1,$P$1-1))</f>
        <v>0</v>
      </c>
      <c r="K620" s="155">
        <f>(INDEX(Data!1331:1331,1,$P$1))+(INDEX(Data!1331:1331,1,$P$1+1))</f>
        <v>0</v>
      </c>
      <c r="L620" s="12"/>
      <c r="M620" s="12"/>
      <c r="N620" s="12"/>
      <c r="O620" s="12"/>
      <c r="P620" s="12"/>
      <c r="Q620" s="12"/>
      <c r="R620" s="12"/>
      <c r="S620" s="12"/>
      <c r="T620" s="12"/>
      <c r="U620" s="12"/>
    </row>
    <row r="621" spans="1:21" s="38" customFormat="1" hidden="1" outlineLevel="1">
      <c r="A621" s="424" t="s">
        <v>58</v>
      </c>
      <c r="B621" s="153">
        <f>(INDEX(Data!1332:1332,1,$P$1-18))+(INDEX(Data!1332:1332,1,$P$1-17))</f>
        <v>0</v>
      </c>
      <c r="C621" s="153">
        <f>(INDEX(Data!1332:1332,1,$P$1-16))+(INDEX(Data!1332:1332,1,$P$1-15))</f>
        <v>0</v>
      </c>
      <c r="D621" s="153">
        <f>(INDEX(Data!1332:1332,1,$P$1-14))+(INDEX(Data!1332:1332,1,$P$1-13))</f>
        <v>0</v>
      </c>
      <c r="E621" s="153">
        <f>(INDEX(Data!1332:1332,1,$P$1-12))+(INDEX(Data!1332:1332,1,$P$1-11))</f>
        <v>0</v>
      </c>
      <c r="F621" s="153">
        <f>(INDEX(Data!1332:1332,1,$P$1-10))+(INDEX(Data!1332:1332,1,$P$1-9))</f>
        <v>0</v>
      </c>
      <c r="G621" s="153">
        <f>(INDEX(Data!1332:1332,1,$P$1-8))+(INDEX(Data!1332:1332,1,$P$1-7))</f>
        <v>0</v>
      </c>
      <c r="H621" s="154">
        <f>(INDEX(Data!1332:1332,1,$P$1-6))+(INDEX(Data!1332:1332,1,$P$1-5))</f>
        <v>0</v>
      </c>
      <c r="I621" s="153">
        <f>(INDEX(Data!1332:1332,1,$P$1-4))+(INDEX(Data!1332:1332,1,$P$1-3))</f>
        <v>0</v>
      </c>
      <c r="J621" s="154">
        <f>(INDEX(Data!1332:1332,1,$P$1-2))+(INDEX(Data!1332:1332,1,$P$1-1))</f>
        <v>0</v>
      </c>
      <c r="K621" s="155">
        <f>(INDEX(Data!1332:1332,1,$P$1))+(INDEX(Data!1332:1332,1,$P$1+1))</f>
        <v>0</v>
      </c>
      <c r="L621" s="12"/>
      <c r="M621" s="12"/>
      <c r="N621" s="12"/>
      <c r="O621" s="12"/>
      <c r="P621" s="12"/>
      <c r="Q621" s="12"/>
      <c r="R621" s="12"/>
      <c r="S621" s="12"/>
      <c r="T621" s="12"/>
      <c r="U621" s="12"/>
    </row>
    <row r="622" spans="1:21" s="38" customFormat="1" hidden="1" outlineLevel="1">
      <c r="A622" s="424" t="s">
        <v>59</v>
      </c>
      <c r="B622" s="153">
        <f>(INDEX(Data!1333:1333,1,$P$1-18))+(INDEX(Data!1333:1333,1,$P$1-17))</f>
        <v>0</v>
      </c>
      <c r="C622" s="153">
        <f>(INDEX(Data!1333:1333,1,$P$1-16))+(INDEX(Data!1333:1333,1,$P$1-15))</f>
        <v>0</v>
      </c>
      <c r="D622" s="153">
        <f>(INDEX(Data!1333:1333,1,$P$1-14))+(INDEX(Data!1333:1333,1,$P$1-13))</f>
        <v>0</v>
      </c>
      <c r="E622" s="153">
        <f>(INDEX(Data!1333:1333,1,$P$1-12))+(INDEX(Data!1333:1333,1,$P$1-11))</f>
        <v>0</v>
      </c>
      <c r="F622" s="153">
        <f>(INDEX(Data!1333:1333,1,$P$1-10))+(INDEX(Data!1333:1333,1,$P$1-9))</f>
        <v>0</v>
      </c>
      <c r="G622" s="153">
        <f>(INDEX(Data!1333:1333,1,$P$1-8))+(INDEX(Data!1333:1333,1,$P$1-7))</f>
        <v>0</v>
      </c>
      <c r="H622" s="154">
        <f>(INDEX(Data!1333:1333,1,$P$1-6))+(INDEX(Data!1333:1333,1,$P$1-5))</f>
        <v>0</v>
      </c>
      <c r="I622" s="153">
        <f>(INDEX(Data!1333:1333,1,$P$1-4))+(INDEX(Data!1333:1333,1,$P$1-3))</f>
        <v>0</v>
      </c>
      <c r="J622" s="154">
        <f>(INDEX(Data!1333:1333,1,$P$1-2))+(INDEX(Data!1333:1333,1,$P$1-1))</f>
        <v>0</v>
      </c>
      <c r="K622" s="155">
        <f>(INDEX(Data!1333:1333,1,$P$1))+(INDEX(Data!1333:1333,1,$P$1+1))</f>
        <v>0</v>
      </c>
      <c r="L622" s="12"/>
      <c r="M622" s="12"/>
      <c r="N622" s="12"/>
      <c r="O622" s="12"/>
      <c r="P622" s="12"/>
      <c r="Q622" s="12"/>
      <c r="R622" s="12"/>
      <c r="S622" s="12"/>
      <c r="T622" s="12"/>
      <c r="U622" s="12"/>
    </row>
    <row r="623" spans="1:21" s="38" customFormat="1" hidden="1" outlineLevel="1">
      <c r="A623" s="425" t="s">
        <v>184</v>
      </c>
      <c r="B623" s="153">
        <f>(INDEX(Data!1334:1334,1,$P$1-18))+(INDEX(Data!1334:1334,1,$P$1-17))</f>
        <v>0</v>
      </c>
      <c r="C623" s="153">
        <f>(INDEX(Data!1334:1334,1,$P$1-16))+(INDEX(Data!1334:1334,1,$P$1-15))</f>
        <v>0</v>
      </c>
      <c r="D623" s="153">
        <f>(INDEX(Data!1334:1334,1,$P$1-14))+(INDEX(Data!1334:1334,1,$P$1-13))</f>
        <v>0</v>
      </c>
      <c r="E623" s="153">
        <f>(INDEX(Data!1334:1334,1,$P$1-12))+(INDEX(Data!1334:1334,1,$P$1-11))</f>
        <v>0</v>
      </c>
      <c r="F623" s="153">
        <f>(INDEX(Data!1334:1334,1,$P$1-10))+(INDEX(Data!1334:1334,1,$P$1-9))</f>
        <v>0</v>
      </c>
      <c r="G623" s="153">
        <f>(INDEX(Data!1334:1334,1,$P$1-8))+(INDEX(Data!1334:1334,1,$P$1-7))</f>
        <v>0</v>
      </c>
      <c r="H623" s="154">
        <f>(INDEX(Data!1334:1334,1,$P$1-6))+(INDEX(Data!1334:1334,1,$P$1-5))</f>
        <v>0</v>
      </c>
      <c r="I623" s="153">
        <f>(INDEX(Data!1334:1334,1,$P$1-4))+(INDEX(Data!1334:1334,1,$P$1-3))</f>
        <v>0</v>
      </c>
      <c r="J623" s="154">
        <f>(INDEX(Data!1334:1334,1,$P$1-2))+(INDEX(Data!1334:1334,1,$P$1-1))</f>
        <v>0</v>
      </c>
      <c r="K623" s="155">
        <f>(INDEX(Data!1334:1334,1,$P$1))+(INDEX(Data!1334:1334,1,$P$1+1))</f>
        <v>0</v>
      </c>
      <c r="L623" s="12"/>
      <c r="M623" s="12"/>
      <c r="N623" s="12"/>
      <c r="O623" s="12"/>
      <c r="P623" s="12"/>
      <c r="Q623" s="12"/>
      <c r="R623" s="12"/>
      <c r="S623" s="12"/>
      <c r="T623" s="12"/>
      <c r="U623" s="12"/>
    </row>
    <row r="624" spans="1:21" s="38" customFormat="1" hidden="1" outlineLevel="1">
      <c r="A624" s="424" t="s">
        <v>60</v>
      </c>
      <c r="B624" s="153">
        <f>(INDEX(Data!1335:1335,1,$P$1-18))+(INDEX(Data!1335:1335,1,$P$1-17))</f>
        <v>0</v>
      </c>
      <c r="C624" s="153">
        <f>(INDEX(Data!1335:1335,1,$P$1-16))+(INDEX(Data!1335:1335,1,$P$1-15))</f>
        <v>0</v>
      </c>
      <c r="D624" s="153">
        <f>(INDEX(Data!1335:1335,1,$P$1-14))+(INDEX(Data!1335:1335,1,$P$1-13))</f>
        <v>0</v>
      </c>
      <c r="E624" s="153">
        <f>(INDEX(Data!1335:1335,1,$P$1-12))+(INDEX(Data!1335:1335,1,$P$1-11))</f>
        <v>0</v>
      </c>
      <c r="F624" s="153">
        <f>(INDEX(Data!1335:1335,1,$P$1-10))+(INDEX(Data!1335:1335,1,$P$1-9))</f>
        <v>0</v>
      </c>
      <c r="G624" s="153">
        <f>(INDEX(Data!1335:1335,1,$P$1-8))+(INDEX(Data!1335:1335,1,$P$1-7))</f>
        <v>0</v>
      </c>
      <c r="H624" s="154">
        <f>(INDEX(Data!1335:1335,1,$P$1-6))+(INDEX(Data!1335:1335,1,$P$1-5))</f>
        <v>0</v>
      </c>
      <c r="I624" s="153">
        <f>(INDEX(Data!1335:1335,1,$P$1-4))+(INDEX(Data!1335:1335,1,$P$1-3))</f>
        <v>0</v>
      </c>
      <c r="J624" s="154">
        <f>(INDEX(Data!1335:1335,1,$P$1-2))+(INDEX(Data!1335:1335,1,$P$1-1))</f>
        <v>0</v>
      </c>
      <c r="K624" s="155">
        <f>(INDEX(Data!1335:1335,1,$P$1))+(INDEX(Data!1335:1335,1,$P$1+1))</f>
        <v>0</v>
      </c>
      <c r="L624" s="12"/>
      <c r="M624" s="12"/>
      <c r="N624" s="12"/>
      <c r="O624" s="12"/>
      <c r="P624" s="12"/>
      <c r="Q624" s="12"/>
      <c r="R624" s="12"/>
      <c r="S624" s="12"/>
      <c r="T624" s="12"/>
      <c r="U624" s="12"/>
    </row>
    <row r="625" spans="1:21" s="38" customFormat="1" hidden="1" outlineLevel="1">
      <c r="A625" s="424" t="s">
        <v>61</v>
      </c>
      <c r="B625" s="153">
        <f>(INDEX(Data!1336:1336,1,$P$1-18))+(INDEX(Data!1336:1336,1,$P$1-17))</f>
        <v>0</v>
      </c>
      <c r="C625" s="153">
        <f>(INDEX(Data!1336:1336,1,$P$1-16))+(INDEX(Data!1336:1336,1,$P$1-15))</f>
        <v>0</v>
      </c>
      <c r="D625" s="153">
        <f>(INDEX(Data!1336:1336,1,$P$1-14))+(INDEX(Data!1336:1336,1,$P$1-13))</f>
        <v>0</v>
      </c>
      <c r="E625" s="153">
        <f>(INDEX(Data!1336:1336,1,$P$1-12))+(INDEX(Data!1336:1336,1,$P$1-11))</f>
        <v>0</v>
      </c>
      <c r="F625" s="153">
        <f>(INDEX(Data!1336:1336,1,$P$1-10))+(INDEX(Data!1336:1336,1,$P$1-9))</f>
        <v>0</v>
      </c>
      <c r="G625" s="153">
        <f>(INDEX(Data!1336:1336,1,$P$1-8))+(INDEX(Data!1336:1336,1,$P$1-7))</f>
        <v>0</v>
      </c>
      <c r="H625" s="154">
        <f>(INDEX(Data!1336:1336,1,$P$1-6))+(INDEX(Data!1336:1336,1,$P$1-5))</f>
        <v>0</v>
      </c>
      <c r="I625" s="153">
        <f>(INDEX(Data!1336:1336,1,$P$1-4))+(INDEX(Data!1336:1336,1,$P$1-3))</f>
        <v>0</v>
      </c>
      <c r="J625" s="154">
        <f>(INDEX(Data!1336:1336,1,$P$1-2))+(INDEX(Data!1336:1336,1,$P$1-1))</f>
        <v>0</v>
      </c>
      <c r="K625" s="155">
        <f>(INDEX(Data!1336:1336,1,$P$1))+(INDEX(Data!1336:1336,1,$P$1+1))</f>
        <v>0</v>
      </c>
      <c r="L625" s="12"/>
      <c r="M625" s="12"/>
      <c r="N625" s="12"/>
      <c r="O625" s="12"/>
      <c r="P625" s="12"/>
      <c r="Q625" s="12"/>
      <c r="R625" s="12"/>
      <c r="S625" s="12"/>
      <c r="T625" s="12"/>
      <c r="U625" s="12"/>
    </row>
    <row r="626" spans="1:21" s="38" customFormat="1" hidden="1" outlineLevel="1">
      <c r="A626" s="424" t="s">
        <v>62</v>
      </c>
      <c r="B626" s="153">
        <f>(INDEX(Data!1337:1337,1,$P$1-18))+(INDEX(Data!1337:1337,1,$P$1-17))</f>
        <v>0</v>
      </c>
      <c r="C626" s="153">
        <f>(INDEX(Data!1337:1337,1,$P$1-16))+(INDEX(Data!1337:1337,1,$P$1-15))</f>
        <v>0</v>
      </c>
      <c r="D626" s="153">
        <f>(INDEX(Data!1337:1337,1,$P$1-14))+(INDEX(Data!1337:1337,1,$P$1-13))</f>
        <v>0</v>
      </c>
      <c r="E626" s="153">
        <f>(INDEX(Data!1337:1337,1,$P$1-12))+(INDEX(Data!1337:1337,1,$P$1-11))</f>
        <v>0</v>
      </c>
      <c r="F626" s="153">
        <f>(INDEX(Data!1337:1337,1,$P$1-10))+(INDEX(Data!1337:1337,1,$P$1-9))</f>
        <v>0</v>
      </c>
      <c r="G626" s="153">
        <f>(INDEX(Data!1337:1337,1,$P$1-8))+(INDEX(Data!1337:1337,1,$P$1-7))</f>
        <v>0</v>
      </c>
      <c r="H626" s="154">
        <f>(INDEX(Data!1337:1337,1,$P$1-6))+(INDEX(Data!1337:1337,1,$P$1-5))</f>
        <v>0</v>
      </c>
      <c r="I626" s="153">
        <f>(INDEX(Data!1337:1337,1,$P$1-4))+(INDEX(Data!1337:1337,1,$P$1-3))</f>
        <v>0</v>
      </c>
      <c r="J626" s="154">
        <f>(INDEX(Data!1337:1337,1,$P$1-2))+(INDEX(Data!1337:1337,1,$P$1-1))</f>
        <v>0</v>
      </c>
      <c r="K626" s="155">
        <f>(INDEX(Data!1337:1337,1,$P$1))+(INDEX(Data!1337:1337,1,$P$1+1))</f>
        <v>0</v>
      </c>
      <c r="L626" s="12"/>
      <c r="M626" s="12"/>
      <c r="N626" s="12"/>
      <c r="O626" s="12"/>
      <c r="P626" s="12"/>
      <c r="Q626" s="12"/>
      <c r="R626" s="12"/>
      <c r="S626" s="12"/>
      <c r="T626" s="12"/>
      <c r="U626" s="12"/>
    </row>
    <row r="627" spans="1:21" s="38" customFormat="1" hidden="1" outlineLevel="1">
      <c r="A627" s="424" t="s">
        <v>63</v>
      </c>
      <c r="B627" s="153">
        <f>(INDEX(Data!1338:1338,1,$P$1-18))+(INDEX(Data!1338:1338,1,$P$1-17))</f>
        <v>0</v>
      </c>
      <c r="C627" s="153">
        <f>(INDEX(Data!1338:1338,1,$P$1-16))+(INDEX(Data!1338:1338,1,$P$1-15))</f>
        <v>0</v>
      </c>
      <c r="D627" s="153">
        <f>(INDEX(Data!1338:1338,1,$P$1-14))+(INDEX(Data!1338:1338,1,$P$1-13))</f>
        <v>0</v>
      </c>
      <c r="E627" s="153">
        <f>(INDEX(Data!1338:1338,1,$P$1-12))+(INDEX(Data!1338:1338,1,$P$1-11))</f>
        <v>0</v>
      </c>
      <c r="F627" s="153">
        <f>(INDEX(Data!1338:1338,1,$P$1-10))+(INDEX(Data!1338:1338,1,$P$1-9))</f>
        <v>0</v>
      </c>
      <c r="G627" s="153">
        <f>(INDEX(Data!1338:1338,1,$P$1-8))+(INDEX(Data!1338:1338,1,$P$1-7))</f>
        <v>0</v>
      </c>
      <c r="H627" s="154">
        <f>(INDEX(Data!1338:1338,1,$P$1-6))+(INDEX(Data!1338:1338,1,$P$1-5))</f>
        <v>0</v>
      </c>
      <c r="I627" s="153">
        <f>(INDEX(Data!1338:1338,1,$P$1-4))+(INDEX(Data!1338:1338,1,$P$1-3))</f>
        <v>0</v>
      </c>
      <c r="J627" s="154">
        <f>(INDEX(Data!1338:1338,1,$P$1-2))+(INDEX(Data!1338:1338,1,$P$1-1))</f>
        <v>0</v>
      </c>
      <c r="K627" s="155">
        <f>(INDEX(Data!1338:1338,1,$P$1))+(INDEX(Data!1338:1338,1,$P$1+1))</f>
        <v>0</v>
      </c>
      <c r="L627" s="12"/>
      <c r="M627" s="12"/>
      <c r="N627" s="12"/>
      <c r="O627" s="12"/>
      <c r="P627" s="12"/>
      <c r="Q627" s="12"/>
      <c r="R627" s="12"/>
      <c r="S627" s="12"/>
      <c r="T627" s="12"/>
      <c r="U627" s="12"/>
    </row>
    <row r="628" spans="1:21" s="38" customFormat="1" hidden="1" outlineLevel="1">
      <c r="A628" s="424" t="s">
        <v>64</v>
      </c>
      <c r="B628" s="153">
        <f>(INDEX(Data!1339:1339,1,$P$1-18))+(INDEX(Data!1339:1339,1,$P$1-17))</f>
        <v>0</v>
      </c>
      <c r="C628" s="153">
        <f>(INDEX(Data!1339:1339,1,$P$1-16))+(INDEX(Data!1339:1339,1,$P$1-15))</f>
        <v>0</v>
      </c>
      <c r="D628" s="153">
        <f>(INDEX(Data!1339:1339,1,$P$1-14))+(INDEX(Data!1339:1339,1,$P$1-13))</f>
        <v>0</v>
      </c>
      <c r="E628" s="153">
        <f>(INDEX(Data!1339:1339,1,$P$1-12))+(INDEX(Data!1339:1339,1,$P$1-11))</f>
        <v>0</v>
      </c>
      <c r="F628" s="153">
        <f>(INDEX(Data!1339:1339,1,$P$1-10))+(INDEX(Data!1339:1339,1,$P$1-9))</f>
        <v>0</v>
      </c>
      <c r="G628" s="153">
        <f>(INDEX(Data!1339:1339,1,$P$1-8))+(INDEX(Data!1339:1339,1,$P$1-7))</f>
        <v>0</v>
      </c>
      <c r="H628" s="154">
        <f>(INDEX(Data!1339:1339,1,$P$1-6))+(INDEX(Data!1339:1339,1,$P$1-5))</f>
        <v>0</v>
      </c>
      <c r="I628" s="153">
        <f>(INDEX(Data!1339:1339,1,$P$1-4))+(INDEX(Data!1339:1339,1,$P$1-3))</f>
        <v>0</v>
      </c>
      <c r="J628" s="154">
        <f>(INDEX(Data!1339:1339,1,$P$1-2))+(INDEX(Data!1339:1339,1,$P$1-1))</f>
        <v>0</v>
      </c>
      <c r="K628" s="155">
        <f>(INDEX(Data!1339:1339,1,$P$1))+(INDEX(Data!1339:1339,1,$P$1+1))</f>
        <v>0</v>
      </c>
      <c r="L628" s="12"/>
      <c r="M628" s="12"/>
      <c r="N628" s="12"/>
      <c r="O628" s="12"/>
      <c r="P628" s="12"/>
      <c r="Q628" s="12"/>
      <c r="R628" s="12"/>
      <c r="S628" s="12"/>
      <c r="T628" s="12"/>
      <c r="U628" s="12"/>
    </row>
    <row r="629" spans="1:21" s="38" customFormat="1" hidden="1" outlineLevel="1">
      <c r="A629" s="424" t="s">
        <v>65</v>
      </c>
      <c r="B629" s="153">
        <f>(INDEX(Data!1340:1340,1,$P$1-18))+(INDEX(Data!1340:1340,1,$P$1-17))</f>
        <v>0</v>
      </c>
      <c r="C629" s="153">
        <f>(INDEX(Data!1340:1340,1,$P$1-16))+(INDEX(Data!1340:1340,1,$P$1-15))</f>
        <v>0</v>
      </c>
      <c r="D629" s="153">
        <f>(INDEX(Data!1340:1340,1,$P$1-14))+(INDEX(Data!1340:1340,1,$P$1-13))</f>
        <v>0</v>
      </c>
      <c r="E629" s="153">
        <f>(INDEX(Data!1340:1340,1,$P$1-12))+(INDEX(Data!1340:1340,1,$P$1-11))</f>
        <v>0</v>
      </c>
      <c r="F629" s="153">
        <f>(INDEX(Data!1340:1340,1,$P$1-10))+(INDEX(Data!1340:1340,1,$P$1-9))</f>
        <v>0</v>
      </c>
      <c r="G629" s="153">
        <f>(INDEX(Data!1340:1340,1,$P$1-8))+(INDEX(Data!1340:1340,1,$P$1-7))</f>
        <v>0</v>
      </c>
      <c r="H629" s="154">
        <f>(INDEX(Data!1340:1340,1,$P$1-6))+(INDEX(Data!1340:1340,1,$P$1-5))</f>
        <v>0</v>
      </c>
      <c r="I629" s="153">
        <f>(INDEX(Data!1340:1340,1,$P$1-4))+(INDEX(Data!1340:1340,1,$P$1-3))</f>
        <v>0</v>
      </c>
      <c r="J629" s="154">
        <f>(INDEX(Data!1340:1340,1,$P$1-2))+(INDEX(Data!1340:1340,1,$P$1-1))</f>
        <v>0</v>
      </c>
      <c r="K629" s="155">
        <f>(INDEX(Data!1340:1340,1,$P$1))+(INDEX(Data!1340:1340,1,$P$1+1))</f>
        <v>0</v>
      </c>
      <c r="L629" s="12"/>
      <c r="M629" s="12"/>
      <c r="N629" s="12"/>
      <c r="O629" s="12"/>
      <c r="P629" s="12"/>
      <c r="Q629" s="12"/>
      <c r="R629" s="12"/>
      <c r="S629" s="12"/>
      <c r="T629" s="12"/>
      <c r="U629" s="12"/>
    </row>
    <row r="630" spans="1:21" s="38" customFormat="1" hidden="1" outlineLevel="1">
      <c r="A630" s="424" t="s">
        <v>66</v>
      </c>
      <c r="B630" s="153">
        <f>(INDEX(Data!1341:1341,1,$P$1-18))+(INDEX(Data!1341:1341,1,$P$1-17))</f>
        <v>0</v>
      </c>
      <c r="C630" s="153">
        <f>(INDEX(Data!1341:1341,1,$P$1-16))+(INDEX(Data!1341:1341,1,$P$1-15))</f>
        <v>0</v>
      </c>
      <c r="D630" s="153">
        <f>(INDEX(Data!1341:1341,1,$P$1-14))+(INDEX(Data!1341:1341,1,$P$1-13))</f>
        <v>0</v>
      </c>
      <c r="E630" s="153">
        <f>(INDEX(Data!1341:1341,1,$P$1-12))+(INDEX(Data!1341:1341,1,$P$1-11))</f>
        <v>0</v>
      </c>
      <c r="F630" s="153">
        <f>(INDEX(Data!1341:1341,1,$P$1-10))+(INDEX(Data!1341:1341,1,$P$1-9))</f>
        <v>0</v>
      </c>
      <c r="G630" s="153">
        <f>(INDEX(Data!1341:1341,1,$P$1-8))+(INDEX(Data!1341:1341,1,$P$1-7))</f>
        <v>0</v>
      </c>
      <c r="H630" s="154">
        <f>(INDEX(Data!1341:1341,1,$P$1-6))+(INDEX(Data!1341:1341,1,$P$1-5))</f>
        <v>0</v>
      </c>
      <c r="I630" s="153">
        <f>(INDEX(Data!1341:1341,1,$P$1-4))+(INDEX(Data!1341:1341,1,$P$1-3))</f>
        <v>0</v>
      </c>
      <c r="J630" s="154">
        <f>(INDEX(Data!1341:1341,1,$P$1-2))+(INDEX(Data!1341:1341,1,$P$1-1))</f>
        <v>0</v>
      </c>
      <c r="K630" s="155">
        <f>(INDEX(Data!1341:1341,1,$P$1))+(INDEX(Data!1341:1341,1,$P$1+1))</f>
        <v>0</v>
      </c>
      <c r="L630" s="12"/>
      <c r="M630" s="12"/>
      <c r="N630" s="12"/>
      <c r="O630" s="12"/>
      <c r="P630" s="12"/>
      <c r="Q630" s="12"/>
      <c r="R630" s="12"/>
      <c r="S630" s="12"/>
      <c r="T630" s="12"/>
      <c r="U630" s="12"/>
    </row>
    <row r="631" spans="1:21" s="38" customFormat="1" hidden="1" outlineLevel="1">
      <c r="A631" s="424" t="s">
        <v>67</v>
      </c>
      <c r="B631" s="153">
        <f>(INDEX(Data!1342:1342,1,$P$1-18))+(INDEX(Data!1342:1342,1,$P$1-17))</f>
        <v>0</v>
      </c>
      <c r="C631" s="153">
        <f>(INDEX(Data!1342:1342,1,$P$1-16))+(INDEX(Data!1342:1342,1,$P$1-15))</f>
        <v>0</v>
      </c>
      <c r="D631" s="153">
        <f>(INDEX(Data!1342:1342,1,$P$1-14))+(INDEX(Data!1342:1342,1,$P$1-13))</f>
        <v>0</v>
      </c>
      <c r="E631" s="153">
        <f>(INDEX(Data!1342:1342,1,$P$1-12))+(INDEX(Data!1342:1342,1,$P$1-11))</f>
        <v>0</v>
      </c>
      <c r="F631" s="153">
        <f>(INDEX(Data!1342:1342,1,$P$1-10))+(INDEX(Data!1342:1342,1,$P$1-9))</f>
        <v>0</v>
      </c>
      <c r="G631" s="153">
        <f>(INDEX(Data!1342:1342,1,$P$1-8))+(INDEX(Data!1342:1342,1,$P$1-7))</f>
        <v>0</v>
      </c>
      <c r="H631" s="154">
        <f>(INDEX(Data!1342:1342,1,$P$1-6))+(INDEX(Data!1342:1342,1,$P$1-5))</f>
        <v>0</v>
      </c>
      <c r="I631" s="153">
        <f>(INDEX(Data!1342:1342,1,$P$1-4))+(INDEX(Data!1342:1342,1,$P$1-3))</f>
        <v>0</v>
      </c>
      <c r="J631" s="154">
        <f>(INDEX(Data!1342:1342,1,$P$1-2))+(INDEX(Data!1342:1342,1,$P$1-1))</f>
        <v>0</v>
      </c>
      <c r="K631" s="155">
        <f>(INDEX(Data!1342:1342,1,$P$1))+(INDEX(Data!1342:1342,1,$P$1+1))</f>
        <v>0</v>
      </c>
      <c r="L631" s="12"/>
      <c r="M631" s="12"/>
      <c r="N631" s="12"/>
      <c r="O631" s="12"/>
      <c r="P631" s="12"/>
      <c r="Q631" s="12"/>
      <c r="R631" s="12"/>
      <c r="S631" s="12"/>
      <c r="T631" s="12"/>
      <c r="U631" s="12"/>
    </row>
    <row r="632" spans="1:21" s="38" customFormat="1" hidden="1" outlineLevel="1">
      <c r="A632" s="424" t="s">
        <v>68</v>
      </c>
      <c r="B632" s="153">
        <f>(INDEX(Data!1343:1343,1,$P$1-18))+(INDEX(Data!1343:1343,1,$P$1-17))</f>
        <v>0</v>
      </c>
      <c r="C632" s="153">
        <f>(INDEX(Data!1343:1343,1,$P$1-16))+(INDEX(Data!1343:1343,1,$P$1-15))</f>
        <v>0</v>
      </c>
      <c r="D632" s="153">
        <f>(INDEX(Data!1343:1343,1,$P$1-14))+(INDEX(Data!1343:1343,1,$P$1-13))</f>
        <v>0</v>
      </c>
      <c r="E632" s="153">
        <f>(INDEX(Data!1343:1343,1,$P$1-12))+(INDEX(Data!1343:1343,1,$P$1-11))</f>
        <v>0</v>
      </c>
      <c r="F632" s="153">
        <f>(INDEX(Data!1343:1343,1,$P$1-10))+(INDEX(Data!1343:1343,1,$P$1-9))</f>
        <v>0</v>
      </c>
      <c r="G632" s="153">
        <f>(INDEX(Data!1343:1343,1,$P$1-8))+(INDEX(Data!1343:1343,1,$P$1-7))</f>
        <v>0</v>
      </c>
      <c r="H632" s="154">
        <f>(INDEX(Data!1343:1343,1,$P$1-6))+(INDEX(Data!1343:1343,1,$P$1-5))</f>
        <v>0</v>
      </c>
      <c r="I632" s="153">
        <f>(INDEX(Data!1343:1343,1,$P$1-4))+(INDEX(Data!1343:1343,1,$P$1-3))</f>
        <v>0</v>
      </c>
      <c r="J632" s="154">
        <f>(INDEX(Data!1343:1343,1,$P$1-2))+(INDEX(Data!1343:1343,1,$P$1-1))</f>
        <v>0</v>
      </c>
      <c r="K632" s="155">
        <f>(INDEX(Data!1343:1343,1,$P$1))+(INDEX(Data!1343:1343,1,$P$1+1))</f>
        <v>0</v>
      </c>
      <c r="L632" s="12"/>
      <c r="M632" s="12"/>
      <c r="N632" s="12"/>
      <c r="O632" s="12"/>
      <c r="P632" s="12"/>
      <c r="Q632" s="12"/>
      <c r="R632" s="12"/>
      <c r="S632" s="12"/>
      <c r="T632" s="12"/>
      <c r="U632" s="12"/>
    </row>
    <row r="633" spans="1:21" s="38" customFormat="1" hidden="1" outlineLevel="1">
      <c r="A633" s="424" t="s">
        <v>69</v>
      </c>
      <c r="B633" s="153">
        <f>(INDEX(Data!1344:1344,1,$P$1-18))+(INDEX(Data!1344:1344,1,$P$1-17))</f>
        <v>0</v>
      </c>
      <c r="C633" s="153">
        <f>(INDEX(Data!1344:1344,1,$P$1-16))+(INDEX(Data!1344:1344,1,$P$1-15))</f>
        <v>0</v>
      </c>
      <c r="D633" s="153">
        <f>(INDEX(Data!1344:1344,1,$P$1-14))+(INDEX(Data!1344:1344,1,$P$1-13))</f>
        <v>0</v>
      </c>
      <c r="E633" s="153">
        <f>(INDEX(Data!1344:1344,1,$P$1-12))+(INDEX(Data!1344:1344,1,$P$1-11))</f>
        <v>0</v>
      </c>
      <c r="F633" s="153">
        <f>(INDEX(Data!1344:1344,1,$P$1-10))+(INDEX(Data!1344:1344,1,$P$1-9))</f>
        <v>0</v>
      </c>
      <c r="G633" s="153">
        <f>(INDEX(Data!1344:1344,1,$P$1-8))+(INDEX(Data!1344:1344,1,$P$1-7))</f>
        <v>0</v>
      </c>
      <c r="H633" s="154">
        <f>(INDEX(Data!1344:1344,1,$P$1-6))+(INDEX(Data!1344:1344,1,$P$1-5))</f>
        <v>0</v>
      </c>
      <c r="I633" s="153">
        <f>(INDEX(Data!1344:1344,1,$P$1-4))+(INDEX(Data!1344:1344,1,$P$1-3))</f>
        <v>0</v>
      </c>
      <c r="J633" s="154">
        <f>(INDEX(Data!1344:1344,1,$P$1-2))+(INDEX(Data!1344:1344,1,$P$1-1))</f>
        <v>0</v>
      </c>
      <c r="K633" s="155">
        <f>(INDEX(Data!1344:1344,1,$P$1))+(INDEX(Data!1344:1344,1,$P$1+1))</f>
        <v>0</v>
      </c>
      <c r="L633" s="12"/>
      <c r="M633" s="12"/>
      <c r="N633" s="12"/>
      <c r="O633" s="12"/>
      <c r="P633" s="12"/>
      <c r="Q633" s="12"/>
      <c r="R633" s="12"/>
      <c r="S633" s="12"/>
      <c r="T633" s="12"/>
      <c r="U633" s="12"/>
    </row>
    <row r="634" spans="1:21" s="38" customFormat="1" hidden="1" outlineLevel="1">
      <c r="A634" s="424" t="s">
        <v>70</v>
      </c>
      <c r="B634" s="153">
        <f>(INDEX(Data!1345:1345,1,$P$1-18))+(INDEX(Data!1345:1345,1,$P$1-17))</f>
        <v>0</v>
      </c>
      <c r="C634" s="153">
        <f>(INDEX(Data!1345:1345,1,$P$1-16))+(INDEX(Data!1345:1345,1,$P$1-15))</f>
        <v>0</v>
      </c>
      <c r="D634" s="153">
        <f>(INDEX(Data!1345:1345,1,$P$1-14))+(INDEX(Data!1345:1345,1,$P$1-13))</f>
        <v>0</v>
      </c>
      <c r="E634" s="153">
        <f>(INDEX(Data!1345:1345,1,$P$1-12))+(INDEX(Data!1345:1345,1,$P$1-11))</f>
        <v>0</v>
      </c>
      <c r="F634" s="153">
        <f>(INDEX(Data!1345:1345,1,$P$1-10))+(INDEX(Data!1345:1345,1,$P$1-9))</f>
        <v>0</v>
      </c>
      <c r="G634" s="153">
        <f>(INDEX(Data!1345:1345,1,$P$1-8))+(INDEX(Data!1345:1345,1,$P$1-7))</f>
        <v>0</v>
      </c>
      <c r="H634" s="154">
        <f>(INDEX(Data!1345:1345,1,$P$1-6))+(INDEX(Data!1345:1345,1,$P$1-5))</f>
        <v>0</v>
      </c>
      <c r="I634" s="153">
        <f>(INDEX(Data!1345:1345,1,$P$1-4))+(INDEX(Data!1345:1345,1,$P$1-3))</f>
        <v>0</v>
      </c>
      <c r="J634" s="154">
        <f>(INDEX(Data!1345:1345,1,$P$1-2))+(INDEX(Data!1345:1345,1,$P$1-1))</f>
        <v>0</v>
      </c>
      <c r="K634" s="155">
        <f>(INDEX(Data!1345:1345,1,$P$1))+(INDEX(Data!1345:1345,1,$P$1+1))</f>
        <v>0</v>
      </c>
      <c r="L634" s="12"/>
      <c r="M634" s="12"/>
      <c r="N634" s="12"/>
      <c r="O634" s="12"/>
      <c r="P634" s="12"/>
      <c r="Q634" s="12"/>
      <c r="R634" s="12"/>
      <c r="S634" s="12"/>
      <c r="T634" s="12"/>
      <c r="U634" s="12"/>
    </row>
    <row r="635" spans="1:21" s="38" customFormat="1" hidden="1" outlineLevel="1">
      <c r="A635" s="424" t="s">
        <v>71</v>
      </c>
      <c r="B635" s="153">
        <f>(INDEX(Data!1346:1346,1,$P$1-18))+(INDEX(Data!1346:1346,1,$P$1-17))</f>
        <v>0</v>
      </c>
      <c r="C635" s="153">
        <f>(INDEX(Data!1346:1346,1,$P$1-16))+(INDEX(Data!1346:1346,1,$P$1-15))</f>
        <v>0</v>
      </c>
      <c r="D635" s="153">
        <f>(INDEX(Data!1346:1346,1,$P$1-14))+(INDEX(Data!1346:1346,1,$P$1-13))</f>
        <v>0</v>
      </c>
      <c r="E635" s="153">
        <f>(INDEX(Data!1346:1346,1,$P$1-12))+(INDEX(Data!1346:1346,1,$P$1-11))</f>
        <v>0</v>
      </c>
      <c r="F635" s="153">
        <f>(INDEX(Data!1346:1346,1,$P$1-10))+(INDEX(Data!1346:1346,1,$P$1-9))</f>
        <v>0</v>
      </c>
      <c r="G635" s="153">
        <f>(INDEX(Data!1346:1346,1,$P$1-8))+(INDEX(Data!1346:1346,1,$P$1-7))</f>
        <v>0</v>
      </c>
      <c r="H635" s="154">
        <f>(INDEX(Data!1346:1346,1,$P$1-6))+(INDEX(Data!1346:1346,1,$P$1-5))</f>
        <v>0</v>
      </c>
      <c r="I635" s="153">
        <f>(INDEX(Data!1346:1346,1,$P$1-4))+(INDEX(Data!1346:1346,1,$P$1-3))</f>
        <v>0</v>
      </c>
      <c r="J635" s="154">
        <f>(INDEX(Data!1346:1346,1,$P$1-2))+(INDEX(Data!1346:1346,1,$P$1-1))</f>
        <v>0</v>
      </c>
      <c r="K635" s="155">
        <f>(INDEX(Data!1346:1346,1,$P$1))+(INDEX(Data!1346:1346,1,$P$1+1))</f>
        <v>0</v>
      </c>
      <c r="L635" s="12"/>
      <c r="M635" s="12"/>
      <c r="N635" s="12"/>
      <c r="O635" s="12"/>
      <c r="P635" s="12"/>
      <c r="Q635" s="12"/>
      <c r="R635" s="12"/>
      <c r="S635" s="12"/>
      <c r="T635" s="12"/>
      <c r="U635" s="12"/>
    </row>
    <row r="636" spans="1:21" s="38" customFormat="1" hidden="1" outlineLevel="1">
      <c r="A636" s="424" t="s">
        <v>72</v>
      </c>
      <c r="B636" s="153">
        <f>(INDEX(Data!1347:1347,1,$P$1-18))+(INDEX(Data!1347:1347,1,$P$1-17))</f>
        <v>0</v>
      </c>
      <c r="C636" s="153">
        <f>(INDEX(Data!1347:1347,1,$P$1-16))+(INDEX(Data!1347:1347,1,$P$1-15))</f>
        <v>0</v>
      </c>
      <c r="D636" s="153">
        <f>(INDEX(Data!1347:1347,1,$P$1-14))+(INDEX(Data!1347:1347,1,$P$1-13))</f>
        <v>0</v>
      </c>
      <c r="E636" s="153">
        <f>(INDEX(Data!1347:1347,1,$P$1-12))+(INDEX(Data!1347:1347,1,$P$1-11))</f>
        <v>0</v>
      </c>
      <c r="F636" s="153">
        <f>(INDEX(Data!1347:1347,1,$P$1-10))+(INDEX(Data!1347:1347,1,$P$1-9))</f>
        <v>0</v>
      </c>
      <c r="G636" s="153">
        <f>(INDEX(Data!1347:1347,1,$P$1-8))+(INDEX(Data!1347:1347,1,$P$1-7))</f>
        <v>0</v>
      </c>
      <c r="H636" s="154">
        <f>(INDEX(Data!1347:1347,1,$P$1-6))+(INDEX(Data!1347:1347,1,$P$1-5))</f>
        <v>0</v>
      </c>
      <c r="I636" s="153">
        <f>(INDEX(Data!1347:1347,1,$P$1-4))+(INDEX(Data!1347:1347,1,$P$1-3))</f>
        <v>0</v>
      </c>
      <c r="J636" s="154">
        <f>(INDEX(Data!1347:1347,1,$P$1-2))+(INDEX(Data!1347:1347,1,$P$1-1))</f>
        <v>0</v>
      </c>
      <c r="K636" s="155">
        <f>(INDEX(Data!1347:1347,1,$P$1))+(INDEX(Data!1347:1347,1,$P$1+1))</f>
        <v>0</v>
      </c>
      <c r="L636" s="12"/>
      <c r="M636" s="12"/>
      <c r="N636" s="12"/>
      <c r="O636" s="12"/>
      <c r="P636" s="12"/>
      <c r="Q636" s="12"/>
      <c r="R636" s="12"/>
      <c r="S636" s="12"/>
      <c r="T636" s="12"/>
      <c r="U636" s="12"/>
    </row>
    <row r="637" spans="1:21" s="38" customFormat="1" hidden="1" outlineLevel="1">
      <c r="A637" s="424" t="s">
        <v>73</v>
      </c>
      <c r="B637" s="153">
        <f>(INDEX(Data!1348:1348,1,$P$1-18))+(INDEX(Data!1348:1348,1,$P$1-17))</f>
        <v>0</v>
      </c>
      <c r="C637" s="153">
        <f>(INDEX(Data!1348:1348,1,$P$1-16))+(INDEX(Data!1348:1348,1,$P$1-15))</f>
        <v>0</v>
      </c>
      <c r="D637" s="153">
        <f>(INDEX(Data!1348:1348,1,$P$1-14))+(INDEX(Data!1348:1348,1,$P$1-13))</f>
        <v>0</v>
      </c>
      <c r="E637" s="153">
        <f>(INDEX(Data!1348:1348,1,$P$1-12))+(INDEX(Data!1348:1348,1,$P$1-11))</f>
        <v>296850</v>
      </c>
      <c r="F637" s="153">
        <f>(INDEX(Data!1348:1348,1,$P$1-10))+(INDEX(Data!1348:1348,1,$P$1-9))</f>
        <v>122590</v>
      </c>
      <c r="G637" s="153">
        <f>(INDEX(Data!1348:1348,1,$P$1-8))+(INDEX(Data!1348:1348,1,$P$1-7))</f>
        <v>93044</v>
      </c>
      <c r="H637" s="154">
        <f>(INDEX(Data!1348:1348,1,$P$1-6))+(INDEX(Data!1348:1348,1,$P$1-5))</f>
        <v>184548</v>
      </c>
      <c r="I637" s="153">
        <f>(INDEX(Data!1348:1348,1,$P$1-4))+(INDEX(Data!1348:1348,1,$P$1-3))</f>
        <v>126334</v>
      </c>
      <c r="J637" s="154">
        <f>(INDEX(Data!1348:1348,1,$P$1-2))+(INDEX(Data!1348:1348,1,$P$1-1))</f>
        <v>182990</v>
      </c>
      <c r="K637" s="155">
        <f>(INDEX(Data!1348:1348,1,$P$1))+(INDEX(Data!1348:1348,1,$P$1+1))</f>
        <v>185558</v>
      </c>
      <c r="L637" s="12"/>
      <c r="M637" s="12"/>
      <c r="N637" s="12"/>
      <c r="O637" s="12"/>
      <c r="P637" s="12"/>
      <c r="Q637" s="12"/>
      <c r="R637" s="12"/>
      <c r="S637" s="12"/>
      <c r="T637" s="12"/>
      <c r="U637" s="12"/>
    </row>
    <row r="638" spans="1:21" s="38" customFormat="1" hidden="1" outlineLevel="1">
      <c r="A638" s="424" t="s">
        <v>74</v>
      </c>
      <c r="B638" s="153">
        <f>(INDEX(Data!1349:1349,1,$P$1-18))+(INDEX(Data!1349:1349,1,$P$1-17))</f>
        <v>0</v>
      </c>
      <c r="C638" s="153">
        <f>(INDEX(Data!1349:1349,1,$P$1-16))+(INDEX(Data!1349:1349,1,$P$1-15))</f>
        <v>0</v>
      </c>
      <c r="D638" s="153">
        <f>(INDEX(Data!1349:1349,1,$P$1-14))+(INDEX(Data!1349:1349,1,$P$1-13))</f>
        <v>0</v>
      </c>
      <c r="E638" s="153">
        <f>(INDEX(Data!1349:1349,1,$P$1-12))+(INDEX(Data!1349:1349,1,$P$1-11))</f>
        <v>0</v>
      </c>
      <c r="F638" s="153">
        <f>(INDEX(Data!1349:1349,1,$P$1-10))+(INDEX(Data!1349:1349,1,$P$1-9))</f>
        <v>0</v>
      </c>
      <c r="G638" s="153">
        <f>(INDEX(Data!1349:1349,1,$P$1-8))+(INDEX(Data!1349:1349,1,$P$1-7))</f>
        <v>0</v>
      </c>
      <c r="H638" s="154">
        <f>(INDEX(Data!1349:1349,1,$P$1-6))+(INDEX(Data!1349:1349,1,$P$1-5))</f>
        <v>0</v>
      </c>
      <c r="I638" s="153">
        <f>(INDEX(Data!1349:1349,1,$P$1-4))+(INDEX(Data!1349:1349,1,$P$1-3))</f>
        <v>0</v>
      </c>
      <c r="J638" s="154">
        <f>(INDEX(Data!1349:1349,1,$P$1-2))+(INDEX(Data!1349:1349,1,$P$1-1))</f>
        <v>0</v>
      </c>
      <c r="K638" s="155">
        <f>(INDEX(Data!1349:1349,1,$P$1))+(INDEX(Data!1349:1349,1,$P$1+1))</f>
        <v>0</v>
      </c>
      <c r="L638" s="12"/>
      <c r="M638" s="12"/>
      <c r="N638" s="12"/>
      <c r="O638" s="12"/>
      <c r="P638" s="12"/>
      <c r="Q638" s="12"/>
      <c r="R638" s="12"/>
      <c r="S638" s="12"/>
      <c r="T638" s="12"/>
      <c r="U638" s="12"/>
    </row>
    <row r="639" spans="1:21" s="38" customFormat="1" hidden="1" outlineLevel="1">
      <c r="A639" s="424" t="s">
        <v>75</v>
      </c>
      <c r="B639" s="153">
        <f>(INDEX(Data!1350:1350,1,$P$1-18))+(INDEX(Data!1350:1350,1,$P$1-17))</f>
        <v>0</v>
      </c>
      <c r="C639" s="153">
        <f>(INDEX(Data!1350:1350,1,$P$1-16))+(INDEX(Data!1350:1350,1,$P$1-15))</f>
        <v>0</v>
      </c>
      <c r="D639" s="153">
        <f>(INDEX(Data!1350:1350,1,$P$1-14))+(INDEX(Data!1350:1350,1,$P$1-13))</f>
        <v>0</v>
      </c>
      <c r="E639" s="153">
        <f>(INDEX(Data!1350:1350,1,$P$1-12))+(INDEX(Data!1350:1350,1,$P$1-11))</f>
        <v>0</v>
      </c>
      <c r="F639" s="153">
        <f>(INDEX(Data!1350:1350,1,$P$1-10))+(INDEX(Data!1350:1350,1,$P$1-9))</f>
        <v>0</v>
      </c>
      <c r="G639" s="153">
        <f>(INDEX(Data!1350:1350,1,$P$1-8))+(INDEX(Data!1350:1350,1,$P$1-7))</f>
        <v>0</v>
      </c>
      <c r="H639" s="154">
        <f>(INDEX(Data!1350:1350,1,$P$1-6))+(INDEX(Data!1350:1350,1,$P$1-5))</f>
        <v>0</v>
      </c>
      <c r="I639" s="153">
        <f>(INDEX(Data!1350:1350,1,$P$1-4))+(INDEX(Data!1350:1350,1,$P$1-3))</f>
        <v>0</v>
      </c>
      <c r="J639" s="154">
        <f>(INDEX(Data!1350:1350,1,$P$1-2))+(INDEX(Data!1350:1350,1,$P$1-1))</f>
        <v>0</v>
      </c>
      <c r="K639" s="155">
        <f>(INDEX(Data!1350:1350,1,$P$1))+(INDEX(Data!1350:1350,1,$P$1+1))</f>
        <v>0</v>
      </c>
      <c r="L639" s="12"/>
      <c r="M639" s="12"/>
      <c r="N639" s="12"/>
      <c r="O639" s="12"/>
      <c r="P639" s="12"/>
      <c r="Q639" s="12"/>
      <c r="R639" s="12"/>
      <c r="S639" s="12"/>
      <c r="T639" s="12"/>
      <c r="U639" s="12"/>
    </row>
    <row r="640" spans="1:21" s="38" customFormat="1" hidden="1" outlineLevel="1">
      <c r="A640" s="424" t="s">
        <v>76</v>
      </c>
      <c r="B640" s="153">
        <f>(INDEX(Data!1351:1351,1,$P$1-18))+(INDEX(Data!1351:1351,1,$P$1-17))</f>
        <v>0</v>
      </c>
      <c r="C640" s="153">
        <f>(INDEX(Data!1351:1351,1,$P$1-16))+(INDEX(Data!1351:1351,1,$P$1-15))</f>
        <v>0</v>
      </c>
      <c r="D640" s="153">
        <f>(INDEX(Data!1351:1351,1,$P$1-14))+(INDEX(Data!1351:1351,1,$P$1-13))</f>
        <v>0</v>
      </c>
      <c r="E640" s="153">
        <f>(INDEX(Data!1351:1351,1,$P$1-12))+(INDEX(Data!1351:1351,1,$P$1-11))</f>
        <v>0</v>
      </c>
      <c r="F640" s="153">
        <f>(INDEX(Data!1351:1351,1,$P$1-10))+(INDEX(Data!1351:1351,1,$P$1-9))</f>
        <v>0</v>
      </c>
      <c r="G640" s="153">
        <f>(INDEX(Data!1351:1351,1,$P$1-8))+(INDEX(Data!1351:1351,1,$P$1-7))</f>
        <v>0</v>
      </c>
      <c r="H640" s="154">
        <f>(INDEX(Data!1351:1351,1,$P$1-6))+(INDEX(Data!1351:1351,1,$P$1-5))</f>
        <v>0</v>
      </c>
      <c r="I640" s="153">
        <f>(INDEX(Data!1351:1351,1,$P$1-4))+(INDEX(Data!1351:1351,1,$P$1-3))</f>
        <v>0</v>
      </c>
      <c r="J640" s="154">
        <f>(INDEX(Data!1351:1351,1,$P$1-2))+(INDEX(Data!1351:1351,1,$P$1-1))</f>
        <v>0</v>
      </c>
      <c r="K640" s="155">
        <f>(INDEX(Data!1351:1351,1,$P$1))+(INDEX(Data!1351:1351,1,$P$1+1))</f>
        <v>0</v>
      </c>
      <c r="L640" s="12"/>
      <c r="M640" s="12"/>
      <c r="N640" s="12"/>
      <c r="O640" s="12"/>
      <c r="P640" s="12"/>
      <c r="Q640" s="12"/>
      <c r="R640" s="12"/>
      <c r="S640" s="12"/>
      <c r="T640" s="12"/>
      <c r="U640" s="12"/>
    </row>
    <row r="641" spans="1:21" s="38" customFormat="1" hidden="1" outlineLevel="1">
      <c r="A641" s="424" t="s">
        <v>77</v>
      </c>
      <c r="B641" s="153">
        <f>(INDEX(Data!1352:1352,1,$P$1-18))+(INDEX(Data!1352:1352,1,$P$1-17))</f>
        <v>0</v>
      </c>
      <c r="C641" s="153">
        <f>(INDEX(Data!1352:1352,1,$P$1-16))+(INDEX(Data!1352:1352,1,$P$1-15))</f>
        <v>0</v>
      </c>
      <c r="D641" s="153">
        <f>(INDEX(Data!1352:1352,1,$P$1-14))+(INDEX(Data!1352:1352,1,$P$1-13))</f>
        <v>0</v>
      </c>
      <c r="E641" s="153">
        <f>(INDEX(Data!1352:1352,1,$P$1-12))+(INDEX(Data!1352:1352,1,$P$1-11))</f>
        <v>0</v>
      </c>
      <c r="F641" s="153">
        <f>(INDEX(Data!1352:1352,1,$P$1-10))+(INDEX(Data!1352:1352,1,$P$1-9))</f>
        <v>0</v>
      </c>
      <c r="G641" s="153">
        <f>(INDEX(Data!1352:1352,1,$P$1-8))+(INDEX(Data!1352:1352,1,$P$1-7))</f>
        <v>0</v>
      </c>
      <c r="H641" s="154">
        <f>(INDEX(Data!1352:1352,1,$P$1-6))+(INDEX(Data!1352:1352,1,$P$1-5))</f>
        <v>0</v>
      </c>
      <c r="I641" s="153">
        <f>(INDEX(Data!1352:1352,1,$P$1-4))+(INDEX(Data!1352:1352,1,$P$1-3))</f>
        <v>0</v>
      </c>
      <c r="J641" s="154">
        <f>(INDEX(Data!1352:1352,1,$P$1-2))+(INDEX(Data!1352:1352,1,$P$1-1))</f>
        <v>0</v>
      </c>
      <c r="K641" s="155">
        <f>(INDEX(Data!1352:1352,1,$P$1))+(INDEX(Data!1352:1352,1,$P$1+1))</f>
        <v>0</v>
      </c>
      <c r="L641" s="12"/>
      <c r="M641" s="12"/>
      <c r="N641" s="12"/>
      <c r="O641" s="12"/>
      <c r="P641" s="12"/>
      <c r="Q641" s="12"/>
      <c r="R641" s="12"/>
      <c r="S641" s="12"/>
      <c r="T641" s="12"/>
      <c r="U641" s="12"/>
    </row>
    <row r="642" spans="1:21" s="38" customFormat="1" hidden="1" outlineLevel="1">
      <c r="A642" s="424" t="s">
        <v>78</v>
      </c>
      <c r="B642" s="153">
        <f>(INDEX(Data!1353:1353,1,$P$1-18))+(INDEX(Data!1353:1353,1,$P$1-17))</f>
        <v>0</v>
      </c>
      <c r="C642" s="153">
        <f>(INDEX(Data!1353:1353,1,$P$1-16))+(INDEX(Data!1353:1353,1,$P$1-15))</f>
        <v>0</v>
      </c>
      <c r="D642" s="153">
        <f>(INDEX(Data!1353:1353,1,$P$1-14))+(INDEX(Data!1353:1353,1,$P$1-13))</f>
        <v>0</v>
      </c>
      <c r="E642" s="153">
        <f>(INDEX(Data!1353:1353,1,$P$1-12))+(INDEX(Data!1353:1353,1,$P$1-11))</f>
        <v>0</v>
      </c>
      <c r="F642" s="153">
        <f>(INDEX(Data!1353:1353,1,$P$1-10))+(INDEX(Data!1353:1353,1,$P$1-9))</f>
        <v>0</v>
      </c>
      <c r="G642" s="153">
        <f>(INDEX(Data!1353:1353,1,$P$1-8))+(INDEX(Data!1353:1353,1,$P$1-7))</f>
        <v>0</v>
      </c>
      <c r="H642" s="154">
        <f>(INDEX(Data!1353:1353,1,$P$1-6))+(INDEX(Data!1353:1353,1,$P$1-5))</f>
        <v>0</v>
      </c>
      <c r="I642" s="153">
        <f>(INDEX(Data!1353:1353,1,$P$1-4))+(INDEX(Data!1353:1353,1,$P$1-3))</f>
        <v>0</v>
      </c>
      <c r="J642" s="154">
        <f>(INDEX(Data!1353:1353,1,$P$1-2))+(INDEX(Data!1353:1353,1,$P$1-1))</f>
        <v>0</v>
      </c>
      <c r="K642" s="155">
        <f>(INDEX(Data!1353:1353,1,$P$1))+(INDEX(Data!1353:1353,1,$P$1+1))</f>
        <v>0</v>
      </c>
      <c r="L642" s="12"/>
      <c r="M642" s="12"/>
      <c r="N642" s="12"/>
      <c r="O642" s="12"/>
      <c r="P642" s="12"/>
      <c r="Q642" s="12"/>
      <c r="R642" s="12"/>
      <c r="S642" s="12"/>
      <c r="T642" s="12"/>
      <c r="U642" s="12"/>
    </row>
    <row r="643" spans="1:21" s="38" customFormat="1" hidden="1" outlineLevel="1">
      <c r="A643" s="424" t="s">
        <v>79</v>
      </c>
      <c r="B643" s="153">
        <f>(INDEX(Data!1354:1354,1,$P$1-18))+(INDEX(Data!1354:1354,1,$P$1-17))</f>
        <v>0</v>
      </c>
      <c r="C643" s="153">
        <f>(INDEX(Data!1354:1354,1,$P$1-16))+(INDEX(Data!1354:1354,1,$P$1-15))</f>
        <v>0</v>
      </c>
      <c r="D643" s="153">
        <f>(INDEX(Data!1354:1354,1,$P$1-14))+(INDEX(Data!1354:1354,1,$P$1-13))</f>
        <v>0</v>
      </c>
      <c r="E643" s="153">
        <f>(INDEX(Data!1354:1354,1,$P$1-12))+(INDEX(Data!1354:1354,1,$P$1-11))</f>
        <v>0</v>
      </c>
      <c r="F643" s="153">
        <f>(INDEX(Data!1354:1354,1,$P$1-10))+(INDEX(Data!1354:1354,1,$P$1-9))</f>
        <v>0</v>
      </c>
      <c r="G643" s="153">
        <f>(INDEX(Data!1354:1354,1,$P$1-8))+(INDEX(Data!1354:1354,1,$P$1-7))</f>
        <v>0</v>
      </c>
      <c r="H643" s="154">
        <f>(INDEX(Data!1354:1354,1,$P$1-6))+(INDEX(Data!1354:1354,1,$P$1-5))</f>
        <v>0</v>
      </c>
      <c r="I643" s="153">
        <f>(INDEX(Data!1354:1354,1,$P$1-4))+(INDEX(Data!1354:1354,1,$P$1-3))</f>
        <v>0</v>
      </c>
      <c r="J643" s="154">
        <f>(INDEX(Data!1354:1354,1,$P$1-2))+(INDEX(Data!1354:1354,1,$P$1-1))</f>
        <v>0</v>
      </c>
      <c r="K643" s="155">
        <f>(INDEX(Data!1354:1354,1,$P$1))+(INDEX(Data!1354:1354,1,$P$1+1))</f>
        <v>0</v>
      </c>
      <c r="L643" s="12"/>
      <c r="M643" s="12"/>
      <c r="N643" s="12"/>
      <c r="O643" s="12"/>
      <c r="P643" s="12"/>
      <c r="Q643" s="12"/>
      <c r="R643" s="12"/>
      <c r="S643" s="12"/>
      <c r="T643" s="12"/>
      <c r="U643" s="12"/>
    </row>
    <row r="644" spans="1:21" s="38" customFormat="1" hidden="1" outlineLevel="1">
      <c r="A644" s="424" t="s">
        <v>80</v>
      </c>
      <c r="B644" s="153">
        <f>(INDEX(Data!1355:1355,1,$P$1-18))+(INDEX(Data!1355:1355,1,$P$1-17))</f>
        <v>0</v>
      </c>
      <c r="C644" s="153">
        <f>(INDEX(Data!1355:1355,1,$P$1-16))+(INDEX(Data!1355:1355,1,$P$1-15))</f>
        <v>0</v>
      </c>
      <c r="D644" s="153">
        <f>(INDEX(Data!1355:1355,1,$P$1-14))+(INDEX(Data!1355:1355,1,$P$1-13))</f>
        <v>0</v>
      </c>
      <c r="E644" s="153">
        <f>(INDEX(Data!1355:1355,1,$P$1-12))+(INDEX(Data!1355:1355,1,$P$1-11))</f>
        <v>0</v>
      </c>
      <c r="F644" s="153">
        <f>(INDEX(Data!1355:1355,1,$P$1-10))+(INDEX(Data!1355:1355,1,$P$1-9))</f>
        <v>0</v>
      </c>
      <c r="G644" s="153">
        <f>(INDEX(Data!1355:1355,1,$P$1-8))+(INDEX(Data!1355:1355,1,$P$1-7))</f>
        <v>0</v>
      </c>
      <c r="H644" s="154">
        <f>(INDEX(Data!1355:1355,1,$P$1-6))+(INDEX(Data!1355:1355,1,$P$1-5))</f>
        <v>0</v>
      </c>
      <c r="I644" s="153">
        <f>(INDEX(Data!1355:1355,1,$P$1-4))+(INDEX(Data!1355:1355,1,$P$1-3))</f>
        <v>0</v>
      </c>
      <c r="J644" s="154">
        <f>(INDEX(Data!1355:1355,1,$P$1-2))+(INDEX(Data!1355:1355,1,$P$1-1))</f>
        <v>0</v>
      </c>
      <c r="K644" s="155">
        <f>(INDEX(Data!1355:1355,1,$P$1))+(INDEX(Data!1355:1355,1,$P$1+1))</f>
        <v>0</v>
      </c>
      <c r="L644" s="12"/>
      <c r="M644" s="12"/>
      <c r="N644" s="12"/>
      <c r="O644" s="12"/>
      <c r="P644" s="12"/>
      <c r="Q644" s="12"/>
      <c r="R644" s="12"/>
      <c r="S644" s="12"/>
      <c r="T644" s="12"/>
      <c r="U644" s="12"/>
    </row>
    <row r="645" spans="1:21" s="38" customFormat="1" hidden="1" outlineLevel="1">
      <c r="A645" s="424" t="s">
        <v>81</v>
      </c>
      <c r="B645" s="153">
        <f>(INDEX(Data!1356:1356,1,$P$1-18))+(INDEX(Data!1356:1356,1,$P$1-17))</f>
        <v>0</v>
      </c>
      <c r="C645" s="153">
        <f>(INDEX(Data!1356:1356,1,$P$1-16))+(INDEX(Data!1356:1356,1,$P$1-15))</f>
        <v>0</v>
      </c>
      <c r="D645" s="153">
        <f>(INDEX(Data!1356:1356,1,$P$1-14))+(INDEX(Data!1356:1356,1,$P$1-13))</f>
        <v>0</v>
      </c>
      <c r="E645" s="153">
        <f>(INDEX(Data!1356:1356,1,$P$1-12))+(INDEX(Data!1356:1356,1,$P$1-11))</f>
        <v>0</v>
      </c>
      <c r="F645" s="153">
        <f>(INDEX(Data!1356:1356,1,$P$1-10))+(INDEX(Data!1356:1356,1,$P$1-9))</f>
        <v>0</v>
      </c>
      <c r="G645" s="153">
        <f>(INDEX(Data!1356:1356,1,$P$1-8))+(INDEX(Data!1356:1356,1,$P$1-7))</f>
        <v>0</v>
      </c>
      <c r="H645" s="154">
        <f>(INDEX(Data!1356:1356,1,$P$1-6))+(INDEX(Data!1356:1356,1,$P$1-5))</f>
        <v>0</v>
      </c>
      <c r="I645" s="153">
        <f>(INDEX(Data!1356:1356,1,$P$1-4))+(INDEX(Data!1356:1356,1,$P$1-3))</f>
        <v>0</v>
      </c>
      <c r="J645" s="154">
        <f>(INDEX(Data!1356:1356,1,$P$1-2))+(INDEX(Data!1356:1356,1,$P$1-1))</f>
        <v>0</v>
      </c>
      <c r="K645" s="155">
        <f>(INDEX(Data!1356:1356,1,$P$1))+(INDEX(Data!1356:1356,1,$P$1+1))</f>
        <v>0</v>
      </c>
      <c r="L645" s="12"/>
      <c r="M645" s="12"/>
      <c r="N645" s="12"/>
      <c r="O645" s="12"/>
      <c r="P645" s="12"/>
      <c r="Q645" s="12"/>
      <c r="R645" s="12"/>
      <c r="S645" s="12"/>
      <c r="T645" s="12"/>
      <c r="U645" s="12"/>
    </row>
    <row r="646" spans="1:21" s="38" customFormat="1" hidden="1" outlineLevel="1">
      <c r="A646" s="424" t="s">
        <v>82</v>
      </c>
      <c r="B646" s="153">
        <f>(INDEX(Data!1357:1357,1,$P$1-18))+(INDEX(Data!1357:1357,1,$P$1-17))</f>
        <v>0</v>
      </c>
      <c r="C646" s="153">
        <f>(INDEX(Data!1357:1357,1,$P$1-16))+(INDEX(Data!1357:1357,1,$P$1-15))</f>
        <v>0</v>
      </c>
      <c r="D646" s="153">
        <f>(INDEX(Data!1357:1357,1,$P$1-14))+(INDEX(Data!1357:1357,1,$P$1-13))</f>
        <v>0</v>
      </c>
      <c r="E646" s="153">
        <f>(INDEX(Data!1357:1357,1,$P$1-12))+(INDEX(Data!1357:1357,1,$P$1-11))</f>
        <v>0</v>
      </c>
      <c r="F646" s="153">
        <f>(INDEX(Data!1357:1357,1,$P$1-10))+(INDEX(Data!1357:1357,1,$P$1-9))</f>
        <v>0</v>
      </c>
      <c r="G646" s="153">
        <f>(INDEX(Data!1357:1357,1,$P$1-8))+(INDEX(Data!1357:1357,1,$P$1-7))</f>
        <v>0</v>
      </c>
      <c r="H646" s="154">
        <f>(INDEX(Data!1357:1357,1,$P$1-6))+(INDEX(Data!1357:1357,1,$P$1-5))</f>
        <v>0</v>
      </c>
      <c r="I646" s="153">
        <f>(INDEX(Data!1357:1357,1,$P$1-4))+(INDEX(Data!1357:1357,1,$P$1-3))</f>
        <v>0</v>
      </c>
      <c r="J646" s="154">
        <f>(INDEX(Data!1357:1357,1,$P$1-2))+(INDEX(Data!1357:1357,1,$P$1-1))</f>
        <v>0</v>
      </c>
      <c r="K646" s="155">
        <f>(INDEX(Data!1357:1357,1,$P$1))+(INDEX(Data!1357:1357,1,$P$1+1))</f>
        <v>0</v>
      </c>
      <c r="L646" s="12"/>
      <c r="M646" s="12"/>
      <c r="N646" s="12"/>
      <c r="O646" s="12"/>
      <c r="P646" s="12"/>
      <c r="Q646" s="12"/>
      <c r="R646" s="12"/>
      <c r="S646" s="12"/>
      <c r="T646" s="12"/>
      <c r="U646" s="12"/>
    </row>
    <row r="647" spans="1:21" s="38" customFormat="1" hidden="1" outlineLevel="1">
      <c r="A647" s="424" t="s">
        <v>83</v>
      </c>
      <c r="B647" s="153">
        <f>(INDEX(Data!1358:1358,1,$P$1-18))+(INDEX(Data!1358:1358,1,$P$1-17))</f>
        <v>0</v>
      </c>
      <c r="C647" s="153">
        <f>(INDEX(Data!1358:1358,1,$P$1-16))+(INDEX(Data!1358:1358,1,$P$1-15))</f>
        <v>0</v>
      </c>
      <c r="D647" s="153">
        <f>(INDEX(Data!1358:1358,1,$P$1-14))+(INDEX(Data!1358:1358,1,$P$1-13))</f>
        <v>0</v>
      </c>
      <c r="E647" s="153">
        <f>(INDEX(Data!1358:1358,1,$P$1-12))+(INDEX(Data!1358:1358,1,$P$1-11))</f>
        <v>403536</v>
      </c>
      <c r="F647" s="153">
        <f>(INDEX(Data!1358:1358,1,$P$1-10))+(INDEX(Data!1358:1358,1,$P$1-9))</f>
        <v>621114</v>
      </c>
      <c r="G647" s="153">
        <f>(INDEX(Data!1358:1358,1,$P$1-8))+(INDEX(Data!1358:1358,1,$P$1-7))</f>
        <v>711690</v>
      </c>
      <c r="H647" s="154">
        <f>(INDEX(Data!1358:1358,1,$P$1-6))+(INDEX(Data!1358:1358,1,$P$1-5))</f>
        <v>1124946</v>
      </c>
      <c r="I647" s="153">
        <f>(INDEX(Data!1358:1358,1,$P$1-4))+(INDEX(Data!1358:1358,1,$P$1-3))</f>
        <v>1610214</v>
      </c>
      <c r="J647" s="154">
        <f>(INDEX(Data!1358:1358,1,$P$1-2))+(INDEX(Data!1358:1358,1,$P$1-1))</f>
        <v>2143980</v>
      </c>
      <c r="K647" s="155">
        <f>(INDEX(Data!1358:1358,1,$P$1))+(INDEX(Data!1358:1358,1,$P$1+1))</f>
        <v>2615232</v>
      </c>
      <c r="L647" s="12"/>
      <c r="M647" s="12"/>
      <c r="N647" s="12"/>
      <c r="O647" s="12"/>
      <c r="P647" s="12"/>
      <c r="Q647" s="12"/>
      <c r="R647" s="12"/>
      <c r="S647" s="12"/>
      <c r="T647" s="12"/>
      <c r="U647" s="12"/>
    </row>
    <row r="648" spans="1:21" s="38" customFormat="1" hidden="1" outlineLevel="1">
      <c r="A648" s="424" t="s">
        <v>84</v>
      </c>
      <c r="B648" s="153">
        <f>(INDEX(Data!1359:1359,1,$P$1-18))+(INDEX(Data!1359:1359,1,$P$1-17))</f>
        <v>0</v>
      </c>
      <c r="C648" s="153">
        <f>(INDEX(Data!1359:1359,1,$P$1-16))+(INDEX(Data!1359:1359,1,$P$1-15))</f>
        <v>0</v>
      </c>
      <c r="D648" s="153">
        <f>(INDEX(Data!1359:1359,1,$P$1-14))+(INDEX(Data!1359:1359,1,$P$1-13))</f>
        <v>0</v>
      </c>
      <c r="E648" s="153">
        <f>(INDEX(Data!1359:1359,1,$P$1-12))+(INDEX(Data!1359:1359,1,$P$1-11))</f>
        <v>0</v>
      </c>
      <c r="F648" s="153">
        <f>(INDEX(Data!1359:1359,1,$P$1-10))+(INDEX(Data!1359:1359,1,$P$1-9))</f>
        <v>0</v>
      </c>
      <c r="G648" s="153">
        <f>(INDEX(Data!1359:1359,1,$P$1-8))+(INDEX(Data!1359:1359,1,$P$1-7))</f>
        <v>0</v>
      </c>
      <c r="H648" s="154">
        <f>(INDEX(Data!1359:1359,1,$P$1-6))+(INDEX(Data!1359:1359,1,$P$1-5))</f>
        <v>0</v>
      </c>
      <c r="I648" s="153">
        <f>(INDEX(Data!1359:1359,1,$P$1-4))+(INDEX(Data!1359:1359,1,$P$1-3))</f>
        <v>0</v>
      </c>
      <c r="J648" s="154">
        <f>(INDEX(Data!1359:1359,1,$P$1-2))+(INDEX(Data!1359:1359,1,$P$1-1))</f>
        <v>0</v>
      </c>
      <c r="K648" s="155">
        <f>(INDEX(Data!1359:1359,1,$P$1))+(INDEX(Data!1359:1359,1,$P$1+1))</f>
        <v>0</v>
      </c>
      <c r="L648" s="12"/>
      <c r="M648" s="12"/>
      <c r="N648" s="12"/>
      <c r="O648" s="12"/>
      <c r="P648" s="12"/>
      <c r="Q648" s="12"/>
      <c r="R648" s="12"/>
      <c r="S648" s="12"/>
      <c r="T648" s="12"/>
      <c r="U648" s="12"/>
    </row>
    <row r="649" spans="1:21" s="38" customFormat="1" hidden="1" outlineLevel="1">
      <c r="A649" s="424" t="s">
        <v>85</v>
      </c>
      <c r="B649" s="153">
        <f>(INDEX(Data!1360:1360,1,$P$1-18))+(INDEX(Data!1360:1360,1,$P$1-17))</f>
        <v>0</v>
      </c>
      <c r="C649" s="153">
        <f>(INDEX(Data!1360:1360,1,$P$1-16))+(INDEX(Data!1360:1360,1,$P$1-15))</f>
        <v>0</v>
      </c>
      <c r="D649" s="153">
        <f>(INDEX(Data!1360:1360,1,$P$1-14))+(INDEX(Data!1360:1360,1,$P$1-13))</f>
        <v>0</v>
      </c>
      <c r="E649" s="153">
        <f>(INDEX(Data!1360:1360,1,$P$1-12))+(INDEX(Data!1360:1360,1,$P$1-11))</f>
        <v>0</v>
      </c>
      <c r="F649" s="153">
        <f>(INDEX(Data!1360:1360,1,$P$1-10))+(INDEX(Data!1360:1360,1,$P$1-9))</f>
        <v>0</v>
      </c>
      <c r="G649" s="153">
        <f>(INDEX(Data!1360:1360,1,$P$1-8))+(INDEX(Data!1360:1360,1,$P$1-7))</f>
        <v>0</v>
      </c>
      <c r="H649" s="154">
        <f>(INDEX(Data!1360:1360,1,$P$1-6))+(INDEX(Data!1360:1360,1,$P$1-5))</f>
        <v>0</v>
      </c>
      <c r="I649" s="153">
        <f>(INDEX(Data!1360:1360,1,$P$1-4))+(INDEX(Data!1360:1360,1,$P$1-3))</f>
        <v>0</v>
      </c>
      <c r="J649" s="154">
        <f>(INDEX(Data!1360:1360,1,$P$1-2))+(INDEX(Data!1360:1360,1,$P$1-1))</f>
        <v>0</v>
      </c>
      <c r="K649" s="155">
        <f>(INDEX(Data!1360:1360,1,$P$1))+(INDEX(Data!1360:1360,1,$P$1+1))</f>
        <v>0</v>
      </c>
      <c r="L649" s="12"/>
      <c r="M649" s="12"/>
      <c r="N649" s="12"/>
      <c r="O649" s="12"/>
      <c r="P649" s="12"/>
      <c r="Q649" s="12"/>
      <c r="R649" s="12"/>
      <c r="S649" s="12"/>
      <c r="T649" s="12"/>
      <c r="U649" s="12"/>
    </row>
    <row r="650" spans="1:21" s="38" customFormat="1" hidden="1" outlineLevel="1">
      <c r="A650" s="424" t="s">
        <v>86</v>
      </c>
      <c r="B650" s="153">
        <f>(INDEX(Data!1361:1361,1,$P$1-18))+(INDEX(Data!1361:1361,1,$P$1-17))</f>
        <v>0</v>
      </c>
      <c r="C650" s="153">
        <f>(INDEX(Data!1361:1361,1,$P$1-16))+(INDEX(Data!1361:1361,1,$P$1-15))</f>
        <v>0</v>
      </c>
      <c r="D650" s="153">
        <f>(INDEX(Data!1361:1361,1,$P$1-14))+(INDEX(Data!1361:1361,1,$P$1-13))</f>
        <v>0</v>
      </c>
      <c r="E650" s="153">
        <f>(INDEX(Data!1361:1361,1,$P$1-12))+(INDEX(Data!1361:1361,1,$P$1-11))</f>
        <v>0</v>
      </c>
      <c r="F650" s="153">
        <f>(INDEX(Data!1361:1361,1,$P$1-10))+(INDEX(Data!1361:1361,1,$P$1-9))</f>
        <v>0</v>
      </c>
      <c r="G650" s="153">
        <f>(INDEX(Data!1361:1361,1,$P$1-8))+(INDEX(Data!1361:1361,1,$P$1-7))</f>
        <v>0</v>
      </c>
      <c r="H650" s="154">
        <f>(INDEX(Data!1361:1361,1,$P$1-6))+(INDEX(Data!1361:1361,1,$P$1-5))</f>
        <v>0</v>
      </c>
      <c r="I650" s="153">
        <f>(INDEX(Data!1361:1361,1,$P$1-4))+(INDEX(Data!1361:1361,1,$P$1-3))</f>
        <v>0</v>
      </c>
      <c r="J650" s="154">
        <f>(INDEX(Data!1361:1361,1,$P$1-2))+(INDEX(Data!1361:1361,1,$P$1-1))</f>
        <v>0</v>
      </c>
      <c r="K650" s="155">
        <f>(INDEX(Data!1361:1361,1,$P$1))+(INDEX(Data!1361:1361,1,$P$1+1))</f>
        <v>0</v>
      </c>
      <c r="L650" s="12"/>
      <c r="M650" s="12"/>
      <c r="N650" s="12"/>
      <c r="O650" s="12"/>
      <c r="P650" s="12"/>
      <c r="Q650" s="12"/>
      <c r="R650" s="12"/>
      <c r="S650" s="12"/>
      <c r="T650" s="12"/>
      <c r="U650" s="12"/>
    </row>
    <row r="651" spans="1:21" s="38" customFormat="1" hidden="1" outlineLevel="1">
      <c r="A651" s="424" t="s">
        <v>87</v>
      </c>
      <c r="B651" s="153">
        <f>(INDEX(Data!1362:1362,1,$P$1-18))+(INDEX(Data!1362:1362,1,$P$1-17))</f>
        <v>0</v>
      </c>
      <c r="C651" s="153">
        <f>(INDEX(Data!1362:1362,1,$P$1-16))+(INDEX(Data!1362:1362,1,$P$1-15))</f>
        <v>0</v>
      </c>
      <c r="D651" s="153">
        <f>(INDEX(Data!1362:1362,1,$P$1-14))+(INDEX(Data!1362:1362,1,$P$1-13))</f>
        <v>0</v>
      </c>
      <c r="E651" s="153">
        <f>(INDEX(Data!1362:1362,1,$P$1-12))+(INDEX(Data!1362:1362,1,$P$1-11))</f>
        <v>0</v>
      </c>
      <c r="F651" s="153">
        <f>(INDEX(Data!1362:1362,1,$P$1-10))+(INDEX(Data!1362:1362,1,$P$1-9))</f>
        <v>0</v>
      </c>
      <c r="G651" s="153">
        <f>(INDEX(Data!1362:1362,1,$P$1-8))+(INDEX(Data!1362:1362,1,$P$1-7))</f>
        <v>0</v>
      </c>
      <c r="H651" s="154">
        <f>(INDEX(Data!1362:1362,1,$P$1-6))+(INDEX(Data!1362:1362,1,$P$1-5))</f>
        <v>0</v>
      </c>
      <c r="I651" s="153">
        <f>(INDEX(Data!1362:1362,1,$P$1-4))+(INDEX(Data!1362:1362,1,$P$1-3))</f>
        <v>0</v>
      </c>
      <c r="J651" s="154">
        <f>(INDEX(Data!1362:1362,1,$P$1-2))+(INDEX(Data!1362:1362,1,$P$1-1))</f>
        <v>0</v>
      </c>
      <c r="K651" s="155">
        <f>(INDEX(Data!1362:1362,1,$P$1))+(INDEX(Data!1362:1362,1,$P$1+1))</f>
        <v>0</v>
      </c>
      <c r="L651" s="12"/>
      <c r="M651" s="12"/>
      <c r="N651" s="12"/>
      <c r="O651" s="12"/>
      <c r="P651" s="12"/>
      <c r="Q651" s="12"/>
      <c r="R651" s="12"/>
      <c r="S651" s="12"/>
      <c r="T651" s="12"/>
      <c r="U651" s="12"/>
    </row>
    <row r="652" spans="1:21" s="38" customFormat="1" hidden="1" outlineLevel="1">
      <c r="A652" s="424" t="s">
        <v>88</v>
      </c>
      <c r="B652" s="153">
        <f>(INDEX(Data!1363:1363,1,$P$1-18))+(INDEX(Data!1363:1363,1,$P$1-17))</f>
        <v>0</v>
      </c>
      <c r="C652" s="153">
        <f>(INDEX(Data!1363:1363,1,$P$1-16))+(INDEX(Data!1363:1363,1,$P$1-15))</f>
        <v>0</v>
      </c>
      <c r="D652" s="153">
        <f>(INDEX(Data!1363:1363,1,$P$1-14))+(INDEX(Data!1363:1363,1,$P$1-13))</f>
        <v>0</v>
      </c>
      <c r="E652" s="153">
        <f>(INDEX(Data!1363:1363,1,$P$1-12))+(INDEX(Data!1363:1363,1,$P$1-11))</f>
        <v>0</v>
      </c>
      <c r="F652" s="153">
        <f>(INDEX(Data!1363:1363,1,$P$1-10))+(INDEX(Data!1363:1363,1,$P$1-9))</f>
        <v>0</v>
      </c>
      <c r="G652" s="153">
        <f>(INDEX(Data!1363:1363,1,$P$1-8))+(INDEX(Data!1363:1363,1,$P$1-7))</f>
        <v>0</v>
      </c>
      <c r="H652" s="154">
        <f>(INDEX(Data!1363:1363,1,$P$1-6))+(INDEX(Data!1363:1363,1,$P$1-5))</f>
        <v>0</v>
      </c>
      <c r="I652" s="153">
        <f>(INDEX(Data!1363:1363,1,$P$1-4))+(INDEX(Data!1363:1363,1,$P$1-3))</f>
        <v>0</v>
      </c>
      <c r="J652" s="154">
        <f>(INDEX(Data!1363:1363,1,$P$1-2))+(INDEX(Data!1363:1363,1,$P$1-1))</f>
        <v>0</v>
      </c>
      <c r="K652" s="155">
        <f>(INDEX(Data!1363:1363,1,$P$1))+(INDEX(Data!1363:1363,1,$P$1+1))</f>
        <v>0</v>
      </c>
      <c r="L652" s="12"/>
      <c r="M652" s="12"/>
      <c r="N652" s="12"/>
      <c r="O652" s="12"/>
      <c r="P652" s="12"/>
      <c r="Q652" s="12"/>
      <c r="R652" s="12"/>
      <c r="S652" s="12"/>
      <c r="T652" s="12"/>
      <c r="U652" s="12"/>
    </row>
    <row r="653" spans="1:21" s="38" customFormat="1" hidden="1" outlineLevel="1">
      <c r="A653" s="424" t="s">
        <v>89</v>
      </c>
      <c r="B653" s="153">
        <f>(INDEX(Data!1364:1364,1,$P$1-18))+(INDEX(Data!1364:1364,1,$P$1-17))</f>
        <v>0</v>
      </c>
      <c r="C653" s="153">
        <f>(INDEX(Data!1364:1364,1,$P$1-16))+(INDEX(Data!1364:1364,1,$P$1-15))</f>
        <v>0</v>
      </c>
      <c r="D653" s="153">
        <f>(INDEX(Data!1364:1364,1,$P$1-14))+(INDEX(Data!1364:1364,1,$P$1-13))</f>
        <v>0</v>
      </c>
      <c r="E653" s="153">
        <f>(INDEX(Data!1364:1364,1,$P$1-12))+(INDEX(Data!1364:1364,1,$P$1-11))</f>
        <v>0</v>
      </c>
      <c r="F653" s="153">
        <f>(INDEX(Data!1364:1364,1,$P$1-10))+(INDEX(Data!1364:1364,1,$P$1-9))</f>
        <v>0</v>
      </c>
      <c r="G653" s="153">
        <f>(INDEX(Data!1364:1364,1,$P$1-8))+(INDEX(Data!1364:1364,1,$P$1-7))</f>
        <v>0</v>
      </c>
      <c r="H653" s="154">
        <f>(INDEX(Data!1364:1364,1,$P$1-6))+(INDEX(Data!1364:1364,1,$P$1-5))</f>
        <v>0</v>
      </c>
      <c r="I653" s="153">
        <f>(INDEX(Data!1364:1364,1,$P$1-4))+(INDEX(Data!1364:1364,1,$P$1-3))</f>
        <v>0</v>
      </c>
      <c r="J653" s="154">
        <f>(INDEX(Data!1364:1364,1,$P$1-2))+(INDEX(Data!1364:1364,1,$P$1-1))</f>
        <v>0</v>
      </c>
      <c r="K653" s="155">
        <f>(INDEX(Data!1364:1364,1,$P$1))+(INDEX(Data!1364:1364,1,$P$1+1))</f>
        <v>0</v>
      </c>
      <c r="L653" s="12"/>
      <c r="M653" s="12"/>
      <c r="N653" s="12"/>
      <c r="O653" s="12"/>
      <c r="P653" s="12"/>
      <c r="Q653" s="12"/>
      <c r="R653" s="12"/>
      <c r="S653" s="12"/>
      <c r="T653" s="12"/>
      <c r="U653" s="12"/>
    </row>
    <row r="654" spans="1:21" s="38" customFormat="1" hidden="1" outlineLevel="1">
      <c r="A654" s="424" t="s">
        <v>90</v>
      </c>
      <c r="B654" s="153">
        <f>(INDEX(Data!1365:1365,1,$P$1-18))+(INDEX(Data!1365:1365,1,$P$1-17))</f>
        <v>0</v>
      </c>
      <c r="C654" s="153">
        <f>(INDEX(Data!1365:1365,1,$P$1-16))+(INDEX(Data!1365:1365,1,$P$1-15))</f>
        <v>0</v>
      </c>
      <c r="D654" s="153">
        <f>(INDEX(Data!1365:1365,1,$P$1-14))+(INDEX(Data!1365:1365,1,$P$1-13))</f>
        <v>0</v>
      </c>
      <c r="E654" s="153">
        <f>(INDEX(Data!1365:1365,1,$P$1-12))+(INDEX(Data!1365:1365,1,$P$1-11))</f>
        <v>0</v>
      </c>
      <c r="F654" s="153">
        <f>(INDEX(Data!1365:1365,1,$P$1-10))+(INDEX(Data!1365:1365,1,$P$1-9))</f>
        <v>0</v>
      </c>
      <c r="G654" s="153">
        <f>(INDEX(Data!1365:1365,1,$P$1-8))+(INDEX(Data!1365:1365,1,$P$1-7))</f>
        <v>0</v>
      </c>
      <c r="H654" s="154">
        <f>(INDEX(Data!1365:1365,1,$P$1-6))+(INDEX(Data!1365:1365,1,$P$1-5))</f>
        <v>0</v>
      </c>
      <c r="I654" s="153">
        <f>(INDEX(Data!1365:1365,1,$P$1-4))+(INDEX(Data!1365:1365,1,$P$1-3))</f>
        <v>0</v>
      </c>
      <c r="J654" s="154">
        <f>(INDEX(Data!1365:1365,1,$P$1-2))+(INDEX(Data!1365:1365,1,$P$1-1))</f>
        <v>0</v>
      </c>
      <c r="K654" s="155">
        <f>(INDEX(Data!1365:1365,1,$P$1))+(INDEX(Data!1365:1365,1,$P$1+1))</f>
        <v>40054</v>
      </c>
      <c r="L654" s="12"/>
      <c r="M654" s="12"/>
      <c r="N654" s="12"/>
      <c r="O654" s="12"/>
      <c r="P654" s="12"/>
      <c r="Q654" s="12"/>
      <c r="R654" s="12"/>
      <c r="S654" s="12"/>
      <c r="T654" s="12"/>
      <c r="U654" s="12"/>
    </row>
    <row r="655" spans="1:21" s="38" customFormat="1" hidden="1" outlineLevel="1">
      <c r="A655" s="424" t="s">
        <v>91</v>
      </c>
      <c r="B655" s="153">
        <f>(INDEX(Data!1366:1366,1,$P$1-18))+(INDEX(Data!1366:1366,1,$P$1-17))</f>
        <v>0</v>
      </c>
      <c r="C655" s="153">
        <f>(INDEX(Data!1366:1366,1,$P$1-16))+(INDEX(Data!1366:1366,1,$P$1-15))</f>
        <v>0</v>
      </c>
      <c r="D655" s="153">
        <f>(INDEX(Data!1366:1366,1,$P$1-14))+(INDEX(Data!1366:1366,1,$P$1-13))</f>
        <v>0</v>
      </c>
      <c r="E655" s="153">
        <f>(INDEX(Data!1366:1366,1,$P$1-12))+(INDEX(Data!1366:1366,1,$P$1-11))</f>
        <v>0</v>
      </c>
      <c r="F655" s="153">
        <f>(INDEX(Data!1366:1366,1,$P$1-10))+(INDEX(Data!1366:1366,1,$P$1-9))</f>
        <v>0</v>
      </c>
      <c r="G655" s="153">
        <f>(INDEX(Data!1366:1366,1,$P$1-8))+(INDEX(Data!1366:1366,1,$P$1-7))</f>
        <v>0</v>
      </c>
      <c r="H655" s="154">
        <f>(INDEX(Data!1366:1366,1,$P$1-6))+(INDEX(Data!1366:1366,1,$P$1-5))</f>
        <v>0</v>
      </c>
      <c r="I655" s="153">
        <f>(INDEX(Data!1366:1366,1,$P$1-4))+(INDEX(Data!1366:1366,1,$P$1-3))</f>
        <v>0</v>
      </c>
      <c r="J655" s="154">
        <f>(INDEX(Data!1366:1366,1,$P$1-2))+(INDEX(Data!1366:1366,1,$P$1-1))</f>
        <v>0</v>
      </c>
      <c r="K655" s="155">
        <f>(INDEX(Data!1366:1366,1,$P$1))+(INDEX(Data!1366:1366,1,$P$1+1))</f>
        <v>0</v>
      </c>
      <c r="L655" s="12"/>
      <c r="M655" s="12"/>
      <c r="N655" s="12"/>
      <c r="O655" s="12"/>
      <c r="P655" s="12"/>
      <c r="Q655" s="12"/>
      <c r="R655" s="12"/>
      <c r="S655" s="12"/>
      <c r="T655" s="12"/>
      <c r="U655" s="12"/>
    </row>
    <row r="656" spans="1:21" s="38" customFormat="1" hidden="1" outlineLevel="1">
      <c r="A656" s="424" t="s">
        <v>92</v>
      </c>
      <c r="B656" s="153">
        <f>(INDEX(Data!1367:1367,1,$P$1-18))+(INDEX(Data!1367:1367,1,$P$1-17))</f>
        <v>0</v>
      </c>
      <c r="C656" s="153">
        <f>(INDEX(Data!1367:1367,1,$P$1-16))+(INDEX(Data!1367:1367,1,$P$1-15))</f>
        <v>0</v>
      </c>
      <c r="D656" s="153">
        <f>(INDEX(Data!1367:1367,1,$P$1-14))+(INDEX(Data!1367:1367,1,$P$1-13))</f>
        <v>0</v>
      </c>
      <c r="E656" s="153">
        <f>(INDEX(Data!1367:1367,1,$P$1-12))+(INDEX(Data!1367:1367,1,$P$1-11))</f>
        <v>0</v>
      </c>
      <c r="F656" s="153">
        <f>(INDEX(Data!1367:1367,1,$P$1-10))+(INDEX(Data!1367:1367,1,$P$1-9))</f>
        <v>0</v>
      </c>
      <c r="G656" s="153">
        <f>(INDEX(Data!1367:1367,1,$P$1-8))+(INDEX(Data!1367:1367,1,$P$1-7))</f>
        <v>0</v>
      </c>
      <c r="H656" s="154">
        <f>(INDEX(Data!1367:1367,1,$P$1-6))+(INDEX(Data!1367:1367,1,$P$1-5))</f>
        <v>0</v>
      </c>
      <c r="I656" s="153">
        <f>(INDEX(Data!1367:1367,1,$P$1-4))+(INDEX(Data!1367:1367,1,$P$1-3))</f>
        <v>0</v>
      </c>
      <c r="J656" s="154">
        <f>(INDEX(Data!1367:1367,1,$P$1-2))+(INDEX(Data!1367:1367,1,$P$1-1))</f>
        <v>0</v>
      </c>
      <c r="K656" s="155">
        <f>(INDEX(Data!1367:1367,1,$P$1))+(INDEX(Data!1367:1367,1,$P$1+1))</f>
        <v>0</v>
      </c>
      <c r="L656" s="12"/>
      <c r="M656" s="12"/>
      <c r="N656" s="12"/>
      <c r="O656" s="12"/>
      <c r="P656" s="12"/>
      <c r="Q656" s="12"/>
      <c r="R656" s="12"/>
      <c r="S656" s="12"/>
      <c r="T656" s="12"/>
      <c r="U656" s="12"/>
    </row>
    <row r="657" spans="1:22" s="38" customFormat="1" hidden="1" outlineLevel="1">
      <c r="A657" s="424" t="s">
        <v>93</v>
      </c>
      <c r="B657" s="153">
        <f>(INDEX(Data!1368:1368,1,$P$1-18))+(INDEX(Data!1368:1368,1,$P$1-17))</f>
        <v>0</v>
      </c>
      <c r="C657" s="153">
        <f>(INDEX(Data!1368:1368,1,$P$1-16))+(INDEX(Data!1368:1368,1,$P$1-15))</f>
        <v>0</v>
      </c>
      <c r="D657" s="153">
        <f>(INDEX(Data!1368:1368,1,$P$1-14))+(INDEX(Data!1368:1368,1,$P$1-13))</f>
        <v>0</v>
      </c>
      <c r="E657" s="153">
        <f>(INDEX(Data!1368:1368,1,$P$1-12))+(INDEX(Data!1368:1368,1,$P$1-11))</f>
        <v>0</v>
      </c>
      <c r="F657" s="153">
        <f>(INDEX(Data!1368:1368,1,$P$1-10))+(INDEX(Data!1368:1368,1,$P$1-9))</f>
        <v>0</v>
      </c>
      <c r="G657" s="153">
        <f>(INDEX(Data!1368:1368,1,$P$1-8))+(INDEX(Data!1368:1368,1,$P$1-7))</f>
        <v>0</v>
      </c>
      <c r="H657" s="154">
        <f>(INDEX(Data!1368:1368,1,$P$1-6))+(INDEX(Data!1368:1368,1,$P$1-5))</f>
        <v>0</v>
      </c>
      <c r="I657" s="153">
        <f>(INDEX(Data!1368:1368,1,$P$1-4))+(INDEX(Data!1368:1368,1,$P$1-3))</f>
        <v>0</v>
      </c>
      <c r="J657" s="154">
        <f>(INDEX(Data!1368:1368,1,$P$1-2))+(INDEX(Data!1368:1368,1,$P$1-1))</f>
        <v>0</v>
      </c>
      <c r="K657" s="155">
        <f>(INDEX(Data!1368:1368,1,$P$1))+(INDEX(Data!1368:1368,1,$P$1+1))</f>
        <v>0</v>
      </c>
      <c r="L657" s="12"/>
      <c r="M657" s="12"/>
      <c r="N657" s="12"/>
      <c r="O657" s="12"/>
      <c r="P657" s="12"/>
      <c r="Q657" s="12"/>
      <c r="R657" s="12"/>
      <c r="S657" s="12"/>
      <c r="T657" s="12"/>
      <c r="U657" s="12"/>
    </row>
    <row r="658" spans="1:22" s="38" customFormat="1" hidden="1" outlineLevel="1">
      <c r="A658" s="424" t="s">
        <v>94</v>
      </c>
      <c r="B658" s="153">
        <f>(INDEX(Data!1369:1369,1,$P$1-18))+(INDEX(Data!1369:1369,1,$P$1-17))</f>
        <v>0</v>
      </c>
      <c r="C658" s="153">
        <f>(INDEX(Data!1369:1369,1,$P$1-16))+(INDEX(Data!1369:1369,1,$P$1-15))</f>
        <v>0</v>
      </c>
      <c r="D658" s="153">
        <f>(INDEX(Data!1369:1369,1,$P$1-14))+(INDEX(Data!1369:1369,1,$P$1-13))</f>
        <v>0</v>
      </c>
      <c r="E658" s="153">
        <f>(INDEX(Data!1369:1369,1,$P$1-12))+(INDEX(Data!1369:1369,1,$P$1-11))</f>
        <v>0</v>
      </c>
      <c r="F658" s="153">
        <f>(INDEX(Data!1369:1369,1,$P$1-10))+(INDEX(Data!1369:1369,1,$P$1-9))</f>
        <v>0</v>
      </c>
      <c r="G658" s="153">
        <f>(INDEX(Data!1369:1369,1,$P$1-8))+(INDEX(Data!1369:1369,1,$P$1-7))</f>
        <v>0</v>
      </c>
      <c r="H658" s="154">
        <f>(INDEX(Data!1369:1369,1,$P$1-6))+(INDEX(Data!1369:1369,1,$P$1-5))</f>
        <v>0</v>
      </c>
      <c r="I658" s="153">
        <f>(INDEX(Data!1369:1369,1,$P$1-4))+(INDEX(Data!1369:1369,1,$P$1-3))</f>
        <v>0</v>
      </c>
      <c r="J658" s="154">
        <f>(INDEX(Data!1369:1369,1,$P$1-2))+(INDEX(Data!1369:1369,1,$P$1-1))</f>
        <v>0</v>
      </c>
      <c r="K658" s="155">
        <f>(INDEX(Data!1369:1369,1,$P$1))+(INDEX(Data!1369:1369,1,$P$1+1))</f>
        <v>0</v>
      </c>
      <c r="L658" s="12"/>
      <c r="M658" s="12"/>
      <c r="N658" s="12"/>
      <c r="O658" s="12"/>
      <c r="P658" s="12"/>
      <c r="Q658" s="12"/>
      <c r="R658" s="12"/>
      <c r="S658" s="12"/>
      <c r="T658" s="12"/>
      <c r="U658" s="12"/>
    </row>
    <row r="659" spans="1:22" s="38" customFormat="1" hidden="1" outlineLevel="1">
      <c r="A659" s="424" t="s">
        <v>95</v>
      </c>
      <c r="B659" s="153">
        <f>(INDEX(Data!1370:1370,1,$P$1-18))+(INDEX(Data!1370:1370,1,$P$1-17))</f>
        <v>0</v>
      </c>
      <c r="C659" s="153">
        <f>(INDEX(Data!1370:1370,1,$P$1-16))+(INDEX(Data!1370:1370,1,$P$1-15))</f>
        <v>0</v>
      </c>
      <c r="D659" s="153">
        <f>(INDEX(Data!1370:1370,1,$P$1-14))+(INDEX(Data!1370:1370,1,$P$1-13))</f>
        <v>0</v>
      </c>
      <c r="E659" s="153">
        <f>(INDEX(Data!1370:1370,1,$P$1-12))+(INDEX(Data!1370:1370,1,$P$1-11))</f>
        <v>0</v>
      </c>
      <c r="F659" s="153">
        <f>(INDEX(Data!1370:1370,1,$P$1-10))+(INDEX(Data!1370:1370,1,$P$1-9))</f>
        <v>0</v>
      </c>
      <c r="G659" s="153">
        <f>(INDEX(Data!1370:1370,1,$P$1-8))+(INDEX(Data!1370:1370,1,$P$1-7))</f>
        <v>0</v>
      </c>
      <c r="H659" s="154">
        <f>(INDEX(Data!1370:1370,1,$P$1-6))+(INDEX(Data!1370:1370,1,$P$1-5))</f>
        <v>0</v>
      </c>
      <c r="I659" s="153">
        <f>(INDEX(Data!1370:1370,1,$P$1-4))+(INDEX(Data!1370:1370,1,$P$1-3))</f>
        <v>0</v>
      </c>
      <c r="J659" s="154">
        <f>(INDEX(Data!1370:1370,1,$P$1-2))+(INDEX(Data!1370:1370,1,$P$1-1))</f>
        <v>0</v>
      </c>
      <c r="K659" s="155">
        <f>(INDEX(Data!1370:1370,1,$P$1))+(INDEX(Data!1370:1370,1,$P$1+1))</f>
        <v>0</v>
      </c>
      <c r="L659" s="12"/>
      <c r="M659" s="12"/>
      <c r="N659" s="12"/>
      <c r="O659" s="12"/>
      <c r="P659" s="12"/>
      <c r="Q659" s="12"/>
      <c r="R659" s="12"/>
      <c r="S659" s="12"/>
      <c r="T659" s="12"/>
      <c r="U659" s="12"/>
    </row>
    <row r="660" spans="1:22" collapsed="1">
      <c r="A660" s="370" t="s">
        <v>230</v>
      </c>
      <c r="B660" s="446">
        <f t="shared" ref="B660:F660" si="171">SUM(B610:B659)</f>
        <v>0</v>
      </c>
      <c r="C660" s="446">
        <f t="shared" si="171"/>
        <v>0</v>
      </c>
      <c r="D660" s="446">
        <f t="shared" si="171"/>
        <v>0</v>
      </c>
      <c r="E660" s="446">
        <f t="shared" si="171"/>
        <v>978902</v>
      </c>
      <c r="F660" s="446">
        <f t="shared" si="171"/>
        <v>917624</v>
      </c>
      <c r="G660" s="446">
        <f t="shared" ref="G660:K660" si="172">SUM(G610:G659)</f>
        <v>929958</v>
      </c>
      <c r="H660" s="406">
        <f t="shared" si="172"/>
        <v>1510266</v>
      </c>
      <c r="I660" s="446">
        <f t="shared" si="172"/>
        <v>2142624</v>
      </c>
      <c r="J660" s="406">
        <f t="shared" si="172"/>
        <v>2769152</v>
      </c>
      <c r="K660" s="407">
        <f t="shared" si="172"/>
        <v>3229696</v>
      </c>
      <c r="N660" s="12"/>
      <c r="O660" s="12"/>
      <c r="P660" s="12"/>
      <c r="Q660" s="12"/>
      <c r="R660" s="12"/>
      <c r="S660" s="12"/>
      <c r="T660" s="12"/>
      <c r="U660" s="12"/>
    </row>
    <row r="661" spans="1:22" hidden="1">
      <c r="A661" s="398" t="s">
        <v>445</v>
      </c>
      <c r="B661" s="415"/>
      <c r="C661" s="415"/>
      <c r="D661" s="415"/>
      <c r="E661" s="415"/>
      <c r="F661" s="415"/>
      <c r="G661" s="415"/>
      <c r="H661" s="429"/>
      <c r="I661" s="415"/>
      <c r="J661" s="429"/>
      <c r="K661" s="430"/>
      <c r="N661" s="12"/>
      <c r="O661" s="12"/>
      <c r="P661" s="12"/>
      <c r="Q661" s="12"/>
      <c r="R661" s="12"/>
      <c r="S661" s="12"/>
      <c r="T661" s="12"/>
      <c r="U661" s="12"/>
    </row>
    <row r="662" spans="1:22" hidden="1">
      <c r="A662" s="398" t="s">
        <v>391</v>
      </c>
      <c r="B662" s="415"/>
      <c r="C662" s="415"/>
      <c r="D662" s="415"/>
      <c r="E662" s="415"/>
      <c r="F662" s="415"/>
      <c r="G662" s="415"/>
      <c r="H662" s="429"/>
      <c r="I662" s="415"/>
      <c r="J662" s="429"/>
      <c r="K662" s="430"/>
      <c r="N662" s="12"/>
      <c r="O662" s="12"/>
      <c r="P662" s="12"/>
      <c r="Q662" s="12"/>
      <c r="R662" s="12"/>
      <c r="S662" s="12"/>
      <c r="T662" s="12"/>
      <c r="U662" s="12"/>
    </row>
    <row r="663" spans="1:22" ht="29.25" customHeight="1" thickBot="1">
      <c r="A663" s="376" t="s">
        <v>202</v>
      </c>
      <c r="B663" s="378">
        <f t="shared" ref="B663:F663" si="173">B606+B552+B500+B660</f>
        <v>1569157590</v>
      </c>
      <c r="C663" s="378">
        <f t="shared" si="173"/>
        <v>1501275020</v>
      </c>
      <c r="D663" s="378">
        <f t="shared" si="173"/>
        <v>1616585935</v>
      </c>
      <c r="E663" s="378">
        <f t="shared" si="173"/>
        <v>1695357627</v>
      </c>
      <c r="F663" s="378">
        <f t="shared" si="173"/>
        <v>1716574249</v>
      </c>
      <c r="G663" s="378">
        <f t="shared" ref="G663:K663" si="174">G606+G552+G500+G660</f>
        <v>1737607948</v>
      </c>
      <c r="H663" s="404">
        <f t="shared" si="174"/>
        <v>1767864891</v>
      </c>
      <c r="I663" s="378">
        <f t="shared" si="174"/>
        <v>1743826637</v>
      </c>
      <c r="J663" s="404">
        <f t="shared" si="174"/>
        <v>1733380936</v>
      </c>
      <c r="K663" s="407">
        <f t="shared" si="174"/>
        <v>1833307237</v>
      </c>
      <c r="N663" s="12"/>
      <c r="O663" s="12"/>
      <c r="P663" s="12"/>
      <c r="Q663" s="12"/>
      <c r="R663" s="12"/>
      <c r="S663" s="12"/>
      <c r="T663" s="12"/>
      <c r="U663" s="12"/>
    </row>
    <row r="664" spans="1:22" ht="13.5" thickBot="1">
      <c r="K664" s="502"/>
      <c r="N664" s="12"/>
      <c r="O664" s="12"/>
      <c r="P664" s="12"/>
      <c r="Q664" s="12"/>
      <c r="R664" s="12"/>
      <c r="S664" s="12"/>
      <c r="T664" s="12"/>
      <c r="U664" s="12"/>
    </row>
    <row r="665" spans="1:22" ht="13.5" customHeight="1" thickBot="1">
      <c r="A665" s="547" t="s">
        <v>323</v>
      </c>
      <c r="B665" s="548"/>
      <c r="C665" s="548"/>
      <c r="D665" s="548"/>
      <c r="E665" s="548"/>
      <c r="F665" s="548"/>
      <c r="G665" s="548"/>
      <c r="H665" s="548"/>
      <c r="I665" s="548"/>
      <c r="J665" s="548"/>
      <c r="K665" s="563"/>
      <c r="N665" s="12"/>
      <c r="O665" s="12"/>
      <c r="P665" s="12"/>
      <c r="Q665" s="12"/>
      <c r="R665" s="12"/>
      <c r="S665" s="12"/>
      <c r="T665" s="12"/>
      <c r="U665" s="12"/>
      <c r="V665" s="12"/>
    </row>
    <row r="666" spans="1:22">
      <c r="A666" s="448" t="s">
        <v>199</v>
      </c>
      <c r="B666" s="449" t="str">
        <f>$O$1-18&amp;" - "&amp;$O$1-17</f>
        <v>2002 - 2003</v>
      </c>
      <c r="C666" s="449" t="str">
        <f>$O$1-16&amp;" - "&amp;$O$1-15</f>
        <v>2004 - 2005</v>
      </c>
      <c r="D666" s="449" t="str">
        <f>$O$1-14&amp;" - "&amp;$O$1-13</f>
        <v>2006 - 2007</v>
      </c>
      <c r="E666" s="449" t="str">
        <f>$O$1-12&amp;" - "&amp;$O$1-11</f>
        <v>2008 - 2009</v>
      </c>
      <c r="F666" s="449" t="str">
        <f>$O$1-10&amp;" - "&amp;$O$1-9</f>
        <v>2010 - 2011</v>
      </c>
      <c r="G666" s="494" t="str">
        <f>$O$1-8&amp;" - "&amp;$O$1-7</f>
        <v>2012 - 2013</v>
      </c>
      <c r="H666" s="450" t="str">
        <f>$O$1-6&amp;" - "&amp;$O$1-5</f>
        <v>2014 - 2015</v>
      </c>
      <c r="I666" s="450" t="str">
        <f>$O$1-4&amp;" - "&amp;$O$1-3</f>
        <v>2016 - 2017</v>
      </c>
      <c r="J666" s="450" t="str">
        <f>$O$1-2&amp;" - "&amp;$O$1-1</f>
        <v>2018 - 2019</v>
      </c>
      <c r="K666" s="465" t="str">
        <f>$O$1&amp;" - "&amp;$O$1+1</f>
        <v>2020 - 2021</v>
      </c>
      <c r="N666" s="12"/>
      <c r="O666" s="12"/>
      <c r="P666" s="12"/>
      <c r="Q666" s="12"/>
      <c r="R666" s="12"/>
      <c r="S666" s="12"/>
      <c r="T666" s="12"/>
      <c r="U666" s="12"/>
    </row>
    <row r="667" spans="1:22" s="38" customFormat="1" hidden="1" outlineLevel="1">
      <c r="A667" s="600" t="s">
        <v>202</v>
      </c>
      <c r="B667" s="598"/>
      <c r="C667" s="598"/>
      <c r="D667" s="598"/>
      <c r="E667" s="598"/>
      <c r="F667" s="598"/>
      <c r="G667" s="598"/>
      <c r="H667" s="598"/>
      <c r="I667" s="598"/>
      <c r="J667" s="598"/>
      <c r="K667" s="597"/>
      <c r="L667" s="35"/>
      <c r="M667" s="35"/>
      <c r="N667" s="35"/>
      <c r="O667" s="35"/>
      <c r="P667" s="35"/>
      <c r="Q667" s="35"/>
      <c r="R667" s="35"/>
      <c r="S667" s="35"/>
      <c r="T667" s="35"/>
    </row>
    <row r="668" spans="1:22" hidden="1" outlineLevel="1">
      <c r="A668" s="5" t="s">
        <v>47</v>
      </c>
      <c r="B668" s="49">
        <f t="shared" ref="B668:F668" si="175">B450+B502+B556+B610</f>
        <v>120311432</v>
      </c>
      <c r="C668" s="49">
        <f t="shared" si="175"/>
        <v>115564930</v>
      </c>
      <c r="D668" s="49">
        <f t="shared" si="175"/>
        <v>130737272</v>
      </c>
      <c r="E668" s="49">
        <f t="shared" si="175"/>
        <v>135693392</v>
      </c>
      <c r="F668" s="49">
        <f t="shared" si="175"/>
        <v>135310960</v>
      </c>
      <c r="G668" s="49">
        <f t="shared" ref="G668:K668" si="176">G450+G502+G556+G610</f>
        <v>132030890</v>
      </c>
      <c r="H668" s="20">
        <f t="shared" si="176"/>
        <v>126880918</v>
      </c>
      <c r="I668" s="47">
        <f t="shared" si="176"/>
        <v>119901869</v>
      </c>
      <c r="J668" s="31">
        <f t="shared" si="176"/>
        <v>119092438</v>
      </c>
      <c r="K668" s="21">
        <f t="shared" si="176"/>
        <v>125548948</v>
      </c>
      <c r="N668" s="12"/>
      <c r="O668" s="12"/>
      <c r="P668" s="12"/>
      <c r="Q668" s="12"/>
      <c r="R668" s="12"/>
      <c r="S668" s="12"/>
      <c r="T668" s="12"/>
      <c r="U668" s="12"/>
    </row>
    <row r="669" spans="1:22" hidden="1" outlineLevel="1">
      <c r="A669" s="5" t="s">
        <v>48</v>
      </c>
      <c r="B669" s="29">
        <f t="shared" ref="B669:F669" si="177">B451+B503+B557+B611</f>
        <v>16433388</v>
      </c>
      <c r="C669" s="29">
        <f t="shared" si="177"/>
        <v>16127910</v>
      </c>
      <c r="D669" s="29">
        <f t="shared" si="177"/>
        <v>16128596</v>
      </c>
      <c r="E669" s="29">
        <f t="shared" si="177"/>
        <v>16913417</v>
      </c>
      <c r="F669" s="29">
        <f t="shared" si="177"/>
        <v>14970090</v>
      </c>
      <c r="G669" s="29">
        <f t="shared" ref="G669:K669" si="178">G451+G503+G557+G611</f>
        <v>14729178</v>
      </c>
      <c r="H669" s="25">
        <f t="shared" si="178"/>
        <v>14761824</v>
      </c>
      <c r="I669" s="48">
        <f t="shared" si="178"/>
        <v>14410321</v>
      </c>
      <c r="J669" s="28">
        <f t="shared" si="178"/>
        <v>15181464</v>
      </c>
      <c r="K669" s="26">
        <f t="shared" si="178"/>
        <v>15545272</v>
      </c>
      <c r="N669" s="12"/>
      <c r="O669" s="12"/>
      <c r="P669" s="12"/>
      <c r="Q669" s="12"/>
      <c r="R669" s="12"/>
      <c r="S669" s="12"/>
      <c r="T669" s="12"/>
      <c r="U669" s="12"/>
    </row>
    <row r="670" spans="1:22" hidden="1" outlineLevel="1">
      <c r="A670" s="5" t="s">
        <v>49</v>
      </c>
      <c r="B670" s="29">
        <f t="shared" ref="B670:F670" si="179">B452+B504+B558+B612</f>
        <v>34982086</v>
      </c>
      <c r="C670" s="29">
        <f t="shared" si="179"/>
        <v>31546891</v>
      </c>
      <c r="D670" s="29">
        <f t="shared" si="179"/>
        <v>33623370</v>
      </c>
      <c r="E670" s="29">
        <f t="shared" si="179"/>
        <v>34306533</v>
      </c>
      <c r="F670" s="29">
        <f t="shared" si="179"/>
        <v>31150796</v>
      </c>
      <c r="G670" s="29">
        <f t="shared" ref="G670:K670" si="180">G452+G504+G558+G612</f>
        <v>30579222</v>
      </c>
      <c r="H670" s="25">
        <f t="shared" si="180"/>
        <v>30556916</v>
      </c>
      <c r="I670" s="48">
        <f t="shared" si="180"/>
        <v>27587556</v>
      </c>
      <c r="J670" s="28">
        <f t="shared" si="180"/>
        <v>26355847</v>
      </c>
      <c r="K670" s="26">
        <f t="shared" si="180"/>
        <v>29694824</v>
      </c>
      <c r="N670" s="12"/>
      <c r="O670" s="12"/>
      <c r="P670" s="12"/>
      <c r="Q670" s="12"/>
      <c r="R670" s="12"/>
      <c r="S670" s="12"/>
      <c r="T670" s="12"/>
      <c r="U670" s="12"/>
    </row>
    <row r="671" spans="1:22" hidden="1" outlineLevel="1">
      <c r="A671" s="5" t="s">
        <v>50</v>
      </c>
      <c r="B671" s="29">
        <f t="shared" ref="B671:F671" si="181">B453+B505+B559+B613</f>
        <v>16435368</v>
      </c>
      <c r="C671" s="29">
        <f t="shared" si="181"/>
        <v>16122891</v>
      </c>
      <c r="D671" s="29">
        <f t="shared" si="181"/>
        <v>16796712</v>
      </c>
      <c r="E671" s="29">
        <f t="shared" si="181"/>
        <v>15454658</v>
      </c>
      <c r="F671" s="29">
        <f t="shared" si="181"/>
        <v>14731508</v>
      </c>
      <c r="G671" s="29">
        <f t="shared" ref="G671:K671" si="182">G453+G505+G559+G613</f>
        <v>15611248</v>
      </c>
      <c r="H671" s="25">
        <f t="shared" si="182"/>
        <v>15221994</v>
      </c>
      <c r="I671" s="48">
        <f t="shared" si="182"/>
        <v>14770841</v>
      </c>
      <c r="J671" s="28">
        <f t="shared" si="182"/>
        <v>14250006</v>
      </c>
      <c r="K671" s="26">
        <f t="shared" si="182"/>
        <v>14612901</v>
      </c>
      <c r="N671" s="12"/>
      <c r="O671" s="12"/>
      <c r="P671" s="12"/>
      <c r="Q671" s="12"/>
      <c r="R671" s="12"/>
      <c r="S671" s="12"/>
      <c r="T671" s="12"/>
      <c r="U671" s="12"/>
    </row>
    <row r="672" spans="1:22" hidden="1" outlineLevel="1">
      <c r="A672" s="5" t="s">
        <v>51</v>
      </c>
      <c r="B672" s="29">
        <f t="shared" ref="B672:F672" si="183">B454+B506+B560+B614</f>
        <v>77358754</v>
      </c>
      <c r="C672" s="29">
        <f t="shared" si="183"/>
        <v>71633214</v>
      </c>
      <c r="D672" s="29">
        <f t="shared" si="183"/>
        <v>74150242</v>
      </c>
      <c r="E672" s="29">
        <f t="shared" si="183"/>
        <v>83559699</v>
      </c>
      <c r="F672" s="29">
        <f t="shared" si="183"/>
        <v>87279151</v>
      </c>
      <c r="G672" s="29">
        <f t="shared" ref="G672:K672" si="184">G454+G506+G560+G614</f>
        <v>90065460</v>
      </c>
      <c r="H672" s="25">
        <f t="shared" si="184"/>
        <v>91657438</v>
      </c>
      <c r="I672" s="48">
        <f t="shared" si="184"/>
        <v>87583082</v>
      </c>
      <c r="J672" s="28">
        <f t="shared" si="184"/>
        <v>86805657</v>
      </c>
      <c r="K672" s="26">
        <f t="shared" si="184"/>
        <v>89856837</v>
      </c>
      <c r="N672" s="12"/>
      <c r="O672" s="12"/>
      <c r="P672" s="12"/>
      <c r="Q672" s="12"/>
      <c r="R672" s="12"/>
      <c r="S672" s="12"/>
      <c r="T672" s="12"/>
      <c r="U672" s="12"/>
    </row>
    <row r="673" spans="1:21" hidden="1" outlineLevel="1">
      <c r="A673" s="5" t="s">
        <v>52</v>
      </c>
      <c r="B673" s="29">
        <f t="shared" ref="B673:F673" si="185">B455+B507+B561+B615</f>
        <v>40123832</v>
      </c>
      <c r="C673" s="29">
        <f t="shared" si="185"/>
        <v>36796275</v>
      </c>
      <c r="D673" s="29">
        <f t="shared" si="185"/>
        <v>37744228</v>
      </c>
      <c r="E673" s="29">
        <f t="shared" si="185"/>
        <v>41139958</v>
      </c>
      <c r="F673" s="29">
        <f t="shared" si="185"/>
        <v>43802250</v>
      </c>
      <c r="G673" s="29">
        <f t="shared" ref="G673:K673" si="186">G455+G507+G561+G615</f>
        <v>40966406</v>
      </c>
      <c r="H673" s="25">
        <f t="shared" si="186"/>
        <v>44975226</v>
      </c>
      <c r="I673" s="48">
        <f t="shared" si="186"/>
        <v>47391128</v>
      </c>
      <c r="J673" s="28">
        <f t="shared" si="186"/>
        <v>45735275</v>
      </c>
      <c r="K673" s="26">
        <f t="shared" si="186"/>
        <v>48929439</v>
      </c>
      <c r="N673" s="12"/>
      <c r="O673" s="12"/>
      <c r="P673" s="12"/>
      <c r="Q673" s="12"/>
      <c r="R673" s="12"/>
      <c r="S673" s="12"/>
      <c r="T673" s="12"/>
      <c r="U673" s="12"/>
    </row>
    <row r="674" spans="1:21" hidden="1" outlineLevel="1">
      <c r="A674" s="5" t="s">
        <v>53</v>
      </c>
      <c r="B674" s="29">
        <f t="shared" ref="B674:F674" si="187">B456+B508+B562+B616</f>
        <v>12526052</v>
      </c>
      <c r="C674" s="29">
        <f t="shared" si="187"/>
        <v>11220652</v>
      </c>
      <c r="D674" s="29">
        <f t="shared" si="187"/>
        <v>12161304</v>
      </c>
      <c r="E674" s="29">
        <f t="shared" si="187"/>
        <v>11794285</v>
      </c>
      <c r="F674" s="29">
        <f t="shared" si="187"/>
        <v>9672543</v>
      </c>
      <c r="G674" s="29">
        <f t="shared" ref="G674:K674" si="188">G456+G508+G562+G616</f>
        <v>9773538</v>
      </c>
      <c r="H674" s="25">
        <f t="shared" si="188"/>
        <v>10555802</v>
      </c>
      <c r="I674" s="48">
        <f t="shared" si="188"/>
        <v>10485391</v>
      </c>
      <c r="J674" s="28">
        <f t="shared" si="188"/>
        <v>10240801</v>
      </c>
      <c r="K674" s="26">
        <f t="shared" si="188"/>
        <v>10980789</v>
      </c>
      <c r="N674" s="12"/>
      <c r="O674" s="12"/>
      <c r="P674" s="12"/>
      <c r="Q674" s="12"/>
      <c r="R674" s="12"/>
      <c r="S674" s="12"/>
      <c r="T674" s="12"/>
      <c r="U674" s="12"/>
    </row>
    <row r="675" spans="1:21" hidden="1" outlineLevel="1">
      <c r="A675" s="5" t="s">
        <v>54</v>
      </c>
      <c r="B675" s="29">
        <f t="shared" ref="B675:F675" si="189">B457+B509+B563+B617</f>
        <v>35986374</v>
      </c>
      <c r="C675" s="29">
        <f t="shared" si="189"/>
        <v>35886775</v>
      </c>
      <c r="D675" s="29">
        <f t="shared" si="189"/>
        <v>38724256</v>
      </c>
      <c r="E675" s="29">
        <f t="shared" si="189"/>
        <v>40026227</v>
      </c>
      <c r="F675" s="29">
        <f t="shared" si="189"/>
        <v>39735424</v>
      </c>
      <c r="G675" s="29">
        <f t="shared" ref="G675:K675" si="190">G457+G509+G563+G617</f>
        <v>39650190</v>
      </c>
      <c r="H675" s="25">
        <f t="shared" si="190"/>
        <v>41208376</v>
      </c>
      <c r="I675" s="48">
        <f t="shared" si="190"/>
        <v>36167903</v>
      </c>
      <c r="J675" s="28">
        <f t="shared" si="190"/>
        <v>32549361</v>
      </c>
      <c r="K675" s="26">
        <f t="shared" si="190"/>
        <v>32761679</v>
      </c>
      <c r="N675" s="12"/>
      <c r="O675" s="12"/>
      <c r="P675" s="12"/>
      <c r="Q675" s="12"/>
      <c r="R675" s="12"/>
      <c r="S675" s="12"/>
      <c r="T675" s="12"/>
      <c r="U675" s="12"/>
    </row>
    <row r="676" spans="1:21" hidden="1" outlineLevel="1">
      <c r="A676" s="5" t="s">
        <v>55</v>
      </c>
      <c r="B676" s="29">
        <f t="shared" ref="B676:F676" si="191">B458+B510+B564+B618</f>
        <v>8846300</v>
      </c>
      <c r="C676" s="29">
        <f t="shared" si="191"/>
        <v>8501577</v>
      </c>
      <c r="D676" s="29">
        <f t="shared" si="191"/>
        <v>10555362</v>
      </c>
      <c r="E676" s="29">
        <f t="shared" si="191"/>
        <v>10966216</v>
      </c>
      <c r="F676" s="29">
        <f t="shared" si="191"/>
        <v>10575007</v>
      </c>
      <c r="G676" s="29">
        <f t="shared" ref="G676:K676" si="192">G458+G510+G564+G618</f>
        <v>11069796</v>
      </c>
      <c r="H676" s="25">
        <f t="shared" si="192"/>
        <v>10528510</v>
      </c>
      <c r="I676" s="48">
        <f t="shared" si="192"/>
        <v>10359056</v>
      </c>
      <c r="J676" s="28">
        <f t="shared" si="192"/>
        <v>9296611</v>
      </c>
      <c r="K676" s="26">
        <f t="shared" si="192"/>
        <v>10705669</v>
      </c>
      <c r="N676" s="12"/>
      <c r="O676" s="12"/>
      <c r="P676" s="12"/>
      <c r="Q676" s="12"/>
      <c r="R676" s="12"/>
      <c r="S676" s="12"/>
      <c r="T676" s="12"/>
      <c r="U676" s="12"/>
    </row>
    <row r="677" spans="1:21" hidden="1" outlineLevel="1">
      <c r="A677" s="5" t="s">
        <v>56</v>
      </c>
      <c r="B677" s="29">
        <f t="shared" ref="B677:F677" si="193">B459+B511+B565+B619</f>
        <v>4636750</v>
      </c>
      <c r="C677" s="29">
        <f t="shared" si="193"/>
        <v>4184374</v>
      </c>
      <c r="D677" s="29">
        <f t="shared" si="193"/>
        <v>4173514</v>
      </c>
      <c r="E677" s="29">
        <f t="shared" si="193"/>
        <v>4177195</v>
      </c>
      <c r="F677" s="29">
        <f t="shared" si="193"/>
        <v>5012881</v>
      </c>
      <c r="G677" s="29">
        <f t="shared" ref="G677:K677" si="194">G459+G511+G565+G619</f>
        <v>5106364</v>
      </c>
      <c r="H677" s="25">
        <f t="shared" si="194"/>
        <v>4970186</v>
      </c>
      <c r="I677" s="48">
        <f t="shared" si="194"/>
        <v>5137581</v>
      </c>
      <c r="J677" s="28">
        <f t="shared" si="194"/>
        <v>4990355</v>
      </c>
      <c r="K677" s="26">
        <f t="shared" si="194"/>
        <v>5866585</v>
      </c>
      <c r="N677" s="12"/>
      <c r="O677" s="12"/>
      <c r="P677" s="12"/>
      <c r="Q677" s="12"/>
      <c r="R677" s="12"/>
      <c r="S677" s="12"/>
      <c r="T677" s="12"/>
      <c r="U677" s="12"/>
    </row>
    <row r="678" spans="1:21" hidden="1" outlineLevel="1">
      <c r="A678" s="5" t="s">
        <v>57</v>
      </c>
      <c r="B678" s="29">
        <f t="shared" ref="B678:F678" si="195">B460+B512+B566+B620</f>
        <v>14065248</v>
      </c>
      <c r="C678" s="29">
        <f t="shared" si="195"/>
        <v>13650878</v>
      </c>
      <c r="D678" s="29">
        <f t="shared" si="195"/>
        <v>13612444</v>
      </c>
      <c r="E678" s="29">
        <f t="shared" si="195"/>
        <v>11081081</v>
      </c>
      <c r="F678" s="29">
        <f t="shared" si="195"/>
        <v>12785564</v>
      </c>
      <c r="G678" s="29">
        <f t="shared" ref="G678:K678" si="196">G460+G512+G566+G620</f>
        <v>12986750</v>
      </c>
      <c r="H678" s="25">
        <f t="shared" si="196"/>
        <v>12581436</v>
      </c>
      <c r="I678" s="48">
        <f t="shared" si="196"/>
        <v>12842846</v>
      </c>
      <c r="J678" s="28">
        <f t="shared" si="196"/>
        <v>13644918</v>
      </c>
      <c r="K678" s="26">
        <f t="shared" si="196"/>
        <v>12690292</v>
      </c>
      <c r="N678" s="12"/>
      <c r="O678" s="12"/>
      <c r="P678" s="12"/>
      <c r="Q678" s="12"/>
      <c r="R678" s="12"/>
      <c r="S678" s="12"/>
      <c r="T678" s="12"/>
      <c r="U678" s="12"/>
    </row>
    <row r="679" spans="1:21" hidden="1" outlineLevel="1">
      <c r="A679" s="5" t="s">
        <v>58</v>
      </c>
      <c r="B679" s="29">
        <f t="shared" ref="B679:F679" si="197">B461+B513+B567+B621</f>
        <v>12702394</v>
      </c>
      <c r="C679" s="29">
        <f t="shared" si="197"/>
        <v>12179999</v>
      </c>
      <c r="D679" s="29">
        <f t="shared" si="197"/>
        <v>12707408</v>
      </c>
      <c r="E679" s="29">
        <f t="shared" si="197"/>
        <v>12175454</v>
      </c>
      <c r="F679" s="29">
        <f t="shared" si="197"/>
        <v>11351293</v>
      </c>
      <c r="G679" s="29">
        <f t="shared" ref="G679:K679" si="198">G461+G513+G567+G621</f>
        <v>12038694</v>
      </c>
      <c r="H679" s="25">
        <f t="shared" si="198"/>
        <v>12207078</v>
      </c>
      <c r="I679" s="48">
        <f t="shared" si="198"/>
        <v>11676363</v>
      </c>
      <c r="J679" s="28">
        <f t="shared" si="198"/>
        <v>11519829</v>
      </c>
      <c r="K679" s="26">
        <f t="shared" si="198"/>
        <v>13066873</v>
      </c>
      <c r="N679" s="12"/>
      <c r="O679" s="12"/>
      <c r="P679" s="12"/>
      <c r="Q679" s="12"/>
      <c r="R679" s="12"/>
      <c r="S679" s="12"/>
      <c r="T679" s="12"/>
      <c r="U679" s="12"/>
    </row>
    <row r="680" spans="1:21" hidden="1" outlineLevel="1">
      <c r="A680" s="5" t="s">
        <v>59</v>
      </c>
      <c r="B680" s="29">
        <f t="shared" ref="B680:F680" si="199">B462+B514+B568+B622</f>
        <v>43576374</v>
      </c>
      <c r="C680" s="29">
        <f t="shared" si="199"/>
        <v>44175664</v>
      </c>
      <c r="D680" s="29">
        <f t="shared" si="199"/>
        <v>49972012</v>
      </c>
      <c r="E680" s="29">
        <f t="shared" si="199"/>
        <v>56382881</v>
      </c>
      <c r="F680" s="29">
        <f t="shared" si="199"/>
        <v>59715707</v>
      </c>
      <c r="G680" s="29">
        <f t="shared" ref="G680:K680" si="200">G462+G514+G568+G622</f>
        <v>60045696</v>
      </c>
      <c r="H680" s="25">
        <f t="shared" si="200"/>
        <v>66272150</v>
      </c>
      <c r="I680" s="48">
        <f t="shared" si="200"/>
        <v>67489460</v>
      </c>
      <c r="J680" s="28">
        <f t="shared" si="200"/>
        <v>70319597</v>
      </c>
      <c r="K680" s="26">
        <f t="shared" si="200"/>
        <v>79668039</v>
      </c>
      <c r="N680" s="12"/>
      <c r="O680" s="12"/>
      <c r="P680" s="12"/>
      <c r="Q680" s="12"/>
      <c r="R680" s="12"/>
      <c r="S680" s="12"/>
      <c r="T680" s="12"/>
      <c r="U680" s="12"/>
    </row>
    <row r="681" spans="1:21" hidden="1" outlineLevel="1">
      <c r="A681" s="40" t="s">
        <v>184</v>
      </c>
      <c r="B681" s="29">
        <f t="shared" ref="B681:F681" si="201">B463+B515+B569+B623</f>
        <v>172488082</v>
      </c>
      <c r="C681" s="29">
        <f t="shared" si="201"/>
        <v>166437108</v>
      </c>
      <c r="D681" s="29">
        <f t="shared" si="201"/>
        <v>169763213</v>
      </c>
      <c r="E681" s="29">
        <f t="shared" si="201"/>
        <v>178996408</v>
      </c>
      <c r="F681" s="29">
        <f t="shared" si="201"/>
        <v>183819935</v>
      </c>
      <c r="G681" s="29">
        <f t="shared" ref="G681:K681" si="202">G463+G515+G569+G623</f>
        <v>179910758</v>
      </c>
      <c r="H681" s="25">
        <f t="shared" si="202"/>
        <v>174292054</v>
      </c>
      <c r="I681" s="48">
        <f t="shared" si="202"/>
        <v>170455213</v>
      </c>
      <c r="J681" s="28">
        <f t="shared" si="202"/>
        <v>174764802</v>
      </c>
      <c r="K681" s="26">
        <f t="shared" si="202"/>
        <v>188990429</v>
      </c>
      <c r="N681" s="12"/>
      <c r="O681" s="12"/>
      <c r="P681" s="12"/>
      <c r="Q681" s="12"/>
      <c r="R681" s="12"/>
      <c r="S681" s="12"/>
      <c r="T681" s="12"/>
      <c r="U681" s="12"/>
    </row>
    <row r="682" spans="1:21" hidden="1" outlineLevel="1">
      <c r="A682" s="5" t="s">
        <v>60</v>
      </c>
      <c r="B682" s="29">
        <f t="shared" ref="B682:F682" si="203">B464+B516+B570+B624</f>
        <v>38196376</v>
      </c>
      <c r="C682" s="29">
        <f t="shared" si="203"/>
        <v>37427595</v>
      </c>
      <c r="D682" s="29">
        <f t="shared" si="203"/>
        <v>37257542</v>
      </c>
      <c r="E682" s="29">
        <f t="shared" si="203"/>
        <v>37317354</v>
      </c>
      <c r="F682" s="29">
        <f t="shared" si="203"/>
        <v>34871400</v>
      </c>
      <c r="G682" s="29">
        <f t="shared" ref="G682:K682" si="204">G464+G516+G570+G624</f>
        <v>33175896</v>
      </c>
      <c r="H682" s="25">
        <f t="shared" si="204"/>
        <v>30386838</v>
      </c>
      <c r="I682" s="48">
        <f t="shared" si="204"/>
        <v>29072120</v>
      </c>
      <c r="J682" s="28">
        <f t="shared" si="204"/>
        <v>31055061</v>
      </c>
      <c r="K682" s="26">
        <f t="shared" si="204"/>
        <v>32958940</v>
      </c>
      <c r="N682" s="12"/>
      <c r="O682" s="12"/>
      <c r="P682" s="12"/>
      <c r="Q682" s="12"/>
      <c r="R682" s="12"/>
      <c r="S682" s="12"/>
      <c r="T682" s="12"/>
      <c r="U682" s="12"/>
    </row>
    <row r="683" spans="1:21" hidden="1" outlineLevel="1">
      <c r="A683" s="5" t="s">
        <v>61</v>
      </c>
      <c r="B683" s="29">
        <f t="shared" ref="B683:F683" si="205">B465+B517+B571+B625</f>
        <v>64523858</v>
      </c>
      <c r="C683" s="29">
        <f t="shared" si="205"/>
        <v>58158531</v>
      </c>
      <c r="D683" s="29">
        <f t="shared" si="205"/>
        <v>63284766</v>
      </c>
      <c r="E683" s="29">
        <f t="shared" si="205"/>
        <v>66712421</v>
      </c>
      <c r="F683" s="29">
        <f t="shared" si="205"/>
        <v>63119884</v>
      </c>
      <c r="G683" s="29">
        <f t="shared" ref="G683:K683" si="206">G465+G517+G571+G625</f>
        <v>62040184</v>
      </c>
      <c r="H683" s="25">
        <f t="shared" si="206"/>
        <v>67516616</v>
      </c>
      <c r="I683" s="48">
        <f t="shared" si="206"/>
        <v>64226607</v>
      </c>
      <c r="J683" s="28">
        <f t="shared" si="206"/>
        <v>62909423</v>
      </c>
      <c r="K683" s="26">
        <f t="shared" si="206"/>
        <v>64211960</v>
      </c>
      <c r="N683" s="12"/>
      <c r="O683" s="12"/>
      <c r="P683" s="12"/>
      <c r="Q683" s="12"/>
      <c r="R683" s="12"/>
      <c r="S683" s="12"/>
      <c r="T683" s="12"/>
      <c r="U683" s="12"/>
    </row>
    <row r="684" spans="1:21" hidden="1" outlineLevel="1">
      <c r="A684" s="5" t="s">
        <v>62</v>
      </c>
      <c r="B684" s="29">
        <f t="shared" ref="B684:F684" si="207">B466+B518+B572+B626</f>
        <v>4873818</v>
      </c>
      <c r="C684" s="29">
        <f t="shared" si="207"/>
        <v>4988618</v>
      </c>
      <c r="D684" s="29">
        <f t="shared" si="207"/>
        <v>5477752</v>
      </c>
      <c r="E684" s="29">
        <f t="shared" si="207"/>
        <v>5374250</v>
      </c>
      <c r="F684" s="29">
        <f t="shared" si="207"/>
        <v>5336259</v>
      </c>
      <c r="G684" s="29">
        <f t="shared" ref="G684:K684" si="208">G466+G518+G572+G626</f>
        <v>4113842</v>
      </c>
      <c r="H684" s="25">
        <f t="shared" si="208"/>
        <v>4561064</v>
      </c>
      <c r="I684" s="48">
        <f t="shared" si="208"/>
        <v>4889184</v>
      </c>
      <c r="J684" s="28">
        <f t="shared" si="208"/>
        <v>4605587</v>
      </c>
      <c r="K684" s="26">
        <f t="shared" si="208"/>
        <v>5077082</v>
      </c>
      <c r="N684" s="12"/>
      <c r="O684" s="12"/>
      <c r="P684" s="12"/>
      <c r="Q684" s="12"/>
      <c r="R684" s="12"/>
      <c r="S684" s="12"/>
      <c r="T684" s="12"/>
      <c r="U684" s="12"/>
    </row>
    <row r="685" spans="1:21" hidden="1" outlineLevel="1">
      <c r="A685" s="5" t="s">
        <v>63</v>
      </c>
      <c r="B685" s="29">
        <f t="shared" ref="B685:F685" si="209">B467+B519+B573+B627</f>
        <v>10568568</v>
      </c>
      <c r="C685" s="29">
        <f t="shared" si="209"/>
        <v>9491000</v>
      </c>
      <c r="D685" s="29">
        <f t="shared" si="209"/>
        <v>9440802</v>
      </c>
      <c r="E685" s="29">
        <f t="shared" si="209"/>
        <v>7638625</v>
      </c>
      <c r="F685" s="29">
        <f t="shared" si="209"/>
        <v>6619152</v>
      </c>
      <c r="G685" s="29">
        <f t="shared" ref="G685:K685" si="210">G467+G519+G573+G627</f>
        <v>6731980</v>
      </c>
      <c r="H685" s="25">
        <f t="shared" si="210"/>
        <v>7518416</v>
      </c>
      <c r="I685" s="48">
        <f t="shared" si="210"/>
        <v>7322713</v>
      </c>
      <c r="J685" s="28">
        <f t="shared" si="210"/>
        <v>7490791</v>
      </c>
      <c r="K685" s="26">
        <f t="shared" si="210"/>
        <v>9216741</v>
      </c>
      <c r="N685" s="12"/>
      <c r="O685" s="12"/>
      <c r="P685" s="12"/>
      <c r="Q685" s="12"/>
      <c r="R685" s="12"/>
      <c r="S685" s="12"/>
      <c r="T685" s="12"/>
      <c r="U685" s="12"/>
    </row>
    <row r="686" spans="1:21" hidden="1" outlineLevel="1">
      <c r="A686" s="5" t="s">
        <v>64</v>
      </c>
      <c r="B686" s="29">
        <f t="shared" ref="B686:F686" si="211">B468+B520+B574+B628</f>
        <v>12772154</v>
      </c>
      <c r="C686" s="29">
        <f t="shared" si="211"/>
        <v>12032097</v>
      </c>
      <c r="D686" s="29">
        <f t="shared" si="211"/>
        <v>13140810</v>
      </c>
      <c r="E686" s="29">
        <f t="shared" si="211"/>
        <v>13910141</v>
      </c>
      <c r="F686" s="29">
        <f t="shared" si="211"/>
        <v>13957277</v>
      </c>
      <c r="G686" s="29">
        <f t="shared" ref="G686:K686" si="212">G468+G520+G574+G628</f>
        <v>15162836</v>
      </c>
      <c r="H686" s="25">
        <f t="shared" si="212"/>
        <v>14903384</v>
      </c>
      <c r="I686" s="48">
        <f t="shared" si="212"/>
        <v>14456775</v>
      </c>
      <c r="J686" s="28">
        <f t="shared" si="212"/>
        <v>12992113</v>
      </c>
      <c r="K686" s="26">
        <f t="shared" si="212"/>
        <v>13545876</v>
      </c>
      <c r="N686" s="12"/>
      <c r="O686" s="12"/>
      <c r="P686" s="12"/>
      <c r="Q686" s="12"/>
      <c r="R686" s="12"/>
      <c r="S686" s="12"/>
      <c r="T686" s="12"/>
      <c r="U686" s="12"/>
    </row>
    <row r="687" spans="1:21" hidden="1" outlineLevel="1">
      <c r="A687" s="5" t="s">
        <v>65</v>
      </c>
      <c r="B687" s="29">
        <f t="shared" ref="B687:F687" si="213">B469+B521+B575+B629</f>
        <v>9982342</v>
      </c>
      <c r="C687" s="29">
        <f t="shared" si="213"/>
        <v>10715664</v>
      </c>
      <c r="D687" s="29">
        <f t="shared" si="213"/>
        <v>11069698</v>
      </c>
      <c r="E687" s="29">
        <f t="shared" si="213"/>
        <v>12995631</v>
      </c>
      <c r="F687" s="29">
        <f t="shared" si="213"/>
        <v>12954070</v>
      </c>
      <c r="G687" s="29">
        <f t="shared" ref="G687:K687" si="214">G469+G521+G575+G629</f>
        <v>13384660</v>
      </c>
      <c r="H687" s="25">
        <f t="shared" si="214"/>
        <v>14511610</v>
      </c>
      <c r="I687" s="48">
        <f t="shared" si="214"/>
        <v>13050878</v>
      </c>
      <c r="J687" s="28">
        <f t="shared" si="214"/>
        <v>12073170</v>
      </c>
      <c r="K687" s="26">
        <f t="shared" si="214"/>
        <v>13531955</v>
      </c>
      <c r="N687" s="12"/>
      <c r="O687" s="12"/>
      <c r="P687" s="12"/>
      <c r="Q687" s="12"/>
      <c r="R687" s="12"/>
      <c r="S687" s="12"/>
      <c r="T687" s="12"/>
      <c r="U687" s="12"/>
    </row>
    <row r="688" spans="1:21" hidden="1" outlineLevel="1">
      <c r="A688" s="5" t="s">
        <v>66</v>
      </c>
      <c r="B688" s="29">
        <f t="shared" ref="B688:F688" si="215">B470+B522+B576+B630</f>
        <v>133282674</v>
      </c>
      <c r="C688" s="29">
        <f t="shared" si="215"/>
        <v>118418458</v>
      </c>
      <c r="D688" s="29">
        <f t="shared" si="215"/>
        <v>122466236</v>
      </c>
      <c r="E688" s="29">
        <f t="shared" si="215"/>
        <v>127254865</v>
      </c>
      <c r="F688" s="29">
        <f t="shared" si="215"/>
        <v>131939958</v>
      </c>
      <c r="G688" s="29">
        <f t="shared" ref="G688:K688" si="216">G470+G522+G576+G630</f>
        <v>140653006</v>
      </c>
      <c r="H688" s="25">
        <f t="shared" si="216"/>
        <v>138297870</v>
      </c>
      <c r="I688" s="48">
        <f t="shared" si="216"/>
        <v>139990854</v>
      </c>
      <c r="J688" s="28">
        <f t="shared" si="216"/>
        <v>135537480</v>
      </c>
      <c r="K688" s="26">
        <f t="shared" si="216"/>
        <v>134651908</v>
      </c>
      <c r="N688" s="12"/>
      <c r="O688" s="12"/>
      <c r="P688" s="12"/>
      <c r="Q688" s="12"/>
      <c r="R688" s="12"/>
      <c r="S688" s="12"/>
      <c r="T688" s="12"/>
      <c r="U688" s="12"/>
    </row>
    <row r="689" spans="1:21" hidden="1" outlineLevel="1">
      <c r="A689" s="5" t="s">
        <v>67</v>
      </c>
      <c r="B689" s="29">
        <f t="shared" ref="B689:F689" si="217">B471+B523+B577+B631</f>
        <v>15506096</v>
      </c>
      <c r="C689" s="29">
        <f t="shared" si="217"/>
        <v>14127785</v>
      </c>
      <c r="D689" s="29">
        <f t="shared" si="217"/>
        <v>15906388</v>
      </c>
      <c r="E689" s="29">
        <f t="shared" si="217"/>
        <v>15348470</v>
      </c>
      <c r="F689" s="29">
        <f t="shared" si="217"/>
        <v>16527635</v>
      </c>
      <c r="G689" s="29">
        <f t="shared" ref="G689:K689" si="218">G471+G523+G577+G631</f>
        <v>16054148</v>
      </c>
      <c r="H689" s="25">
        <f t="shared" si="218"/>
        <v>14228482</v>
      </c>
      <c r="I689" s="48">
        <f t="shared" si="218"/>
        <v>12008819</v>
      </c>
      <c r="J689" s="28">
        <f t="shared" si="218"/>
        <v>12040711</v>
      </c>
      <c r="K689" s="26">
        <f t="shared" si="218"/>
        <v>13688959</v>
      </c>
      <c r="N689" s="12"/>
      <c r="O689" s="12"/>
      <c r="P689" s="12"/>
      <c r="Q689" s="12"/>
      <c r="R689" s="12"/>
      <c r="S689" s="12"/>
      <c r="T689" s="12"/>
      <c r="U689" s="12"/>
    </row>
    <row r="690" spans="1:21" hidden="1" outlineLevel="1">
      <c r="A690" s="5" t="s">
        <v>68</v>
      </c>
      <c r="B690" s="29">
        <f t="shared" ref="B690:F690" si="219">B472+B524+B578+B632</f>
        <v>22877702</v>
      </c>
      <c r="C690" s="29">
        <f t="shared" si="219"/>
        <v>20421978</v>
      </c>
      <c r="D690" s="29">
        <f t="shared" si="219"/>
        <v>20313966</v>
      </c>
      <c r="E690" s="29">
        <f t="shared" si="219"/>
        <v>20366429</v>
      </c>
      <c r="F690" s="29">
        <f t="shared" si="219"/>
        <v>23578355</v>
      </c>
      <c r="G690" s="29">
        <f t="shared" ref="G690:K690" si="220">G472+G524+G578+G632</f>
        <v>22497384</v>
      </c>
      <c r="H690" s="25">
        <f t="shared" si="220"/>
        <v>21166162</v>
      </c>
      <c r="I690" s="48">
        <f t="shared" si="220"/>
        <v>19961344</v>
      </c>
      <c r="J690" s="28">
        <f t="shared" si="220"/>
        <v>18777006</v>
      </c>
      <c r="K690" s="26">
        <f t="shared" si="220"/>
        <v>18336633</v>
      </c>
      <c r="N690" s="12"/>
      <c r="O690" s="12"/>
      <c r="P690" s="12"/>
      <c r="Q690" s="12"/>
      <c r="R690" s="12"/>
      <c r="S690" s="12"/>
      <c r="T690" s="12"/>
      <c r="U690" s="12"/>
    </row>
    <row r="691" spans="1:21" hidden="1" outlineLevel="1">
      <c r="A691" s="5" t="s">
        <v>69</v>
      </c>
      <c r="B691" s="29">
        <f t="shared" ref="B691:F691" si="221">B473+B525+B579+B633</f>
        <v>25406554</v>
      </c>
      <c r="C691" s="29">
        <f t="shared" si="221"/>
        <v>22975575</v>
      </c>
      <c r="D691" s="29">
        <f t="shared" si="221"/>
        <v>25250674</v>
      </c>
      <c r="E691" s="29">
        <f t="shared" si="221"/>
        <v>24964072</v>
      </c>
      <c r="F691" s="29">
        <f t="shared" si="221"/>
        <v>22447224</v>
      </c>
      <c r="G691" s="29">
        <f t="shared" ref="G691:K691" si="222">G473+G525+G579+G633</f>
        <v>21786534</v>
      </c>
      <c r="H691" s="25">
        <f t="shared" si="222"/>
        <v>21898800</v>
      </c>
      <c r="I691" s="48">
        <f t="shared" si="222"/>
        <v>20319855</v>
      </c>
      <c r="J691" s="28">
        <f t="shared" si="222"/>
        <v>19879749</v>
      </c>
      <c r="K691" s="26">
        <f t="shared" si="222"/>
        <v>22695853</v>
      </c>
      <c r="N691" s="12"/>
      <c r="O691" s="12"/>
      <c r="P691" s="12"/>
      <c r="Q691" s="12"/>
      <c r="R691" s="12"/>
      <c r="S691" s="12"/>
      <c r="T691" s="12"/>
      <c r="U691" s="12"/>
    </row>
    <row r="692" spans="1:21" hidden="1" outlineLevel="1">
      <c r="A692" s="5" t="s">
        <v>70</v>
      </c>
      <c r="B692" s="29">
        <f t="shared" ref="B692:F692" si="223">B474+B526+B580+B634</f>
        <v>22209976</v>
      </c>
      <c r="C692" s="29">
        <f t="shared" si="223"/>
        <v>20105235</v>
      </c>
      <c r="D692" s="29">
        <f t="shared" si="223"/>
        <v>20120128</v>
      </c>
      <c r="E692" s="29">
        <f t="shared" si="223"/>
        <v>19820585</v>
      </c>
      <c r="F692" s="29">
        <f t="shared" si="223"/>
        <v>19292274</v>
      </c>
      <c r="G692" s="29">
        <f t="shared" ref="G692:K692" si="224">G474+G526+G580+G634</f>
        <v>18661398</v>
      </c>
      <c r="H692" s="25">
        <f t="shared" si="224"/>
        <v>17360216</v>
      </c>
      <c r="I692" s="48">
        <f t="shared" si="224"/>
        <v>18192237</v>
      </c>
      <c r="J692" s="28">
        <f t="shared" si="224"/>
        <v>19158034</v>
      </c>
      <c r="K692" s="26">
        <f t="shared" si="224"/>
        <v>20848876</v>
      </c>
      <c r="N692" s="12"/>
      <c r="O692" s="12"/>
      <c r="P692" s="12"/>
      <c r="Q692" s="12"/>
      <c r="R692" s="12"/>
      <c r="S692" s="12"/>
      <c r="T692" s="12"/>
      <c r="U692" s="12"/>
    </row>
    <row r="693" spans="1:21" hidden="1" outlineLevel="1">
      <c r="A693" s="5" t="s">
        <v>71</v>
      </c>
      <c r="B693" s="29">
        <f t="shared" ref="B693:F693" si="225">B475+B527+B581+B635</f>
        <v>78145776</v>
      </c>
      <c r="C693" s="29">
        <f t="shared" si="225"/>
        <v>81483602</v>
      </c>
      <c r="D693" s="29">
        <f t="shared" si="225"/>
        <v>98310654</v>
      </c>
      <c r="E693" s="29">
        <f t="shared" si="225"/>
        <v>109713056</v>
      </c>
      <c r="F693" s="29">
        <f t="shared" si="225"/>
        <v>115580394</v>
      </c>
      <c r="G693" s="29">
        <f t="shared" ref="G693:K693" si="226">G475+G527+G581+G635</f>
        <v>126470828</v>
      </c>
      <c r="H693" s="25">
        <f t="shared" si="226"/>
        <v>144951400</v>
      </c>
      <c r="I693" s="48">
        <f t="shared" si="226"/>
        <v>148186291</v>
      </c>
      <c r="J693" s="28">
        <f t="shared" si="226"/>
        <v>155232823</v>
      </c>
      <c r="K693" s="26">
        <f t="shared" si="226"/>
        <v>157315865</v>
      </c>
      <c r="N693" s="12"/>
      <c r="O693" s="12"/>
      <c r="P693" s="12"/>
      <c r="Q693" s="12"/>
      <c r="R693" s="12"/>
      <c r="S693" s="12"/>
      <c r="T693" s="12"/>
      <c r="U693" s="12"/>
    </row>
    <row r="694" spans="1:21" hidden="1" outlineLevel="1">
      <c r="A694" s="5" t="s">
        <v>72</v>
      </c>
      <c r="B694" s="29">
        <f t="shared" ref="B694:F694" si="227">B476+B528+B582+B636</f>
        <v>23068770</v>
      </c>
      <c r="C694" s="29">
        <f t="shared" si="227"/>
        <v>23793868</v>
      </c>
      <c r="D694" s="29">
        <f t="shared" si="227"/>
        <v>26555732</v>
      </c>
      <c r="E694" s="29">
        <f t="shared" si="227"/>
        <v>27607204</v>
      </c>
      <c r="F694" s="29">
        <f t="shared" si="227"/>
        <v>26425959</v>
      </c>
      <c r="G694" s="29">
        <f t="shared" ref="G694:K694" si="228">G476+G528+G582+G636</f>
        <v>27791810</v>
      </c>
      <c r="H694" s="25">
        <f t="shared" si="228"/>
        <v>26912902</v>
      </c>
      <c r="I694" s="48">
        <f t="shared" si="228"/>
        <v>24218274</v>
      </c>
      <c r="J694" s="28">
        <f t="shared" si="228"/>
        <v>24006115</v>
      </c>
      <c r="K694" s="26">
        <f t="shared" si="228"/>
        <v>25001030</v>
      </c>
      <c r="N694" s="12"/>
      <c r="O694" s="12"/>
      <c r="P694" s="12"/>
      <c r="Q694" s="12"/>
      <c r="R694" s="12"/>
      <c r="S694" s="12"/>
      <c r="T694" s="12"/>
      <c r="U694" s="12"/>
    </row>
    <row r="695" spans="1:21" hidden="1" outlineLevel="1">
      <c r="A695" s="5" t="s">
        <v>73</v>
      </c>
      <c r="B695" s="29">
        <f t="shared" ref="B695:F695" si="229">B477+B529+B583+B637</f>
        <v>16901504</v>
      </c>
      <c r="C695" s="29">
        <f t="shared" si="229"/>
        <v>16106082</v>
      </c>
      <c r="D695" s="29">
        <f t="shared" si="229"/>
        <v>19934474</v>
      </c>
      <c r="E695" s="29">
        <f t="shared" si="229"/>
        <v>19753739</v>
      </c>
      <c r="F695" s="29">
        <f t="shared" si="229"/>
        <v>18098366</v>
      </c>
      <c r="G695" s="29">
        <f t="shared" ref="G695:K695" si="230">G477+G529+G583+G637</f>
        <v>17049132</v>
      </c>
      <c r="H695" s="25">
        <f t="shared" si="230"/>
        <v>17028668</v>
      </c>
      <c r="I695" s="48">
        <f t="shared" si="230"/>
        <v>14722692</v>
      </c>
      <c r="J695" s="28">
        <f t="shared" si="230"/>
        <v>15584248</v>
      </c>
      <c r="K695" s="26">
        <f t="shared" si="230"/>
        <v>14569156</v>
      </c>
      <c r="N695" s="12"/>
      <c r="O695" s="12"/>
      <c r="P695" s="12"/>
      <c r="Q695" s="12"/>
      <c r="R695" s="12"/>
      <c r="S695" s="12"/>
      <c r="T695" s="12"/>
      <c r="U695" s="12"/>
    </row>
    <row r="696" spans="1:21" hidden="1" outlineLevel="1">
      <c r="A696" s="5" t="s">
        <v>74</v>
      </c>
      <c r="B696" s="29">
        <f t="shared" ref="B696:F696" si="231">B478+B530+B584+B638</f>
        <v>17853496</v>
      </c>
      <c r="C696" s="29">
        <f t="shared" si="231"/>
        <v>17798840</v>
      </c>
      <c r="D696" s="29">
        <f t="shared" si="231"/>
        <v>21161052</v>
      </c>
      <c r="E696" s="29">
        <f t="shared" si="231"/>
        <v>24249318</v>
      </c>
      <c r="F696" s="29">
        <f t="shared" si="231"/>
        <v>28434281</v>
      </c>
      <c r="G696" s="29">
        <f t="shared" ref="G696:K696" si="232">G478+G530+G584+G638</f>
        <v>31219872</v>
      </c>
      <c r="H696" s="25">
        <f t="shared" si="232"/>
        <v>32524626</v>
      </c>
      <c r="I696" s="48">
        <f t="shared" si="232"/>
        <v>30532745</v>
      </c>
      <c r="J696" s="28">
        <f t="shared" si="232"/>
        <v>27424335</v>
      </c>
      <c r="K696" s="26">
        <f t="shared" si="232"/>
        <v>26725668</v>
      </c>
      <c r="N696" s="12"/>
      <c r="O696" s="12"/>
      <c r="P696" s="12"/>
      <c r="Q696" s="12"/>
      <c r="R696" s="12"/>
      <c r="S696" s="12"/>
      <c r="T696" s="12"/>
      <c r="U696" s="12"/>
    </row>
    <row r="697" spans="1:21" hidden="1" outlineLevel="1">
      <c r="A697" s="5" t="s">
        <v>75</v>
      </c>
      <c r="B697" s="29">
        <f t="shared" ref="B697:F697" si="233">B479+B531+B585+B639</f>
        <v>14747132</v>
      </c>
      <c r="C697" s="29">
        <f t="shared" si="233"/>
        <v>14740043</v>
      </c>
      <c r="D697" s="29">
        <f t="shared" si="233"/>
        <v>15607812</v>
      </c>
      <c r="E697" s="29">
        <f t="shared" si="233"/>
        <v>18838618</v>
      </c>
      <c r="F697" s="29">
        <f t="shared" si="233"/>
        <v>19714669</v>
      </c>
      <c r="G697" s="29">
        <f t="shared" ref="G697:K697" si="234">G479+G531+G585+G639</f>
        <v>19170264</v>
      </c>
      <c r="H697" s="25">
        <f t="shared" si="234"/>
        <v>22638254</v>
      </c>
      <c r="I697" s="48">
        <f t="shared" si="234"/>
        <v>22433546</v>
      </c>
      <c r="J697" s="28">
        <f t="shared" si="234"/>
        <v>20940115</v>
      </c>
      <c r="K697" s="26">
        <f t="shared" si="234"/>
        <v>23447672</v>
      </c>
      <c r="N697" s="12"/>
      <c r="O697" s="12"/>
      <c r="P697" s="12"/>
      <c r="Q697" s="12"/>
      <c r="R697" s="12"/>
      <c r="S697" s="12"/>
      <c r="T697" s="12"/>
      <c r="U697" s="12"/>
    </row>
    <row r="698" spans="1:21" hidden="1" outlineLevel="1">
      <c r="A698" s="5" t="s">
        <v>76</v>
      </c>
      <c r="B698" s="29">
        <f t="shared" ref="B698:F698" si="235">B480+B532+B586+B640</f>
        <v>7106372</v>
      </c>
      <c r="C698" s="29">
        <f t="shared" si="235"/>
        <v>7454511</v>
      </c>
      <c r="D698" s="29">
        <f t="shared" si="235"/>
        <v>7673140</v>
      </c>
      <c r="E698" s="29">
        <f t="shared" si="235"/>
        <v>7980432</v>
      </c>
      <c r="F698" s="29">
        <f t="shared" si="235"/>
        <v>7938495</v>
      </c>
      <c r="G698" s="29">
        <f t="shared" ref="G698:K698" si="236">G480+G532+G586+G640</f>
        <v>8571156</v>
      </c>
      <c r="H698" s="25">
        <f t="shared" si="236"/>
        <v>9724236</v>
      </c>
      <c r="I698" s="48">
        <f t="shared" si="236"/>
        <v>9156358</v>
      </c>
      <c r="J698" s="28">
        <f t="shared" si="236"/>
        <v>8785329</v>
      </c>
      <c r="K698" s="26">
        <f t="shared" si="236"/>
        <v>9935517</v>
      </c>
      <c r="N698" s="12"/>
      <c r="O698" s="12"/>
      <c r="P698" s="12"/>
      <c r="Q698" s="12"/>
      <c r="R698" s="12"/>
      <c r="S698" s="12"/>
      <c r="T698" s="12"/>
      <c r="U698" s="12"/>
    </row>
    <row r="699" spans="1:21" hidden="1" outlineLevel="1">
      <c r="A699" s="5" t="s">
        <v>77</v>
      </c>
      <c r="B699" s="29">
        <f t="shared" ref="B699:F699" si="237">B481+B533+B587+B641</f>
        <v>17667160</v>
      </c>
      <c r="C699" s="29">
        <f t="shared" si="237"/>
        <v>16733307</v>
      </c>
      <c r="D699" s="29">
        <f t="shared" si="237"/>
        <v>17242162</v>
      </c>
      <c r="E699" s="29">
        <f t="shared" si="237"/>
        <v>15729779</v>
      </c>
      <c r="F699" s="29">
        <f t="shared" si="237"/>
        <v>14470215</v>
      </c>
      <c r="G699" s="29">
        <f t="shared" ref="G699:K699" si="238">G481+G533+G587+G641</f>
        <v>13522800</v>
      </c>
      <c r="H699" s="25">
        <f t="shared" si="238"/>
        <v>14702272</v>
      </c>
      <c r="I699" s="48">
        <f t="shared" si="238"/>
        <v>15226858</v>
      </c>
      <c r="J699" s="28">
        <f t="shared" si="238"/>
        <v>16059717</v>
      </c>
      <c r="K699" s="26">
        <f t="shared" si="238"/>
        <v>19283139</v>
      </c>
      <c r="N699" s="12"/>
      <c r="O699" s="12"/>
      <c r="P699" s="12"/>
      <c r="Q699" s="12"/>
      <c r="R699" s="12"/>
      <c r="S699" s="12"/>
      <c r="T699" s="12"/>
      <c r="U699" s="12"/>
    </row>
    <row r="700" spans="1:21" hidden="1" outlineLevel="1">
      <c r="A700" s="5" t="s">
        <v>78</v>
      </c>
      <c r="B700" s="29">
        <f t="shared" ref="B700:F700" si="239">B482+B534+B588+B642</f>
        <v>7156256</v>
      </c>
      <c r="C700" s="29">
        <f t="shared" si="239"/>
        <v>6450357</v>
      </c>
      <c r="D700" s="29">
        <f t="shared" si="239"/>
        <v>6589408</v>
      </c>
      <c r="E700" s="29">
        <f t="shared" si="239"/>
        <v>7287116</v>
      </c>
      <c r="F700" s="29">
        <f t="shared" si="239"/>
        <v>7177029</v>
      </c>
      <c r="G700" s="29">
        <f t="shared" ref="G700:K700" si="240">G482+G534+G588+G642</f>
        <v>6767894</v>
      </c>
      <c r="H700" s="25">
        <f t="shared" si="240"/>
        <v>8631452</v>
      </c>
      <c r="I700" s="48">
        <f t="shared" si="240"/>
        <v>9369409</v>
      </c>
      <c r="J700" s="28">
        <f t="shared" si="240"/>
        <v>9466968</v>
      </c>
      <c r="K700" s="26">
        <f t="shared" si="240"/>
        <v>9723565</v>
      </c>
      <c r="N700" s="12"/>
      <c r="O700" s="12"/>
      <c r="P700" s="12"/>
      <c r="Q700" s="12"/>
      <c r="R700" s="12"/>
      <c r="S700" s="12"/>
      <c r="T700" s="12"/>
      <c r="U700" s="12"/>
    </row>
    <row r="701" spans="1:21" hidden="1" outlineLevel="1">
      <c r="A701" s="5" t="s">
        <v>79</v>
      </c>
      <c r="B701" s="29">
        <f t="shared" ref="B701:F701" si="241">B483+B535+B589+B643</f>
        <v>12918410</v>
      </c>
      <c r="C701" s="29">
        <f t="shared" si="241"/>
        <v>13761788</v>
      </c>
      <c r="D701" s="29">
        <f t="shared" si="241"/>
        <v>14999016</v>
      </c>
      <c r="E701" s="29">
        <f t="shared" si="241"/>
        <v>16290310</v>
      </c>
      <c r="F701" s="29">
        <f t="shared" si="241"/>
        <v>17392946</v>
      </c>
      <c r="G701" s="29">
        <f t="shared" ref="G701:K701" si="242">G483+G535+G589+G643</f>
        <v>17803688</v>
      </c>
      <c r="H701" s="25">
        <f t="shared" si="242"/>
        <v>16992774</v>
      </c>
      <c r="I701" s="48">
        <f t="shared" si="242"/>
        <v>16973675</v>
      </c>
      <c r="J701" s="28">
        <f t="shared" si="242"/>
        <v>14947238</v>
      </c>
      <c r="K701" s="26">
        <f t="shared" si="242"/>
        <v>15883304</v>
      </c>
      <c r="N701" s="12"/>
      <c r="O701" s="12"/>
      <c r="P701" s="12"/>
      <c r="Q701" s="12"/>
      <c r="R701" s="12"/>
      <c r="S701" s="12"/>
      <c r="T701" s="12"/>
      <c r="U701" s="12"/>
    </row>
    <row r="702" spans="1:21" hidden="1" outlineLevel="1">
      <c r="A702" s="5" t="s">
        <v>80</v>
      </c>
      <c r="B702" s="29">
        <f t="shared" ref="B702:F702" si="243">B484+B536+B590+B644</f>
        <v>4636750</v>
      </c>
      <c r="C702" s="29">
        <f t="shared" si="243"/>
        <v>4184374</v>
      </c>
      <c r="D702" s="29">
        <f t="shared" si="243"/>
        <v>4173512</v>
      </c>
      <c r="E702" s="29">
        <f t="shared" si="243"/>
        <v>4179620</v>
      </c>
      <c r="F702" s="29">
        <f t="shared" si="243"/>
        <v>3798419</v>
      </c>
      <c r="G702" s="29">
        <f t="shared" ref="G702:K702" si="244">G484+G536+G590+G644</f>
        <v>4423338</v>
      </c>
      <c r="H702" s="25">
        <f t="shared" si="244"/>
        <v>6709330</v>
      </c>
      <c r="I702" s="48">
        <f t="shared" si="244"/>
        <v>7165715</v>
      </c>
      <c r="J702" s="28">
        <f t="shared" si="244"/>
        <v>7113891</v>
      </c>
      <c r="K702" s="26">
        <f t="shared" si="244"/>
        <v>7726181</v>
      </c>
      <c r="N702" s="12"/>
      <c r="O702" s="12"/>
      <c r="P702" s="12"/>
      <c r="Q702" s="12"/>
      <c r="R702" s="12"/>
      <c r="S702" s="12"/>
      <c r="T702" s="12"/>
      <c r="U702" s="12"/>
    </row>
    <row r="703" spans="1:21" hidden="1" outlineLevel="1">
      <c r="A703" s="5" t="s">
        <v>81</v>
      </c>
      <c r="B703" s="29">
        <f t="shared" ref="B703:F703" si="245">B485+B537+B591+B645</f>
        <v>73494126</v>
      </c>
      <c r="C703" s="29">
        <f t="shared" si="245"/>
        <v>66348737</v>
      </c>
      <c r="D703" s="29">
        <f t="shared" si="245"/>
        <v>70334386</v>
      </c>
      <c r="E703" s="29">
        <f t="shared" si="245"/>
        <v>74246025</v>
      </c>
      <c r="F703" s="29">
        <f t="shared" si="245"/>
        <v>72938548</v>
      </c>
      <c r="G703" s="29">
        <f t="shared" ref="G703:K703" si="246">G485+G537+G591+G645</f>
        <v>72201350</v>
      </c>
      <c r="H703" s="25">
        <f t="shared" si="246"/>
        <v>74285706</v>
      </c>
      <c r="I703" s="48">
        <f t="shared" si="246"/>
        <v>72972826</v>
      </c>
      <c r="J703" s="28">
        <f t="shared" si="246"/>
        <v>76889950</v>
      </c>
      <c r="K703" s="26">
        <f t="shared" si="246"/>
        <v>84159932</v>
      </c>
      <c r="N703" s="12"/>
      <c r="O703" s="12"/>
      <c r="P703" s="12"/>
      <c r="Q703" s="12"/>
      <c r="R703" s="12"/>
      <c r="S703" s="12"/>
      <c r="T703" s="12"/>
      <c r="U703" s="12"/>
    </row>
    <row r="704" spans="1:21" hidden="1" outlineLevel="1">
      <c r="A704" s="5" t="s">
        <v>82</v>
      </c>
      <c r="B704" s="29">
        <f t="shared" ref="B704:F704" si="247">B486+B538+B592+B646</f>
        <v>26800390</v>
      </c>
      <c r="C704" s="29">
        <f t="shared" si="247"/>
        <v>26250044</v>
      </c>
      <c r="D704" s="29">
        <f t="shared" si="247"/>
        <v>28744516</v>
      </c>
      <c r="E704" s="29">
        <f t="shared" si="247"/>
        <v>29025717</v>
      </c>
      <c r="F704" s="29">
        <f t="shared" si="247"/>
        <v>28343756</v>
      </c>
      <c r="G704" s="29">
        <f t="shared" ref="G704:K704" si="248">G486+G538+G592+G646</f>
        <v>27209742</v>
      </c>
      <c r="H704" s="25">
        <f t="shared" si="248"/>
        <v>26797276</v>
      </c>
      <c r="I704" s="48">
        <f t="shared" si="248"/>
        <v>27894841</v>
      </c>
      <c r="J704" s="28">
        <f t="shared" si="248"/>
        <v>26533901</v>
      </c>
      <c r="K704" s="26">
        <f t="shared" si="248"/>
        <v>26775397</v>
      </c>
      <c r="N704" s="12"/>
      <c r="O704" s="12"/>
      <c r="P704" s="12"/>
      <c r="Q704" s="12"/>
      <c r="R704" s="12"/>
      <c r="S704" s="12"/>
      <c r="T704" s="12"/>
      <c r="U704" s="12"/>
    </row>
    <row r="705" spans="1:21" hidden="1" outlineLevel="1">
      <c r="A705" s="5" t="s">
        <v>83</v>
      </c>
      <c r="B705" s="29">
        <f t="shared" ref="B705:F705" si="249">B487+B539+B593+B647</f>
        <v>38926966</v>
      </c>
      <c r="C705" s="29">
        <f t="shared" si="249"/>
        <v>39870167</v>
      </c>
      <c r="D705" s="29">
        <f t="shared" si="249"/>
        <v>47924442</v>
      </c>
      <c r="E705" s="29">
        <f t="shared" si="249"/>
        <v>50945684</v>
      </c>
      <c r="F705" s="29">
        <f t="shared" si="249"/>
        <v>57341175</v>
      </c>
      <c r="G705" s="29">
        <f t="shared" ref="G705:K705" si="250">G487+G539+G593+G647</f>
        <v>64482360</v>
      </c>
      <c r="H705" s="25">
        <f t="shared" si="250"/>
        <v>71793338</v>
      </c>
      <c r="I705" s="48">
        <f t="shared" si="250"/>
        <v>77166070</v>
      </c>
      <c r="J705" s="28">
        <f t="shared" si="250"/>
        <v>79771619</v>
      </c>
      <c r="K705" s="26">
        <f t="shared" si="250"/>
        <v>84344120</v>
      </c>
      <c r="N705" s="12"/>
      <c r="O705" s="12"/>
      <c r="P705" s="12"/>
      <c r="Q705" s="12"/>
      <c r="R705" s="12"/>
      <c r="S705" s="12"/>
      <c r="T705" s="12"/>
      <c r="U705" s="12"/>
    </row>
    <row r="706" spans="1:21" hidden="1" outlineLevel="1">
      <c r="A706" s="5" t="s">
        <v>84</v>
      </c>
      <c r="B706" s="29">
        <f t="shared" ref="B706:F706" si="251">B488+B540+B594+B648</f>
        <v>12428488</v>
      </c>
      <c r="C706" s="29">
        <f t="shared" si="251"/>
        <v>12717902</v>
      </c>
      <c r="D706" s="29">
        <f t="shared" si="251"/>
        <v>15505070</v>
      </c>
      <c r="E706" s="29">
        <f t="shared" si="251"/>
        <v>14315795</v>
      </c>
      <c r="F706" s="29">
        <f t="shared" si="251"/>
        <v>13875971</v>
      </c>
      <c r="G706" s="29">
        <f t="shared" ref="G706:K706" si="252">G488+G540+G594+G648</f>
        <v>14613934</v>
      </c>
      <c r="H706" s="25">
        <f t="shared" si="252"/>
        <v>14623488</v>
      </c>
      <c r="I706" s="48">
        <f t="shared" si="252"/>
        <v>13973807</v>
      </c>
      <c r="J706" s="28">
        <f t="shared" si="252"/>
        <v>14255350</v>
      </c>
      <c r="K706" s="26">
        <f t="shared" si="252"/>
        <v>16925419</v>
      </c>
      <c r="N706" s="12"/>
      <c r="O706" s="12"/>
      <c r="P706" s="12"/>
      <c r="Q706" s="12"/>
      <c r="R706" s="12"/>
      <c r="S706" s="12"/>
      <c r="T706" s="12"/>
      <c r="U706" s="12"/>
    </row>
    <row r="707" spans="1:21" hidden="1" outlineLevel="1">
      <c r="A707" s="5" t="s">
        <v>85</v>
      </c>
      <c r="B707" s="29">
        <f t="shared" ref="B707:F707" si="253">B489+B541+B595+B649</f>
        <v>80456014</v>
      </c>
      <c r="C707" s="29">
        <f t="shared" si="253"/>
        <v>80089124</v>
      </c>
      <c r="D707" s="29">
        <f t="shared" si="253"/>
        <v>86744456</v>
      </c>
      <c r="E707" s="29">
        <f t="shared" si="253"/>
        <v>90885520</v>
      </c>
      <c r="F707" s="29">
        <f t="shared" si="253"/>
        <v>99363028</v>
      </c>
      <c r="G707" s="29">
        <f t="shared" ref="G707:K707" si="254">G489+G541+G595+G649</f>
        <v>103507598</v>
      </c>
      <c r="H707" s="25">
        <f t="shared" si="254"/>
        <v>108793962</v>
      </c>
      <c r="I707" s="48">
        <f t="shared" si="254"/>
        <v>112580302</v>
      </c>
      <c r="J707" s="28">
        <f t="shared" si="254"/>
        <v>110010543</v>
      </c>
      <c r="K707" s="26">
        <f t="shared" si="254"/>
        <v>113663423</v>
      </c>
      <c r="N707" s="12"/>
      <c r="O707" s="12"/>
      <c r="P707" s="12"/>
      <c r="Q707" s="12"/>
      <c r="R707" s="12"/>
      <c r="S707" s="12"/>
      <c r="T707" s="12"/>
      <c r="U707" s="12"/>
    </row>
    <row r="708" spans="1:21" hidden="1" outlineLevel="1">
      <c r="A708" s="5" t="s">
        <v>86</v>
      </c>
      <c r="B708" s="29">
        <f t="shared" ref="B708:F708" si="255">B490+B542+B596+B650</f>
        <v>12624594</v>
      </c>
      <c r="C708" s="29">
        <f t="shared" si="255"/>
        <v>12165215</v>
      </c>
      <c r="D708" s="29">
        <f t="shared" si="255"/>
        <v>12310414</v>
      </c>
      <c r="E708" s="29">
        <f t="shared" si="255"/>
        <v>14101299</v>
      </c>
      <c r="F708" s="29">
        <f t="shared" si="255"/>
        <v>15522602</v>
      </c>
      <c r="G708" s="29">
        <f t="shared" ref="G708:K708" si="256">G490+G542+G596+G650</f>
        <v>15641380</v>
      </c>
      <c r="H708" s="25">
        <f t="shared" si="256"/>
        <v>15708772</v>
      </c>
      <c r="I708" s="48">
        <f t="shared" si="256"/>
        <v>15292128</v>
      </c>
      <c r="J708" s="28">
        <f t="shared" si="256"/>
        <v>13460959</v>
      </c>
      <c r="K708" s="26">
        <f t="shared" si="256"/>
        <v>14044918</v>
      </c>
      <c r="N708" s="12"/>
      <c r="O708" s="12"/>
      <c r="P708" s="12"/>
      <c r="Q708" s="12"/>
      <c r="R708" s="12"/>
      <c r="S708" s="12"/>
      <c r="T708" s="12"/>
      <c r="U708" s="12"/>
    </row>
    <row r="709" spans="1:21" hidden="1" outlineLevel="1">
      <c r="A709" s="5" t="s">
        <v>87</v>
      </c>
      <c r="B709" s="29">
        <f t="shared" ref="B709:F709" si="257">B491+B543+B597+B651</f>
        <v>17997556</v>
      </c>
      <c r="C709" s="29">
        <f t="shared" si="257"/>
        <v>16369105</v>
      </c>
      <c r="D709" s="29">
        <f t="shared" si="257"/>
        <v>17888098</v>
      </c>
      <c r="E709" s="29">
        <f t="shared" si="257"/>
        <v>18213070</v>
      </c>
      <c r="F709" s="29">
        <f t="shared" si="257"/>
        <v>17448333</v>
      </c>
      <c r="G709" s="29">
        <f t="shared" ref="G709:K709" si="258">G491+G543+G597+G651</f>
        <v>15365880</v>
      </c>
      <c r="H709" s="25">
        <f t="shared" si="258"/>
        <v>13362880</v>
      </c>
      <c r="I709" s="48">
        <f t="shared" si="258"/>
        <v>13878844</v>
      </c>
      <c r="J709" s="28">
        <f t="shared" si="258"/>
        <v>13717249</v>
      </c>
      <c r="K709" s="26">
        <f t="shared" si="258"/>
        <v>14968878</v>
      </c>
      <c r="N709" s="12"/>
      <c r="O709" s="12"/>
      <c r="P709" s="12"/>
      <c r="Q709" s="12"/>
      <c r="R709" s="12"/>
      <c r="S709" s="12"/>
      <c r="T709" s="12"/>
      <c r="U709" s="12"/>
    </row>
    <row r="710" spans="1:21" hidden="1" outlineLevel="1">
      <c r="A710" s="5" t="s">
        <v>88</v>
      </c>
      <c r="B710" s="29">
        <f t="shared" ref="B710:F710" si="259">B492+B544+B598+B652</f>
        <v>23280244</v>
      </c>
      <c r="C710" s="29">
        <f t="shared" si="259"/>
        <v>21745556</v>
      </c>
      <c r="D710" s="29">
        <f t="shared" si="259"/>
        <v>24578962</v>
      </c>
      <c r="E710" s="29">
        <f t="shared" si="259"/>
        <v>27965642</v>
      </c>
      <c r="F710" s="29">
        <f t="shared" si="259"/>
        <v>24216738</v>
      </c>
      <c r="G710" s="29">
        <f t="shared" ref="G710:K710" si="260">G492+G544+G598+G652</f>
        <v>22765006</v>
      </c>
      <c r="H710" s="25">
        <f t="shared" si="260"/>
        <v>10188469</v>
      </c>
      <c r="I710" s="48">
        <f t="shared" si="260"/>
        <v>10654093</v>
      </c>
      <c r="J710" s="28">
        <f t="shared" si="260"/>
        <v>9794919</v>
      </c>
      <c r="K710" s="26">
        <f t="shared" si="260"/>
        <v>14097610</v>
      </c>
      <c r="N710" s="12"/>
      <c r="O710" s="12"/>
      <c r="P710" s="12"/>
      <c r="Q710" s="12"/>
      <c r="R710" s="12"/>
      <c r="S710" s="12"/>
      <c r="T710" s="12"/>
      <c r="U710" s="12"/>
    </row>
    <row r="711" spans="1:21" hidden="1" outlineLevel="1">
      <c r="A711" s="5" t="s">
        <v>89</v>
      </c>
      <c r="B711" s="29">
        <f t="shared" ref="B711:F711" si="261">B493+B545+B599+B653</f>
        <v>21031204</v>
      </c>
      <c r="C711" s="29">
        <f t="shared" si="261"/>
        <v>20574427</v>
      </c>
      <c r="D711" s="29">
        <f t="shared" si="261"/>
        <v>22142812</v>
      </c>
      <c r="E711" s="29">
        <f t="shared" si="261"/>
        <v>23148354</v>
      </c>
      <c r="F711" s="29">
        <f t="shared" si="261"/>
        <v>22393273</v>
      </c>
      <c r="G711" s="29">
        <f t="shared" ref="G711:K711" si="262">G493+G545+G599+G653</f>
        <v>22276016</v>
      </c>
      <c r="H711" s="25">
        <f t="shared" si="262"/>
        <v>22668982</v>
      </c>
      <c r="I711" s="48">
        <f t="shared" si="262"/>
        <v>22287526</v>
      </c>
      <c r="J711" s="28">
        <f t="shared" si="262"/>
        <v>22788722</v>
      </c>
      <c r="K711" s="26">
        <f t="shared" si="262"/>
        <v>23853633</v>
      </c>
      <c r="N711" s="12"/>
      <c r="O711" s="12"/>
      <c r="P711" s="12"/>
      <c r="Q711" s="12"/>
      <c r="R711" s="12"/>
      <c r="S711" s="12"/>
      <c r="T711" s="12"/>
      <c r="U711" s="12"/>
    </row>
    <row r="712" spans="1:21" hidden="1" outlineLevel="1">
      <c r="A712" s="5" t="s">
        <v>90</v>
      </c>
      <c r="B712" s="29">
        <f t="shared" ref="B712:F712" si="263">B494+B546+B600+B654</f>
        <v>32391782</v>
      </c>
      <c r="C712" s="29">
        <f t="shared" si="263"/>
        <v>30294730</v>
      </c>
      <c r="D712" s="29">
        <f t="shared" si="263"/>
        <v>31952506</v>
      </c>
      <c r="E712" s="29">
        <f t="shared" si="263"/>
        <v>32974900</v>
      </c>
      <c r="F712" s="29">
        <f t="shared" si="263"/>
        <v>34060420</v>
      </c>
      <c r="G712" s="29">
        <f t="shared" ref="G712:K712" si="264">G494+G546+G600+G654</f>
        <v>34942112</v>
      </c>
      <c r="H712" s="25">
        <f t="shared" si="264"/>
        <v>33576074</v>
      </c>
      <c r="I712" s="48">
        <f t="shared" si="264"/>
        <v>33311915</v>
      </c>
      <c r="J712" s="28">
        <f t="shared" si="264"/>
        <v>32858617</v>
      </c>
      <c r="K712" s="26">
        <f t="shared" si="264"/>
        <v>36162786</v>
      </c>
      <c r="N712" s="12"/>
      <c r="O712" s="12"/>
      <c r="P712" s="12"/>
      <c r="Q712" s="12"/>
      <c r="R712" s="12"/>
      <c r="S712" s="12"/>
      <c r="T712" s="12"/>
      <c r="U712" s="12"/>
    </row>
    <row r="713" spans="1:21" hidden="1" outlineLevel="1">
      <c r="A713" s="5" t="s">
        <v>91</v>
      </c>
      <c r="B713" s="29">
        <f t="shared" ref="B713:F713" si="265">B495+B547+B601+B655</f>
        <v>11226626</v>
      </c>
      <c r="C713" s="29">
        <f t="shared" si="265"/>
        <v>10139406</v>
      </c>
      <c r="D713" s="29">
        <f t="shared" si="265"/>
        <v>10892020</v>
      </c>
      <c r="E713" s="29">
        <f t="shared" si="265"/>
        <v>10779470</v>
      </c>
      <c r="F713" s="29">
        <f t="shared" si="265"/>
        <v>11061141</v>
      </c>
      <c r="G713" s="29">
        <f t="shared" ref="G713:K713" si="266">G495+G547+G601+G655</f>
        <v>11699858</v>
      </c>
      <c r="H713" s="25">
        <f t="shared" si="266"/>
        <v>11022932</v>
      </c>
      <c r="I713" s="48">
        <f t="shared" si="266"/>
        <v>11187230</v>
      </c>
      <c r="J713" s="28">
        <f t="shared" si="266"/>
        <v>10508073</v>
      </c>
      <c r="K713" s="26">
        <f t="shared" si="266"/>
        <v>10676899</v>
      </c>
      <c r="N713" s="12"/>
      <c r="O713" s="12"/>
      <c r="P713" s="12"/>
      <c r="Q713" s="12"/>
      <c r="R713" s="12"/>
      <c r="S713" s="12"/>
      <c r="T713" s="12"/>
      <c r="U713" s="12"/>
    </row>
    <row r="714" spans="1:21" hidden="1" outlineLevel="1">
      <c r="A714" s="5" t="s">
        <v>92</v>
      </c>
      <c r="B714" s="29">
        <f t="shared" ref="B714:F714" si="267">B496+B548+B602+B656</f>
        <v>15166180</v>
      </c>
      <c r="C714" s="29">
        <f t="shared" si="267"/>
        <v>13690643</v>
      </c>
      <c r="D714" s="29">
        <f t="shared" si="267"/>
        <v>13618232</v>
      </c>
      <c r="E714" s="29">
        <f t="shared" si="267"/>
        <v>13328426</v>
      </c>
      <c r="F714" s="29">
        <f t="shared" si="267"/>
        <v>12304078</v>
      </c>
      <c r="G714" s="29">
        <f t="shared" ref="G714:K714" si="268">G496+G548+G602+G656</f>
        <v>11764104</v>
      </c>
      <c r="H714" s="25">
        <f t="shared" si="268"/>
        <v>12490636</v>
      </c>
      <c r="I714" s="48">
        <f t="shared" si="268"/>
        <v>11571993</v>
      </c>
      <c r="J714" s="28">
        <f t="shared" si="268"/>
        <v>10565037</v>
      </c>
      <c r="K714" s="26">
        <f t="shared" si="268"/>
        <v>11070120</v>
      </c>
      <c r="N714" s="12"/>
      <c r="O714" s="12"/>
      <c r="P714" s="12"/>
      <c r="Q714" s="12"/>
      <c r="R714" s="12"/>
      <c r="S714" s="12"/>
      <c r="T714" s="12"/>
      <c r="U714" s="12"/>
    </row>
    <row r="715" spans="1:21" hidden="1" outlineLevel="1">
      <c r="A715" s="5" t="s">
        <v>93</v>
      </c>
      <c r="B715" s="29">
        <f t="shared" ref="B715:F715" si="269">B497+B549+B603+B657</f>
        <v>10719922</v>
      </c>
      <c r="C715" s="29">
        <f t="shared" si="269"/>
        <v>14554433</v>
      </c>
      <c r="D715" s="29">
        <f t="shared" si="269"/>
        <v>15465370</v>
      </c>
      <c r="E715" s="29">
        <f t="shared" si="269"/>
        <v>16468261</v>
      </c>
      <c r="F715" s="29">
        <f t="shared" si="269"/>
        <v>14638899</v>
      </c>
      <c r="G715" s="29">
        <f t="shared" ref="G715:K715" si="270">G497+G549+G603+G657</f>
        <v>15349016</v>
      </c>
      <c r="H715" s="25">
        <f t="shared" si="270"/>
        <v>16399380</v>
      </c>
      <c r="I715" s="48">
        <f t="shared" si="270"/>
        <v>17993170</v>
      </c>
      <c r="J715" s="28">
        <f t="shared" si="270"/>
        <v>16243525</v>
      </c>
      <c r="K715" s="26">
        <f t="shared" si="270"/>
        <v>18119356</v>
      </c>
      <c r="N715" s="12"/>
      <c r="O715" s="12"/>
      <c r="P715" s="12"/>
      <c r="Q715" s="12"/>
      <c r="R715" s="12"/>
      <c r="S715" s="12"/>
      <c r="T715" s="12"/>
      <c r="U715" s="12"/>
    </row>
    <row r="716" spans="1:21" hidden="1" outlineLevel="1">
      <c r="A716" s="5" t="s">
        <v>94</v>
      </c>
      <c r="B716" s="29">
        <f t="shared" ref="B716:F716" si="271">B498+B550+B604+B658</f>
        <v>5572564</v>
      </c>
      <c r="C716" s="29">
        <f t="shared" si="271"/>
        <v>5279929</v>
      </c>
      <c r="D716" s="29">
        <f t="shared" si="271"/>
        <v>5433162</v>
      </c>
      <c r="E716" s="29">
        <f t="shared" si="271"/>
        <v>6128017</v>
      </c>
      <c r="F716" s="29">
        <f t="shared" si="271"/>
        <v>7525295</v>
      </c>
      <c r="G716" s="29">
        <f t="shared" ref="G716:K716" si="272">G498+G550+G604+G658</f>
        <v>7125334</v>
      </c>
      <c r="H716" s="25">
        <f t="shared" si="272"/>
        <v>7841984</v>
      </c>
      <c r="I716" s="48">
        <f t="shared" si="272"/>
        <v>7102181</v>
      </c>
      <c r="J716" s="28">
        <f t="shared" si="272"/>
        <v>7089741</v>
      </c>
      <c r="K716" s="26">
        <f t="shared" si="272"/>
        <v>7859723</v>
      </c>
      <c r="N716" s="12"/>
      <c r="O716" s="12"/>
      <c r="P716" s="12"/>
      <c r="Q716" s="12"/>
      <c r="R716" s="12"/>
      <c r="S716" s="12"/>
      <c r="T716" s="12"/>
      <c r="U716" s="12"/>
    </row>
    <row r="717" spans="1:21" hidden="1" outlineLevel="1">
      <c r="A717" s="5" t="s">
        <v>95</v>
      </c>
      <c r="B717" s="29">
        <f t="shared" ref="B717:F717" si="273">B499+B551+B605+B659</f>
        <v>16166756</v>
      </c>
      <c r="C717" s="29">
        <f t="shared" si="273"/>
        <v>15787156</v>
      </c>
      <c r="D717" s="29">
        <f t="shared" si="273"/>
        <v>16225832</v>
      </c>
      <c r="E717" s="29">
        <f t="shared" si="273"/>
        <v>16832008</v>
      </c>
      <c r="F717" s="29">
        <f t="shared" si="273"/>
        <v>15953622</v>
      </c>
      <c r="G717" s="29">
        <f t="shared" ref="G717:K717" si="274">G499+G551+G605+G659</f>
        <v>17047418</v>
      </c>
      <c r="H717" s="25">
        <f t="shared" si="274"/>
        <v>18475732</v>
      </c>
      <c r="I717" s="48">
        <f t="shared" si="274"/>
        <v>18224152</v>
      </c>
      <c r="J717" s="28">
        <f t="shared" si="274"/>
        <v>18065866</v>
      </c>
      <c r="K717" s="26">
        <f t="shared" si="274"/>
        <v>19290567</v>
      </c>
      <c r="N717" s="12"/>
      <c r="O717" s="12"/>
      <c r="P717" s="12"/>
      <c r="Q717" s="12"/>
      <c r="R717" s="12"/>
      <c r="S717" s="12"/>
      <c r="T717" s="12"/>
      <c r="U717" s="12"/>
    </row>
    <row r="718" spans="1:21" ht="26.25" collapsed="1" thickBot="1">
      <c r="A718" s="376" t="s">
        <v>202</v>
      </c>
      <c r="B718" s="495">
        <f t="shared" ref="B718:F718" si="275">SUM(B668:B717)</f>
        <v>1569157590</v>
      </c>
      <c r="C718" s="495">
        <f t="shared" si="275"/>
        <v>1501275020</v>
      </c>
      <c r="D718" s="495">
        <f t="shared" si="275"/>
        <v>1616585935</v>
      </c>
      <c r="E718" s="495">
        <f t="shared" si="275"/>
        <v>1695357627</v>
      </c>
      <c r="F718" s="495">
        <f t="shared" si="275"/>
        <v>1716574249</v>
      </c>
      <c r="G718" s="495">
        <f t="shared" ref="G718:K718" si="276">SUM(G668:G717)</f>
        <v>1737607948</v>
      </c>
      <c r="H718" s="453">
        <f t="shared" si="276"/>
        <v>1767864891</v>
      </c>
      <c r="I718" s="495">
        <f t="shared" si="276"/>
        <v>1743826637</v>
      </c>
      <c r="J718" s="453">
        <f t="shared" si="276"/>
        <v>1733380936</v>
      </c>
      <c r="K718" s="454">
        <f t="shared" si="276"/>
        <v>1833307237</v>
      </c>
      <c r="N718" s="12"/>
      <c r="O718" s="12"/>
      <c r="P718" s="12"/>
      <c r="Q718" s="12"/>
      <c r="R718" s="12"/>
      <c r="S718" s="12"/>
      <c r="T718" s="12"/>
      <c r="U718" s="12"/>
    </row>
    <row r="719" spans="1:21">
      <c r="K719" s="503"/>
    </row>
    <row r="720" spans="1:21">
      <c r="K720" s="194"/>
    </row>
    <row r="721" spans="11:11">
      <c r="K721" s="194"/>
    </row>
    <row r="722" spans="11:11">
      <c r="K722" s="194"/>
    </row>
    <row r="723" spans="11:11">
      <c r="K723" s="194"/>
    </row>
    <row r="724" spans="11:11">
      <c r="K724" s="194"/>
    </row>
    <row r="725" spans="11:11">
      <c r="K725" s="194"/>
    </row>
    <row r="726" spans="11:11">
      <c r="K726" s="194"/>
    </row>
    <row r="727" spans="11:11">
      <c r="K727" s="194"/>
    </row>
    <row r="728" spans="11:11">
      <c r="K728" s="194"/>
    </row>
    <row r="729" spans="11:11">
      <c r="K729" s="194"/>
    </row>
    <row r="730" spans="11:11">
      <c r="K730" s="194"/>
    </row>
    <row r="731" spans="11:11">
      <c r="K731" s="194"/>
    </row>
    <row r="732" spans="11:11">
      <c r="K732" s="194"/>
    </row>
    <row r="733" spans="11:11">
      <c r="K733" s="194"/>
    </row>
    <row r="734" spans="11:11">
      <c r="K734" s="194"/>
    </row>
    <row r="735" spans="11:11">
      <c r="K735" s="194"/>
    </row>
    <row r="736" spans="11:11">
      <c r="K736" s="194"/>
    </row>
    <row r="737" spans="1:22">
      <c r="K737" s="194"/>
    </row>
    <row r="738" spans="1:22">
      <c r="K738" s="194"/>
    </row>
    <row r="739" spans="1:22">
      <c r="K739" s="194"/>
    </row>
    <row r="740" spans="1:22" ht="13.5" thickBot="1">
      <c r="K740" s="194"/>
      <c r="N740" s="12"/>
      <c r="O740" s="12"/>
      <c r="P740" s="12"/>
      <c r="Q740" s="12"/>
      <c r="R740" s="12"/>
      <c r="S740" s="12"/>
      <c r="T740" s="12"/>
      <c r="U740" s="12"/>
    </row>
    <row r="741" spans="1:22" ht="13.5" customHeight="1" thickBot="1">
      <c r="A741" s="549" t="s">
        <v>324</v>
      </c>
      <c r="B741" s="550"/>
      <c r="C741" s="550"/>
      <c r="D741" s="550"/>
      <c r="E741" s="550"/>
      <c r="F741" s="550"/>
      <c r="G741" s="550"/>
      <c r="H741" s="550"/>
      <c r="I741" s="550"/>
      <c r="J741" s="550"/>
      <c r="K741" s="564"/>
      <c r="N741" s="12"/>
      <c r="O741" s="12"/>
      <c r="P741" s="12"/>
      <c r="Q741" s="12"/>
      <c r="R741" s="12"/>
      <c r="S741" s="12"/>
      <c r="T741" s="12"/>
      <c r="U741" s="12"/>
      <c r="V741" s="12"/>
    </row>
    <row r="742" spans="1:22" ht="13.5" thickBot="1">
      <c r="A742" s="248" t="s">
        <v>483</v>
      </c>
      <c r="B742" s="681" t="s">
        <v>100</v>
      </c>
      <c r="C742" s="682"/>
      <c r="D742" s="682"/>
      <c r="E742" s="682"/>
      <c r="F742" s="682"/>
      <c r="G742" s="682"/>
      <c r="H742" s="682"/>
      <c r="I742" s="682"/>
      <c r="J742" s="682"/>
      <c r="K742" s="683"/>
      <c r="N742" s="12"/>
      <c r="O742" s="12"/>
      <c r="P742" s="12"/>
      <c r="Q742" s="12"/>
      <c r="R742" s="12"/>
      <c r="S742" s="12"/>
      <c r="T742" s="12"/>
      <c r="U742" s="12"/>
    </row>
    <row r="743" spans="1:22">
      <c r="A743" s="448" t="s">
        <v>208</v>
      </c>
      <c r="B743" s="449" t="str">
        <f>$O$1-18&amp;" - "&amp;$O$1-17</f>
        <v>2002 - 2003</v>
      </c>
      <c r="C743" s="449" t="str">
        <f>$O$1-16&amp;" - "&amp;$O$1-15</f>
        <v>2004 - 2005</v>
      </c>
      <c r="D743" s="449" t="str">
        <f>$O$1-14&amp;" - "&amp;$O$1-13</f>
        <v>2006 - 2007</v>
      </c>
      <c r="E743" s="449" t="str">
        <f>$O$1-12&amp;" - "&amp;$O$1-11</f>
        <v>2008 - 2009</v>
      </c>
      <c r="F743" s="449" t="str">
        <f>$O$1-10&amp;" - "&amp;$O$1-9</f>
        <v>2010 - 2011</v>
      </c>
      <c r="G743" s="494" t="str">
        <f>$O$1-8&amp;" - "&amp;$O$1-7</f>
        <v>2012 - 2013</v>
      </c>
      <c r="H743" s="450" t="str">
        <f>$O$1-6&amp;" - "&amp;$O$1-5</f>
        <v>2014 - 2015</v>
      </c>
      <c r="I743" s="450" t="str">
        <f>$O$1-4&amp;" - "&amp;$O$1-3</f>
        <v>2016 - 2017</v>
      </c>
      <c r="J743" s="450" t="str">
        <f>$O$1-2&amp;" - "&amp;$O$1-1</f>
        <v>2018 - 2019</v>
      </c>
      <c r="K743" s="465" t="str">
        <f>$O$1&amp;" - "&amp;$O$1+1</f>
        <v>2020 - 2021</v>
      </c>
      <c r="N743" s="12"/>
      <c r="O743" s="12"/>
      <c r="P743" s="12"/>
      <c r="Q743" s="12"/>
      <c r="R743" s="12"/>
      <c r="S743" s="12"/>
      <c r="T743" s="12"/>
      <c r="U743" s="12"/>
    </row>
    <row r="744" spans="1:22" s="38" customFormat="1" hidden="1" outlineLevel="1">
      <c r="A744" s="602" t="s">
        <v>232</v>
      </c>
      <c r="B744" s="598"/>
      <c r="C744" s="598"/>
      <c r="D744" s="598"/>
      <c r="E744" s="598"/>
      <c r="F744" s="598"/>
      <c r="G744" s="598"/>
      <c r="H744" s="598"/>
      <c r="I744" s="598"/>
      <c r="J744" s="598"/>
      <c r="K744" s="597"/>
      <c r="L744" s="35"/>
      <c r="M744" s="35"/>
      <c r="N744" s="35"/>
      <c r="O744" s="35"/>
      <c r="P744" s="35"/>
      <c r="Q744" s="35"/>
      <c r="R744" s="35"/>
      <c r="S744" s="35"/>
      <c r="T744" s="35"/>
    </row>
    <row r="745" spans="1:22" hidden="1" outlineLevel="1">
      <c r="A745" s="40" t="s">
        <v>204</v>
      </c>
      <c r="B745" s="160">
        <f>(INDEX(Data!1089:1089,1,$P$1-18))+(INDEX(Data!1089:1089,1,$P$1-17))</f>
        <v>10904420</v>
      </c>
      <c r="C745" s="160">
        <f>(INDEX(Data!1089:1089,1,$P$1-16))+(INDEX(Data!1089:1089,1,$P$1-15))</f>
        <v>9956212</v>
      </c>
      <c r="D745" s="160">
        <f>(INDEX(Data!1089:1089,1,$P$1-14))+(INDEX(Data!1089:1089,1,$P$1-13))</f>
        <v>11638958</v>
      </c>
      <c r="E745" s="160">
        <f>(INDEX(Data!1089:1089,1,$P$1-12))+(INDEX(Data!1089:1089,1,$P$1-11))</f>
        <v>11761788</v>
      </c>
      <c r="F745" s="160">
        <f>(INDEX(Data!1089:1089,1,$P$1-10))+(INDEX(Data!1089:1089,1,$P$1-9))</f>
        <v>12231048</v>
      </c>
      <c r="G745" s="160">
        <f>(INDEX(Data!1089:1089,1,$P$1-8))+(INDEX(Data!1089:1089,1,$P$1-7))</f>
        <v>10753660</v>
      </c>
      <c r="H745" s="196">
        <f>(INDEX(Data!1089:1089,1,$P$1-6))+(INDEX(Data!1089:1089,1,$P$1-5))</f>
        <v>9914192</v>
      </c>
      <c r="I745" s="195">
        <f>(INDEX(Data!1089:1089,1,$P$1-4))+(INDEX(Data!1089:1089,1,$P$1-3))</f>
        <v>9944273</v>
      </c>
      <c r="J745" s="163">
        <f>(INDEX(Data!1089:1089,1,$P$1-2))+(INDEX(Data!1089:1089,1,$P$1-1))</f>
        <v>11005320</v>
      </c>
      <c r="K745" s="161">
        <f>(INDEX(Data!1089:1089,1,$P$1))+(INDEX(Data!1089:1089,1,$P$1+1))</f>
        <v>17115833.793058187</v>
      </c>
      <c r="N745" s="12"/>
      <c r="O745" s="12"/>
      <c r="P745" s="12"/>
      <c r="Q745" s="12"/>
      <c r="R745" s="12"/>
      <c r="S745" s="12"/>
      <c r="T745" s="12"/>
      <c r="U745" s="12"/>
    </row>
    <row r="746" spans="1:22" hidden="1" outlineLevel="1">
      <c r="A746" s="40" t="s">
        <v>205</v>
      </c>
      <c r="B746" s="29">
        <f>(INDEX(Data!1090:1090,1,$P$1-18))+(INDEX(Data!1090:1090,1,$P$1-17))</f>
        <v>6366052</v>
      </c>
      <c r="C746" s="29">
        <f>(INDEX(Data!1090:1090,1,$P$1-16))+(INDEX(Data!1090:1090,1,$P$1-15))</f>
        <v>5455712</v>
      </c>
      <c r="D746" s="29">
        <f>(INDEX(Data!1090:1090,1,$P$1-14))+(INDEX(Data!1090:1090,1,$P$1-13))</f>
        <v>6627310</v>
      </c>
      <c r="E746" s="29">
        <f>(INDEX(Data!1090:1090,1,$P$1-12))+(INDEX(Data!1090:1090,1,$P$1-11))</f>
        <v>7267604</v>
      </c>
      <c r="F746" s="29">
        <f>(INDEX(Data!1090:1090,1,$P$1-10))+(INDEX(Data!1090:1090,1,$P$1-9))</f>
        <v>6931067</v>
      </c>
      <c r="G746" s="29">
        <f>(INDEX(Data!1090:1090,1,$P$1-8))+(INDEX(Data!1090:1090,1,$P$1-7))</f>
        <v>8200530</v>
      </c>
      <c r="H746" s="25">
        <f>(INDEX(Data!1090:1090,1,$P$1-6))+(INDEX(Data!1090:1090,1,$P$1-5))</f>
        <v>7588780</v>
      </c>
      <c r="I746" s="48">
        <f>(INDEX(Data!1090:1090,1,$P$1-4))+(INDEX(Data!1090:1090,1,$P$1-3))</f>
        <v>7190168</v>
      </c>
      <c r="J746" s="28">
        <f>(INDEX(Data!1090:1090,1,$P$1-2))+(INDEX(Data!1090:1090,1,$P$1-1))</f>
        <v>7567938</v>
      </c>
      <c r="K746" s="26">
        <f>(INDEX(Data!1090:1090,1,$P$1))+(INDEX(Data!1090:1090,1,$P$1+1))</f>
        <v>10573442.233556552</v>
      </c>
      <c r="N746" s="12"/>
      <c r="O746" s="12"/>
      <c r="P746" s="12"/>
      <c r="Q746" s="12"/>
      <c r="R746" s="12"/>
      <c r="S746" s="12"/>
      <c r="T746" s="12"/>
      <c r="U746" s="12"/>
    </row>
    <row r="747" spans="1:22" hidden="1" outlineLevel="1">
      <c r="A747" s="40" t="s">
        <v>375</v>
      </c>
      <c r="B747" s="29">
        <f>(INDEX(Data!1091:1091,1,$P$1-18))+(INDEX(Data!1091:1091,1,$P$1-17))</f>
        <v>10273202</v>
      </c>
      <c r="C747" s="29">
        <f>(INDEX(Data!1091:1091,1,$P$1-16))+(INDEX(Data!1091:1091,1,$P$1-15))</f>
        <v>8926982</v>
      </c>
      <c r="D747" s="29">
        <f>(INDEX(Data!1091:1091,1,$P$1-14))+(INDEX(Data!1091:1091,1,$P$1-13))</f>
        <v>10299026</v>
      </c>
      <c r="E747" s="29">
        <f>(INDEX(Data!1091:1091,1,$P$1-12))+(INDEX(Data!1091:1091,1,$P$1-11))</f>
        <v>10701136</v>
      </c>
      <c r="F747" s="29">
        <f>(INDEX(Data!1091:1091,1,$P$1-10))+(INDEX(Data!1091:1091,1,$P$1-9))</f>
        <v>8557264</v>
      </c>
      <c r="G747" s="29">
        <f>(INDEX(Data!1091:1091,1,$P$1-8))+(INDEX(Data!1091:1091,1,$P$1-7))</f>
        <v>10010062</v>
      </c>
      <c r="H747" s="25">
        <f>(INDEX(Data!1091:1091,1,$P$1-6))+(INDEX(Data!1091:1091,1,$P$1-5))</f>
        <v>12881150</v>
      </c>
      <c r="I747" s="48">
        <f>(INDEX(Data!1091:1091,1,$P$1-4))+(INDEX(Data!1091:1091,1,$P$1-3))</f>
        <v>8965759</v>
      </c>
      <c r="J747" s="28">
        <f>(INDEX(Data!1091:1091,1,$P$1-2))+(INDEX(Data!1091:1091,1,$P$1-1))</f>
        <v>8583728</v>
      </c>
      <c r="K747" s="26">
        <f>(INDEX(Data!1091:1091,1,$P$1))+(INDEX(Data!1091:1091,1,$P$1+1))</f>
        <v>14200412.993385268</v>
      </c>
      <c r="N747" s="12"/>
      <c r="O747" s="12"/>
      <c r="P747" s="12"/>
      <c r="Q747" s="12"/>
      <c r="R747" s="12"/>
      <c r="S747" s="12"/>
      <c r="T747" s="12"/>
      <c r="U747" s="12"/>
    </row>
    <row r="748" spans="1:22" collapsed="1">
      <c r="A748" s="370" t="s">
        <v>232</v>
      </c>
      <c r="B748" s="446">
        <f t="shared" ref="B748:F748" si="277">SUM(B745:B747)</f>
        <v>27543674</v>
      </c>
      <c r="C748" s="446">
        <f t="shared" si="277"/>
        <v>24338906</v>
      </c>
      <c r="D748" s="446">
        <f t="shared" si="277"/>
        <v>28565294</v>
      </c>
      <c r="E748" s="446">
        <f t="shared" si="277"/>
        <v>29730528</v>
      </c>
      <c r="F748" s="446">
        <f t="shared" si="277"/>
        <v>27719379</v>
      </c>
      <c r="G748" s="446">
        <f t="shared" ref="G748:K748" si="278">SUM(G745:G747)</f>
        <v>28964252</v>
      </c>
      <c r="H748" s="406">
        <f t="shared" si="278"/>
        <v>30384122</v>
      </c>
      <c r="I748" s="446">
        <f t="shared" si="278"/>
        <v>26100200</v>
      </c>
      <c r="J748" s="406">
        <f t="shared" si="278"/>
        <v>27156986</v>
      </c>
      <c r="K748" s="407">
        <f t="shared" si="278"/>
        <v>41889689.020000011</v>
      </c>
      <c r="N748" s="12"/>
      <c r="O748" s="12"/>
      <c r="P748" s="12"/>
      <c r="Q748" s="12"/>
      <c r="R748" s="12"/>
      <c r="S748" s="12"/>
      <c r="T748" s="12"/>
      <c r="U748" s="12"/>
    </row>
    <row r="749" spans="1:22" s="38" customFormat="1" hidden="1" outlineLevel="1">
      <c r="A749" s="602" t="s">
        <v>473</v>
      </c>
      <c r="B749" s="598"/>
      <c r="C749" s="598"/>
      <c r="D749" s="598"/>
      <c r="E749" s="598"/>
      <c r="F749" s="598"/>
      <c r="G749" s="598"/>
      <c r="H749" s="598"/>
      <c r="I749" s="598"/>
      <c r="J749" s="598"/>
      <c r="K749" s="597"/>
      <c r="L749" s="35"/>
      <c r="M749" s="35"/>
      <c r="N749" s="35"/>
      <c r="O749" s="35"/>
      <c r="P749" s="35"/>
      <c r="Q749" s="35"/>
      <c r="R749" s="35"/>
      <c r="S749" s="35"/>
      <c r="T749" s="35"/>
    </row>
    <row r="750" spans="1:22" hidden="1" outlineLevel="1">
      <c r="A750" s="425" t="s">
        <v>204</v>
      </c>
      <c r="B750" s="173">
        <f>(INDEX(Data!1095:1095,1,$P$1-18))+(INDEX(Data!1095:1095,1,$P$1-17))</f>
        <v>2739423</v>
      </c>
      <c r="C750" s="173">
        <f>(INDEX(Data!1095:1095,1,$P$1-16))+(INDEX(Data!1095:1095,1,$P$1-15))</f>
        <v>1751819</v>
      </c>
      <c r="D750" s="173">
        <f>(INDEX(Data!1095:1095,1,$P$1-14))+(INDEX(Data!1095:1095,1,$P$1-13))</f>
        <v>1720851</v>
      </c>
      <c r="E750" s="173">
        <f>(INDEX(Data!1095:1095,1,$P$1-12))+(INDEX(Data!1095:1095,1,$P$1-11))</f>
        <v>1744454</v>
      </c>
      <c r="F750" s="173">
        <f>(INDEX(Data!1095:1095,1,$P$1-10))+(INDEX(Data!1095:1095,1,$P$1-9))</f>
        <v>1984840</v>
      </c>
      <c r="G750" s="173">
        <f>(INDEX(Data!1095:1095,1,$P$1-8))+(INDEX(Data!1095:1095,1,$P$1-7))</f>
        <v>1592194</v>
      </c>
      <c r="H750" s="175">
        <f>(INDEX(Data!1095:1095,1,$P$1-6))+(INDEX(Data!1095:1095,1,$P$1-5))</f>
        <v>1915365</v>
      </c>
      <c r="I750" s="489">
        <f>(INDEX(Data!1095:1095,1,$P$1-4))+(INDEX(Data!1095:1095,1,$P$1-3))</f>
        <v>1700616</v>
      </c>
      <c r="J750" s="435">
        <f>(INDEX(Data!1095:1095,1,$P$1-2))+(INDEX(Data!1095:1095,1,$P$1-1))</f>
        <v>2095118</v>
      </c>
      <c r="K750" s="174">
        <f>(INDEX(Data!1095:1095,1,$P$1))+(INDEX(Data!1095:1095,1,$P$1+1))</f>
        <v>2259521.0520944679</v>
      </c>
      <c r="N750" s="12"/>
      <c r="O750" s="12"/>
      <c r="P750" s="12"/>
      <c r="Q750" s="12"/>
      <c r="R750" s="12"/>
      <c r="S750" s="12"/>
      <c r="T750" s="12"/>
      <c r="U750" s="12"/>
    </row>
    <row r="751" spans="1:22" hidden="1" outlineLevel="1">
      <c r="A751" s="425" t="s">
        <v>205</v>
      </c>
      <c r="B751" s="153">
        <f>(INDEX(Data!1096:1096,1,$P$1-18))+(INDEX(Data!1096:1096,1,$P$1-17))</f>
        <v>1933008</v>
      </c>
      <c r="C751" s="153">
        <f>(INDEX(Data!1096:1096,1,$P$1-16))+(INDEX(Data!1096:1096,1,$P$1-15))</f>
        <v>838723</v>
      </c>
      <c r="D751" s="153">
        <f>(INDEX(Data!1096:1096,1,$P$1-14))+(INDEX(Data!1096:1096,1,$P$1-13))</f>
        <v>1159140</v>
      </c>
      <c r="E751" s="153">
        <f>(INDEX(Data!1096:1096,1,$P$1-12))+(INDEX(Data!1096:1096,1,$P$1-11))</f>
        <v>1414733</v>
      </c>
      <c r="F751" s="153">
        <f>(INDEX(Data!1096:1096,1,$P$1-10))+(INDEX(Data!1096:1096,1,$P$1-9))</f>
        <v>1226445</v>
      </c>
      <c r="G751" s="153">
        <f>(INDEX(Data!1096:1096,1,$P$1-8))+(INDEX(Data!1096:1096,1,$P$1-7))</f>
        <v>1460557</v>
      </c>
      <c r="H751" s="154">
        <f>(INDEX(Data!1096:1096,1,$P$1-6))+(INDEX(Data!1096:1096,1,$P$1-5))</f>
        <v>1456493</v>
      </c>
      <c r="I751" s="483">
        <f>(INDEX(Data!1096:1096,1,$P$1-4))+(INDEX(Data!1096:1096,1,$P$1-3))</f>
        <v>1518535</v>
      </c>
      <c r="J751" s="394">
        <f>(INDEX(Data!1096:1096,1,$P$1-2))+(INDEX(Data!1096:1096,1,$P$1-1))</f>
        <v>1417213</v>
      </c>
      <c r="K751" s="155">
        <f>(INDEX(Data!1096:1096,1,$P$1))+(INDEX(Data!1096:1096,1,$P$1+1))</f>
        <v>1390878.4203377198</v>
      </c>
      <c r="N751" s="12"/>
      <c r="O751" s="12"/>
      <c r="P751" s="12"/>
      <c r="Q751" s="12"/>
      <c r="R751" s="12"/>
      <c r="S751" s="12"/>
      <c r="T751" s="12"/>
      <c r="U751" s="12"/>
    </row>
    <row r="752" spans="1:22" hidden="1" outlineLevel="1">
      <c r="A752" s="425" t="s">
        <v>375</v>
      </c>
      <c r="B752" s="153">
        <f>(INDEX(Data!1097:1097,1,$P$1-18))+(INDEX(Data!1097:1097,1,$P$1-17))</f>
        <v>2746201</v>
      </c>
      <c r="C752" s="153">
        <f>(INDEX(Data!1097:1097,1,$P$1-16))+(INDEX(Data!1097:1097,1,$P$1-15))</f>
        <v>1517565</v>
      </c>
      <c r="D752" s="153">
        <f>(INDEX(Data!1097:1097,1,$P$1-14))+(INDEX(Data!1097:1097,1,$P$1-13))</f>
        <v>1868504</v>
      </c>
      <c r="E752" s="153">
        <f>(INDEX(Data!1097:1097,1,$P$1-12))+(INDEX(Data!1097:1097,1,$P$1-11))</f>
        <v>1890101</v>
      </c>
      <c r="F752" s="153">
        <f>(INDEX(Data!1097:1097,1,$P$1-10))+(INDEX(Data!1097:1097,1,$P$1-9))</f>
        <v>1436620</v>
      </c>
      <c r="G752" s="153">
        <f>(INDEX(Data!1097:1097,1,$P$1-8))+(INDEX(Data!1097:1097,1,$P$1-7))</f>
        <v>1803124</v>
      </c>
      <c r="H752" s="154">
        <f>(INDEX(Data!1097:1097,1,$P$1-6))+(INDEX(Data!1097:1097,1,$P$1-5))</f>
        <v>2035713</v>
      </c>
      <c r="I752" s="483">
        <f>(INDEX(Data!1097:1097,1,$P$1-4))+(INDEX(Data!1097:1097,1,$P$1-3))</f>
        <v>2261162</v>
      </c>
      <c r="J752" s="394">
        <f>(INDEX(Data!1097:1097,1,$P$1-2))+(INDEX(Data!1097:1097,1,$P$1-1))</f>
        <v>1902643</v>
      </c>
      <c r="K752" s="155">
        <f>(INDEX(Data!1097:1097,1,$P$1))+(INDEX(Data!1097:1097,1,$P$1+1))</f>
        <v>2094764.0883192997</v>
      </c>
      <c r="N752" s="12"/>
      <c r="O752" s="12"/>
      <c r="P752" s="12"/>
      <c r="Q752" s="12"/>
      <c r="R752" s="12"/>
      <c r="S752" s="12"/>
      <c r="T752" s="12"/>
      <c r="U752" s="12"/>
    </row>
    <row r="753" spans="1:21" ht="11.25" customHeight="1" collapsed="1">
      <c r="A753" s="370" t="s">
        <v>473</v>
      </c>
      <c r="B753" s="446">
        <f t="shared" ref="B753:F753" si="279">SUM(B750:B752)</f>
        <v>7418632</v>
      </c>
      <c r="C753" s="446">
        <f t="shared" si="279"/>
        <v>4108107</v>
      </c>
      <c r="D753" s="446">
        <f t="shared" si="279"/>
        <v>4748495</v>
      </c>
      <c r="E753" s="446">
        <f t="shared" si="279"/>
        <v>5049288</v>
      </c>
      <c r="F753" s="446">
        <f t="shared" si="279"/>
        <v>4647905</v>
      </c>
      <c r="G753" s="446">
        <f t="shared" ref="G753:K753" si="280">SUM(G750:G752)</f>
        <v>4855875</v>
      </c>
      <c r="H753" s="406">
        <f t="shared" si="280"/>
        <v>5407571</v>
      </c>
      <c r="I753" s="446">
        <f t="shared" si="280"/>
        <v>5480313</v>
      </c>
      <c r="J753" s="406">
        <f t="shared" si="280"/>
        <v>5414974</v>
      </c>
      <c r="K753" s="407">
        <f t="shared" si="280"/>
        <v>5745163.5607514875</v>
      </c>
      <c r="N753" s="12"/>
      <c r="O753" s="12"/>
      <c r="P753" s="12"/>
      <c r="Q753" s="12"/>
      <c r="R753" s="12"/>
      <c r="S753" s="12"/>
      <c r="T753" s="12"/>
      <c r="U753" s="12"/>
    </row>
    <row r="754" spans="1:21" s="38" customFormat="1" hidden="1" outlineLevel="1">
      <c r="A754" s="600" t="s">
        <v>197</v>
      </c>
      <c r="B754" s="598"/>
      <c r="C754" s="598"/>
      <c r="D754" s="598"/>
      <c r="E754" s="598"/>
      <c r="F754" s="598"/>
      <c r="G754" s="598"/>
      <c r="H754" s="598"/>
      <c r="I754" s="598"/>
      <c r="J754" s="598"/>
      <c r="K754" s="597"/>
      <c r="L754" s="35"/>
      <c r="M754" s="35"/>
      <c r="N754" s="35"/>
      <c r="O754" s="35"/>
      <c r="P754" s="35"/>
      <c r="Q754" s="35"/>
      <c r="R754" s="35"/>
      <c r="S754" s="35"/>
      <c r="T754" s="35"/>
    </row>
    <row r="755" spans="1:21" hidden="1" outlineLevel="1">
      <c r="A755" s="425" t="s">
        <v>204</v>
      </c>
      <c r="B755" s="173">
        <f>(INDEX(Data!1101:1101,1,$P$1-18))+(INDEX(Data!1101:1101,1,$P$1-17))</f>
        <v>150000</v>
      </c>
      <c r="C755" s="173">
        <f>(INDEX(Data!1101:1101,1,$P$1-16))+(INDEX(Data!1101:1101,1,$P$1-15))</f>
        <v>750000</v>
      </c>
      <c r="D755" s="173">
        <f>(INDEX(Data!1101:1101,1,$P$1-14))+(INDEX(Data!1101:1101,1,$P$1-13))</f>
        <v>750000</v>
      </c>
      <c r="E755" s="173">
        <f>(INDEX(Data!1101:1101,1,$P$1-12))+(INDEX(Data!1101:1101,1,$P$1-11))</f>
        <v>750000</v>
      </c>
      <c r="F755" s="173">
        <f>(INDEX(Data!1101:1101,1,$P$1-10))+(INDEX(Data!1101:1101,1,$P$1-9))</f>
        <v>750000</v>
      </c>
      <c r="G755" s="173">
        <f>(INDEX(Data!1101:1101,1,$P$1-8))+(INDEX(Data!1101:1101,1,$P$1-7))</f>
        <v>750000</v>
      </c>
      <c r="H755" s="175">
        <f>(INDEX(Data!1101:1101,1,$P$1-6))+(INDEX(Data!1101:1101,1,$P$1-5))</f>
        <v>750000</v>
      </c>
      <c r="I755" s="489">
        <f>(INDEX(Data!1101:1101,1,$P$1-4))+(INDEX(Data!1101:1101,1,$P$1-3))</f>
        <v>750000</v>
      </c>
      <c r="J755" s="435">
        <f>(INDEX(Data!1101:1101,1,$P$1-2))+(INDEX(Data!1101:1101,1,$P$1-1))</f>
        <v>750000</v>
      </c>
      <c r="K755" s="174">
        <f>(INDEX(Data!1101:1101,1,$P$1))+(INDEX(Data!1101:1101,1,$P$1+1))</f>
        <v>2633132</v>
      </c>
      <c r="N755" s="12"/>
      <c r="O755" s="12"/>
      <c r="P755" s="12"/>
      <c r="Q755" s="12"/>
      <c r="R755" s="12"/>
      <c r="S755" s="12"/>
      <c r="T755" s="12"/>
      <c r="U755" s="12"/>
    </row>
    <row r="756" spans="1:21" hidden="1" outlineLevel="1">
      <c r="A756" s="425" t="s">
        <v>205</v>
      </c>
      <c r="B756" s="153">
        <f>(INDEX(Data!1102:1102,1,$P$1-18))+(INDEX(Data!1102:1102,1,$P$1-17))</f>
        <v>150000</v>
      </c>
      <c r="C756" s="153">
        <f>(INDEX(Data!1102:1102,1,$P$1-16))+(INDEX(Data!1102:1102,1,$P$1-15))</f>
        <v>750000</v>
      </c>
      <c r="D756" s="153">
        <f>(INDEX(Data!1102:1102,1,$P$1-14))+(INDEX(Data!1102:1102,1,$P$1-13))</f>
        <v>750000</v>
      </c>
      <c r="E756" s="153">
        <f>(INDEX(Data!1102:1102,1,$P$1-12))+(INDEX(Data!1102:1102,1,$P$1-11))</f>
        <v>750000</v>
      </c>
      <c r="F756" s="153">
        <f>(INDEX(Data!1102:1102,1,$P$1-10))+(INDEX(Data!1102:1102,1,$P$1-9))</f>
        <v>750000</v>
      </c>
      <c r="G756" s="153">
        <f>(INDEX(Data!1102:1102,1,$P$1-8))+(INDEX(Data!1102:1102,1,$P$1-7))</f>
        <v>750000</v>
      </c>
      <c r="H756" s="154">
        <f>(INDEX(Data!1102:1102,1,$P$1-6))+(INDEX(Data!1102:1102,1,$P$1-5))</f>
        <v>750000</v>
      </c>
      <c r="I756" s="483">
        <f>(INDEX(Data!1102:1102,1,$P$1-4))+(INDEX(Data!1102:1102,1,$P$1-3))</f>
        <v>750000</v>
      </c>
      <c r="J756" s="394">
        <f>(INDEX(Data!1102:1102,1,$P$1-2))+(INDEX(Data!1102:1102,1,$P$1-1))</f>
        <v>750000</v>
      </c>
      <c r="K756" s="155">
        <f>(INDEX(Data!1102:1102,1,$P$1))+(INDEX(Data!1102:1102,1,$P$1+1))</f>
        <v>2633132</v>
      </c>
      <c r="N756" s="12"/>
      <c r="O756" s="12"/>
      <c r="P756" s="12"/>
      <c r="Q756" s="12"/>
      <c r="R756" s="12"/>
      <c r="S756" s="12"/>
      <c r="T756" s="12"/>
      <c r="U756" s="12"/>
    </row>
    <row r="757" spans="1:21" hidden="1" outlineLevel="1">
      <c r="A757" s="425" t="s">
        <v>375</v>
      </c>
      <c r="B757" s="153">
        <f>(INDEX(Data!1103:1103,1,$P$1-18))+(INDEX(Data!1103:1103,1,$P$1-17))</f>
        <v>150000</v>
      </c>
      <c r="C757" s="153">
        <f>(INDEX(Data!1103:1103,1,$P$1-16))+(INDEX(Data!1103:1103,1,$P$1-15))</f>
        <v>750000</v>
      </c>
      <c r="D757" s="153">
        <f>(INDEX(Data!1103:1103,1,$P$1-14))+(INDEX(Data!1103:1103,1,$P$1-13))</f>
        <v>750000</v>
      </c>
      <c r="E757" s="153">
        <f>(INDEX(Data!1103:1103,1,$P$1-12))+(INDEX(Data!1103:1103,1,$P$1-11))</f>
        <v>750000</v>
      </c>
      <c r="F757" s="153">
        <f>(INDEX(Data!1103:1103,1,$P$1-10))+(INDEX(Data!1103:1103,1,$P$1-9))</f>
        <v>750000</v>
      </c>
      <c r="G757" s="153">
        <f>(INDEX(Data!1103:1103,1,$P$1-8))+(INDEX(Data!1103:1103,1,$P$1-7))</f>
        <v>750000</v>
      </c>
      <c r="H757" s="154">
        <f>(INDEX(Data!1103:1103,1,$P$1-6))+(INDEX(Data!1103:1103,1,$P$1-5))</f>
        <v>750000</v>
      </c>
      <c r="I757" s="483">
        <f>(INDEX(Data!1103:1103,1,$P$1-4))+(INDEX(Data!1103:1103,1,$P$1-3))</f>
        <v>750000</v>
      </c>
      <c r="J757" s="394">
        <f>(INDEX(Data!1103:1103,1,$P$1-2))+(INDEX(Data!1103:1103,1,$P$1-1))</f>
        <v>750000</v>
      </c>
      <c r="K757" s="155">
        <f>(INDEX(Data!1103:1103,1,$P$1))+(INDEX(Data!1103:1103,1,$P$1+1))</f>
        <v>2633132</v>
      </c>
      <c r="N757" s="12"/>
      <c r="O757" s="12"/>
      <c r="P757" s="12"/>
      <c r="Q757" s="12"/>
      <c r="R757" s="12"/>
      <c r="S757" s="12"/>
      <c r="T757" s="12"/>
      <c r="U757" s="12"/>
    </row>
    <row r="758" spans="1:21" collapsed="1">
      <c r="A758" s="370" t="s">
        <v>197</v>
      </c>
      <c r="B758" s="446">
        <f t="shared" ref="B758:F758" si="281">SUM(B755:B757)</f>
        <v>450000</v>
      </c>
      <c r="C758" s="446">
        <f t="shared" si="281"/>
        <v>2250000</v>
      </c>
      <c r="D758" s="446">
        <f t="shared" si="281"/>
        <v>2250000</v>
      </c>
      <c r="E758" s="446">
        <f t="shared" si="281"/>
        <v>2250000</v>
      </c>
      <c r="F758" s="446">
        <f t="shared" si="281"/>
        <v>2250000</v>
      </c>
      <c r="G758" s="446">
        <f t="shared" ref="G758:K758" si="282">SUM(G755:G757)</f>
        <v>2250000</v>
      </c>
      <c r="H758" s="406">
        <f t="shared" si="282"/>
        <v>2250000</v>
      </c>
      <c r="I758" s="446">
        <f t="shared" si="282"/>
        <v>2250000</v>
      </c>
      <c r="J758" s="406">
        <f t="shared" si="282"/>
        <v>2250000</v>
      </c>
      <c r="K758" s="407">
        <f t="shared" si="282"/>
        <v>7899396</v>
      </c>
      <c r="N758" s="12"/>
      <c r="O758" s="12"/>
      <c r="P758" s="12"/>
      <c r="Q758" s="12"/>
      <c r="R758" s="12"/>
      <c r="S758" s="12"/>
      <c r="T758" s="12"/>
      <c r="U758" s="12"/>
    </row>
    <row r="759" spans="1:21" hidden="1">
      <c r="A759" s="398" t="s">
        <v>392</v>
      </c>
      <c r="B759" s="490"/>
      <c r="C759" s="490"/>
      <c r="D759" s="490"/>
      <c r="E759" s="490"/>
      <c r="F759" s="490"/>
      <c r="G759" s="490"/>
      <c r="H759" s="400"/>
      <c r="I759" s="490"/>
      <c r="J759" s="400"/>
      <c r="K759" s="401"/>
      <c r="N759" s="12"/>
      <c r="O759" s="12"/>
      <c r="P759" s="12"/>
      <c r="Q759" s="12"/>
      <c r="R759" s="12"/>
      <c r="S759" s="12"/>
      <c r="T759" s="12"/>
      <c r="U759" s="12"/>
    </row>
    <row r="760" spans="1:21" hidden="1">
      <c r="A760" s="398" t="s">
        <v>393</v>
      </c>
      <c r="B760" s="490"/>
      <c r="C760" s="490"/>
      <c r="D760" s="490"/>
      <c r="E760" s="490"/>
      <c r="F760" s="490"/>
      <c r="G760" s="490"/>
      <c r="H760" s="400"/>
      <c r="I760" s="490"/>
      <c r="J760" s="400"/>
      <c r="K760" s="401"/>
      <c r="N760" s="12"/>
      <c r="O760" s="12"/>
      <c r="P760" s="12"/>
      <c r="Q760" s="12"/>
      <c r="R760" s="12"/>
      <c r="S760" s="12"/>
      <c r="T760" s="12"/>
      <c r="U760" s="12"/>
    </row>
    <row r="761" spans="1:21" hidden="1">
      <c r="A761" s="398" t="s">
        <v>394</v>
      </c>
      <c r="B761" s="490"/>
      <c r="C761" s="490"/>
      <c r="D761" s="490"/>
      <c r="E761" s="490"/>
      <c r="F761" s="490"/>
      <c r="G761" s="490"/>
      <c r="H761" s="400"/>
      <c r="I761" s="490"/>
      <c r="J761" s="400"/>
      <c r="K761" s="401"/>
      <c r="N761" s="12"/>
      <c r="O761" s="12"/>
      <c r="P761" s="12"/>
      <c r="Q761" s="12"/>
      <c r="R761" s="12"/>
      <c r="S761" s="12"/>
      <c r="T761" s="12"/>
      <c r="U761" s="12"/>
    </row>
    <row r="762" spans="1:21" hidden="1">
      <c r="A762" s="398" t="s">
        <v>395</v>
      </c>
      <c r="B762" s="490"/>
      <c r="C762" s="490"/>
      <c r="D762" s="490"/>
      <c r="E762" s="490"/>
      <c r="F762" s="490"/>
      <c r="G762" s="490"/>
      <c r="H762" s="400"/>
      <c r="I762" s="490"/>
      <c r="J762" s="400"/>
      <c r="K762" s="401"/>
      <c r="N762" s="12"/>
      <c r="O762" s="12"/>
      <c r="P762" s="12"/>
      <c r="Q762" s="12"/>
      <c r="R762" s="12"/>
      <c r="S762" s="12"/>
      <c r="T762" s="12"/>
      <c r="U762" s="12"/>
    </row>
    <row r="763" spans="1:21" ht="25.5" hidden="1">
      <c r="A763" s="398" t="s">
        <v>396</v>
      </c>
      <c r="B763" s="490"/>
      <c r="C763" s="490"/>
      <c r="D763" s="490"/>
      <c r="E763" s="490"/>
      <c r="F763" s="490"/>
      <c r="G763" s="490"/>
      <c r="H763" s="400"/>
      <c r="I763" s="490"/>
      <c r="J763" s="400"/>
      <c r="K763" s="401"/>
      <c r="N763" s="12"/>
      <c r="O763" s="12"/>
      <c r="P763" s="12"/>
      <c r="Q763" s="12"/>
      <c r="R763" s="12"/>
      <c r="S763" s="12"/>
      <c r="T763" s="12"/>
      <c r="U763" s="12"/>
    </row>
    <row r="764" spans="1:21" hidden="1">
      <c r="A764" s="398" t="s">
        <v>397</v>
      </c>
      <c r="B764" s="490"/>
      <c r="C764" s="490"/>
      <c r="D764" s="490"/>
      <c r="E764" s="490"/>
      <c r="F764" s="490"/>
      <c r="G764" s="490"/>
      <c r="H764" s="400"/>
      <c r="I764" s="490"/>
      <c r="J764" s="400"/>
      <c r="K764" s="401"/>
      <c r="N764" s="12"/>
      <c r="O764" s="12"/>
      <c r="P764" s="12"/>
      <c r="Q764" s="12"/>
      <c r="R764" s="12"/>
      <c r="S764" s="12"/>
      <c r="T764" s="12"/>
      <c r="U764" s="12"/>
    </row>
    <row r="765" spans="1:21" hidden="1">
      <c r="A765" s="398" t="s">
        <v>446</v>
      </c>
      <c r="B765" s="490"/>
      <c r="C765" s="490"/>
      <c r="D765" s="490"/>
      <c r="E765" s="490"/>
      <c r="F765" s="490"/>
      <c r="G765" s="490"/>
      <c r="H765" s="400"/>
      <c r="I765" s="490"/>
      <c r="J765" s="400"/>
      <c r="K765" s="401"/>
      <c r="N765" s="12"/>
      <c r="O765" s="12"/>
      <c r="P765" s="12"/>
      <c r="Q765" s="12"/>
      <c r="R765" s="12"/>
      <c r="S765" s="12"/>
      <c r="T765" s="12"/>
      <c r="U765" s="12"/>
    </row>
    <row r="766" spans="1:21" hidden="1">
      <c r="A766" s="398" t="s">
        <v>447</v>
      </c>
      <c r="B766" s="490"/>
      <c r="C766" s="490"/>
      <c r="D766" s="490"/>
      <c r="E766" s="490"/>
      <c r="F766" s="490"/>
      <c r="G766" s="490"/>
      <c r="H766" s="400"/>
      <c r="I766" s="490"/>
      <c r="J766" s="400"/>
      <c r="K766" s="401"/>
      <c r="N766" s="12"/>
      <c r="O766" s="12"/>
      <c r="P766" s="12"/>
      <c r="Q766" s="12"/>
      <c r="R766" s="12"/>
      <c r="S766" s="12"/>
      <c r="T766" s="12"/>
      <c r="U766" s="12"/>
    </row>
    <row r="767" spans="1:21" ht="29.25" customHeight="1" thickBot="1">
      <c r="A767" s="376" t="s">
        <v>248</v>
      </c>
      <c r="B767" s="378">
        <f t="shared" ref="B767:F767" si="283">B758+B753+B748</f>
        <v>35412306</v>
      </c>
      <c r="C767" s="378">
        <f t="shared" si="283"/>
        <v>30697013</v>
      </c>
      <c r="D767" s="378">
        <f t="shared" si="283"/>
        <v>35563789</v>
      </c>
      <c r="E767" s="378">
        <f t="shared" si="283"/>
        <v>37029816</v>
      </c>
      <c r="F767" s="378">
        <f t="shared" si="283"/>
        <v>34617284</v>
      </c>
      <c r="G767" s="378">
        <f t="shared" ref="G767:K767" si="284">G758+G753+G748</f>
        <v>36070127</v>
      </c>
      <c r="H767" s="404">
        <f t="shared" si="284"/>
        <v>38041693</v>
      </c>
      <c r="I767" s="479">
        <f t="shared" si="284"/>
        <v>33830513</v>
      </c>
      <c r="J767" s="381">
        <f t="shared" si="284"/>
        <v>34821960</v>
      </c>
      <c r="K767" s="379">
        <f t="shared" si="284"/>
        <v>55534248.580751494</v>
      </c>
      <c r="N767" s="12"/>
      <c r="O767" s="12"/>
      <c r="P767" s="12"/>
      <c r="Q767" s="12"/>
      <c r="R767" s="12"/>
      <c r="S767" s="12"/>
      <c r="T767" s="12"/>
      <c r="U767" s="12"/>
    </row>
    <row r="768" spans="1:21" ht="13.5" thickBot="1">
      <c r="K768" s="502"/>
      <c r="N768" s="12"/>
      <c r="O768" s="12"/>
      <c r="P768" s="12"/>
      <c r="Q768" s="12"/>
      <c r="R768" s="12"/>
      <c r="S768" s="12"/>
      <c r="T768" s="12"/>
      <c r="U768" s="12"/>
    </row>
    <row r="769" spans="1:22" ht="13.5" customHeight="1" thickBot="1">
      <c r="A769" s="549" t="s">
        <v>325</v>
      </c>
      <c r="B769" s="550"/>
      <c r="C769" s="550"/>
      <c r="D769" s="550"/>
      <c r="E769" s="550"/>
      <c r="F769" s="550"/>
      <c r="G769" s="550"/>
      <c r="H769" s="550"/>
      <c r="I769" s="550"/>
      <c r="J769" s="550"/>
      <c r="K769" s="564"/>
      <c r="N769" s="12"/>
      <c r="O769" s="12"/>
      <c r="P769" s="12"/>
      <c r="Q769" s="12"/>
      <c r="R769" s="12"/>
      <c r="S769" s="12"/>
      <c r="T769" s="12"/>
      <c r="U769" s="12"/>
      <c r="V769" s="12"/>
    </row>
    <row r="770" spans="1:22">
      <c r="A770" s="448" t="s">
        <v>208</v>
      </c>
      <c r="B770" s="449" t="str">
        <f>$O$1-18&amp;" - "&amp;$O$1-17</f>
        <v>2002 - 2003</v>
      </c>
      <c r="C770" s="449" t="str">
        <f>$O$1-16&amp;" - "&amp;$O$1-15</f>
        <v>2004 - 2005</v>
      </c>
      <c r="D770" s="449" t="str">
        <f>$O$1-14&amp;" - "&amp;$O$1-13</f>
        <v>2006 - 2007</v>
      </c>
      <c r="E770" s="449" t="str">
        <f>$O$1-12&amp;" - "&amp;$O$1-11</f>
        <v>2008 - 2009</v>
      </c>
      <c r="F770" s="449" t="str">
        <f>$O$1-10&amp;" - "&amp;$O$1-9</f>
        <v>2010 - 2011</v>
      </c>
      <c r="G770" s="494" t="str">
        <f>$O$1-8&amp;" - "&amp;$O$1-7</f>
        <v>2012 - 2013</v>
      </c>
      <c r="H770" s="450" t="str">
        <f>$O$1-6&amp;" - "&amp;$O$1-5</f>
        <v>2014 - 2015</v>
      </c>
      <c r="I770" s="450" t="str">
        <f>$O$1-4&amp;" - "&amp;$O$1-3</f>
        <v>2016 - 2017</v>
      </c>
      <c r="J770" s="450" t="str">
        <f>$O$1-2&amp;" - "&amp;$O$1-1</f>
        <v>2018 - 2019</v>
      </c>
      <c r="K770" s="465" t="str">
        <f>$O$1&amp;" - "&amp;$O$1+1</f>
        <v>2020 - 2021</v>
      </c>
      <c r="N770" s="12"/>
      <c r="O770" s="12"/>
      <c r="P770" s="12"/>
      <c r="Q770" s="12"/>
      <c r="R770" s="12"/>
      <c r="S770" s="12"/>
      <c r="T770" s="12"/>
      <c r="U770" s="12"/>
    </row>
    <row r="771" spans="1:22" s="38" customFormat="1" hidden="1" outlineLevel="1">
      <c r="A771" s="600" t="s">
        <v>248</v>
      </c>
      <c r="B771" s="598"/>
      <c r="C771" s="598"/>
      <c r="D771" s="598"/>
      <c r="E771" s="598"/>
      <c r="F771" s="598"/>
      <c r="G771" s="598"/>
      <c r="H771" s="598"/>
      <c r="I771" s="598"/>
      <c r="J771" s="598"/>
      <c r="K771" s="597"/>
      <c r="L771" s="35"/>
      <c r="M771" s="35"/>
      <c r="N771" s="35"/>
      <c r="O771" s="35"/>
      <c r="P771" s="35"/>
      <c r="Q771" s="35"/>
      <c r="R771" s="35"/>
      <c r="S771" s="35"/>
      <c r="T771" s="35"/>
    </row>
    <row r="772" spans="1:22" hidden="1" outlineLevel="1">
      <c r="A772" s="40" t="s">
        <v>204</v>
      </c>
      <c r="B772" s="160">
        <f t="shared" ref="B772:F772" si="285">B745+B750+B755</f>
        <v>13793843</v>
      </c>
      <c r="C772" s="160">
        <f t="shared" si="285"/>
        <v>12458031</v>
      </c>
      <c r="D772" s="160">
        <f t="shared" si="285"/>
        <v>14109809</v>
      </c>
      <c r="E772" s="160">
        <f t="shared" si="285"/>
        <v>14256242</v>
      </c>
      <c r="F772" s="160">
        <f t="shared" si="285"/>
        <v>14965888</v>
      </c>
      <c r="G772" s="160">
        <f t="shared" ref="G772:K772" si="286">G745+G750+G755</f>
        <v>13095854</v>
      </c>
      <c r="H772" s="195">
        <f t="shared" si="286"/>
        <v>12579557</v>
      </c>
      <c r="I772" s="195">
        <f t="shared" si="286"/>
        <v>12394889</v>
      </c>
      <c r="J772" s="163">
        <f t="shared" si="286"/>
        <v>13850438</v>
      </c>
      <c r="K772" s="217">
        <f t="shared" si="286"/>
        <v>22008486.845152654</v>
      </c>
      <c r="N772" s="12"/>
      <c r="O772" s="12"/>
      <c r="P772" s="12"/>
      <c r="Q772" s="12"/>
      <c r="R772" s="12"/>
      <c r="S772" s="12"/>
      <c r="T772" s="12"/>
      <c r="U772" s="12"/>
    </row>
    <row r="773" spans="1:22" hidden="1" outlineLevel="1">
      <c r="A773" s="40" t="s">
        <v>205</v>
      </c>
      <c r="B773" s="29">
        <f t="shared" ref="B773:F773" si="287">B746+B751+B756</f>
        <v>8449060</v>
      </c>
      <c r="C773" s="29">
        <f t="shared" si="287"/>
        <v>7044435</v>
      </c>
      <c r="D773" s="29">
        <f t="shared" si="287"/>
        <v>8536450</v>
      </c>
      <c r="E773" s="29">
        <f t="shared" si="287"/>
        <v>9432337</v>
      </c>
      <c r="F773" s="29">
        <f t="shared" si="287"/>
        <v>8907512</v>
      </c>
      <c r="G773" s="29">
        <f t="shared" ref="G773:K773" si="288">G746+G751+G756</f>
        <v>10411087</v>
      </c>
      <c r="H773" s="25">
        <f t="shared" si="288"/>
        <v>9795273</v>
      </c>
      <c r="I773" s="48">
        <f t="shared" si="288"/>
        <v>9458703</v>
      </c>
      <c r="J773" s="28">
        <f t="shared" si="288"/>
        <v>9735151</v>
      </c>
      <c r="K773" s="215">
        <f t="shared" si="288"/>
        <v>14597452.653894272</v>
      </c>
      <c r="N773" s="12"/>
      <c r="O773" s="12"/>
      <c r="P773" s="12"/>
      <c r="Q773" s="12"/>
      <c r="R773" s="12"/>
      <c r="S773" s="12"/>
      <c r="T773" s="12"/>
      <c r="U773" s="12"/>
    </row>
    <row r="774" spans="1:22" hidden="1" outlineLevel="1">
      <c r="A774" s="40" t="s">
        <v>375</v>
      </c>
      <c r="B774" s="29">
        <f t="shared" ref="B774:F774" si="289">B747+B752+B757</f>
        <v>13169403</v>
      </c>
      <c r="C774" s="29">
        <f t="shared" si="289"/>
        <v>11194547</v>
      </c>
      <c r="D774" s="29">
        <f t="shared" si="289"/>
        <v>12917530</v>
      </c>
      <c r="E774" s="29">
        <f t="shared" si="289"/>
        <v>13341237</v>
      </c>
      <c r="F774" s="29">
        <f t="shared" si="289"/>
        <v>10743884</v>
      </c>
      <c r="G774" s="29">
        <f t="shared" ref="G774:K774" si="290">G747+G752+G757</f>
        <v>12563186</v>
      </c>
      <c r="H774" s="25">
        <f t="shared" si="290"/>
        <v>15666863</v>
      </c>
      <c r="I774" s="48">
        <f t="shared" si="290"/>
        <v>11976921</v>
      </c>
      <c r="J774" s="28">
        <f t="shared" si="290"/>
        <v>11236371</v>
      </c>
      <c r="K774" s="215">
        <f t="shared" si="290"/>
        <v>18928309.081704568</v>
      </c>
      <c r="N774" s="12"/>
      <c r="O774" s="12"/>
      <c r="P774" s="12"/>
      <c r="Q774" s="12"/>
      <c r="R774" s="12"/>
      <c r="S774" s="12"/>
      <c r="T774" s="12"/>
      <c r="U774" s="12"/>
    </row>
    <row r="775" spans="1:22" ht="26.25" collapsed="1" thickBot="1">
      <c r="A775" s="376" t="s">
        <v>248</v>
      </c>
      <c r="B775" s="446">
        <f t="shared" ref="B775:F775" si="291">SUM(B772:B774)</f>
        <v>35412306</v>
      </c>
      <c r="C775" s="446">
        <f t="shared" si="291"/>
        <v>30697013</v>
      </c>
      <c r="D775" s="446">
        <f t="shared" si="291"/>
        <v>35563789</v>
      </c>
      <c r="E775" s="446">
        <f t="shared" si="291"/>
        <v>37029816</v>
      </c>
      <c r="F775" s="446">
        <f t="shared" si="291"/>
        <v>34617284</v>
      </c>
      <c r="G775" s="446">
        <f t="shared" ref="G775:K775" si="292">SUM(G772:G774)</f>
        <v>36070127</v>
      </c>
      <c r="H775" s="406">
        <f t="shared" si="292"/>
        <v>38041693</v>
      </c>
      <c r="I775" s="446">
        <f t="shared" si="292"/>
        <v>33830513</v>
      </c>
      <c r="J775" s="406">
        <f t="shared" si="292"/>
        <v>34821960</v>
      </c>
      <c r="K775" s="407">
        <f t="shared" si="292"/>
        <v>55534248.580751494</v>
      </c>
      <c r="N775" s="12"/>
      <c r="O775" s="12"/>
      <c r="P775" s="12"/>
      <c r="Q775" s="12"/>
      <c r="R775" s="12"/>
      <c r="S775" s="12"/>
      <c r="T775" s="12"/>
      <c r="U775" s="12"/>
    </row>
    <row r="776" spans="1:22">
      <c r="K776" s="503"/>
    </row>
    <row r="777" spans="1:22">
      <c r="K777" s="194"/>
    </row>
    <row r="778" spans="1:22">
      <c r="K778" s="194"/>
    </row>
    <row r="779" spans="1:22">
      <c r="K779" s="194"/>
    </row>
    <row r="780" spans="1:22">
      <c r="K780" s="194"/>
    </row>
    <row r="781" spans="1:22">
      <c r="K781" s="194"/>
    </row>
    <row r="782" spans="1:22">
      <c r="K782" s="194"/>
    </row>
    <row r="783" spans="1:22">
      <c r="K783" s="194"/>
    </row>
    <row r="784" spans="1:22">
      <c r="K784" s="194"/>
    </row>
    <row r="785" spans="1:22">
      <c r="K785" s="194"/>
    </row>
    <row r="786" spans="1:22">
      <c r="K786" s="194"/>
    </row>
    <row r="787" spans="1:22">
      <c r="K787" s="194"/>
    </row>
    <row r="788" spans="1:22">
      <c r="K788" s="194"/>
    </row>
    <row r="789" spans="1:22">
      <c r="K789" s="194"/>
    </row>
    <row r="790" spans="1:22">
      <c r="K790" s="194"/>
    </row>
    <row r="791" spans="1:22">
      <c r="K791" s="194"/>
    </row>
    <row r="792" spans="1:22">
      <c r="K792" s="194"/>
    </row>
    <row r="793" spans="1:22">
      <c r="K793" s="194"/>
    </row>
    <row r="794" spans="1:22">
      <c r="K794" s="194"/>
    </row>
    <row r="795" spans="1:22">
      <c r="K795" s="194"/>
    </row>
    <row r="796" spans="1:22" ht="13.5" thickBot="1">
      <c r="K796" s="456"/>
      <c r="N796" s="12"/>
      <c r="O796" s="12"/>
      <c r="P796" s="12"/>
      <c r="Q796" s="12"/>
      <c r="R796" s="12"/>
      <c r="S796" s="12"/>
      <c r="T796" s="12"/>
      <c r="U796" s="12"/>
    </row>
    <row r="797" spans="1:22" ht="13.5" customHeight="1" thickBot="1">
      <c r="A797" s="551" t="s">
        <v>326</v>
      </c>
      <c r="B797" s="552"/>
      <c r="C797" s="552"/>
      <c r="D797" s="552"/>
      <c r="E797" s="552"/>
      <c r="F797" s="552"/>
      <c r="G797" s="552"/>
      <c r="H797" s="552"/>
      <c r="I797" s="552"/>
      <c r="J797" s="552"/>
      <c r="K797" s="559"/>
      <c r="N797" s="12"/>
      <c r="O797" s="12"/>
      <c r="P797" s="12"/>
      <c r="Q797" s="12"/>
      <c r="R797" s="12"/>
      <c r="S797" s="12"/>
      <c r="T797" s="12"/>
      <c r="U797" s="12"/>
      <c r="V797" s="12"/>
    </row>
    <row r="798" spans="1:22" ht="13.5" thickBot="1">
      <c r="A798" s="248" t="s">
        <v>483</v>
      </c>
      <c r="B798" s="681" t="s">
        <v>100</v>
      </c>
      <c r="C798" s="682"/>
      <c r="D798" s="682"/>
      <c r="E798" s="682"/>
      <c r="F798" s="682"/>
      <c r="G798" s="682"/>
      <c r="H798" s="682"/>
      <c r="I798" s="682"/>
      <c r="J798" s="682"/>
      <c r="K798" s="683"/>
      <c r="N798" s="12"/>
      <c r="O798" s="12"/>
      <c r="P798" s="12"/>
      <c r="Q798" s="12"/>
      <c r="R798" s="12"/>
      <c r="S798" s="12"/>
      <c r="T798" s="12"/>
      <c r="U798" s="12"/>
    </row>
    <row r="799" spans="1:22">
      <c r="A799" s="448" t="s">
        <v>206</v>
      </c>
      <c r="B799" s="449" t="str">
        <f>$O$1-18&amp;" - "&amp;$O$1-17</f>
        <v>2002 - 2003</v>
      </c>
      <c r="C799" s="449" t="str">
        <f>$O$1-16&amp;" - "&amp;$O$1-15</f>
        <v>2004 - 2005</v>
      </c>
      <c r="D799" s="449" t="str">
        <f>$O$1-14&amp;" - "&amp;$O$1-13</f>
        <v>2006 - 2007</v>
      </c>
      <c r="E799" s="449" t="str">
        <f>$O$1-12&amp;" - "&amp;$O$1-11</f>
        <v>2008 - 2009</v>
      </c>
      <c r="F799" s="449" t="str">
        <f>$O$1-10&amp;" - "&amp;$O$1-9</f>
        <v>2010 - 2011</v>
      </c>
      <c r="G799" s="494" t="str">
        <f>$O$1-8&amp;" - "&amp;$O$1-7</f>
        <v>2012 - 2013</v>
      </c>
      <c r="H799" s="450" t="str">
        <f>$O$1-6&amp;" - "&amp;$O$1-5</f>
        <v>2014 - 2015</v>
      </c>
      <c r="I799" s="450" t="str">
        <f>$O$1-4&amp;" - "&amp;$O$1-3</f>
        <v>2016 - 2017</v>
      </c>
      <c r="J799" s="450" t="str">
        <f>$O$1-2&amp;" - "&amp;$O$1-1</f>
        <v>2018 - 2019</v>
      </c>
      <c r="K799" s="465" t="str">
        <f>$O$1&amp;" - "&amp;$O$1+1</f>
        <v>2020 - 2021</v>
      </c>
    </row>
    <row r="800" spans="1:22" s="38" customFormat="1" hidden="1" outlineLevel="1">
      <c r="A800" s="600" t="s">
        <v>232</v>
      </c>
      <c r="B800" s="598"/>
      <c r="C800" s="598"/>
      <c r="D800" s="598"/>
      <c r="E800" s="598"/>
      <c r="F800" s="598"/>
      <c r="G800" s="598"/>
      <c r="H800" s="598"/>
      <c r="I800" s="598"/>
      <c r="J800" s="598"/>
      <c r="K800" s="597"/>
      <c r="L800" s="35"/>
      <c r="M800" s="35"/>
      <c r="N800" s="35"/>
      <c r="O800" s="35"/>
      <c r="P800" s="35"/>
      <c r="Q800" s="35"/>
      <c r="R800" s="35"/>
      <c r="S800" s="35"/>
      <c r="T800" s="35"/>
    </row>
    <row r="801" spans="1:20" hidden="1" outlineLevel="1">
      <c r="A801" s="5" t="s">
        <v>43</v>
      </c>
      <c r="B801" s="49">
        <f>(INDEX(Data!1047:1047,1,$P$1-18))+(INDEX(Data!1047:1047,1,$P$1-17))</f>
        <v>25552246</v>
      </c>
      <c r="C801" s="49">
        <f>(INDEX(Data!1047:1047,1,$P$1-16))+(INDEX(Data!1047:1047,1,$P$1-15))</f>
        <v>22584905</v>
      </c>
      <c r="D801" s="49">
        <f>(INDEX(Data!1047:1047,1,$P$1-14))+(INDEX(Data!1047:1047,1,$P$1-13))</f>
        <v>26289609</v>
      </c>
      <c r="E801" s="49">
        <f>(INDEX(Data!1047:1047,1,$P$1-12))+(INDEX(Data!1047:1047,1,$P$1-11))</f>
        <v>27998524</v>
      </c>
      <c r="F801" s="49">
        <f>(INDEX(Data!1047:1047,1,$P$1-10))+(INDEX(Data!1047:1047,1,$P$1-9))</f>
        <v>28085370</v>
      </c>
      <c r="G801" s="49">
        <f>(INDEX(Data!1047:1047,1,$P$1-8))+(INDEX(Data!1047:1047,1,$P$1-7))</f>
        <v>27846950</v>
      </c>
      <c r="H801" s="20">
        <f>(INDEX(Data!1047:1047,1,$P$1-6))+(INDEX(Data!1047:1047,1,$P$1-5))</f>
        <v>26317262</v>
      </c>
      <c r="I801" s="47">
        <f>(INDEX(Data!1047:1047,1,$P$1-4))+(INDEX(Data!1047:1047,1,$P$1-3))</f>
        <v>26512546</v>
      </c>
      <c r="J801" s="31">
        <f>(INDEX(Data!1047:1047,1,$P$1-2))+(INDEX(Data!1047:1047,1,$P$1-1))</f>
        <v>27449430</v>
      </c>
      <c r="K801" s="21">
        <f>(INDEX(Data!1047:1047,1,$P$1))+(INDEX(Data!1047:1047,1,$P$1+1))</f>
        <v>45150650.991903313</v>
      </c>
    </row>
    <row r="802" spans="1:20" hidden="1" outlineLevel="1">
      <c r="A802" s="5" t="s">
        <v>44</v>
      </c>
      <c r="B802" s="29">
        <f>(INDEX(Data!1048:1048,1,$P$1-18))+(INDEX(Data!1048:1048,1,$P$1-17))</f>
        <v>16226525</v>
      </c>
      <c r="C802" s="29">
        <f>(INDEX(Data!1048:1048,1,$P$1-16))+(INDEX(Data!1048:1048,1,$P$1-15))</f>
        <v>14194005</v>
      </c>
      <c r="D802" s="29">
        <f>(INDEX(Data!1048:1048,1,$P$1-14))+(INDEX(Data!1048:1048,1,$P$1-13))</f>
        <v>16663458</v>
      </c>
      <c r="E802" s="29">
        <f>(INDEX(Data!1048:1048,1,$P$1-12))+(INDEX(Data!1048:1048,1,$P$1-11))</f>
        <v>17448850</v>
      </c>
      <c r="F802" s="29">
        <f>(INDEX(Data!1048:1048,1,$P$1-10))+(INDEX(Data!1048:1048,1,$P$1-9))</f>
        <v>13393418</v>
      </c>
      <c r="G802" s="29">
        <f>(INDEX(Data!1048:1048,1,$P$1-8))+(INDEX(Data!1048:1048,1,$P$1-7))</f>
        <v>8624496</v>
      </c>
      <c r="H802" s="25">
        <f>(INDEX(Data!1048:1048,1,$P$1-6))+(INDEX(Data!1048:1048,1,$P$1-5))</f>
        <v>14669302</v>
      </c>
      <c r="I802" s="48">
        <f>(INDEX(Data!1048:1048,1,$P$1-4))+(INDEX(Data!1048:1048,1,$P$1-3))</f>
        <v>17787192</v>
      </c>
      <c r="J802" s="28">
        <f>(INDEX(Data!1048:1048,1,$P$1-2))+(INDEX(Data!1048:1048,1,$P$1-1))</f>
        <v>16444440</v>
      </c>
      <c r="K802" s="26">
        <f>(INDEX(Data!1048:1048,1,$P$1))+(INDEX(Data!1048:1048,1,$P$1+1))</f>
        <v>16734896.156005559</v>
      </c>
    </row>
    <row r="803" spans="1:20" hidden="1" outlineLevel="1">
      <c r="A803" s="5" t="s">
        <v>45</v>
      </c>
      <c r="B803" s="29">
        <f>(INDEX(Data!1049:1049,1,$P$1-18))+(INDEX(Data!1049:1049,1,$P$1-17))</f>
        <v>4988054</v>
      </c>
      <c r="C803" s="29">
        <f>(INDEX(Data!1049:1049,1,$P$1-16))+(INDEX(Data!1049:1049,1,$P$1-15))</f>
        <v>3657214</v>
      </c>
      <c r="D803" s="29">
        <f>(INDEX(Data!1049:1049,1,$P$1-14))+(INDEX(Data!1049:1049,1,$P$1-13))</f>
        <v>4920255</v>
      </c>
      <c r="E803" s="29">
        <f>(INDEX(Data!1049:1049,1,$P$1-12))+(INDEX(Data!1049:1049,1,$P$1-11))</f>
        <v>4166988</v>
      </c>
      <c r="F803" s="29">
        <f>(INDEX(Data!1049:1049,1,$P$1-10))+(INDEX(Data!1049:1049,1,$P$1-9))</f>
        <v>4735185</v>
      </c>
      <c r="G803" s="29">
        <f>(INDEX(Data!1049:1049,1,$P$1-8))+(INDEX(Data!1049:1049,1,$P$1-7))</f>
        <v>5306800</v>
      </c>
      <c r="H803" s="25">
        <f>(INDEX(Data!1049:1049,1,$P$1-6))+(INDEX(Data!1049:1049,1,$P$1-5))</f>
        <v>6477092</v>
      </c>
      <c r="I803" s="48">
        <f>(INDEX(Data!1049:1049,1,$P$1-4))+(INDEX(Data!1049:1049,1,$P$1-3))</f>
        <v>6654484</v>
      </c>
      <c r="J803" s="28">
        <f>(INDEX(Data!1049:1049,1,$P$1-2))+(INDEX(Data!1049:1049,1,$P$1-1))</f>
        <v>8990052</v>
      </c>
      <c r="K803" s="26">
        <f>(INDEX(Data!1049:1049,1,$P$1))+(INDEX(Data!1049:1049,1,$P$1+1))</f>
        <v>9493401.3101548832</v>
      </c>
    </row>
    <row r="804" spans="1:20" hidden="1" outlineLevel="1">
      <c r="A804" s="5" t="s">
        <v>46</v>
      </c>
      <c r="B804" s="29">
        <f>(INDEX(Data!1050:1050,1,$P$1-18))+(INDEX(Data!1050:1050,1,$P$1-17))</f>
        <v>43121333</v>
      </c>
      <c r="C804" s="29">
        <f>(INDEX(Data!1050:1050,1,$P$1-16))+(INDEX(Data!1050:1050,1,$P$1-15))</f>
        <v>33529596</v>
      </c>
      <c r="D804" s="29">
        <f>(INDEX(Data!1050:1050,1,$P$1-14))+(INDEX(Data!1050:1050,1,$P$1-13))</f>
        <v>38971698</v>
      </c>
      <c r="E804" s="29">
        <f>(INDEX(Data!1050:1050,1,$P$1-12))+(INDEX(Data!1050:1050,1,$P$1-11))</f>
        <v>40625308</v>
      </c>
      <c r="F804" s="29">
        <f>(INDEX(Data!1050:1050,1,$P$1-10))+(INDEX(Data!1050:1050,1,$P$1-9))</f>
        <v>38868634</v>
      </c>
      <c r="G804" s="29">
        <f>(INDEX(Data!1050:1050,1,$P$1-8))+(INDEX(Data!1050:1050,1,$P$1-7))</f>
        <v>43209016</v>
      </c>
      <c r="H804" s="25">
        <f>(INDEX(Data!1050:1050,1,$P$1-6))+(INDEX(Data!1050:1050,1,$P$1-5))</f>
        <v>42344120</v>
      </c>
      <c r="I804" s="48">
        <f>(INDEX(Data!1050:1050,1,$P$1-4))+(INDEX(Data!1050:1050,1,$P$1-3))</f>
        <v>43002370</v>
      </c>
      <c r="J804" s="28">
        <f>(INDEX(Data!1050:1050,1,$P$1-2))+(INDEX(Data!1050:1050,1,$P$1-1))</f>
        <v>41072668</v>
      </c>
      <c r="K804" s="26">
        <f>(INDEX(Data!1050:1050,1,$P$1))+(INDEX(Data!1050:1050,1,$P$1+1))</f>
        <v>60869753.541936249</v>
      </c>
    </row>
    <row r="805" spans="1:20" hidden="1" outlineLevel="1">
      <c r="A805" s="321" t="s">
        <v>429</v>
      </c>
      <c r="B805" s="29">
        <f>(INDEX(Data!1051:1051,1,$P$1-18))+(INDEX(Data!1051:1051,1,$P$1-17))</f>
        <v>0</v>
      </c>
      <c r="C805" s="29">
        <f>(INDEX(Data!1051:1051,1,$P$1-16))+(INDEX(Data!1051:1051,1,$P$1-15))</f>
        <v>0</v>
      </c>
      <c r="D805" s="29">
        <f>(INDEX(Data!1051:1051,1,$P$1-14))+(INDEX(Data!1051:1051,1,$P$1-13))</f>
        <v>0</v>
      </c>
      <c r="E805" s="29">
        <f>(INDEX(Data!1051:1051,1,$P$1-12))+(INDEX(Data!1051:1051,1,$P$1-11))</f>
        <v>0</v>
      </c>
      <c r="F805" s="29">
        <f>(INDEX(Data!1051:1051,1,$P$1-10))+(INDEX(Data!1051:1051,1,$P$1-9))</f>
        <v>0</v>
      </c>
      <c r="G805" s="29">
        <f>(INDEX(Data!1051:1051,1,$P$1-8))+(INDEX(Data!1051:1051,1,$P$1-7))</f>
        <v>0</v>
      </c>
      <c r="H805" s="25">
        <f>(INDEX(Data!1051:1051,1,$P$1-6))+(INDEX(Data!1051:1051,1,$P$1-5))</f>
        <v>0</v>
      </c>
      <c r="I805" s="48">
        <f>(INDEX(Data!1051:1051,1,$P$1-4))+(INDEX(Data!1051:1051,1,$P$1-3))</f>
        <v>0</v>
      </c>
      <c r="J805" s="28">
        <f>(INDEX(Data!1051:1051,1,$P$1-2))+(INDEX(Data!1051:1051,1,$P$1-1))</f>
        <v>0</v>
      </c>
      <c r="K805" s="26">
        <f>(INDEX(Data!1051:1051,1,$P$1))+(INDEX(Data!1051:1051,1,$P$1+1))</f>
        <v>0</v>
      </c>
    </row>
    <row r="806" spans="1:20" hidden="1" outlineLevel="1">
      <c r="A806" s="321" t="s">
        <v>430</v>
      </c>
      <c r="B806" s="29">
        <f>(INDEX(Data!1052:1052,1,$P$1-18))+(INDEX(Data!1052:1052,1,$P$1-17))</f>
        <v>0</v>
      </c>
      <c r="C806" s="29">
        <f>(INDEX(Data!1052:1052,1,$P$1-16))+(INDEX(Data!1052:1052,1,$P$1-15))</f>
        <v>0</v>
      </c>
      <c r="D806" s="29">
        <f>(INDEX(Data!1052:1052,1,$P$1-14))+(INDEX(Data!1052:1052,1,$P$1-13))</f>
        <v>0</v>
      </c>
      <c r="E806" s="29">
        <f>(INDEX(Data!1052:1052,1,$P$1-12))+(INDEX(Data!1052:1052,1,$P$1-11))</f>
        <v>0</v>
      </c>
      <c r="F806" s="29">
        <f>(INDEX(Data!1052:1052,1,$P$1-10))+(INDEX(Data!1052:1052,1,$P$1-9))</f>
        <v>0</v>
      </c>
      <c r="G806" s="29">
        <f>(INDEX(Data!1052:1052,1,$P$1-8))+(INDEX(Data!1052:1052,1,$P$1-7))</f>
        <v>0</v>
      </c>
      <c r="H806" s="25">
        <f>(INDEX(Data!1052:1052,1,$P$1-6))+(INDEX(Data!1052:1052,1,$P$1-5))</f>
        <v>0</v>
      </c>
      <c r="I806" s="48">
        <f>(INDEX(Data!1052:1052,1,$P$1-4))+(INDEX(Data!1052:1052,1,$P$1-3))</f>
        <v>0</v>
      </c>
      <c r="J806" s="28">
        <f>(INDEX(Data!1052:1052,1,$P$1-2))+(INDEX(Data!1052:1052,1,$P$1-1))</f>
        <v>0</v>
      </c>
      <c r="K806" s="26">
        <f>(INDEX(Data!1052:1052,1,$P$1))+(INDEX(Data!1052:1052,1,$P$1+1))</f>
        <v>0</v>
      </c>
    </row>
    <row r="807" spans="1:20" collapsed="1">
      <c r="A807" s="370" t="s">
        <v>232</v>
      </c>
      <c r="B807" s="446">
        <f t="shared" ref="B807:F807" si="293">SUM(B801:B806)</f>
        <v>89888158</v>
      </c>
      <c r="C807" s="446">
        <f t="shared" si="293"/>
        <v>73965720</v>
      </c>
      <c r="D807" s="446">
        <f t="shared" si="293"/>
        <v>86845020</v>
      </c>
      <c r="E807" s="446">
        <f t="shared" si="293"/>
        <v>90239670</v>
      </c>
      <c r="F807" s="446">
        <f t="shared" si="293"/>
        <v>85082607</v>
      </c>
      <c r="G807" s="446">
        <f t="shared" ref="G807:K807" si="294">SUM(G801:G806)</f>
        <v>84987262</v>
      </c>
      <c r="H807" s="406">
        <f t="shared" si="294"/>
        <v>89807776</v>
      </c>
      <c r="I807" s="446">
        <f t="shared" si="294"/>
        <v>93956592</v>
      </c>
      <c r="J807" s="406">
        <f t="shared" si="294"/>
        <v>93956590</v>
      </c>
      <c r="K807" s="407">
        <f t="shared" si="294"/>
        <v>132248702</v>
      </c>
    </row>
    <row r="808" spans="1:20" hidden="1" outlineLevel="1">
      <c r="A808" s="600" t="s">
        <v>506</v>
      </c>
      <c r="B808" s="631"/>
      <c r="C808" s="631"/>
      <c r="D808" s="631"/>
      <c r="E808" s="631"/>
      <c r="F808" s="631"/>
      <c r="G808" s="631"/>
      <c r="H808" s="631"/>
      <c r="I808" s="631"/>
      <c r="J808" s="631"/>
      <c r="K808" s="632"/>
    </row>
    <row r="809" spans="1:20" hidden="1" outlineLevel="1">
      <c r="A809" s="613" t="s">
        <v>43</v>
      </c>
      <c r="B809" s="631"/>
      <c r="C809" s="631"/>
      <c r="D809" s="484">
        <f>(INDEX(Data!1055:1055,1,$P$1-14))+(INDEX(Data!1055:1055,1,$P$1-13))</f>
        <v>0</v>
      </c>
      <c r="E809" s="484">
        <f>(INDEX(Data!1055:1055,1,$P$1-12))+(INDEX(Data!1055:1055,1,$P$1-11))</f>
        <v>0</v>
      </c>
      <c r="F809" s="484">
        <f>(INDEX(Data!1055:1055,1,$P$1-10))+(INDEX(Data!1055:1055,1,$P$1-9))</f>
        <v>0</v>
      </c>
      <c r="G809" s="484">
        <f>(INDEX(Data!1055:1055,1,$P$1-8))+(INDEX(Data!1055:1055,1,$P$1-7))</f>
        <v>0</v>
      </c>
      <c r="H809" s="390">
        <f>(INDEX(Data!1055:1055,1,$P$1-6))+(INDEX(Data!1055:1055,1,$P$1-5))</f>
        <v>0</v>
      </c>
      <c r="I809" s="482">
        <f>(INDEX(Data!1055:1055,1,$P$1-4))+(INDEX(Data!1055:1055,1,$P$1-3))</f>
        <v>0</v>
      </c>
      <c r="J809" s="392">
        <f>(INDEX(Data!1055:1055,1,$P$1-2))+(INDEX(Data!1055:1055,1,$P$1-1))</f>
        <v>0</v>
      </c>
      <c r="K809" s="371">
        <f>(INDEX(Data!1055:1055,1,$P$1))+(INDEX(Data!1055:1055,1,$P$1+1))</f>
        <v>1300000</v>
      </c>
    </row>
    <row r="810" spans="1:20" hidden="1" outlineLevel="1">
      <c r="A810" s="613" t="s">
        <v>44</v>
      </c>
      <c r="B810" s="631"/>
      <c r="C810" s="631"/>
      <c r="D810" s="153">
        <f>(INDEX(Data!1056:1056,1,$P$1-14))+(INDEX(Data!1056:1056,1,$P$1-13))</f>
        <v>0</v>
      </c>
      <c r="E810" s="153">
        <f>(INDEX(Data!1056:1056,1,$P$1-12))+(INDEX(Data!1056:1056,1,$P$1-11))</f>
        <v>0</v>
      </c>
      <c r="F810" s="153">
        <f>(INDEX(Data!1056:1056,1,$P$1-10))+(INDEX(Data!1056:1056,1,$P$1-9))</f>
        <v>0</v>
      </c>
      <c r="G810" s="153">
        <f>(INDEX(Data!1056:1056,1,$P$1-8))+(INDEX(Data!1056:1056,1,$P$1-7))</f>
        <v>0</v>
      </c>
      <c r="H810" s="154">
        <f>(INDEX(Data!1056:1056,1,$P$1-6))+(INDEX(Data!1056:1056,1,$P$1-5))</f>
        <v>0</v>
      </c>
      <c r="I810" s="483">
        <f>(INDEX(Data!1056:1056,1,$P$1-4))+(INDEX(Data!1056:1056,1,$P$1-3))</f>
        <v>0</v>
      </c>
      <c r="J810" s="394">
        <f>(INDEX(Data!1056:1056,1,$P$1-2))+(INDEX(Data!1056:1056,1,$P$1-1))</f>
        <v>0</v>
      </c>
      <c r="K810" s="155">
        <f>(INDEX(Data!1056:1056,1,$P$1))+(INDEX(Data!1056:1056,1,$P$1+1))</f>
        <v>200000</v>
      </c>
    </row>
    <row r="811" spans="1:20" hidden="1" outlineLevel="1">
      <c r="A811" s="613" t="s">
        <v>45</v>
      </c>
      <c r="B811" s="631"/>
      <c r="C811" s="631"/>
      <c r="D811" s="153">
        <f>(INDEX(Data!1057:1057,1,$P$1-14))+(INDEX(Data!1057:1057,1,$P$1-13))</f>
        <v>0</v>
      </c>
      <c r="E811" s="153">
        <f>(INDEX(Data!1057:1057,1,$P$1-12))+(INDEX(Data!1057:1057,1,$P$1-11))</f>
        <v>0</v>
      </c>
      <c r="F811" s="153">
        <f>(INDEX(Data!1057:1057,1,$P$1-10))+(INDEX(Data!1057:1057,1,$P$1-9))</f>
        <v>0</v>
      </c>
      <c r="G811" s="153">
        <f>(INDEX(Data!1057:1057,1,$P$1-8))+(INDEX(Data!1057:1057,1,$P$1-7))</f>
        <v>0</v>
      </c>
      <c r="H811" s="154">
        <f>(INDEX(Data!1057:1057,1,$P$1-6))+(INDEX(Data!1057:1057,1,$P$1-5))</f>
        <v>0</v>
      </c>
      <c r="I811" s="483">
        <f>(INDEX(Data!1057:1057,1,$P$1-4))+(INDEX(Data!1057:1057,1,$P$1-3))</f>
        <v>0</v>
      </c>
      <c r="J811" s="394">
        <f>(INDEX(Data!1057:1057,1,$P$1-2))+(INDEX(Data!1057:1057,1,$P$1-1))</f>
        <v>0</v>
      </c>
      <c r="K811" s="155">
        <f>(INDEX(Data!1057:1057,1,$P$1))+(INDEX(Data!1057:1057,1,$P$1+1))</f>
        <v>200000</v>
      </c>
    </row>
    <row r="812" spans="1:20" hidden="1" outlineLevel="1">
      <c r="A812" s="613" t="s">
        <v>46</v>
      </c>
      <c r="B812" s="631"/>
      <c r="C812" s="631"/>
      <c r="D812" s="153">
        <f>(INDEX(Data!1058:1058,1,$P$1-14))+(INDEX(Data!1058:1058,1,$P$1-13))</f>
        <v>0</v>
      </c>
      <c r="E812" s="153">
        <f>(INDEX(Data!1058:1058,1,$P$1-12))+(INDEX(Data!1058:1058,1,$P$1-11))</f>
        <v>0</v>
      </c>
      <c r="F812" s="153">
        <f>(INDEX(Data!1058:1058,1,$P$1-10))+(INDEX(Data!1058:1058,1,$P$1-9))</f>
        <v>0</v>
      </c>
      <c r="G812" s="153">
        <f>(INDEX(Data!1058:1058,1,$P$1-8))+(INDEX(Data!1058:1058,1,$P$1-7))</f>
        <v>0</v>
      </c>
      <c r="H812" s="154">
        <f>(INDEX(Data!1058:1058,1,$P$1-6))+(INDEX(Data!1058:1058,1,$P$1-5))</f>
        <v>0</v>
      </c>
      <c r="I812" s="483">
        <f>(INDEX(Data!1058:1058,1,$P$1-4))+(INDEX(Data!1058:1058,1,$P$1-3))</f>
        <v>0</v>
      </c>
      <c r="J812" s="394">
        <f>(INDEX(Data!1058:1058,1,$P$1-2))+(INDEX(Data!1058:1058,1,$P$1-1))</f>
        <v>0</v>
      </c>
      <c r="K812" s="155">
        <f>(INDEX(Data!1058:1058,1,$P$1))+(INDEX(Data!1058:1058,1,$P$1+1))</f>
        <v>500000</v>
      </c>
    </row>
    <row r="813" spans="1:20" hidden="1" outlineLevel="1">
      <c r="A813" s="616" t="s">
        <v>429</v>
      </c>
      <c r="B813" s="631"/>
      <c r="C813" s="631"/>
      <c r="D813" s="153">
        <f>(INDEX(Data!1059:1059,1,$P$1-14))+(INDEX(Data!1059:1059,1,$P$1-13))</f>
        <v>0</v>
      </c>
      <c r="E813" s="153">
        <f>(INDEX(Data!1059:1059,1,$P$1-12))+(INDEX(Data!1059:1059,1,$P$1-11))</f>
        <v>0</v>
      </c>
      <c r="F813" s="153">
        <f>(INDEX(Data!1059:1059,1,$P$1-10))+(INDEX(Data!1059:1059,1,$P$1-9))</f>
        <v>0</v>
      </c>
      <c r="G813" s="153">
        <f>(INDEX(Data!1059:1059,1,$P$1-8))+(INDEX(Data!1059:1059,1,$P$1-7))</f>
        <v>0</v>
      </c>
      <c r="H813" s="154">
        <f>(INDEX(Data!1059:1059,1,$P$1-6))+(INDEX(Data!1059:1059,1,$P$1-5))</f>
        <v>0</v>
      </c>
      <c r="I813" s="483">
        <f>(INDEX(Data!1059:1059,1,$P$1-4))+(INDEX(Data!1059:1059,1,$P$1-3))</f>
        <v>0</v>
      </c>
      <c r="J813" s="394">
        <f>(INDEX(Data!1059:1059,1,$P$1-2))+(INDEX(Data!1059:1059,1,$P$1-1))</f>
        <v>0</v>
      </c>
      <c r="K813" s="155">
        <f>(INDEX(Data!1059:1059,1,$P$1))+(INDEX(Data!1059:1059,1,$P$1+1))</f>
        <v>0</v>
      </c>
    </row>
    <row r="814" spans="1:20" hidden="1" outlineLevel="1">
      <c r="A814" s="616" t="s">
        <v>430</v>
      </c>
      <c r="B814" s="631"/>
      <c r="C814" s="631"/>
      <c r="D814" s="153">
        <f>(INDEX(Data!1060:1060,1,$P$1-14))+(INDEX(Data!1060:1060,1,$P$1-13))</f>
        <v>0</v>
      </c>
      <c r="E814" s="153">
        <f>(INDEX(Data!1060:1060,1,$P$1-12))+(INDEX(Data!1060:1060,1,$P$1-11))</f>
        <v>0</v>
      </c>
      <c r="F814" s="153">
        <f>(INDEX(Data!1060:1060,1,$P$1-10))+(INDEX(Data!1060:1060,1,$P$1-9))</f>
        <v>0</v>
      </c>
      <c r="G814" s="153">
        <f>(INDEX(Data!1060:1060,1,$P$1-8))+(INDEX(Data!1060:1060,1,$P$1-7))</f>
        <v>0</v>
      </c>
      <c r="H814" s="154">
        <f>(INDEX(Data!1060:1060,1,$P$1-6))+(INDEX(Data!1060:1060,1,$P$1-5))</f>
        <v>0</v>
      </c>
      <c r="I814" s="483">
        <f>(INDEX(Data!1060:1060,1,$P$1-4))+(INDEX(Data!1060:1060,1,$P$1-3))</f>
        <v>0</v>
      </c>
      <c r="J814" s="394">
        <f>(INDEX(Data!1060:1060,1,$P$1-2))+(INDEX(Data!1060:1060,1,$P$1-1))</f>
        <v>0</v>
      </c>
      <c r="K814" s="155">
        <f>(INDEX(Data!1060:1060,1,$P$1))+(INDEX(Data!1060:1060,1,$P$1+1))</f>
        <v>0</v>
      </c>
    </row>
    <row r="815" spans="1:20" collapsed="1">
      <c r="A815" s="370" t="s">
        <v>506</v>
      </c>
      <c r="B815" s="446">
        <f t="shared" ref="B815:F815" si="295">SUM(B809:B814)</f>
        <v>0</v>
      </c>
      <c r="C815" s="446">
        <f t="shared" si="295"/>
        <v>0</v>
      </c>
      <c r="D815" s="446">
        <f t="shared" si="295"/>
        <v>0</v>
      </c>
      <c r="E815" s="446">
        <f t="shared" si="295"/>
        <v>0</v>
      </c>
      <c r="F815" s="446">
        <f t="shared" si="295"/>
        <v>0</v>
      </c>
      <c r="G815" s="446">
        <f t="shared" ref="G815:K815" si="296">SUM(G809:G814)</f>
        <v>0</v>
      </c>
      <c r="H815" s="406">
        <f t="shared" si="296"/>
        <v>0</v>
      </c>
      <c r="I815" s="446">
        <f t="shared" si="296"/>
        <v>0</v>
      </c>
      <c r="J815" s="446">
        <f t="shared" si="296"/>
        <v>0</v>
      </c>
      <c r="K815" s="407">
        <f t="shared" si="296"/>
        <v>2200000</v>
      </c>
    </row>
    <row r="816" spans="1:20" s="38" customFormat="1" hidden="1" outlineLevel="1">
      <c r="A816" s="600" t="s">
        <v>473</v>
      </c>
      <c r="B816" s="598"/>
      <c r="C816" s="598"/>
      <c r="D816" s="598"/>
      <c r="E816" s="598"/>
      <c r="F816" s="598"/>
      <c r="G816" s="598"/>
      <c r="H816" s="598"/>
      <c r="I816" s="598"/>
      <c r="J816" s="598"/>
      <c r="K816" s="597"/>
      <c r="L816" s="35"/>
      <c r="M816" s="35"/>
      <c r="N816" s="35"/>
      <c r="O816" s="35"/>
      <c r="P816" s="35"/>
      <c r="Q816" s="35"/>
      <c r="R816" s="35"/>
      <c r="S816" s="35"/>
      <c r="T816" s="35"/>
    </row>
    <row r="817" spans="1:20" hidden="1" outlineLevel="1">
      <c r="A817" s="424" t="s">
        <v>43</v>
      </c>
      <c r="B817" s="484">
        <f>(INDEX(Data!1064:1064,1,$P$1-18))+(INDEX(Data!1064:1064,1,$P$1-17))</f>
        <v>4245568</v>
      </c>
      <c r="C817" s="484">
        <f>(INDEX(Data!1064:1064,1,$P$1-16))+(INDEX(Data!1064:1064,1,$P$1-15))</f>
        <v>3766818</v>
      </c>
      <c r="D817" s="484">
        <f>(INDEX(Data!1064:1064,1,$P$1-14))+(INDEX(Data!1064:1064,1,$P$1-13))</f>
        <v>3351049</v>
      </c>
      <c r="E817" s="484">
        <f>(INDEX(Data!1064:1064,1,$P$1-12))+(INDEX(Data!1064:1064,1,$P$1-11))</f>
        <v>4021633</v>
      </c>
      <c r="F817" s="484">
        <f>(INDEX(Data!1064:1064,1,$P$1-10))+(INDEX(Data!1064:1064,1,$P$1-9))</f>
        <v>3859388</v>
      </c>
      <c r="G817" s="484">
        <f>(INDEX(Data!1064:1064,1,$P$1-8))+(INDEX(Data!1064:1064,1,$P$1-7))</f>
        <v>4292087</v>
      </c>
      <c r="H817" s="390">
        <f>(INDEX(Data!1064:1064,1,$P$1-6))+(INDEX(Data!1064:1064,1,$P$1-5))</f>
        <v>4093801</v>
      </c>
      <c r="I817" s="482">
        <f>(INDEX(Data!1064:1064,1,$P$1-4))+(INDEX(Data!1064:1064,1,$P$1-3))</f>
        <v>3679463</v>
      </c>
      <c r="J817" s="392">
        <f>(INDEX(Data!1064:1064,1,$P$1-2))+(INDEX(Data!1064:1064,1,$P$1-1))</f>
        <v>3157289</v>
      </c>
      <c r="K817" s="371">
        <f>(INDEX(Data!1064:1064,1,$P$1))+(INDEX(Data!1064:1064,1,$P$1+1))</f>
        <v>4115912.9559299438</v>
      </c>
    </row>
    <row r="818" spans="1:20" hidden="1" outlineLevel="1">
      <c r="A818" s="424" t="s">
        <v>44</v>
      </c>
      <c r="B818" s="153">
        <f>(INDEX(Data!1065:1065,1,$P$1-18))+(INDEX(Data!1065:1065,1,$P$1-17))</f>
        <v>2429669</v>
      </c>
      <c r="C818" s="153">
        <f>(INDEX(Data!1065:1065,1,$P$1-16))+(INDEX(Data!1065:1065,1,$P$1-15))</f>
        <v>1756429</v>
      </c>
      <c r="D818" s="153">
        <f>(INDEX(Data!1065:1065,1,$P$1-14))+(INDEX(Data!1065:1065,1,$P$1-13))</f>
        <v>1606598</v>
      </c>
      <c r="E818" s="153">
        <f>(INDEX(Data!1065:1065,1,$P$1-12))+(INDEX(Data!1065:1065,1,$P$1-11))</f>
        <v>2345843</v>
      </c>
      <c r="F818" s="153">
        <f>(INDEX(Data!1065:1065,1,$P$1-10))+(INDEX(Data!1065:1065,1,$P$1-9))</f>
        <v>1533682</v>
      </c>
      <c r="G818" s="153">
        <f>(INDEX(Data!1065:1065,1,$P$1-8))+(INDEX(Data!1065:1065,1,$P$1-7))</f>
        <v>1922619</v>
      </c>
      <c r="H818" s="154">
        <f>(INDEX(Data!1065:1065,1,$P$1-6))+(INDEX(Data!1065:1065,1,$P$1-5))</f>
        <v>1094031</v>
      </c>
      <c r="I818" s="483">
        <f>(INDEX(Data!1065:1065,1,$P$1-4))+(INDEX(Data!1065:1065,1,$P$1-3))</f>
        <v>1301623</v>
      </c>
      <c r="J818" s="394">
        <f>(INDEX(Data!1065:1065,1,$P$1-2))+(INDEX(Data!1065:1065,1,$P$1-1))</f>
        <v>1092398</v>
      </c>
      <c r="K818" s="155">
        <f>(INDEX(Data!1065:1065,1,$P$1))+(INDEX(Data!1065:1065,1,$P$1+1))</f>
        <v>1601388.9482453209</v>
      </c>
    </row>
    <row r="819" spans="1:20" hidden="1" outlineLevel="1">
      <c r="A819" s="424" t="s">
        <v>45</v>
      </c>
      <c r="B819" s="153">
        <f>(INDEX(Data!1066:1066,1,$P$1-18))+(INDEX(Data!1066:1066,1,$P$1-17))</f>
        <v>666191</v>
      </c>
      <c r="C819" s="153">
        <f>(INDEX(Data!1066:1066,1,$P$1-16))+(INDEX(Data!1066:1066,1,$P$1-15))</f>
        <v>194562</v>
      </c>
      <c r="D819" s="153">
        <f>(INDEX(Data!1066:1066,1,$P$1-14))+(INDEX(Data!1066:1066,1,$P$1-13))</f>
        <v>436932</v>
      </c>
      <c r="E819" s="153">
        <f>(INDEX(Data!1066:1066,1,$P$1-12))+(INDEX(Data!1066:1066,1,$P$1-11))</f>
        <v>700591</v>
      </c>
      <c r="F819" s="153">
        <f>(INDEX(Data!1066:1066,1,$P$1-10))+(INDEX(Data!1066:1066,1,$P$1-9))</f>
        <v>367952</v>
      </c>
      <c r="G819" s="153">
        <f>(INDEX(Data!1066:1066,1,$P$1-8))+(INDEX(Data!1066:1066,1,$P$1-7))</f>
        <v>622057</v>
      </c>
      <c r="H819" s="154">
        <f>(INDEX(Data!1066:1066,1,$P$1-6))+(INDEX(Data!1066:1066,1,$P$1-5))</f>
        <v>519335</v>
      </c>
      <c r="I819" s="483">
        <f>(INDEX(Data!1066:1066,1,$P$1-4))+(INDEX(Data!1066:1066,1,$P$1-3))</f>
        <v>641405</v>
      </c>
      <c r="J819" s="394">
        <f>(INDEX(Data!1066:1066,1,$P$1-2))+(INDEX(Data!1066:1066,1,$P$1-1))</f>
        <v>624084</v>
      </c>
      <c r="K819" s="155">
        <f>(INDEX(Data!1066:1066,1,$P$1))+(INDEX(Data!1066:1066,1,$P$1+1))</f>
        <v>742872.35033295327</v>
      </c>
    </row>
    <row r="820" spans="1:20" hidden="1" outlineLevel="1">
      <c r="A820" s="424" t="s">
        <v>46</v>
      </c>
      <c r="B820" s="153">
        <f>(INDEX(Data!1067:1067,1,$P$1-18))+(INDEX(Data!1067:1067,1,$P$1-17))</f>
        <v>6673266</v>
      </c>
      <c r="C820" s="153">
        <f>(INDEX(Data!1067:1067,1,$P$1-16))+(INDEX(Data!1067:1067,1,$P$1-15))</f>
        <v>7389617</v>
      </c>
      <c r="D820" s="153">
        <f>(INDEX(Data!1067:1067,1,$P$1-14))+(INDEX(Data!1067:1067,1,$P$1-13))</f>
        <v>5486180</v>
      </c>
      <c r="E820" s="153">
        <f>(INDEX(Data!1067:1067,1,$P$1-12))+(INDEX(Data!1067:1067,1,$P$1-11))</f>
        <v>5006013</v>
      </c>
      <c r="F820" s="153">
        <f>(INDEX(Data!1067:1067,1,$P$1-10))+(INDEX(Data!1067:1067,1,$P$1-9))</f>
        <v>4963659</v>
      </c>
      <c r="G820" s="153">
        <f>(INDEX(Data!1067:1067,1,$P$1-8))+(INDEX(Data!1067:1067,1,$P$1-7))</f>
        <v>5988877</v>
      </c>
      <c r="H820" s="154">
        <f>(INDEX(Data!1067:1067,1,$P$1-6))+(INDEX(Data!1067:1067,1,$P$1-5))</f>
        <v>4031287</v>
      </c>
      <c r="I820" s="483">
        <f>(INDEX(Data!1067:1067,1,$P$1-4))+(INDEX(Data!1067:1067,1,$P$1-3))</f>
        <v>3909454</v>
      </c>
      <c r="J820" s="394">
        <f>(INDEX(Data!1067:1067,1,$P$1-2))+(INDEX(Data!1067:1067,1,$P$1-1))</f>
        <v>3624885</v>
      </c>
      <c r="K820" s="155">
        <f>(INDEX(Data!1067:1067,1,$P$1))+(INDEX(Data!1067:1067,1,$P$1+1))</f>
        <v>4513346.6944030095</v>
      </c>
    </row>
    <row r="821" spans="1:20" hidden="1" outlineLevel="1">
      <c r="A821" s="321" t="s">
        <v>429</v>
      </c>
      <c r="B821" s="153">
        <f>(INDEX(Data!1068:1068,1,$P$1-18))+(INDEX(Data!1068:1068,1,$P$1-17))</f>
        <v>0</v>
      </c>
      <c r="C821" s="153">
        <f>(INDEX(Data!1068:1068,1,$P$1-16))+(INDEX(Data!1068:1068,1,$P$1-15))</f>
        <v>0</v>
      </c>
      <c r="D821" s="153">
        <f>(INDEX(Data!1068:1068,1,$P$1-14))+(INDEX(Data!1068:1068,1,$P$1-13))</f>
        <v>0</v>
      </c>
      <c r="E821" s="153">
        <f>(INDEX(Data!1068:1068,1,$P$1-12))+(INDEX(Data!1068:1068,1,$P$1-11))</f>
        <v>0</v>
      </c>
      <c r="F821" s="153">
        <f>(INDEX(Data!1068:1068,1,$P$1-10))+(INDEX(Data!1068:1068,1,$P$1-9))</f>
        <v>0</v>
      </c>
      <c r="G821" s="153">
        <f>(INDEX(Data!1068:1068,1,$P$1-8))+(INDEX(Data!1068:1068,1,$P$1-7))</f>
        <v>0</v>
      </c>
      <c r="H821" s="154">
        <f>(INDEX(Data!1068:1068,1,$P$1-6))+(INDEX(Data!1068:1068,1,$P$1-5))</f>
        <v>0</v>
      </c>
      <c r="I821" s="483">
        <f>(INDEX(Data!1068:1068,1,$P$1-4))+(INDEX(Data!1068:1068,1,$P$1-3))</f>
        <v>0</v>
      </c>
      <c r="J821" s="394">
        <f>(INDEX(Data!1068:1068,1,$P$1-2))+(INDEX(Data!1068:1068,1,$P$1-1))</f>
        <v>193001</v>
      </c>
      <c r="K821" s="155">
        <f>(INDEX(Data!1068:1068,1,$P$1))+(INDEX(Data!1068:1068,1,$P$1+1))</f>
        <v>601136.69999999995</v>
      </c>
    </row>
    <row r="822" spans="1:20" hidden="1" outlineLevel="1">
      <c r="A822" s="321" t="s">
        <v>430</v>
      </c>
      <c r="B822" s="153">
        <f>(INDEX(Data!1069:1069,1,$P$1-18))+(INDEX(Data!1069:1069,1,$P$1-17))</f>
        <v>0</v>
      </c>
      <c r="C822" s="153">
        <f>(INDEX(Data!1069:1069,1,$P$1-16))+(INDEX(Data!1069:1069,1,$P$1-15))</f>
        <v>0</v>
      </c>
      <c r="D822" s="153">
        <f>(INDEX(Data!1069:1069,1,$P$1-14))+(INDEX(Data!1069:1069,1,$P$1-13))</f>
        <v>0</v>
      </c>
      <c r="E822" s="153">
        <f>(INDEX(Data!1069:1069,1,$P$1-12))+(INDEX(Data!1069:1069,1,$P$1-11))</f>
        <v>0</v>
      </c>
      <c r="F822" s="153">
        <f>(INDEX(Data!1069:1069,1,$P$1-10))+(INDEX(Data!1069:1069,1,$P$1-9))</f>
        <v>0</v>
      </c>
      <c r="G822" s="153">
        <f>(INDEX(Data!1069:1069,1,$P$1-8))+(INDEX(Data!1069:1069,1,$P$1-7))</f>
        <v>0</v>
      </c>
      <c r="H822" s="154">
        <f>(INDEX(Data!1069:1069,1,$P$1-6))+(INDEX(Data!1069:1069,1,$P$1-5))</f>
        <v>0</v>
      </c>
      <c r="I822" s="483">
        <f>(INDEX(Data!1069:1069,1,$P$1-4))+(INDEX(Data!1069:1069,1,$P$1-3))</f>
        <v>0</v>
      </c>
      <c r="J822" s="394">
        <f>(INDEX(Data!1069:1069,1,$P$1-2))+(INDEX(Data!1069:1069,1,$P$1-1))</f>
        <v>139933</v>
      </c>
      <c r="K822" s="155">
        <f>(INDEX(Data!1069:1069,1,$P$1))+(INDEX(Data!1069:1069,1,$P$1+1))</f>
        <v>170168.4</v>
      </c>
    </row>
    <row r="823" spans="1:20" ht="13.5" customHeight="1" collapsed="1">
      <c r="A823" s="370" t="s">
        <v>473</v>
      </c>
      <c r="B823" s="446">
        <f t="shared" ref="B823:F823" si="297">SUM(B817:B822)</f>
        <v>14014694</v>
      </c>
      <c r="C823" s="446">
        <f t="shared" si="297"/>
        <v>13107426</v>
      </c>
      <c r="D823" s="446">
        <f t="shared" si="297"/>
        <v>10880759</v>
      </c>
      <c r="E823" s="446">
        <f t="shared" si="297"/>
        <v>12074080</v>
      </c>
      <c r="F823" s="446">
        <f t="shared" si="297"/>
        <v>10724681</v>
      </c>
      <c r="G823" s="446">
        <f t="shared" ref="G823:K823" si="298">SUM(G817:G822)</f>
        <v>12825640</v>
      </c>
      <c r="H823" s="406">
        <f t="shared" si="298"/>
        <v>9738454</v>
      </c>
      <c r="I823" s="446">
        <f t="shared" si="298"/>
        <v>9531945</v>
      </c>
      <c r="J823" s="446">
        <f t="shared" si="298"/>
        <v>8831590</v>
      </c>
      <c r="K823" s="407">
        <f t="shared" si="298"/>
        <v>11744826.048911227</v>
      </c>
    </row>
    <row r="824" spans="1:20" s="38" customFormat="1" hidden="1" outlineLevel="1">
      <c r="A824" s="600" t="s">
        <v>197</v>
      </c>
      <c r="B824" s="598"/>
      <c r="C824" s="598"/>
      <c r="D824" s="598"/>
      <c r="E824" s="598"/>
      <c r="F824" s="598"/>
      <c r="G824" s="598"/>
      <c r="H824" s="598"/>
      <c r="I824" s="598"/>
      <c r="J824" s="598"/>
      <c r="K824" s="597"/>
      <c r="L824" s="35"/>
      <c r="M824" s="35"/>
      <c r="N824" s="35"/>
      <c r="O824" s="35"/>
      <c r="P824" s="35"/>
      <c r="Q824" s="35"/>
      <c r="R824" s="35"/>
      <c r="S824" s="35"/>
      <c r="T824" s="35"/>
    </row>
    <row r="825" spans="1:20" hidden="1" outlineLevel="1">
      <c r="A825" s="424" t="s">
        <v>43</v>
      </c>
      <c r="B825" s="484">
        <f>(INDEX(Data!1073:1073,1,$P$1-18))+(INDEX(Data!1073:1073,1,$P$1-17))</f>
        <v>150000</v>
      </c>
      <c r="C825" s="484">
        <f>(INDEX(Data!1073:1073,1,$P$1-16))+(INDEX(Data!1073:1073,1,$P$1-15))</f>
        <v>750000</v>
      </c>
      <c r="D825" s="484">
        <f>(INDEX(Data!1073:1073,1,$P$1-14))+(INDEX(Data!1073:1073,1,$P$1-13))</f>
        <v>750000</v>
      </c>
      <c r="E825" s="484">
        <f>(INDEX(Data!1073:1073,1,$P$1-12))+(INDEX(Data!1073:1073,1,$P$1-11))</f>
        <v>750000</v>
      </c>
      <c r="F825" s="484">
        <f>(INDEX(Data!1073:1073,1,$P$1-10))+(INDEX(Data!1073:1073,1,$P$1-9))</f>
        <v>633150</v>
      </c>
      <c r="G825" s="484">
        <f>(INDEX(Data!1073:1073,1,$P$1-8))+(INDEX(Data!1073:1073,1,$P$1-7))</f>
        <v>633150</v>
      </c>
      <c r="H825" s="390">
        <f>(INDEX(Data!1073:1073,1,$P$1-6))+(INDEX(Data!1073:1073,1,$P$1-5))</f>
        <v>673650</v>
      </c>
      <c r="I825" s="482">
        <f>(INDEX(Data!1073:1073,1,$P$1-4))+(INDEX(Data!1073:1073,1,$P$1-3))</f>
        <v>716250</v>
      </c>
      <c r="J825" s="392">
        <f>(INDEX(Data!1073:1073,1,$P$1-2))+(INDEX(Data!1073:1073,1,$P$1-1))</f>
        <v>635250</v>
      </c>
      <c r="K825" s="371">
        <f>(INDEX(Data!1073:1073,1,$P$1))+(INDEX(Data!1073:1073,1,$P$1+1))</f>
        <v>1316566.3316027836</v>
      </c>
    </row>
    <row r="826" spans="1:20" hidden="1" outlineLevel="1">
      <c r="A826" s="424" t="s">
        <v>44</v>
      </c>
      <c r="B826" s="153">
        <f>(INDEX(Data!1074:1074,1,$P$1-18))+(INDEX(Data!1074:1074,1,$P$1-17))</f>
        <v>150000</v>
      </c>
      <c r="C826" s="153">
        <f>(INDEX(Data!1074:1074,1,$P$1-16))+(INDEX(Data!1074:1074,1,$P$1-15))</f>
        <v>750000</v>
      </c>
      <c r="D826" s="153">
        <f>(INDEX(Data!1074:1074,1,$P$1-14))+(INDEX(Data!1074:1074,1,$P$1-13))</f>
        <v>750000</v>
      </c>
      <c r="E826" s="153">
        <f>(INDEX(Data!1074:1074,1,$P$1-12))+(INDEX(Data!1074:1074,1,$P$1-11))</f>
        <v>750000</v>
      </c>
      <c r="F826" s="153">
        <f>(INDEX(Data!1074:1074,1,$P$1-10))+(INDEX(Data!1074:1074,1,$P$1-9))</f>
        <v>750000</v>
      </c>
      <c r="G826" s="153">
        <f>(INDEX(Data!1074:1074,1,$P$1-8))+(INDEX(Data!1074:1074,1,$P$1-7))</f>
        <v>750000</v>
      </c>
      <c r="H826" s="154">
        <f>(INDEX(Data!1074:1074,1,$P$1-6))+(INDEX(Data!1074:1074,1,$P$1-5))</f>
        <v>750000</v>
      </c>
      <c r="I826" s="483">
        <f>(INDEX(Data!1074:1074,1,$P$1-4))+(INDEX(Data!1074:1074,1,$P$1-3))</f>
        <v>750000</v>
      </c>
      <c r="J826" s="394">
        <f>(INDEX(Data!1074:1074,1,$P$1-2))+(INDEX(Data!1074:1074,1,$P$1-1))</f>
        <v>750000</v>
      </c>
      <c r="K826" s="155">
        <f>(INDEX(Data!1074:1074,1,$P$1))+(INDEX(Data!1074:1074,1,$P$1+1))</f>
        <v>1316566.3316027836</v>
      </c>
    </row>
    <row r="827" spans="1:20" hidden="1" outlineLevel="1">
      <c r="A827" s="424" t="s">
        <v>45</v>
      </c>
      <c r="B827" s="153">
        <f>(INDEX(Data!1075:1075,1,$P$1-18))+(INDEX(Data!1075:1075,1,$P$1-17))</f>
        <v>150000</v>
      </c>
      <c r="C827" s="153">
        <f>(INDEX(Data!1075:1075,1,$P$1-16))+(INDEX(Data!1075:1075,1,$P$1-15))</f>
        <v>750000</v>
      </c>
      <c r="D827" s="153">
        <f>(INDEX(Data!1075:1075,1,$P$1-14))+(INDEX(Data!1075:1075,1,$P$1-13))</f>
        <v>750000</v>
      </c>
      <c r="E827" s="153">
        <f>(INDEX(Data!1075:1075,1,$P$1-12))+(INDEX(Data!1075:1075,1,$P$1-11))</f>
        <v>750000</v>
      </c>
      <c r="F827" s="153">
        <f>(INDEX(Data!1075:1075,1,$P$1-10))+(INDEX(Data!1075:1075,1,$P$1-9))</f>
        <v>750000</v>
      </c>
      <c r="G827" s="153">
        <f>(INDEX(Data!1075:1075,1,$P$1-8))+(INDEX(Data!1075:1075,1,$P$1-7))</f>
        <v>750000</v>
      </c>
      <c r="H827" s="154">
        <f>(INDEX(Data!1075:1075,1,$P$1-6))+(INDEX(Data!1075:1075,1,$P$1-5))</f>
        <v>750000</v>
      </c>
      <c r="I827" s="483">
        <f>(INDEX(Data!1075:1075,1,$P$1-4))+(INDEX(Data!1075:1075,1,$P$1-3))</f>
        <v>750000</v>
      </c>
      <c r="J827" s="394">
        <f>(INDEX(Data!1075:1075,1,$P$1-2))+(INDEX(Data!1075:1075,1,$P$1-1))</f>
        <v>750000</v>
      </c>
      <c r="K827" s="155">
        <f>(INDEX(Data!1075:1075,1,$P$1))+(INDEX(Data!1075:1075,1,$P$1+1))</f>
        <v>1316566.3316027836</v>
      </c>
    </row>
    <row r="828" spans="1:20" hidden="1" outlineLevel="1">
      <c r="A828" s="424" t="s">
        <v>46</v>
      </c>
      <c r="B828" s="153">
        <f>(INDEX(Data!1076:1076,1,$P$1-18))+(INDEX(Data!1076:1076,1,$P$1-17))</f>
        <v>150000</v>
      </c>
      <c r="C828" s="153">
        <f>(INDEX(Data!1076:1076,1,$P$1-16))+(INDEX(Data!1076:1076,1,$P$1-15))</f>
        <v>750000</v>
      </c>
      <c r="D828" s="153">
        <f>(INDEX(Data!1076:1076,1,$P$1-14))+(INDEX(Data!1076:1076,1,$P$1-13))</f>
        <v>750000</v>
      </c>
      <c r="E828" s="153">
        <f>(INDEX(Data!1076:1076,1,$P$1-12))+(INDEX(Data!1076:1076,1,$P$1-11))</f>
        <v>750000</v>
      </c>
      <c r="F828" s="153">
        <f>(INDEX(Data!1076:1076,1,$P$1-10))+(INDEX(Data!1076:1076,1,$P$1-9))</f>
        <v>750000</v>
      </c>
      <c r="G828" s="153">
        <f>(INDEX(Data!1076:1076,1,$P$1-8))+(INDEX(Data!1076:1076,1,$P$1-7))</f>
        <v>750000</v>
      </c>
      <c r="H828" s="154">
        <f>(INDEX(Data!1076:1076,1,$P$1-6))+(INDEX(Data!1076:1076,1,$P$1-5))</f>
        <v>750000</v>
      </c>
      <c r="I828" s="483">
        <f>(INDEX(Data!1076:1076,1,$P$1-4))+(INDEX(Data!1076:1076,1,$P$1-3))</f>
        <v>750000</v>
      </c>
      <c r="J828" s="394">
        <f>(INDEX(Data!1076:1076,1,$P$1-2))+(INDEX(Data!1076:1076,1,$P$1-1))</f>
        <v>750000</v>
      </c>
      <c r="K828" s="155">
        <f>(INDEX(Data!1076:1076,1,$P$1))+(INDEX(Data!1076:1076,1,$P$1+1))</f>
        <v>1316566.3316027836</v>
      </c>
    </row>
    <row r="829" spans="1:20" hidden="1" outlineLevel="1">
      <c r="A829" s="321" t="s">
        <v>429</v>
      </c>
      <c r="B829" s="153">
        <f>(INDEX(Data!1077:1077,1,$P$1-18))+(INDEX(Data!1077:1077,1,$P$1-17))</f>
        <v>0</v>
      </c>
      <c r="C829" s="153">
        <f>(INDEX(Data!1077:1077,1,$P$1-16))+(INDEX(Data!1077:1077,1,$P$1-15))</f>
        <v>0</v>
      </c>
      <c r="D829" s="153">
        <f>(INDEX(Data!1077:1077,1,$P$1-14))+(INDEX(Data!1077:1077,1,$P$1-13))</f>
        <v>0</v>
      </c>
      <c r="E829" s="153">
        <f>(INDEX(Data!1077:1077,1,$P$1-12))+(INDEX(Data!1077:1077,1,$P$1-11))</f>
        <v>0</v>
      </c>
      <c r="F829" s="153">
        <f>(INDEX(Data!1077:1077,1,$P$1-10))+(INDEX(Data!1077:1077,1,$P$1-9))</f>
        <v>0</v>
      </c>
      <c r="G829" s="153">
        <f>(INDEX(Data!1077:1077,1,$P$1-8))+(INDEX(Data!1077:1077,1,$P$1-7))</f>
        <v>0</v>
      </c>
      <c r="H829" s="154">
        <f>(INDEX(Data!1077:1077,1,$P$1-6))+(INDEX(Data!1077:1077,1,$P$1-5))</f>
        <v>0</v>
      </c>
      <c r="I829" s="483">
        <f>(INDEX(Data!1077:1077,1,$P$1-4))+(INDEX(Data!1077:1077,1,$P$1-3))</f>
        <v>0</v>
      </c>
      <c r="J829" s="394">
        <f>(INDEX(Data!1077:1077,1,$P$1-2))+(INDEX(Data!1077:1077,1,$P$1-1))</f>
        <v>750000</v>
      </c>
      <c r="K829" s="155">
        <f>(INDEX(Data!1077:1077,1,$P$1))+(INDEX(Data!1077:1077,1,$P$1+1))</f>
        <v>1316566.3316027836</v>
      </c>
    </row>
    <row r="830" spans="1:20" hidden="1" outlineLevel="1">
      <c r="A830" s="321" t="s">
        <v>430</v>
      </c>
      <c r="B830" s="153">
        <f>(INDEX(Data!1078:1078,1,$P$1-18))+(INDEX(Data!1078:1078,1,$P$1-17))</f>
        <v>0</v>
      </c>
      <c r="C830" s="153">
        <f>(INDEX(Data!1078:1078,1,$P$1-16))+(INDEX(Data!1078:1078,1,$P$1-15))</f>
        <v>0</v>
      </c>
      <c r="D830" s="153">
        <f>(INDEX(Data!1078:1078,1,$P$1-14))+(INDEX(Data!1078:1078,1,$P$1-13))</f>
        <v>0</v>
      </c>
      <c r="E830" s="153">
        <f>(INDEX(Data!1078:1078,1,$P$1-12))+(INDEX(Data!1078:1078,1,$P$1-11))</f>
        <v>0</v>
      </c>
      <c r="F830" s="153">
        <f>(INDEX(Data!1078:1078,1,$P$1-10))+(INDEX(Data!1078:1078,1,$P$1-9))</f>
        <v>0</v>
      </c>
      <c r="G830" s="153">
        <f>(INDEX(Data!1078:1078,1,$P$1-8))+(INDEX(Data!1078:1078,1,$P$1-7))</f>
        <v>0</v>
      </c>
      <c r="H830" s="154">
        <f>(INDEX(Data!1078:1078,1,$P$1-6))+(INDEX(Data!1078:1078,1,$P$1-5))</f>
        <v>0</v>
      </c>
      <c r="I830" s="483">
        <f>(INDEX(Data!1078:1078,1,$P$1-4))+(INDEX(Data!1078:1078,1,$P$1-3))</f>
        <v>0</v>
      </c>
      <c r="J830" s="394">
        <f>(INDEX(Data!1078:1078,1,$P$1-2))+(INDEX(Data!1078:1078,1,$P$1-1))</f>
        <v>750000</v>
      </c>
      <c r="K830" s="155">
        <f>(INDEX(Data!1078:1078,1,$P$1))+(INDEX(Data!1078:1078,1,$P$1+1))</f>
        <v>1316566.3316027836</v>
      </c>
    </row>
    <row r="831" spans="1:20" collapsed="1">
      <c r="A831" s="370" t="s">
        <v>197</v>
      </c>
      <c r="B831" s="446">
        <f t="shared" ref="B831:F831" si="299">SUM(B825:B830)</f>
        <v>600000</v>
      </c>
      <c r="C831" s="446">
        <f t="shared" si="299"/>
        <v>3000000</v>
      </c>
      <c r="D831" s="446">
        <f t="shared" si="299"/>
        <v>3000000</v>
      </c>
      <c r="E831" s="446">
        <f t="shared" si="299"/>
        <v>3000000</v>
      </c>
      <c r="F831" s="446">
        <f t="shared" si="299"/>
        <v>2883150</v>
      </c>
      <c r="G831" s="446">
        <f t="shared" ref="G831:K831" si="300">SUM(G825:G830)</f>
        <v>2883150</v>
      </c>
      <c r="H831" s="406">
        <f t="shared" si="300"/>
        <v>2923650</v>
      </c>
      <c r="I831" s="446">
        <f t="shared" si="300"/>
        <v>2966250</v>
      </c>
      <c r="J831" s="406">
        <f t="shared" si="300"/>
        <v>4385250</v>
      </c>
      <c r="K831" s="407">
        <f t="shared" si="300"/>
        <v>7899397.9896167023</v>
      </c>
    </row>
    <row r="832" spans="1:20" hidden="1">
      <c r="A832" s="413" t="s">
        <v>435</v>
      </c>
      <c r="B832" s="490"/>
      <c r="C832" s="490"/>
      <c r="D832" s="490"/>
      <c r="E832" s="490"/>
      <c r="F832" s="490"/>
      <c r="G832" s="490"/>
      <c r="H832" s="400"/>
      <c r="I832" s="490"/>
      <c r="J832" s="598"/>
      <c r="K832" s="401"/>
    </row>
    <row r="833" spans="1:22" hidden="1">
      <c r="A833" s="398" t="s">
        <v>449</v>
      </c>
      <c r="B833" s="490"/>
      <c r="C833" s="490"/>
      <c r="D833" s="490"/>
      <c r="E833" s="490"/>
      <c r="F833" s="490"/>
      <c r="G833" s="490"/>
      <c r="H833" s="400"/>
      <c r="I833" s="490"/>
      <c r="J833" s="400"/>
      <c r="K833" s="401"/>
    </row>
    <row r="834" spans="1:22" hidden="1">
      <c r="A834" s="398" t="s">
        <v>392</v>
      </c>
      <c r="B834" s="490"/>
      <c r="C834" s="490"/>
      <c r="D834" s="490"/>
      <c r="E834" s="490"/>
      <c r="F834" s="490"/>
      <c r="G834" s="490"/>
      <c r="H834" s="400"/>
      <c r="I834" s="490"/>
      <c r="J834" s="400"/>
      <c r="K834" s="401"/>
    </row>
    <row r="835" spans="1:22" hidden="1">
      <c r="A835" s="398" t="s">
        <v>393</v>
      </c>
      <c r="B835" s="490"/>
      <c r="C835" s="490"/>
      <c r="D835" s="490"/>
      <c r="E835" s="490"/>
      <c r="F835" s="490"/>
      <c r="G835" s="490"/>
      <c r="H835" s="400"/>
      <c r="I835" s="490"/>
      <c r="J835" s="400"/>
      <c r="K835" s="401"/>
    </row>
    <row r="836" spans="1:22" hidden="1">
      <c r="A836" s="398" t="s">
        <v>394</v>
      </c>
      <c r="B836" s="490"/>
      <c r="C836" s="490"/>
      <c r="D836" s="490"/>
      <c r="E836" s="490"/>
      <c r="F836" s="490"/>
      <c r="G836" s="490"/>
      <c r="H836" s="400"/>
      <c r="I836" s="490"/>
      <c r="J836" s="400"/>
      <c r="K836" s="401"/>
    </row>
    <row r="837" spans="1:22" hidden="1">
      <c r="A837" s="398" t="s">
        <v>395</v>
      </c>
      <c r="B837" s="490"/>
      <c r="C837" s="490"/>
      <c r="D837" s="490"/>
      <c r="E837" s="490"/>
      <c r="F837" s="490"/>
      <c r="G837" s="490"/>
      <c r="H837" s="400"/>
      <c r="I837" s="490"/>
      <c r="J837" s="400"/>
      <c r="K837" s="401"/>
    </row>
    <row r="838" spans="1:22" ht="25.5" hidden="1">
      <c r="A838" s="398" t="s">
        <v>396</v>
      </c>
      <c r="B838" s="490"/>
      <c r="C838" s="490"/>
      <c r="D838" s="490"/>
      <c r="E838" s="490"/>
      <c r="F838" s="490"/>
      <c r="G838" s="490"/>
      <c r="H838" s="400"/>
      <c r="I838" s="490"/>
      <c r="J838" s="400"/>
      <c r="K838" s="401"/>
    </row>
    <row r="839" spans="1:22" hidden="1">
      <c r="A839" s="398" t="s">
        <v>397</v>
      </c>
      <c r="B839" s="490"/>
      <c r="C839" s="490"/>
      <c r="D839" s="490"/>
      <c r="E839" s="490"/>
      <c r="F839" s="490"/>
      <c r="G839" s="490"/>
      <c r="H839" s="400"/>
      <c r="I839" s="490"/>
      <c r="J839" s="400"/>
      <c r="K839" s="401"/>
    </row>
    <row r="840" spans="1:22" hidden="1">
      <c r="A840" s="413" t="s">
        <v>398</v>
      </c>
      <c r="B840" s="490"/>
      <c r="C840" s="490"/>
      <c r="D840" s="490"/>
      <c r="E840" s="490"/>
      <c r="F840" s="490"/>
      <c r="G840" s="490"/>
      <c r="H840" s="400"/>
      <c r="I840" s="490"/>
      <c r="J840" s="400"/>
      <c r="K840" s="401"/>
    </row>
    <row r="841" spans="1:22" ht="25.5" hidden="1">
      <c r="A841" s="398" t="s">
        <v>436</v>
      </c>
      <c r="B841" s="490"/>
      <c r="C841" s="490"/>
      <c r="D841" s="490"/>
      <c r="E841" s="490"/>
      <c r="F841" s="490"/>
      <c r="G841" s="490"/>
      <c r="H841" s="400"/>
      <c r="I841" s="490"/>
      <c r="J841" s="400"/>
      <c r="K841" s="401"/>
    </row>
    <row r="842" spans="1:22" ht="25.5" hidden="1">
      <c r="A842" s="398" t="s">
        <v>437</v>
      </c>
      <c r="B842" s="490"/>
      <c r="C842" s="490"/>
      <c r="D842" s="490"/>
      <c r="E842" s="490"/>
      <c r="F842" s="490"/>
      <c r="G842" s="490"/>
      <c r="H842" s="400"/>
      <c r="I842" s="490"/>
      <c r="J842" s="400"/>
      <c r="K842" s="401"/>
    </row>
    <row r="843" spans="1:22" hidden="1">
      <c r="A843" s="398" t="s">
        <v>438</v>
      </c>
      <c r="B843" s="490"/>
      <c r="C843" s="490"/>
      <c r="D843" s="490"/>
      <c r="E843" s="490"/>
      <c r="F843" s="490"/>
      <c r="G843" s="490"/>
      <c r="H843" s="400"/>
      <c r="I843" s="490"/>
      <c r="J843" s="400"/>
      <c r="K843" s="401"/>
    </row>
    <row r="844" spans="1:22" ht="29.25" customHeight="1" thickBot="1">
      <c r="A844" s="376" t="s">
        <v>207</v>
      </c>
      <c r="B844" s="378">
        <f t="shared" ref="B844:C844" si="301">B831+B823+B807+B815</f>
        <v>104502852</v>
      </c>
      <c r="C844" s="378">
        <f t="shared" si="301"/>
        <v>90073146</v>
      </c>
      <c r="D844" s="378">
        <f>D831+D823+D807+D815</f>
        <v>100725779</v>
      </c>
      <c r="E844" s="378">
        <f t="shared" ref="E844:K844" si="302">E831+E823+E807+E815</f>
        <v>105313750</v>
      </c>
      <c r="F844" s="378">
        <f t="shared" si="302"/>
        <v>98690438</v>
      </c>
      <c r="G844" s="378">
        <f t="shared" si="302"/>
        <v>100696052</v>
      </c>
      <c r="H844" s="404">
        <f t="shared" si="302"/>
        <v>102469880</v>
      </c>
      <c r="I844" s="479">
        <f t="shared" si="302"/>
        <v>106454787</v>
      </c>
      <c r="J844" s="381">
        <f t="shared" si="302"/>
        <v>107173430</v>
      </c>
      <c r="K844" s="379">
        <f t="shared" si="302"/>
        <v>154092926.03852794</v>
      </c>
    </row>
    <row r="845" spans="1:22" ht="13.5" thickBot="1">
      <c r="K845" s="504"/>
      <c r="N845" s="12"/>
      <c r="O845" s="12"/>
      <c r="P845" s="12"/>
      <c r="Q845" s="12"/>
      <c r="R845" s="12"/>
      <c r="S845" s="12"/>
      <c r="T845" s="12"/>
    </row>
    <row r="846" spans="1:22" ht="13.5" customHeight="1" thickBot="1">
      <c r="A846" s="551" t="s">
        <v>327</v>
      </c>
      <c r="B846" s="552"/>
      <c r="C846" s="552"/>
      <c r="D846" s="552"/>
      <c r="E846" s="552"/>
      <c r="F846" s="552"/>
      <c r="G846" s="552"/>
      <c r="H846" s="552"/>
      <c r="I846" s="552"/>
      <c r="J846" s="552"/>
      <c r="K846" s="555"/>
      <c r="N846" s="12"/>
      <c r="O846" s="12"/>
      <c r="P846" s="12"/>
      <c r="Q846" s="12"/>
      <c r="R846" s="12"/>
      <c r="S846" s="12"/>
      <c r="T846" s="12"/>
      <c r="U846" s="12"/>
      <c r="V846" s="12"/>
    </row>
    <row r="847" spans="1:22">
      <c r="A847" s="448" t="s">
        <v>206</v>
      </c>
      <c r="B847" s="449" t="str">
        <f>$O$1-18&amp;" - "&amp;$O$1-17</f>
        <v>2002 - 2003</v>
      </c>
      <c r="C847" s="449" t="str">
        <f>$O$1-16&amp;" - "&amp;$O$1-15</f>
        <v>2004 - 2005</v>
      </c>
      <c r="D847" s="449" t="str">
        <f>$O$1-14&amp;" - "&amp;$O$1-13</f>
        <v>2006 - 2007</v>
      </c>
      <c r="E847" s="449" t="str">
        <f>$O$1-12&amp;" - "&amp;$O$1-11</f>
        <v>2008 - 2009</v>
      </c>
      <c r="F847" s="449" t="str">
        <f>$O$1-10&amp;" - "&amp;$O$1-9</f>
        <v>2010 - 2011</v>
      </c>
      <c r="G847" s="494" t="str">
        <f>$O$1-8&amp;" - "&amp;$O$1-7</f>
        <v>2012 - 2013</v>
      </c>
      <c r="H847" s="450" t="str">
        <f>$O$1-6&amp;" - "&amp;$O$1-5</f>
        <v>2014 - 2015</v>
      </c>
      <c r="I847" s="450" t="str">
        <f>$O$1-4&amp;" - "&amp;$O$1-3</f>
        <v>2016 - 2017</v>
      </c>
      <c r="J847" s="450" t="str">
        <f>$O$1-2&amp;" - "&amp;$O$1-1</f>
        <v>2018 - 2019</v>
      </c>
      <c r="K847" s="465" t="str">
        <f>$O$1&amp;" - "&amp;$O$1+1</f>
        <v>2020 - 2021</v>
      </c>
      <c r="N847" s="12"/>
      <c r="O847" s="12"/>
      <c r="P847" s="12"/>
      <c r="Q847" s="12"/>
      <c r="R847" s="12"/>
      <c r="S847" s="12"/>
      <c r="T847" s="12"/>
    </row>
    <row r="848" spans="1:22" s="38" customFormat="1" hidden="1" outlineLevel="1">
      <c r="A848" s="600" t="s">
        <v>207</v>
      </c>
      <c r="B848" s="598"/>
      <c r="C848" s="598"/>
      <c r="D848" s="598"/>
      <c r="E848" s="598"/>
      <c r="F848" s="598"/>
      <c r="G848" s="598"/>
      <c r="H848" s="598"/>
      <c r="I848" s="598"/>
      <c r="J848" s="598"/>
      <c r="K848" s="597"/>
      <c r="L848" s="35"/>
      <c r="M848" s="35"/>
      <c r="N848" s="35"/>
      <c r="O848" s="35"/>
      <c r="P848" s="35"/>
      <c r="Q848" s="35"/>
      <c r="R848" s="35"/>
      <c r="S848" s="35"/>
      <c r="T848" s="35"/>
    </row>
    <row r="849" spans="1:11" hidden="1" outlineLevel="1">
      <c r="A849" s="5" t="s">
        <v>43</v>
      </c>
      <c r="B849" s="47">
        <f t="shared" ref="B849:J854" si="303">B801+B817+B825+B809</f>
        <v>29947814</v>
      </c>
      <c r="C849" s="47">
        <f t="shared" si="303"/>
        <v>27101723</v>
      </c>
      <c r="D849" s="47">
        <f t="shared" si="303"/>
        <v>30390658</v>
      </c>
      <c r="E849" s="47">
        <f t="shared" si="303"/>
        <v>32770157</v>
      </c>
      <c r="F849" s="47">
        <f t="shared" si="303"/>
        <v>32577908</v>
      </c>
      <c r="G849" s="47">
        <f t="shared" si="303"/>
        <v>32772187</v>
      </c>
      <c r="H849" s="47">
        <f t="shared" si="303"/>
        <v>31084713</v>
      </c>
      <c r="I849" s="47">
        <f t="shared" si="303"/>
        <v>30908259</v>
      </c>
      <c r="J849" s="31">
        <f t="shared" si="303"/>
        <v>31241969</v>
      </c>
      <c r="K849" s="214">
        <f>K801+K817+K825+K809</f>
        <v>51883130.279436037</v>
      </c>
    </row>
    <row r="850" spans="1:11" hidden="1" outlineLevel="1">
      <c r="A850" s="5" t="s">
        <v>44</v>
      </c>
      <c r="B850" s="29">
        <f t="shared" si="303"/>
        <v>18806194</v>
      </c>
      <c r="C850" s="29">
        <f t="shared" si="303"/>
        <v>16700434</v>
      </c>
      <c r="D850" s="29">
        <f t="shared" si="303"/>
        <v>19020056</v>
      </c>
      <c r="E850" s="29">
        <f t="shared" si="303"/>
        <v>20544693</v>
      </c>
      <c r="F850" s="29">
        <f t="shared" si="303"/>
        <v>15677100</v>
      </c>
      <c r="G850" s="29">
        <f t="shared" si="303"/>
        <v>11297115</v>
      </c>
      <c r="H850" s="25">
        <f t="shared" si="303"/>
        <v>16513333</v>
      </c>
      <c r="I850" s="48">
        <f t="shared" si="303"/>
        <v>19838815</v>
      </c>
      <c r="J850" s="28">
        <f t="shared" si="303"/>
        <v>18286838</v>
      </c>
      <c r="K850" s="215">
        <f t="shared" ref="K850:K854" si="304">K802+K818+K826+K810</f>
        <v>19852851.435853664</v>
      </c>
    </row>
    <row r="851" spans="1:11" hidden="1" outlineLevel="1">
      <c r="A851" s="5" t="s">
        <v>45</v>
      </c>
      <c r="B851" s="29">
        <f t="shared" si="303"/>
        <v>5804245</v>
      </c>
      <c r="C851" s="29">
        <f t="shared" si="303"/>
        <v>4601776</v>
      </c>
      <c r="D851" s="29">
        <f t="shared" si="303"/>
        <v>6107187</v>
      </c>
      <c r="E851" s="29">
        <f t="shared" si="303"/>
        <v>5617579</v>
      </c>
      <c r="F851" s="29">
        <f t="shared" si="303"/>
        <v>5853137</v>
      </c>
      <c r="G851" s="29">
        <f t="shared" si="303"/>
        <v>6678857</v>
      </c>
      <c r="H851" s="25">
        <f t="shared" si="303"/>
        <v>7746427</v>
      </c>
      <c r="I851" s="48">
        <f t="shared" si="303"/>
        <v>8045889</v>
      </c>
      <c r="J851" s="28">
        <f t="shared" si="303"/>
        <v>10364136</v>
      </c>
      <c r="K851" s="215">
        <f t="shared" si="304"/>
        <v>11752839.99209062</v>
      </c>
    </row>
    <row r="852" spans="1:11" hidden="1" outlineLevel="1">
      <c r="A852" s="5" t="s">
        <v>46</v>
      </c>
      <c r="B852" s="29">
        <f t="shared" si="303"/>
        <v>49944599</v>
      </c>
      <c r="C852" s="29">
        <f t="shared" si="303"/>
        <v>41669213</v>
      </c>
      <c r="D852" s="29">
        <f t="shared" si="303"/>
        <v>45207878</v>
      </c>
      <c r="E852" s="29">
        <f t="shared" si="303"/>
        <v>46381321</v>
      </c>
      <c r="F852" s="29">
        <f t="shared" si="303"/>
        <v>44582293</v>
      </c>
      <c r="G852" s="29">
        <f t="shared" si="303"/>
        <v>49947893</v>
      </c>
      <c r="H852" s="25">
        <f t="shared" si="303"/>
        <v>47125407</v>
      </c>
      <c r="I852" s="48">
        <f t="shared" si="303"/>
        <v>47661824</v>
      </c>
      <c r="J852" s="28">
        <f t="shared" si="303"/>
        <v>45447553</v>
      </c>
      <c r="K852" s="215">
        <f t="shared" si="304"/>
        <v>67199666.567942038</v>
      </c>
    </row>
    <row r="853" spans="1:11" hidden="1" outlineLevel="1">
      <c r="A853" s="321" t="s">
        <v>429</v>
      </c>
      <c r="B853" s="29">
        <f t="shared" si="303"/>
        <v>0</v>
      </c>
      <c r="C853" s="29">
        <f t="shared" si="303"/>
        <v>0</v>
      </c>
      <c r="D853" s="29">
        <f t="shared" si="303"/>
        <v>0</v>
      </c>
      <c r="E853" s="29">
        <f t="shared" si="303"/>
        <v>0</v>
      </c>
      <c r="F853" s="29">
        <f t="shared" si="303"/>
        <v>0</v>
      </c>
      <c r="G853" s="29">
        <f t="shared" si="303"/>
        <v>0</v>
      </c>
      <c r="H853" s="25">
        <f t="shared" si="303"/>
        <v>0</v>
      </c>
      <c r="I853" s="48">
        <f t="shared" si="303"/>
        <v>0</v>
      </c>
      <c r="J853" s="28">
        <f t="shared" si="303"/>
        <v>943001</v>
      </c>
      <c r="K853" s="215">
        <f t="shared" si="304"/>
        <v>1917703.0316027836</v>
      </c>
    </row>
    <row r="854" spans="1:11" hidden="1" outlineLevel="1">
      <c r="A854" s="321" t="s">
        <v>430</v>
      </c>
      <c r="B854" s="29">
        <f t="shared" si="303"/>
        <v>0</v>
      </c>
      <c r="C854" s="29">
        <f t="shared" si="303"/>
        <v>0</v>
      </c>
      <c r="D854" s="29">
        <f t="shared" si="303"/>
        <v>0</v>
      </c>
      <c r="E854" s="29">
        <f t="shared" si="303"/>
        <v>0</v>
      </c>
      <c r="F854" s="29">
        <f t="shared" si="303"/>
        <v>0</v>
      </c>
      <c r="G854" s="29">
        <f t="shared" si="303"/>
        <v>0</v>
      </c>
      <c r="H854" s="25">
        <f t="shared" si="303"/>
        <v>0</v>
      </c>
      <c r="I854" s="48">
        <f t="shared" si="303"/>
        <v>0</v>
      </c>
      <c r="J854" s="28">
        <f t="shared" si="303"/>
        <v>889933</v>
      </c>
      <c r="K854" s="215">
        <f t="shared" si="304"/>
        <v>1486734.7316027835</v>
      </c>
    </row>
    <row r="855" spans="1:11" ht="26.25" collapsed="1" thickBot="1">
      <c r="A855" s="376" t="s">
        <v>207</v>
      </c>
      <c r="B855" s="446">
        <f t="shared" ref="B855:F855" si="305">SUM(B849:B854)</f>
        <v>104502852</v>
      </c>
      <c r="C855" s="446">
        <f t="shared" si="305"/>
        <v>90073146</v>
      </c>
      <c r="D855" s="446">
        <f t="shared" si="305"/>
        <v>100725779</v>
      </c>
      <c r="E855" s="446">
        <f t="shared" si="305"/>
        <v>105313750</v>
      </c>
      <c r="F855" s="446">
        <f t="shared" si="305"/>
        <v>98690438</v>
      </c>
      <c r="G855" s="446">
        <f t="shared" ref="G855:K855" si="306">SUM(G849:G854)</f>
        <v>100696052</v>
      </c>
      <c r="H855" s="406">
        <f t="shared" si="306"/>
        <v>102469880</v>
      </c>
      <c r="I855" s="446">
        <f t="shared" si="306"/>
        <v>106454787</v>
      </c>
      <c r="J855" s="406">
        <f t="shared" si="306"/>
        <v>107173430</v>
      </c>
      <c r="K855" s="407">
        <f t="shared" si="306"/>
        <v>154092926.03852794</v>
      </c>
    </row>
  </sheetData>
  <mergeCells count="7">
    <mergeCell ref="B742:K742"/>
    <mergeCell ref="B798:K798"/>
    <mergeCell ref="B2:K2"/>
    <mergeCell ref="B27:K27"/>
    <mergeCell ref="B84:K84"/>
    <mergeCell ref="B330:K330"/>
    <mergeCell ref="B447:K447"/>
  </mergeCells>
  <hyperlinks>
    <hyperlink ref="A27" location="Start!A39" display="Return to Start" xr:uid="{00000000-0004-0000-0400-000000000000}"/>
    <hyperlink ref="A84" location="Start!A39" display="Return to Start" xr:uid="{00000000-0004-0000-0400-000001000000}"/>
    <hyperlink ref="A330" location="Start!A39" display="Return to Start" xr:uid="{00000000-0004-0000-0400-000002000000}"/>
    <hyperlink ref="A447" location="Start!A39" display="Return to Start" xr:uid="{00000000-0004-0000-0400-000003000000}"/>
    <hyperlink ref="A742" location="Start!A39" display="Return to Start" xr:uid="{00000000-0004-0000-0400-000004000000}"/>
    <hyperlink ref="A798" location="Start!A39" display="Return to Start" xr:uid="{00000000-0004-0000-0400-000005000000}"/>
  </hyperlink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F121"/>
  <sheetViews>
    <sheetView showGridLines="0" zoomScale="90" zoomScaleNormal="90" workbookViewId="0">
      <pane ySplit="2" topLeftCell="A3" activePane="bottomLeft" state="frozen"/>
      <selection pane="bottomLeft" activeCell="B90" sqref="B90"/>
    </sheetView>
  </sheetViews>
  <sheetFormatPr defaultRowHeight="12.75"/>
  <cols>
    <col min="1" max="1" width="67.85546875" style="36" customWidth="1"/>
    <col min="2" max="2" width="20.7109375" style="12" customWidth="1"/>
    <col min="3" max="3" width="19.7109375" style="12" bestFit="1" customWidth="1"/>
    <col min="4" max="4" width="23.42578125" style="366" customWidth="1"/>
    <col min="5" max="5" width="24.28515625" style="12" customWidth="1"/>
    <col min="6" max="6" width="23.42578125" style="33" customWidth="1"/>
  </cols>
  <sheetData>
    <row r="1" spans="1:6" ht="15.75" customHeight="1">
      <c r="A1" s="684" t="s">
        <v>105</v>
      </c>
      <c r="B1" s="684" t="s">
        <v>1</v>
      </c>
      <c r="C1" s="684"/>
      <c r="D1" s="685" t="s">
        <v>100</v>
      </c>
      <c r="E1" s="685"/>
      <c r="F1" s="199" t="str">
        <f>IF(COUNTIF(F3:F153,"Out of Reconciliation")&gt;0,"Out of Reconciliation","")</f>
        <v/>
      </c>
    </row>
    <row r="2" spans="1:6" ht="18" customHeight="1">
      <c r="A2" s="684"/>
      <c r="B2" s="505" t="str">
        <f>'Dollars - All Funds'!$E$3</f>
        <v>2020</v>
      </c>
      <c r="C2" s="506">
        <f>B2+1</f>
        <v>2021</v>
      </c>
      <c r="D2" s="507" t="str">
        <f>$B$2</f>
        <v>2020</v>
      </c>
      <c r="E2" s="505">
        <f>D2+1</f>
        <v>2021</v>
      </c>
      <c r="F2" s="13"/>
    </row>
    <row r="3" spans="1:6" s="462" customFormat="1" ht="25.5">
      <c r="A3" s="458" t="s">
        <v>450</v>
      </c>
      <c r="B3" s="459"/>
      <c r="C3" s="459"/>
      <c r="D3" s="460"/>
      <c r="E3" s="459"/>
      <c r="F3" s="461"/>
    </row>
    <row r="4" spans="1:6" s="462" customFormat="1">
      <c r="A4" s="463"/>
      <c r="B4" s="459"/>
      <c r="C4" s="459"/>
      <c r="D4" s="460"/>
      <c r="E4" s="459"/>
      <c r="F4" s="461"/>
    </row>
    <row r="6" spans="1:6">
      <c r="A6" s="44" t="s">
        <v>259</v>
      </c>
      <c r="B6" s="28">
        <f>SUMIF(Data!$2:$2,'Dollars - All Funds'!N1,Data!93:93)</f>
        <v>2025043047</v>
      </c>
      <c r="C6" s="358">
        <f>SUMIF(Data!$2:$2,'Dollars - All Funds'!$N$1+1,Data!93:93)</f>
        <v>2025043047</v>
      </c>
      <c r="D6" s="361">
        <f>SUMIF(Data!$2:$2,'Dollars - All Funds'!$N$1,Data!905:905)</f>
        <v>1476882104.8882425</v>
      </c>
      <c r="E6" s="28">
        <f>SUMIF(Data!$2:$2,'Dollars - All Funds'!$N$1+1,Data!905:905)</f>
        <v>1475425730.6458838</v>
      </c>
    </row>
    <row r="7" spans="1:6">
      <c r="A7" s="44" t="s">
        <v>260</v>
      </c>
      <c r="B7" s="28">
        <f>SUMIF(Data!$2:$2,'Dollars - All Funds'!$N$1,Data!141:141)</f>
        <v>47866163</v>
      </c>
      <c r="C7" s="358">
        <f>SUMIF(Data!$2:$2,'Dollars - All Funds'!$N$1+1,Data!141:141)</f>
        <v>47866163</v>
      </c>
      <c r="D7" s="361">
        <f>SUMIF(Data!$2:$2,'Dollars - All Funds'!$N$1,Data!948:948)</f>
        <v>34483348.982211046</v>
      </c>
      <c r="E7" s="28">
        <f>SUMIF(Data!$2:$2,'Dollars - All Funds'!$N$1+1,Data!948:948)</f>
        <v>34447792.952633947</v>
      </c>
    </row>
    <row r="8" spans="1:6">
      <c r="A8" s="44" t="s">
        <v>261</v>
      </c>
      <c r="B8" s="28">
        <f>SUMIF(Data!$2:$2,'Dollars - All Funds'!$N$1,Data!189:189)</f>
        <v>381959946</v>
      </c>
      <c r="C8" s="358">
        <f>SUMIF(Data!$2:$2,'Dollars - All Funds'!$N$1+1,Data!189:189)</f>
        <v>381959946</v>
      </c>
      <c r="D8" s="361">
        <f>SUMIF(Data!$2:$2,'Dollars - All Funds'!$N$1,Data!991:991)</f>
        <v>276688761.91530985</v>
      </c>
      <c r="E8" s="28">
        <f>SUMIF(Data!$2:$2,'Dollars - All Funds'!$N$1+1,Data!991:991)</f>
        <v>276409071.91530985</v>
      </c>
    </row>
    <row r="9" spans="1:6">
      <c r="A9" s="44" t="s">
        <v>262</v>
      </c>
      <c r="B9" s="28">
        <f>SUMIF(Data!$2:$2,'Dollars - All Funds'!$N$1,Data!236:236)</f>
        <v>13706225</v>
      </c>
      <c r="C9" s="358">
        <f>SUMIF(Data!$2:$2,'Dollars - All Funds'!$N$1+1,Data!236:236)</f>
        <v>13706225</v>
      </c>
      <c r="D9" s="361">
        <f>SUMIF(Data!$2:$2,'Dollars - All Funds'!$N$1,Data!1034:1034)</f>
        <v>13706225</v>
      </c>
      <c r="E9" s="28">
        <f>SUMIF(Data!$2:$2,'Dollars - All Funds'!$N$1+1,Data!1034:1034)</f>
        <v>13706225</v>
      </c>
    </row>
    <row r="10" spans="1:6">
      <c r="A10" s="186" t="s">
        <v>263</v>
      </c>
      <c r="B10" s="32">
        <f>SUM(B6:B9)</f>
        <v>2468575381</v>
      </c>
      <c r="C10" s="359">
        <f>SUM(C6:C9)</f>
        <v>2468575381</v>
      </c>
      <c r="D10" s="362">
        <f>SUM(D6:D9)</f>
        <v>1801760440.7857635</v>
      </c>
      <c r="E10" s="32">
        <f>SUM(E6:E9)</f>
        <v>1799988820.5138276</v>
      </c>
    </row>
    <row r="11" spans="1:6" ht="25.5">
      <c r="A11" s="44" t="s">
        <v>258</v>
      </c>
      <c r="B11" s="28">
        <f>'Dollars - All Funds'!E258</f>
        <v>2468575381</v>
      </c>
      <c r="C11" s="28">
        <f>'Dollars - All Funds'!F258</f>
        <v>2468575381</v>
      </c>
      <c r="D11" s="363">
        <f>'Dollars - GR'!E258</f>
        <v>1801760440.7857633</v>
      </c>
      <c r="E11" s="37">
        <f>'Dollars - GR'!F258</f>
        <v>1799988820.5138276</v>
      </c>
    </row>
    <row r="12" spans="1:6">
      <c r="A12" s="45" t="s">
        <v>101</v>
      </c>
      <c r="B12" s="46">
        <f>ROUND(B10-B11,0)</f>
        <v>0</v>
      </c>
      <c r="C12" s="360">
        <f>ROUND(C10-C11,0)</f>
        <v>0</v>
      </c>
      <c r="D12" s="364">
        <f>ROUND(D10-D11,0)</f>
        <v>0</v>
      </c>
      <c r="E12" s="46">
        <f>ROUND(E10-E11,0)</f>
        <v>0</v>
      </c>
      <c r="F12" s="34" t="str">
        <f>IF(COUNTIF(B12:E12,"&lt;&gt;0")&gt;0,"Out of Reconciliation","Reconciled")</f>
        <v>Reconciled</v>
      </c>
    </row>
    <row r="15" spans="1:6">
      <c r="A15" s="44" t="s">
        <v>269</v>
      </c>
      <c r="B15" s="28">
        <f>SUMIF(Data!$2:$2,'Dollars - All Funds'!$N$1,Data!646:646)</f>
        <v>629650325</v>
      </c>
      <c r="C15" s="358">
        <f>SUMIF(Data!$2:$2,'Dollars - All Funds'!$N$1+1,Data!646:646)</f>
        <v>629650325</v>
      </c>
      <c r="D15" s="361">
        <f>SUMIF(Data!$2:$2,'Dollars - All Funds'!$N$1,Data!1388:1388)</f>
        <v>585827247</v>
      </c>
      <c r="E15" s="28">
        <f>SUMIF(Data!$2:$2,'Dollars - All Funds'!$N$1+1,Data!1388:1388)</f>
        <v>585827247</v>
      </c>
    </row>
    <row r="16" spans="1:6">
      <c r="A16" s="44" t="s">
        <v>273</v>
      </c>
      <c r="B16" s="28">
        <f>SUMIF(Data!$2:$2,'Dollars - All Funds'!$N$1,Data!680:680)</f>
        <v>139331726</v>
      </c>
      <c r="C16" s="358">
        <f>SUMIF(Data!$2:$2,'Dollars - All Funds'!$N$1+1,Data!680:680)</f>
        <v>139331726</v>
      </c>
      <c r="D16" s="361">
        <f>SUMIF(Data!$2:$2,'Dollars - All Funds'!$N$1,Data!1407:1407)</f>
        <v>129410030</v>
      </c>
      <c r="E16" s="28">
        <f>SUMIF(Data!$2:$2,'Dollars - All Funds'!$N$1+1,Data!1407:1407)</f>
        <v>129410030</v>
      </c>
    </row>
    <row r="17" spans="1:6">
      <c r="A17" s="44" t="s">
        <v>266</v>
      </c>
      <c r="B17" s="28">
        <f>SUMIF(Data!$2:$2,'Dollars - All Funds'!$N$1,Data!713:713)</f>
        <v>42272717</v>
      </c>
      <c r="C17" s="358">
        <f>SUMIF(Data!$2:$2,'Dollars - All Funds'!$N$1+1,Data!713:713)</f>
        <v>42272717</v>
      </c>
      <c r="D17" s="361">
        <f>SUMIF(Data!$2:$2,'Dollars - All Funds'!$N$1,Data!1425:1425)</f>
        <v>42272717</v>
      </c>
      <c r="E17" s="28">
        <f>SUMIF(Data!$2:$2,'Dollars - All Funds'!$N$1+1,Data!1425:1425)</f>
        <v>42272717</v>
      </c>
    </row>
    <row r="18" spans="1:6">
      <c r="A18" s="44" t="s">
        <v>267</v>
      </c>
      <c r="B18" s="28">
        <f>SUMIF(Data!$2:$2,'Dollars - All Funds'!$N$1,Data!757:757)</f>
        <v>407426820</v>
      </c>
      <c r="C18" s="358">
        <f>SUMIF(Data!$2:$2,'Dollars - All Funds'!$N$1+1,Data!757:757)</f>
        <v>407426820</v>
      </c>
      <c r="D18" s="361">
        <f>SUMIF(Data!$2:$2,'Dollars - All Funds'!$N$1,Data!1456:1456)</f>
        <v>406987376</v>
      </c>
      <c r="E18" s="28">
        <f>SUMIF(Data!$2:$2,'Dollars - All Funds'!$N$1+1,Data!1456:1456)</f>
        <v>406987378</v>
      </c>
    </row>
    <row r="19" spans="1:6">
      <c r="A19" s="44" t="s">
        <v>268</v>
      </c>
      <c r="B19" s="28">
        <f>SUMIF(Data!$2:$2,'Dollars - All Funds'!$N$1,Data!772:772)</f>
        <v>40672772</v>
      </c>
      <c r="C19" s="358">
        <f>SUMIF(Data!$2:$2,'Dollars - All Funds'!$N$1+1,Data!772:772)</f>
        <v>40672772</v>
      </c>
      <c r="D19" s="361">
        <f>SUMIF(Data!$2:$2,'Dollars - All Funds'!$N$1,Data!1471:1471)</f>
        <v>40672772</v>
      </c>
      <c r="E19" s="28">
        <f>SUMIF(Data!$2:$2,'Dollars - All Funds'!$N$1+1,Data!1471:1471)</f>
        <v>40672772</v>
      </c>
    </row>
    <row r="20" spans="1:6">
      <c r="A20" s="186" t="s">
        <v>264</v>
      </c>
      <c r="B20" s="32">
        <f>SUM(B15:B19)</f>
        <v>1259354360</v>
      </c>
      <c r="C20" s="359">
        <f>SUM(C15:C19)</f>
        <v>1259354360</v>
      </c>
      <c r="D20" s="362">
        <f>SUM(D15:D19)</f>
        <v>1205170142</v>
      </c>
      <c r="E20" s="32">
        <f>SUM(E15:E19)</f>
        <v>1205170144</v>
      </c>
    </row>
    <row r="21" spans="1:6" ht="25.5">
      <c r="A21" s="44" t="s">
        <v>265</v>
      </c>
      <c r="B21" s="28">
        <f>'Dollars - All Funds'!E404</f>
        <v>1259354360</v>
      </c>
      <c r="C21" s="28">
        <f>'Dollars - All Funds'!F404</f>
        <v>1259354360</v>
      </c>
      <c r="D21" s="363">
        <f>'Dollars - GR'!E404</f>
        <v>1205170142</v>
      </c>
      <c r="E21" s="37">
        <f>'Dollars - GR'!F404</f>
        <v>1205170144</v>
      </c>
    </row>
    <row r="22" spans="1:6">
      <c r="A22" s="45" t="s">
        <v>101</v>
      </c>
      <c r="B22" s="46">
        <f>ROUND(B20-B21,0)</f>
        <v>0</v>
      </c>
      <c r="C22" s="360">
        <f>ROUND(C20-C21,0)</f>
        <v>0</v>
      </c>
      <c r="D22" s="364">
        <f>ROUND(D20-D21,0)</f>
        <v>0</v>
      </c>
      <c r="E22" s="46">
        <f>ROUND(E20-E21,0)</f>
        <v>0</v>
      </c>
      <c r="F22" s="34" t="str">
        <f>IF(COUNTIF(B22:E22,"&lt;&gt;0")&gt;0,"Out of Reconciliation","Reconciled")</f>
        <v>Reconciled</v>
      </c>
    </row>
    <row r="25" spans="1:6">
      <c r="A25" s="44" t="s">
        <v>271</v>
      </c>
      <c r="B25" s="28">
        <f>SUMIF(Data!$2:$2,'Dollars - All Funds'!$N$1,Data!458:458)</f>
        <v>34020300</v>
      </c>
      <c r="C25" s="358">
        <f>SUMIF(Data!$2:$2,'Dollars - All Funds'!$N$1+1,Data!458:458)</f>
        <v>34020300</v>
      </c>
      <c r="D25" s="361">
        <f>SUMIF(Data!$2:$2,'Dollars - All Funds'!$N$1,Data!1212:1212)</f>
        <v>34020300</v>
      </c>
      <c r="E25" s="28">
        <f>SUMIF(Data!$2:$2,'Dollars - All Funds'!$N$1+1,Data!1212:1212)</f>
        <v>34020300</v>
      </c>
    </row>
    <row r="26" spans="1:6">
      <c r="A26" s="44" t="s">
        <v>272</v>
      </c>
      <c r="B26" s="28">
        <f>SUMIF(Data!$2:$2,'Dollars - All Funds'!$N$1,Data!512:512)</f>
        <v>114148068</v>
      </c>
      <c r="C26" s="358">
        <f>SUMIF(Data!$2:$2,'Dollars - All Funds'!$N$1+1,Data!512:512)</f>
        <v>114148043</v>
      </c>
      <c r="D26" s="361">
        <f>SUMIF(Data!$2:$2,'Dollars - All Funds'!$N$1,Data!1265:1265)</f>
        <v>114148068</v>
      </c>
      <c r="E26" s="28">
        <f>SUMIF(Data!$2:$2,'Dollars - All Funds'!$N$1+1,Data!1265:1265)</f>
        <v>114148043</v>
      </c>
    </row>
    <row r="27" spans="1:6">
      <c r="A27" s="44" t="s">
        <v>274</v>
      </c>
      <c r="B27" s="28">
        <f>SUMIF(Data!$2:$2,'Dollars - All Funds'!$N$1,Data!568:568)</f>
        <v>766870426</v>
      </c>
      <c r="C27" s="358">
        <f>SUMIF(Data!$2:$2,'Dollars - All Funds'!$N$1+1,Data!568:568)</f>
        <v>766870404</v>
      </c>
      <c r="D27" s="361">
        <f>SUMIF(Data!$2:$2,'Dollars - All Funds'!$N$1,Data!1318:1318)</f>
        <v>766870426</v>
      </c>
      <c r="E27" s="28">
        <f>SUMIF(Data!$2:$2,'Dollars - All Funds'!$N$1+1,Data!1318:1318)</f>
        <v>766870404</v>
      </c>
    </row>
    <row r="28" spans="1:6">
      <c r="A28" s="44" t="s">
        <v>275</v>
      </c>
      <c r="B28" s="28">
        <f>SUMIF(Data!$2:$2,'Dollars - All Funds'!$N$1,Data!625:625)</f>
        <v>1614848</v>
      </c>
      <c r="C28" s="358">
        <f>SUMIF(Data!$2:$2,'Dollars - All Funds'!$N$1+1,Data!625:625)</f>
        <v>1614848</v>
      </c>
      <c r="D28" s="361">
        <f>SUMIF(Data!$2:$2,'Dollars - All Funds'!$N$1,Data!1371:31391)</f>
        <v>1614848</v>
      </c>
      <c r="E28" s="28">
        <f>SUMIF(Data!$2:$2,'Dollars - All Funds'!$N$1+1,Data!1371:1371)</f>
        <v>1614848</v>
      </c>
    </row>
    <row r="29" spans="1:6">
      <c r="A29" s="186" t="s">
        <v>270</v>
      </c>
      <c r="B29" s="32">
        <f>SUM(B25:B28)</f>
        <v>916653642</v>
      </c>
      <c r="C29" s="359">
        <f>SUM(C25:C28)</f>
        <v>916653595</v>
      </c>
      <c r="D29" s="362">
        <f>SUM(D25:D28)</f>
        <v>916653642</v>
      </c>
      <c r="E29" s="32">
        <f>SUM(E25:E28)</f>
        <v>916653595</v>
      </c>
    </row>
    <row r="30" spans="1:6" ht="25.5">
      <c r="A30" s="44" t="s">
        <v>276</v>
      </c>
      <c r="B30" s="28">
        <f>'Dollars - All Funds'!E662</f>
        <v>916653642</v>
      </c>
      <c r="C30" s="28">
        <f>'Dollars - All Funds'!F662</f>
        <v>916653595</v>
      </c>
      <c r="D30" s="363">
        <f>'Dollars - GR'!E662</f>
        <v>916653642</v>
      </c>
      <c r="E30" s="37">
        <f>'Dollars - GR'!F662</f>
        <v>916653595</v>
      </c>
    </row>
    <row r="31" spans="1:6">
      <c r="A31" s="45" t="s">
        <v>101</v>
      </c>
      <c r="B31" s="46">
        <f>ROUND(B29-B30,0)</f>
        <v>0</v>
      </c>
      <c r="C31" s="360">
        <f>ROUND(C29-C30,0)</f>
        <v>0</v>
      </c>
      <c r="D31" s="364">
        <f>ROUND(D29-D30,0)</f>
        <v>0</v>
      </c>
      <c r="E31" s="46">
        <f>ROUND(E29-E30,0)</f>
        <v>0</v>
      </c>
      <c r="F31" s="34" t="str">
        <f>IF(COUNTIF(B31:E31,"&lt;&gt;0")&gt;0,"Out of Reconciliation","Reconciled")</f>
        <v>Reconciled</v>
      </c>
    </row>
    <row r="34" spans="1:6">
      <c r="A34" s="44" t="s">
        <v>278</v>
      </c>
      <c r="B34" s="28">
        <f>SUMIF(Data!$2:$2,'Dollars - All Funds'!$N$1,Data!323:323)</f>
        <v>25367474</v>
      </c>
      <c r="C34" s="358">
        <f>SUMIF(Data!$2:$2,'Dollars - All Funds'!$N$1+1,Data!323:323)</f>
        <v>25371020</v>
      </c>
      <c r="D34" s="361">
        <f>SUMIF(Data!$2:$2,'Dollars - All Funds'!$N$1,Data!1092:1092)</f>
        <v>20944844.510000005</v>
      </c>
      <c r="E34" s="28">
        <f>SUMIF(Data!$2:$2,'Dollars - All Funds'!$N$1+1,Data!1092:1092)</f>
        <v>20944844.510000002</v>
      </c>
    </row>
    <row r="35" spans="1:6">
      <c r="A35" s="44" t="s">
        <v>279</v>
      </c>
      <c r="B35" s="28">
        <f>SUMIF(Data!$2:$2,'Dollars - All Funds'!$N$1,Data!332:332)</f>
        <v>3364222</v>
      </c>
      <c r="C35" s="358">
        <f>SUMIF(Data!$2:$2,'Dollars - All Funds'!$N$1+1,Data!332:332)</f>
        <v>3364222</v>
      </c>
      <c r="D35" s="361">
        <f>SUMIF(Data!$2:$2,'Dollars - All Funds'!$N$1,Data!1098:1098)</f>
        <v>2872779.8375770692</v>
      </c>
      <c r="E35" s="28">
        <f>SUMIF(Data!$2:$2,'Dollars - All Funds'!$N$1+1,Data!1098:1098)</f>
        <v>2872383.7231744183</v>
      </c>
    </row>
    <row r="36" spans="1:6">
      <c r="A36" s="44" t="s">
        <v>280</v>
      </c>
      <c r="B36" s="28">
        <f>SUMIF(Data!$2:$2,'Dollars - All Funds'!$N$1,Data!341:341)</f>
        <v>3949698</v>
      </c>
      <c r="C36" s="358">
        <f>SUMIF(Data!$2:$2,'Dollars - All Funds'!$N$1+1,Data!341:341)</f>
        <v>3949698</v>
      </c>
      <c r="D36" s="361">
        <f>SUMIF(Data!$2:$2,'Dollars - All Funds'!$N$1,Data!1104:1104)</f>
        <v>3949698</v>
      </c>
      <c r="E36" s="28">
        <f>SUMIF(Data!$2:$2,'Dollars - All Funds'!$N$1+1,Data!1104:1104)</f>
        <v>3949698</v>
      </c>
    </row>
    <row r="37" spans="1:6">
      <c r="A37" s="186" t="s">
        <v>281</v>
      </c>
      <c r="B37" s="32">
        <f>SUM(B34:B36)</f>
        <v>32681394</v>
      </c>
      <c r="C37" s="359">
        <f>SUM(C34:C36)</f>
        <v>32684940</v>
      </c>
      <c r="D37" s="362">
        <f>SUM(D34:D36)</f>
        <v>27767322.347577073</v>
      </c>
      <c r="E37" s="32">
        <f>SUM(E34:E36)</f>
        <v>27766926.233174421</v>
      </c>
    </row>
    <row r="38" spans="1:6" ht="25.5">
      <c r="A38" s="44" t="s">
        <v>277</v>
      </c>
      <c r="B38" s="28">
        <f>'Dollars - All Funds'!E766</f>
        <v>32681394</v>
      </c>
      <c r="C38" s="28">
        <f>'Dollars - All Funds'!F766</f>
        <v>32684940</v>
      </c>
      <c r="D38" s="363">
        <f>'Dollars - GR'!E766</f>
        <v>27767322.347577073</v>
      </c>
      <c r="E38" s="37">
        <f>'Dollars - GR'!F766</f>
        <v>27766926.233174421</v>
      </c>
    </row>
    <row r="39" spans="1:6">
      <c r="A39" s="45" t="s">
        <v>101</v>
      </c>
      <c r="B39" s="46">
        <f>ROUND(B37-B38,0)</f>
        <v>0</v>
      </c>
      <c r="C39" s="360">
        <f>ROUND(C37-C38,0)</f>
        <v>0</v>
      </c>
      <c r="D39" s="364">
        <f>ROUND(D37-D38,0)</f>
        <v>0</v>
      </c>
      <c r="E39" s="46">
        <f>ROUND(E37-E38,0)</f>
        <v>0</v>
      </c>
      <c r="F39" s="34" t="str">
        <f>IF(COUNTIF(B39:E39,"&lt;&gt;0")&gt;0,"Out of Reconciliation","Reconciled")</f>
        <v>Reconciled</v>
      </c>
    </row>
    <row r="42" spans="1:6">
      <c r="A42" s="44" t="s">
        <v>283</v>
      </c>
      <c r="B42" s="28">
        <f>SUMIF(Data!$2:$2,'Dollars - All Funds'!$N$1,Data!260:260)</f>
        <v>70343350.979899496</v>
      </c>
      <c r="C42" s="358">
        <f>SUMIF(Data!$2:$2,'Dollars - All Funds'!$N$1+1,Data!260:260)</f>
        <v>70605218.579899475</v>
      </c>
      <c r="D42" s="361">
        <f>SUMIF(Data!$2:$2,'Dollars - All Funds'!$N$1,Data!1053:1053)</f>
        <v>66124351</v>
      </c>
      <c r="E42" s="28">
        <f>SUMIF(Data!$2:$2,'Dollars - All Funds'!$N$1+1,Data!1053:1053)</f>
        <v>66124351</v>
      </c>
    </row>
    <row r="43" spans="1:6">
      <c r="A43" s="44" t="s">
        <v>284</v>
      </c>
      <c r="B43" s="28">
        <f>SUMIF(Data!$2:$2,'Dollars - All Funds'!$N$1,Data!284:284)</f>
        <v>6355739</v>
      </c>
      <c r="C43" s="358">
        <f>SUMIF(Data!$2:$2,'Dollars - All Funds'!$N$1+1,Data!284:284)</f>
        <v>6355739</v>
      </c>
      <c r="D43" s="361">
        <f>SUMIF(Data!$2:$2,'Dollars - All Funds'!$N$1,Data!1070:1070)</f>
        <v>5886961.2244556146</v>
      </c>
      <c r="E43" s="28">
        <f>SUMIF(Data!$2:$2,'Dollars - All Funds'!$N$1+1,Data!1070:1070)</f>
        <v>5857864.8244556133</v>
      </c>
    </row>
    <row r="44" spans="1:6">
      <c r="A44" s="44" t="s">
        <v>285</v>
      </c>
      <c r="B44" s="28">
        <f>SUMIF(Data!$2:$2,'Dollars - All Funds'!$N$1,Data!296:296)</f>
        <v>3949698.9948083512</v>
      </c>
      <c r="C44" s="358">
        <f>SUMIF(Data!$2:$2,'Dollars - All Funds'!$N$1+1,Data!296:296)</f>
        <v>3949698.9948083512</v>
      </c>
      <c r="D44" s="361">
        <f>SUMIF(Data!$2:$2,'Dollars - All Funds'!$N$1,Data!1079:1079)</f>
        <v>3949698.9948083512</v>
      </c>
      <c r="E44" s="28">
        <f>SUMIF(Data!$2:$2,'Dollars - All Funds'!$N$1+1,Data!1079:1079)</f>
        <v>3949698.9948083512</v>
      </c>
    </row>
    <row r="45" spans="1:6">
      <c r="A45" s="44" t="s">
        <v>509</v>
      </c>
      <c r="B45" s="28">
        <f>SUMIF(Data!$2:$2,'Dollars - All Funds'!$N$1,Data!272:272)</f>
        <v>1000000</v>
      </c>
      <c r="C45" s="358">
        <f>SUMIF(Data!$2:$2,'Dollars - All Funds'!$N$1+1,Data!272:2726)</f>
        <v>1200000</v>
      </c>
      <c r="D45" s="361">
        <f>SUMIF(Data!$2:$2,'Dollars - All Funds'!$N$1,Data!1061:1061)</f>
        <v>1000000</v>
      </c>
      <c r="E45" s="28">
        <f>SUMIF(Data!$2:$2,'Dollars - All Funds'!$N$1+1,Data!1061:1061)</f>
        <v>1200000</v>
      </c>
    </row>
    <row r="46" spans="1:6">
      <c r="A46" s="186" t="s">
        <v>282</v>
      </c>
      <c r="B46" s="32">
        <f>SUM(B42:B45)</f>
        <v>81648788.974707842</v>
      </c>
      <c r="C46" s="359">
        <f>SUM(C42:C45)</f>
        <v>82110656.574707821</v>
      </c>
      <c r="D46" s="362">
        <f>SUM(D42:D45)</f>
        <v>76961011.219263956</v>
      </c>
      <c r="E46" s="32">
        <f>SUM(E42:E45)</f>
        <v>77131914.819263965</v>
      </c>
    </row>
    <row r="47" spans="1:6" ht="25.5">
      <c r="A47" s="44" t="s">
        <v>286</v>
      </c>
      <c r="B47" s="28">
        <f>'Dollars - All Funds'!E843</f>
        <v>81648788.974707842</v>
      </c>
      <c r="C47" s="28">
        <f>'Dollars - All Funds'!F843</f>
        <v>82110656.574707821</v>
      </c>
      <c r="D47" s="363">
        <f>'Dollars - GR'!E843</f>
        <v>76961011.219263971</v>
      </c>
      <c r="E47" s="37">
        <f>'Dollars - GR'!F843</f>
        <v>77131914.819263965</v>
      </c>
    </row>
    <row r="48" spans="1:6">
      <c r="A48" s="45" t="s">
        <v>101</v>
      </c>
      <c r="B48" s="46">
        <f>ROUND(B46-B47,0)</f>
        <v>0</v>
      </c>
      <c r="C48" s="360">
        <f>ROUND(C46-C47,0)</f>
        <v>0</v>
      </c>
      <c r="D48" s="364">
        <f>ROUND(D46-D47,0)</f>
        <v>0</v>
      </c>
      <c r="E48" s="46">
        <f>ROUND(E46-E47,0)</f>
        <v>0</v>
      </c>
      <c r="F48" s="34" t="str">
        <f>IF(COUNTIF(B48:E48,"&lt;&gt;0")&gt;0,"Out of Reconciliation","Reconciled")</f>
        <v>Reconciled</v>
      </c>
    </row>
    <row r="51" spans="1:6">
      <c r="A51" s="44" t="s">
        <v>288</v>
      </c>
      <c r="B51" s="28">
        <f>B10</f>
        <v>2468575381</v>
      </c>
      <c r="C51" s="358">
        <f>C10</f>
        <v>2468575381</v>
      </c>
      <c r="D51" s="361">
        <f>D10</f>
        <v>1801760440.7857635</v>
      </c>
      <c r="E51" s="28">
        <f>E10</f>
        <v>1799988820.5138276</v>
      </c>
    </row>
    <row r="52" spans="1:6">
      <c r="A52" s="44" t="s">
        <v>289</v>
      </c>
      <c r="B52" s="28">
        <f>B20</f>
        <v>1259354360</v>
      </c>
      <c r="C52" s="358">
        <f>C20</f>
        <v>1259354360</v>
      </c>
      <c r="D52" s="361">
        <f>D20</f>
        <v>1205170142</v>
      </c>
      <c r="E52" s="28">
        <f>E20</f>
        <v>1205170144</v>
      </c>
    </row>
    <row r="53" spans="1:6">
      <c r="A53" s="44" t="s">
        <v>291</v>
      </c>
      <c r="B53" s="28">
        <f>B29</f>
        <v>916653642</v>
      </c>
      <c r="C53" s="358">
        <f>C29</f>
        <v>916653595</v>
      </c>
      <c r="D53" s="361">
        <f>D29</f>
        <v>916653642</v>
      </c>
      <c r="E53" s="28">
        <f>E29</f>
        <v>916653595</v>
      </c>
    </row>
    <row r="54" spans="1:6">
      <c r="A54" s="44" t="s">
        <v>290</v>
      </c>
      <c r="B54" s="28">
        <f>B37</f>
        <v>32681394</v>
      </c>
      <c r="C54" s="358">
        <f>C37</f>
        <v>32684940</v>
      </c>
      <c r="D54" s="361">
        <f>D37</f>
        <v>27767322.347577073</v>
      </c>
      <c r="E54" s="28">
        <f>E37</f>
        <v>27766926.233174421</v>
      </c>
    </row>
    <row r="55" spans="1:6">
      <c r="A55" s="44" t="s">
        <v>292</v>
      </c>
      <c r="B55" s="28">
        <f>B46</f>
        <v>81648788.974707842</v>
      </c>
      <c r="C55" s="358">
        <f>C46</f>
        <v>82110656.574707821</v>
      </c>
      <c r="D55" s="361">
        <f>D46</f>
        <v>76961011.219263956</v>
      </c>
      <c r="E55" s="28">
        <f>E46</f>
        <v>77131914.819263965</v>
      </c>
    </row>
    <row r="56" spans="1:6">
      <c r="A56" s="186" t="s">
        <v>194</v>
      </c>
      <c r="B56" s="32">
        <f>SUM(B51:B55)</f>
        <v>4758913565.9747076</v>
      </c>
      <c r="C56" s="359">
        <f>SUM(C51:C55)</f>
        <v>4759378932.574708</v>
      </c>
      <c r="D56" s="362">
        <f>SUM(D51:D55)</f>
        <v>4028312558.3526049</v>
      </c>
      <c r="E56" s="32">
        <f>SUM(E51:E55)</f>
        <v>4026711400.5662656</v>
      </c>
    </row>
    <row r="57" spans="1:6">
      <c r="A57" s="44" t="s">
        <v>287</v>
      </c>
      <c r="B57" s="28">
        <f>'Dollars - All Funds'!E58</f>
        <v>4758913565.9747076</v>
      </c>
      <c r="C57" s="28">
        <f>'Dollars - All Funds'!F58</f>
        <v>4759378932.574708</v>
      </c>
      <c r="D57" s="363">
        <f>'Dollars - GR'!E58</f>
        <v>4028312558.3526049</v>
      </c>
      <c r="E57" s="37">
        <f>'Dollars - GR'!F58</f>
        <v>4026711400.5662656</v>
      </c>
    </row>
    <row r="58" spans="1:6">
      <c r="A58" s="45" t="s">
        <v>101</v>
      </c>
      <c r="B58" s="46">
        <f>ROUND(B56-B57,0)</f>
        <v>0</v>
      </c>
      <c r="C58" s="360">
        <f>ROUND(C56-C57,0)</f>
        <v>0</v>
      </c>
      <c r="D58" s="364">
        <f>ROUND(D56-D57,0)</f>
        <v>0</v>
      </c>
      <c r="E58" s="46">
        <f>ROUND(E56-E57,0)</f>
        <v>0</v>
      </c>
      <c r="F58" s="34" t="str">
        <f>IF(COUNTIF(B58:E58,"&lt;&gt;0")&gt;0,"Out of Reconciliation","Reconciled")</f>
        <v>Reconciled</v>
      </c>
    </row>
    <row r="63" spans="1:6" s="41" customFormat="1" ht="25.5">
      <c r="A63" s="200" t="s">
        <v>312</v>
      </c>
      <c r="B63" s="201"/>
      <c r="C63" s="201"/>
      <c r="D63" s="365"/>
      <c r="E63" s="201"/>
      <c r="F63" s="202"/>
    </row>
    <row r="64" spans="1:6" s="41" customFormat="1">
      <c r="A64" s="203"/>
      <c r="B64" s="201"/>
      <c r="C64" s="201"/>
      <c r="D64" s="365"/>
      <c r="E64" s="201"/>
      <c r="F64" s="202"/>
    </row>
    <row r="65" spans="1:6">
      <c r="A65" s="204"/>
    </row>
    <row r="66" spans="1:6">
      <c r="B66" s="43" t="s">
        <v>299</v>
      </c>
      <c r="D66" s="367" t="s">
        <v>299</v>
      </c>
    </row>
    <row r="67" spans="1:6">
      <c r="B67" s="43" t="str">
        <f>'Biennia History - All Funds'!$O$1</f>
        <v>2020</v>
      </c>
      <c r="D67" s="367" t="str">
        <f>'Biennia History - GR'!$O$1</f>
        <v>2020</v>
      </c>
    </row>
    <row r="70" spans="1:6" ht="27" customHeight="1">
      <c r="A70" s="44" t="s">
        <v>300</v>
      </c>
      <c r="B70" s="28">
        <f>'Biennia History - All Funds'!K59</f>
        <v>9518292498.5494156</v>
      </c>
      <c r="C70" s="358"/>
      <c r="D70" s="361">
        <f>'Biennia History - GR'!K59</f>
        <v>8055023958.918869</v>
      </c>
      <c r="E70" s="28"/>
    </row>
    <row r="71" spans="1:6">
      <c r="A71" s="44" t="s">
        <v>301</v>
      </c>
      <c r="B71" s="28">
        <f>'Dollars - All Funds'!G58</f>
        <v>9518292498.5494156</v>
      </c>
      <c r="C71" s="358"/>
      <c r="D71" s="363">
        <f>'Dollars - GR'!G58</f>
        <v>8055023958.91887</v>
      </c>
      <c r="E71" s="37"/>
    </row>
    <row r="72" spans="1:6">
      <c r="A72" s="45" t="s">
        <v>101</v>
      </c>
      <c r="B72" s="46">
        <f>B70-B71</f>
        <v>0</v>
      </c>
      <c r="C72" s="360">
        <f>C70-C71</f>
        <v>0</v>
      </c>
      <c r="D72" s="364">
        <f>D70-D71</f>
        <v>0</v>
      </c>
      <c r="E72" s="46">
        <f>E70-E71</f>
        <v>0</v>
      </c>
      <c r="F72" s="34" t="str">
        <f>IF(COUNTIF(B72:E72,"&lt;&gt;0")&gt;0,"Out of Reconciliation","Reconciled")</f>
        <v>Reconciled</v>
      </c>
    </row>
    <row r="74" spans="1:6" ht="27" customHeight="1">
      <c r="A74" s="44" t="s">
        <v>302</v>
      </c>
      <c r="B74" s="28">
        <f>'Biennia History - All Funds'!K259</f>
        <v>4937150762</v>
      </c>
      <c r="C74" s="358"/>
      <c r="D74" s="361">
        <f>'Biennia History - GR'!K259</f>
        <v>3601749261.2995901</v>
      </c>
      <c r="E74" s="28"/>
    </row>
    <row r="75" spans="1:6">
      <c r="A75" s="44" t="s">
        <v>303</v>
      </c>
      <c r="B75" s="28">
        <f>'Dollars - All Funds'!G258</f>
        <v>4937150762</v>
      </c>
      <c r="C75" s="358"/>
      <c r="D75" s="363">
        <f>'Dollars - GR'!G258</f>
        <v>3601749261.2995901</v>
      </c>
      <c r="E75" s="37"/>
    </row>
    <row r="76" spans="1:6">
      <c r="A76" s="45" t="s">
        <v>101</v>
      </c>
      <c r="B76" s="46">
        <f>B74-B75</f>
        <v>0</v>
      </c>
      <c r="C76" s="360">
        <f>C74-C75</f>
        <v>0</v>
      </c>
      <c r="D76" s="364">
        <f>D74-D75</f>
        <v>0</v>
      </c>
      <c r="E76" s="46">
        <f>E74-E75</f>
        <v>0</v>
      </c>
      <c r="F76" s="34" t="str">
        <f>IF(COUNTIF(B76:E76,"&lt;&gt;0")&gt;0,"Out of Reconciliation","Reconciled")</f>
        <v>Reconciled</v>
      </c>
    </row>
    <row r="78" spans="1:6" ht="27" customHeight="1">
      <c r="A78" s="44" t="s">
        <v>304</v>
      </c>
      <c r="B78" s="28">
        <f>'Biennia History - All Funds'!K405</f>
        <v>2518708720</v>
      </c>
      <c r="C78" s="358"/>
      <c r="D78" s="361">
        <f>'Biennia History - GR'!K405</f>
        <v>2410340286</v>
      </c>
      <c r="E78" s="28"/>
    </row>
    <row r="79" spans="1:6">
      <c r="A79" s="44" t="s">
        <v>305</v>
      </c>
      <c r="B79" s="28">
        <f>'Dollars - All Funds'!G404</f>
        <v>2518708720</v>
      </c>
      <c r="C79" s="358"/>
      <c r="D79" s="363">
        <f>'Dollars - GR'!G404</f>
        <v>2410340286</v>
      </c>
      <c r="E79" s="37"/>
    </row>
    <row r="80" spans="1:6">
      <c r="A80" s="45" t="s">
        <v>101</v>
      </c>
      <c r="B80" s="46">
        <f>B78-B79</f>
        <v>0</v>
      </c>
      <c r="C80" s="360">
        <f>C78-C79</f>
        <v>0</v>
      </c>
      <c r="D80" s="364">
        <f>D78-D79</f>
        <v>0</v>
      </c>
      <c r="E80" s="46">
        <f>E78-E79</f>
        <v>0</v>
      </c>
      <c r="F80" s="34" t="str">
        <f>IF(COUNTIF(B80:E80,"&lt;&gt;0")&gt;0,"Out of Reconciliation","Reconciled")</f>
        <v>Reconciled</v>
      </c>
    </row>
    <row r="82" spans="1:6" ht="27" customHeight="1">
      <c r="A82" s="44" t="s">
        <v>306</v>
      </c>
      <c r="B82" s="28">
        <f>'Biennia History - All Funds'!K663</f>
        <v>1833307237</v>
      </c>
      <c r="C82" s="358"/>
      <c r="D82" s="361">
        <f>'Biennia History - GR'!K663</f>
        <v>1833307237</v>
      </c>
      <c r="E82" s="28"/>
    </row>
    <row r="83" spans="1:6">
      <c r="A83" s="44" t="s">
        <v>307</v>
      </c>
      <c r="B83" s="28">
        <f>'Dollars - All Funds'!G662</f>
        <v>1833307237</v>
      </c>
      <c r="C83" s="358"/>
      <c r="D83" s="363">
        <f>'Dollars - GR'!G662</f>
        <v>1833307237</v>
      </c>
      <c r="E83" s="37"/>
    </row>
    <row r="84" spans="1:6">
      <c r="A84" s="45" t="s">
        <v>101</v>
      </c>
      <c r="B84" s="46">
        <f>B82-B83</f>
        <v>0</v>
      </c>
      <c r="C84" s="360">
        <f>C82-C83</f>
        <v>0</v>
      </c>
      <c r="D84" s="364">
        <f>D82-D83</f>
        <v>0</v>
      </c>
      <c r="E84" s="46">
        <f>E82-E83</f>
        <v>0</v>
      </c>
      <c r="F84" s="34" t="str">
        <f>IF(COUNTIF(B84:E84,"&lt;&gt;0")&gt;0,"Out of Reconciliation","Reconciled")</f>
        <v>Reconciled</v>
      </c>
    </row>
    <row r="86" spans="1:6" ht="27" customHeight="1">
      <c r="A86" s="44" t="s">
        <v>308</v>
      </c>
      <c r="B86" s="28">
        <f>'Biennia History - All Funds'!K767</f>
        <v>65366334</v>
      </c>
      <c r="C86" s="358"/>
      <c r="D86" s="361">
        <f>'Biennia History - GR'!K767</f>
        <v>55534248.580751494</v>
      </c>
      <c r="E86" s="28"/>
    </row>
    <row r="87" spans="1:6" ht="25.5">
      <c r="A87" s="44" t="s">
        <v>309</v>
      </c>
      <c r="B87" s="28">
        <f>'Dollars - All Funds'!G766</f>
        <v>65366334</v>
      </c>
      <c r="C87" s="358"/>
      <c r="D87" s="363">
        <f>'Dollars - GR'!G766</f>
        <v>55534248.580751494</v>
      </c>
      <c r="E87" s="37"/>
    </row>
    <row r="88" spans="1:6">
      <c r="A88" s="45" t="s">
        <v>101</v>
      </c>
      <c r="B88" s="46">
        <f>B86-B87</f>
        <v>0</v>
      </c>
      <c r="C88" s="360">
        <f>C86-C87</f>
        <v>0</v>
      </c>
      <c r="D88" s="364">
        <f>D86-D87</f>
        <v>0</v>
      </c>
      <c r="E88" s="46">
        <f>E86-E87</f>
        <v>0</v>
      </c>
      <c r="F88" s="34" t="str">
        <f>IF(COUNTIF(B88:E88,"&lt;&gt;0")&gt;0,"Out of Reconciliation","Reconciled")</f>
        <v>Reconciled</v>
      </c>
    </row>
    <row r="90" spans="1:6" ht="27" customHeight="1">
      <c r="A90" s="44" t="s">
        <v>310</v>
      </c>
      <c r="B90" s="28">
        <f>'Biennia History - All Funds'!K844</f>
        <v>163759445.54941565</v>
      </c>
      <c r="C90" s="358"/>
      <c r="D90" s="361">
        <f>'Biennia History - GR'!K844</f>
        <v>154092926.03852794</v>
      </c>
      <c r="E90" s="28"/>
    </row>
    <row r="91" spans="1:6" ht="25.5">
      <c r="A91" s="44" t="s">
        <v>311</v>
      </c>
      <c r="B91" s="28">
        <f>'Dollars - All Funds'!G843</f>
        <v>163759445.54941565</v>
      </c>
      <c r="C91" s="358"/>
      <c r="D91" s="363">
        <f>'Dollars - GR'!G843</f>
        <v>154092926.03852794</v>
      </c>
      <c r="E91" s="37"/>
    </row>
    <row r="92" spans="1:6">
      <c r="A92" s="45" t="s">
        <v>101</v>
      </c>
      <c r="B92" s="46">
        <f>B90-B91</f>
        <v>0</v>
      </c>
      <c r="C92" s="360">
        <f>C90-C91</f>
        <v>0</v>
      </c>
      <c r="D92" s="364">
        <f>D90-D91</f>
        <v>0</v>
      </c>
      <c r="E92" s="46">
        <f>E90-E91</f>
        <v>0</v>
      </c>
      <c r="F92" s="34" t="str">
        <f>IF(COUNTIF(B92:E92,"&lt;&gt;0")&gt;0,"Out of Reconciliation","Reconciled")</f>
        <v>Reconciled</v>
      </c>
    </row>
    <row r="96" spans="1:6" s="208" customFormat="1">
      <c r="A96" s="205"/>
      <c r="B96" s="206"/>
      <c r="C96" s="206"/>
      <c r="D96" s="368"/>
      <c r="E96" s="206"/>
      <c r="F96" s="207"/>
    </row>
    <row r="97" spans="1:6" s="208" customFormat="1">
      <c r="A97" s="209"/>
      <c r="B97" s="206"/>
      <c r="C97" s="206"/>
      <c r="D97" s="368"/>
      <c r="E97" s="206"/>
      <c r="F97" s="207"/>
    </row>
    <row r="98" spans="1:6">
      <c r="A98" s="204"/>
    </row>
    <row r="99" spans="1:6" ht="27" customHeight="1">
      <c r="A99" s="44"/>
      <c r="B99" s="28"/>
      <c r="C99" s="358"/>
      <c r="D99" s="361"/>
      <c r="E99" s="28"/>
    </row>
    <row r="100" spans="1:6">
      <c r="A100" s="44"/>
      <c r="B100" s="28"/>
      <c r="C100" s="358"/>
      <c r="D100" s="363"/>
      <c r="E100" s="37"/>
    </row>
    <row r="101" spans="1:6">
      <c r="A101" s="45"/>
      <c r="B101" s="46"/>
      <c r="C101" s="360"/>
      <c r="D101" s="364"/>
      <c r="E101" s="46"/>
      <c r="F101" s="34"/>
    </row>
    <row r="103" spans="1:6" ht="27" customHeight="1">
      <c r="A103" s="44"/>
      <c r="B103" s="28"/>
      <c r="C103" s="358"/>
      <c r="D103" s="361"/>
      <c r="E103" s="28"/>
    </row>
    <row r="104" spans="1:6">
      <c r="A104" s="44"/>
      <c r="B104" s="28"/>
      <c r="C104" s="358"/>
      <c r="D104" s="363"/>
      <c r="E104" s="37"/>
    </row>
    <row r="105" spans="1:6">
      <c r="A105" s="45"/>
      <c r="B105" s="46"/>
      <c r="C105" s="360"/>
      <c r="D105" s="364"/>
      <c r="E105" s="46"/>
      <c r="F105" s="34"/>
    </row>
    <row r="107" spans="1:6" ht="27" customHeight="1">
      <c r="A107" s="44"/>
      <c r="B107" s="28"/>
      <c r="C107" s="358"/>
      <c r="D107" s="361"/>
      <c r="E107" s="28"/>
    </row>
    <row r="108" spans="1:6">
      <c r="A108" s="44"/>
      <c r="B108" s="28"/>
      <c r="C108" s="358"/>
      <c r="D108" s="363"/>
      <c r="E108" s="37"/>
    </row>
    <row r="109" spans="1:6">
      <c r="A109" s="45"/>
      <c r="B109" s="46"/>
      <c r="C109" s="360"/>
      <c r="D109" s="364"/>
      <c r="E109" s="46"/>
      <c r="F109" s="34"/>
    </row>
    <row r="111" spans="1:6" ht="27" customHeight="1">
      <c r="A111" s="44"/>
      <c r="B111" s="28"/>
      <c r="C111" s="358"/>
      <c r="D111" s="361"/>
      <c r="E111" s="28"/>
    </row>
    <row r="112" spans="1:6">
      <c r="A112" s="44"/>
      <c r="B112" s="28"/>
      <c r="C112" s="358"/>
      <c r="D112" s="363"/>
      <c r="E112" s="37"/>
    </row>
    <row r="113" spans="1:6">
      <c r="A113" s="45"/>
      <c r="B113" s="46"/>
      <c r="C113" s="360"/>
      <c r="D113" s="364"/>
      <c r="E113" s="46"/>
      <c r="F113" s="34"/>
    </row>
    <row r="115" spans="1:6" ht="27" customHeight="1">
      <c r="A115" s="44"/>
      <c r="B115" s="28"/>
      <c r="C115" s="358"/>
      <c r="D115" s="361"/>
      <c r="E115" s="28"/>
    </row>
    <row r="116" spans="1:6">
      <c r="A116" s="44"/>
      <c r="B116" s="28"/>
      <c r="C116" s="358"/>
      <c r="D116" s="363"/>
      <c r="E116" s="37"/>
    </row>
    <row r="117" spans="1:6">
      <c r="A117" s="45"/>
      <c r="B117" s="46"/>
      <c r="C117" s="360"/>
      <c r="D117" s="364"/>
      <c r="E117" s="46"/>
      <c r="F117" s="34"/>
    </row>
    <row r="119" spans="1:6" ht="27" customHeight="1">
      <c r="A119" s="44"/>
      <c r="B119" s="28"/>
      <c r="C119" s="358"/>
      <c r="D119" s="361"/>
      <c r="E119" s="28"/>
    </row>
    <row r="120" spans="1:6">
      <c r="A120" s="44"/>
      <c r="B120" s="28"/>
      <c r="C120" s="358"/>
      <c r="D120" s="363"/>
      <c r="E120" s="37"/>
    </row>
    <row r="121" spans="1:6">
      <c r="A121" s="45"/>
      <c r="B121" s="46"/>
      <c r="C121" s="360"/>
      <c r="D121" s="364"/>
      <c r="E121" s="46"/>
      <c r="F121" s="34"/>
    </row>
  </sheetData>
  <mergeCells count="3">
    <mergeCell ref="A1:A2"/>
    <mergeCell ref="B1:C1"/>
    <mergeCell ref="D1:E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3" tint="0.39997558519241921"/>
    <outlinePr summaryBelow="0"/>
  </sheetPr>
  <dimension ref="A1:AK1544"/>
  <sheetViews>
    <sheetView showGridLines="0" zoomScale="90" zoomScaleNormal="90" workbookViewId="0">
      <pane xSplit="4" ySplit="3" topLeftCell="W4" activePane="bottomRight" state="frozen"/>
      <selection activeCell="E49" sqref="E49:R50"/>
      <selection pane="topRight" activeCell="E49" sqref="E49:R50"/>
      <selection pane="bottomLeft" activeCell="E49" sqref="E49:R50"/>
      <selection pane="bottomRight" activeCell="W1" sqref="W1"/>
    </sheetView>
  </sheetViews>
  <sheetFormatPr defaultRowHeight="12.75" outlineLevelRow="3" outlineLevelCol="1"/>
  <cols>
    <col min="1" max="1" width="1.7109375" style="4" customWidth="1"/>
    <col min="2" max="2" width="11.5703125" style="4" customWidth="1"/>
    <col min="3" max="3" width="6.7109375" style="4" customWidth="1"/>
    <col min="4" max="4" width="53.85546875" style="8" customWidth="1"/>
    <col min="5" max="9" width="17.7109375" style="8" customWidth="1" outlineLevel="1"/>
    <col min="10" max="14" width="20.7109375" style="8" customWidth="1" outlineLevel="1"/>
    <col min="15" max="16" width="19.7109375" style="4" customWidth="1"/>
    <col min="17" max="17" width="18.85546875" style="9" bestFit="1" customWidth="1"/>
    <col min="18" max="18" width="18.5703125" style="9" bestFit="1" customWidth="1"/>
    <col min="19" max="19" width="18.140625" style="10" customWidth="1"/>
    <col min="20" max="20" width="19.42578125" style="10" customWidth="1"/>
    <col min="21" max="21" width="18.7109375" bestFit="1" customWidth="1"/>
    <col min="22" max="22" width="18.85546875" customWidth="1"/>
    <col min="23" max="23" width="19.5703125" customWidth="1"/>
    <col min="24" max="25" width="21.140625" customWidth="1"/>
    <col min="26" max="26" width="19.28515625" customWidth="1"/>
    <col min="27" max="27" width="15.28515625" bestFit="1" customWidth="1"/>
    <col min="30" max="30" width="15.28515625" bestFit="1" customWidth="1"/>
  </cols>
  <sheetData>
    <row r="1" spans="1:37">
      <c r="U1" s="309"/>
      <c r="V1" s="309"/>
      <c r="W1" s="309"/>
      <c r="X1" s="309"/>
      <c r="Y1" s="309"/>
      <c r="Z1" s="309"/>
    </row>
    <row r="2" spans="1:37">
      <c r="A2" s="1"/>
      <c r="B2" s="587"/>
      <c r="C2" s="587" t="s">
        <v>106</v>
      </c>
      <c r="D2" s="588" t="s">
        <v>0</v>
      </c>
      <c r="E2" s="589">
        <v>2000</v>
      </c>
      <c r="F2" s="590">
        <v>2001</v>
      </c>
      <c r="G2" s="589">
        <v>2002</v>
      </c>
      <c r="H2" s="590">
        <v>2003</v>
      </c>
      <c r="I2" s="589">
        <v>2004</v>
      </c>
      <c r="J2" s="590">
        <v>2005</v>
      </c>
      <c r="K2" s="589">
        <v>2006</v>
      </c>
      <c r="L2" s="590">
        <v>2007</v>
      </c>
      <c r="M2" s="589">
        <v>2008</v>
      </c>
      <c r="N2" s="590">
        <v>2009</v>
      </c>
      <c r="O2" s="589">
        <v>2010</v>
      </c>
      <c r="P2" s="590">
        <v>2011</v>
      </c>
      <c r="Q2" s="591">
        <v>2012</v>
      </c>
      <c r="R2" s="592">
        <v>2013</v>
      </c>
      <c r="S2" s="589">
        <v>2014</v>
      </c>
      <c r="T2" s="590">
        <v>2015</v>
      </c>
      <c r="U2" s="589">
        <v>2016</v>
      </c>
      <c r="V2" s="590">
        <v>2017</v>
      </c>
      <c r="W2" s="589">
        <v>2018</v>
      </c>
      <c r="X2" s="590">
        <v>2019</v>
      </c>
      <c r="Y2" s="589">
        <v>2020</v>
      </c>
      <c r="Z2" s="590">
        <v>2021</v>
      </c>
    </row>
    <row r="3" spans="1:37" s="570" customFormat="1" ht="17.25" customHeight="1">
      <c r="A3" s="565"/>
      <c r="B3" s="566" t="s">
        <v>318</v>
      </c>
      <c r="C3" s="565"/>
      <c r="D3" s="567"/>
      <c r="E3" s="567"/>
      <c r="F3" s="567"/>
      <c r="G3" s="567"/>
      <c r="H3" s="567"/>
      <c r="I3" s="567"/>
      <c r="J3" s="567"/>
      <c r="K3" s="567"/>
      <c r="L3" s="567"/>
      <c r="M3" s="567"/>
      <c r="N3" s="567"/>
      <c r="O3" s="565"/>
      <c r="P3" s="565"/>
      <c r="Q3" s="568"/>
      <c r="R3" s="568"/>
      <c r="S3" s="569"/>
      <c r="T3" s="569"/>
    </row>
    <row r="4" spans="1:37" s="38" customFormat="1">
      <c r="A4" s="7"/>
      <c r="B4" s="118"/>
      <c r="C4" s="7"/>
      <c r="D4" s="117"/>
      <c r="E4" s="117"/>
      <c r="F4" s="117"/>
      <c r="G4" s="117"/>
      <c r="H4" s="117"/>
      <c r="I4" s="117"/>
      <c r="J4" s="117"/>
      <c r="K4" s="117"/>
      <c r="L4" s="117"/>
      <c r="M4" s="117"/>
      <c r="N4" s="117"/>
      <c r="O4" s="7"/>
      <c r="P4" s="7"/>
      <c r="Q4" s="119"/>
      <c r="R4" s="119"/>
      <c r="S4" s="120"/>
      <c r="T4" s="120"/>
    </row>
    <row r="5" spans="1:37" s="168" customFormat="1" ht="14.25" collapsed="1">
      <c r="B5" s="571" t="s">
        <v>233</v>
      </c>
      <c r="C5" s="572"/>
      <c r="D5" s="573"/>
      <c r="E5" s="573"/>
      <c r="F5" s="573"/>
      <c r="G5" s="573"/>
      <c r="H5" s="573"/>
      <c r="I5" s="573"/>
      <c r="J5" s="573"/>
      <c r="K5" s="573"/>
      <c r="L5" s="573"/>
      <c r="M5" s="573"/>
      <c r="N5" s="573"/>
      <c r="O5" s="573"/>
      <c r="P5" s="573"/>
      <c r="Q5" s="573"/>
      <c r="R5" s="573"/>
      <c r="S5" s="573"/>
      <c r="T5" s="573"/>
      <c r="U5" s="573"/>
      <c r="V5" s="573"/>
      <c r="W5" s="573"/>
      <c r="X5" s="573"/>
      <c r="Y5" s="573"/>
      <c r="Z5" s="573"/>
      <c r="AA5" s="169"/>
      <c r="AB5" s="169"/>
      <c r="AC5" s="169"/>
      <c r="AD5" s="169"/>
      <c r="AE5" s="169"/>
      <c r="AF5" s="169"/>
      <c r="AG5" s="169"/>
      <c r="AH5" s="169"/>
      <c r="AI5" s="169"/>
      <c r="AJ5" s="169"/>
      <c r="AK5" s="169"/>
    </row>
    <row r="6" spans="1:37" s="168" customFormat="1" ht="14.25" hidden="1" outlineLevel="1" collapsed="1">
      <c r="D6" s="6" t="s">
        <v>242</v>
      </c>
      <c r="E6" s="116"/>
      <c r="F6" s="116"/>
      <c r="G6" s="116"/>
      <c r="H6" s="116"/>
      <c r="I6" s="116"/>
      <c r="J6" s="116"/>
      <c r="K6" s="116"/>
      <c r="L6" s="116"/>
      <c r="M6" s="116"/>
      <c r="N6" s="116"/>
      <c r="O6" s="116"/>
      <c r="P6" s="116"/>
      <c r="Q6" s="116"/>
      <c r="R6" s="116"/>
      <c r="S6" s="116"/>
      <c r="T6" s="116"/>
      <c r="U6" s="116"/>
      <c r="V6" s="116"/>
      <c r="W6" s="116"/>
      <c r="X6" s="116"/>
      <c r="Y6" s="116"/>
      <c r="Z6" s="116"/>
      <c r="AA6" s="169"/>
      <c r="AB6" s="169"/>
      <c r="AC6" s="169"/>
      <c r="AD6" s="169"/>
      <c r="AE6" s="169"/>
      <c r="AF6" s="169"/>
      <c r="AG6" s="169"/>
      <c r="AH6" s="169"/>
      <c r="AI6" s="169"/>
      <c r="AJ6" s="169"/>
      <c r="AK6" s="169"/>
    </row>
    <row r="7" spans="1:37" s="168" customFormat="1" ht="14.25" hidden="1" outlineLevel="3">
      <c r="B7" s="168" t="s">
        <v>1</v>
      </c>
      <c r="D7" s="170" t="s">
        <v>3</v>
      </c>
      <c r="E7" s="171">
        <v>75628446</v>
      </c>
      <c r="F7" s="171">
        <v>75628447</v>
      </c>
      <c r="G7" s="171">
        <v>85946595</v>
      </c>
      <c r="H7" s="171">
        <v>85946596</v>
      </c>
      <c r="I7" s="171">
        <v>93144626</v>
      </c>
      <c r="J7" s="171">
        <v>93144627</v>
      </c>
      <c r="K7" s="171">
        <v>101819507</v>
      </c>
      <c r="L7" s="171">
        <v>101819507</v>
      </c>
      <c r="M7" s="171">
        <v>97112226</v>
      </c>
      <c r="N7" s="171">
        <v>97112226</v>
      </c>
      <c r="O7" s="171">
        <v>101484397</v>
      </c>
      <c r="P7" s="171">
        <v>89849295</v>
      </c>
      <c r="Q7" s="171">
        <v>110830121</v>
      </c>
      <c r="R7" s="171">
        <v>110830121</v>
      </c>
      <c r="S7" s="171">
        <v>116753116</v>
      </c>
      <c r="T7" s="171">
        <v>116753116</v>
      </c>
      <c r="U7" s="171">
        <v>129896075</v>
      </c>
      <c r="V7" s="171">
        <v>129896075</v>
      </c>
      <c r="W7" s="171">
        <v>136125667</v>
      </c>
      <c r="X7" s="171">
        <v>136125667</v>
      </c>
      <c r="Y7" s="171">
        <f>SUM(Y53+Y101+Y149+Y196)</f>
        <v>145563982</v>
      </c>
      <c r="Z7" s="171">
        <v>145563982</v>
      </c>
      <c r="AA7" s="169"/>
      <c r="AB7" s="169"/>
      <c r="AC7" s="169"/>
      <c r="AD7" s="169"/>
      <c r="AE7" s="169"/>
      <c r="AF7" s="169"/>
      <c r="AG7" s="169"/>
      <c r="AH7" s="169"/>
      <c r="AI7" s="169"/>
      <c r="AJ7" s="169"/>
      <c r="AK7" s="169"/>
    </row>
    <row r="8" spans="1:37" s="168" customFormat="1" ht="14.25" hidden="1" outlineLevel="3">
      <c r="B8" s="168" t="s">
        <v>1</v>
      </c>
      <c r="D8" s="170" t="s">
        <v>4</v>
      </c>
      <c r="E8" s="171">
        <v>259143728</v>
      </c>
      <c r="F8" s="171">
        <v>259139125</v>
      </c>
      <c r="G8" s="171">
        <v>273700760</v>
      </c>
      <c r="H8" s="171">
        <v>273700760</v>
      </c>
      <c r="I8" s="171">
        <v>267989225</v>
      </c>
      <c r="J8" s="171">
        <v>267989225</v>
      </c>
      <c r="K8" s="171">
        <v>275988581</v>
      </c>
      <c r="L8" s="171">
        <v>275988581</v>
      </c>
      <c r="M8" s="171">
        <v>278518199</v>
      </c>
      <c r="N8" s="171">
        <v>278518199</v>
      </c>
      <c r="O8" s="171">
        <v>285236193</v>
      </c>
      <c r="P8" s="171">
        <v>251270947</v>
      </c>
      <c r="Q8" s="171">
        <v>259347882</v>
      </c>
      <c r="R8" s="171">
        <v>259347882</v>
      </c>
      <c r="S8" s="171">
        <v>276084274</v>
      </c>
      <c r="T8" s="171">
        <v>276084274</v>
      </c>
      <c r="U8" s="171">
        <v>278951329</v>
      </c>
      <c r="V8" s="171">
        <v>278951329</v>
      </c>
      <c r="W8" s="171">
        <v>268869018</v>
      </c>
      <c r="X8" s="171">
        <v>268869018</v>
      </c>
      <c r="Y8" s="171">
        <f t="shared" ref="Y8:Y46" si="0">SUM(Y54+Y102+Y150+Y197)</f>
        <v>272890170</v>
      </c>
      <c r="Z8" s="171">
        <v>272890171</v>
      </c>
      <c r="AA8" s="169"/>
      <c r="AB8" s="169"/>
      <c r="AC8" s="169"/>
      <c r="AD8" s="169"/>
      <c r="AE8" s="169"/>
      <c r="AF8" s="169"/>
      <c r="AG8" s="169"/>
      <c r="AH8" s="169"/>
      <c r="AI8" s="169"/>
      <c r="AJ8" s="169"/>
      <c r="AK8" s="169"/>
    </row>
    <row r="9" spans="1:37" s="168" customFormat="1" ht="14.25" hidden="1" outlineLevel="3">
      <c r="B9" s="168" t="s">
        <v>1</v>
      </c>
      <c r="D9" s="170" t="s">
        <v>5</v>
      </c>
      <c r="E9" s="171">
        <v>45537359</v>
      </c>
      <c r="F9" s="171">
        <v>45534418</v>
      </c>
      <c r="G9" s="171">
        <v>56004467</v>
      </c>
      <c r="H9" s="171">
        <v>56004467</v>
      </c>
      <c r="I9" s="171">
        <v>62541586</v>
      </c>
      <c r="J9" s="171">
        <v>62541587</v>
      </c>
      <c r="K9" s="171">
        <v>67215619</v>
      </c>
      <c r="L9" s="171">
        <v>67215619</v>
      </c>
      <c r="M9" s="171">
        <v>69678067</v>
      </c>
      <c r="N9" s="171">
        <v>69678067</v>
      </c>
      <c r="O9" s="171">
        <v>80068135</v>
      </c>
      <c r="P9" s="171">
        <v>70840012</v>
      </c>
      <c r="Q9" s="171">
        <v>79396266</v>
      </c>
      <c r="R9" s="171">
        <v>79396266</v>
      </c>
      <c r="S9" s="171">
        <v>94033788</v>
      </c>
      <c r="T9" s="171">
        <v>94033788</v>
      </c>
      <c r="U9" s="171">
        <v>107044035</v>
      </c>
      <c r="V9" s="171">
        <v>107044035</v>
      </c>
      <c r="W9" s="171">
        <v>117521219</v>
      </c>
      <c r="X9" s="171">
        <v>117521219</v>
      </c>
      <c r="Y9" s="171">
        <f t="shared" si="0"/>
        <v>127816891</v>
      </c>
      <c r="Z9" s="171">
        <v>127816891</v>
      </c>
      <c r="AA9" s="169"/>
      <c r="AB9" s="169"/>
      <c r="AC9" s="169"/>
      <c r="AD9" s="169"/>
      <c r="AE9" s="169"/>
      <c r="AF9" s="169"/>
      <c r="AG9" s="169"/>
      <c r="AH9" s="169"/>
      <c r="AI9" s="169"/>
      <c r="AJ9" s="169"/>
      <c r="AK9" s="169"/>
    </row>
    <row r="10" spans="1:37" s="168" customFormat="1" ht="14.25" hidden="1" outlineLevel="3">
      <c r="B10" s="168" t="s">
        <v>1</v>
      </c>
      <c r="D10" s="170" t="s">
        <v>6</v>
      </c>
      <c r="E10" s="171">
        <v>50694177</v>
      </c>
      <c r="F10" s="171">
        <v>50684168</v>
      </c>
      <c r="G10" s="171">
        <v>53672702</v>
      </c>
      <c r="H10" s="171">
        <v>53672703</v>
      </c>
      <c r="I10" s="171">
        <v>56713944</v>
      </c>
      <c r="J10" s="171">
        <v>56713945</v>
      </c>
      <c r="K10" s="171">
        <v>62281933</v>
      </c>
      <c r="L10" s="171">
        <v>62281933</v>
      </c>
      <c r="M10" s="171">
        <v>66752974</v>
      </c>
      <c r="N10" s="171">
        <v>66752974</v>
      </c>
      <c r="O10" s="171">
        <v>70911956</v>
      </c>
      <c r="P10" s="171">
        <v>60999523</v>
      </c>
      <c r="Q10" s="171">
        <v>68457538</v>
      </c>
      <c r="R10" s="171">
        <v>68457538</v>
      </c>
      <c r="S10" s="171">
        <v>72345314</v>
      </c>
      <c r="T10" s="171">
        <v>72345314</v>
      </c>
      <c r="U10" s="171">
        <v>74790924</v>
      </c>
      <c r="V10" s="171">
        <v>74790924</v>
      </c>
      <c r="W10" s="171">
        <v>75151638</v>
      </c>
      <c r="X10" s="171">
        <v>75151638</v>
      </c>
      <c r="Y10" s="171">
        <f t="shared" si="0"/>
        <v>81276911</v>
      </c>
      <c r="Z10" s="171">
        <v>81276911</v>
      </c>
      <c r="AA10" s="169"/>
      <c r="AB10" s="169"/>
      <c r="AC10" s="169"/>
      <c r="AD10" s="169"/>
      <c r="AE10" s="169"/>
      <c r="AF10" s="169"/>
      <c r="AG10" s="169"/>
      <c r="AH10" s="169"/>
      <c r="AI10" s="169"/>
      <c r="AJ10" s="169"/>
      <c r="AK10" s="169"/>
    </row>
    <row r="11" spans="1:37" s="168" customFormat="1" ht="14.25" hidden="1" outlineLevel="3">
      <c r="B11" s="168" t="s">
        <v>1</v>
      </c>
      <c r="D11" s="170" t="s">
        <v>399</v>
      </c>
      <c r="E11" s="171"/>
      <c r="F11" s="171"/>
      <c r="G11" s="171"/>
      <c r="H11" s="171"/>
      <c r="I11" s="171"/>
      <c r="J11" s="171"/>
      <c r="K11" s="171"/>
      <c r="L11" s="171"/>
      <c r="M11" s="171"/>
      <c r="N11" s="171"/>
      <c r="O11" s="171"/>
      <c r="P11" s="171"/>
      <c r="Q11" s="171"/>
      <c r="R11" s="171"/>
      <c r="S11" s="171"/>
      <c r="T11" s="171"/>
      <c r="U11" s="171">
        <v>87834501</v>
      </c>
      <c r="V11" s="171">
        <v>87834501</v>
      </c>
      <c r="W11" s="171">
        <v>83480483</v>
      </c>
      <c r="X11" s="171">
        <v>83480483</v>
      </c>
      <c r="Y11" s="171">
        <f t="shared" si="0"/>
        <v>88702960</v>
      </c>
      <c r="Z11" s="171">
        <v>88702961</v>
      </c>
      <c r="AA11" s="169"/>
      <c r="AB11" s="169"/>
      <c r="AC11" s="169"/>
      <c r="AD11" s="169"/>
      <c r="AE11" s="169"/>
      <c r="AF11" s="169"/>
      <c r="AG11" s="169"/>
      <c r="AH11" s="169"/>
      <c r="AI11" s="169"/>
      <c r="AJ11" s="169"/>
      <c r="AK11" s="169"/>
    </row>
    <row r="12" spans="1:37" s="168" customFormat="1" ht="14.25" hidden="1" outlineLevel="3">
      <c r="B12" s="168" t="s">
        <v>1</v>
      </c>
      <c r="D12" s="170" t="s">
        <v>7</v>
      </c>
      <c r="E12" s="171">
        <v>38409082</v>
      </c>
      <c r="F12" s="171">
        <v>38403012</v>
      </c>
      <c r="G12" s="171">
        <v>42715185</v>
      </c>
      <c r="H12" s="171">
        <v>42715186</v>
      </c>
      <c r="I12" s="171">
        <v>46211542</v>
      </c>
      <c r="J12" s="171">
        <v>46211542</v>
      </c>
      <c r="K12" s="171">
        <v>53986456</v>
      </c>
      <c r="L12" s="171">
        <v>53986456</v>
      </c>
      <c r="M12" s="171">
        <v>55961512</v>
      </c>
      <c r="N12" s="171">
        <v>55961512</v>
      </c>
      <c r="O12" s="171">
        <v>56867905</v>
      </c>
      <c r="P12" s="171">
        <v>53297390</v>
      </c>
      <c r="Q12" s="171">
        <v>57035419</v>
      </c>
      <c r="R12" s="171">
        <v>57035419</v>
      </c>
      <c r="S12" s="171">
        <v>58628277</v>
      </c>
      <c r="T12" s="171">
        <v>58628277</v>
      </c>
      <c r="U12" s="171">
        <v>0</v>
      </c>
      <c r="V12" s="171">
        <v>0</v>
      </c>
      <c r="W12" s="171">
        <v>0</v>
      </c>
      <c r="X12" s="171">
        <v>0</v>
      </c>
      <c r="Y12" s="171">
        <f t="shared" si="0"/>
        <v>0</v>
      </c>
      <c r="Z12" s="171">
        <v>0</v>
      </c>
      <c r="AA12" s="169"/>
      <c r="AB12" s="169"/>
      <c r="AC12" s="169"/>
      <c r="AD12" s="169"/>
      <c r="AE12" s="169"/>
      <c r="AF12" s="169"/>
      <c r="AG12" s="169"/>
      <c r="AH12" s="169"/>
      <c r="AI12" s="169"/>
      <c r="AJ12" s="169"/>
      <c r="AK12" s="169"/>
    </row>
    <row r="13" spans="1:37" s="168" customFormat="1" ht="14.25" hidden="1" outlineLevel="3">
      <c r="B13" s="168" t="s">
        <v>1</v>
      </c>
      <c r="D13" s="170" t="s">
        <v>8</v>
      </c>
      <c r="E13" s="171">
        <v>7890744</v>
      </c>
      <c r="F13" s="171">
        <v>7882273</v>
      </c>
      <c r="G13" s="171">
        <v>9746253</v>
      </c>
      <c r="H13" s="171">
        <v>9746254</v>
      </c>
      <c r="I13" s="171">
        <v>9892910</v>
      </c>
      <c r="J13" s="171">
        <v>9892910</v>
      </c>
      <c r="K13" s="171">
        <v>11726865</v>
      </c>
      <c r="L13" s="171">
        <v>11726865</v>
      </c>
      <c r="M13" s="171">
        <v>13733824</v>
      </c>
      <c r="N13" s="171">
        <v>13733824</v>
      </c>
      <c r="O13" s="171">
        <v>15441770</v>
      </c>
      <c r="P13" s="171">
        <v>12505060</v>
      </c>
      <c r="Q13" s="171">
        <v>15425577</v>
      </c>
      <c r="R13" s="171">
        <v>15425577</v>
      </c>
      <c r="S13" s="171">
        <v>15760825</v>
      </c>
      <c r="T13" s="171">
        <v>15760825</v>
      </c>
      <c r="U13" s="171">
        <v>0</v>
      </c>
      <c r="V13" s="171">
        <v>0</v>
      </c>
      <c r="W13" s="171">
        <v>0</v>
      </c>
      <c r="X13" s="171">
        <v>0</v>
      </c>
      <c r="Y13" s="171">
        <f t="shared" si="0"/>
        <v>0</v>
      </c>
      <c r="Z13" s="171">
        <v>0</v>
      </c>
      <c r="AA13" s="169"/>
      <c r="AB13" s="169"/>
      <c r="AC13" s="169"/>
      <c r="AD13" s="169"/>
      <c r="AE13" s="169"/>
      <c r="AF13" s="169"/>
      <c r="AG13" s="169"/>
      <c r="AH13" s="169"/>
      <c r="AI13" s="169"/>
      <c r="AJ13" s="169"/>
      <c r="AK13" s="169"/>
    </row>
    <row r="14" spans="1:37" s="168" customFormat="1" ht="14.25" hidden="1" outlineLevel="3">
      <c r="B14" s="168" t="s">
        <v>1</v>
      </c>
      <c r="D14" s="170" t="s">
        <v>9</v>
      </c>
      <c r="E14" s="171">
        <v>7501203</v>
      </c>
      <c r="F14" s="171">
        <v>7501202</v>
      </c>
      <c r="G14" s="171">
        <v>8327123</v>
      </c>
      <c r="H14" s="171">
        <v>8327124</v>
      </c>
      <c r="I14" s="171">
        <v>8659866</v>
      </c>
      <c r="J14" s="171">
        <v>8659866</v>
      </c>
      <c r="K14" s="171">
        <v>10541580</v>
      </c>
      <c r="L14" s="171">
        <v>10541580</v>
      </c>
      <c r="M14" s="171">
        <v>11371733</v>
      </c>
      <c r="N14" s="171">
        <v>11371733</v>
      </c>
      <c r="O14" s="171">
        <v>9272661</v>
      </c>
      <c r="P14" s="171">
        <v>5790164</v>
      </c>
      <c r="Q14" s="171">
        <v>11414317</v>
      </c>
      <c r="R14" s="171">
        <v>11414317</v>
      </c>
      <c r="S14" s="171">
        <v>11720178</v>
      </c>
      <c r="T14" s="171">
        <v>11720178</v>
      </c>
      <c r="U14" s="171">
        <v>15039073</v>
      </c>
      <c r="V14" s="171">
        <v>15039073</v>
      </c>
      <c r="W14" s="171">
        <v>15639258</v>
      </c>
      <c r="X14" s="171">
        <v>15639258</v>
      </c>
      <c r="Y14" s="171">
        <f t="shared" si="0"/>
        <v>15952995</v>
      </c>
      <c r="Z14" s="171">
        <v>15952996</v>
      </c>
      <c r="AA14" s="169"/>
      <c r="AB14" s="169"/>
      <c r="AC14" s="169"/>
      <c r="AD14" s="169"/>
      <c r="AE14" s="169"/>
      <c r="AF14" s="169"/>
      <c r="AG14" s="169"/>
      <c r="AH14" s="169"/>
      <c r="AI14" s="169"/>
      <c r="AJ14" s="169"/>
      <c r="AK14" s="169"/>
    </row>
    <row r="15" spans="1:37" s="168" customFormat="1" ht="14.25" hidden="1" outlineLevel="3">
      <c r="B15" s="168" t="s">
        <v>1</v>
      </c>
      <c r="D15" s="170" t="s">
        <v>10</v>
      </c>
      <c r="E15" s="171">
        <v>51551092</v>
      </c>
      <c r="F15" s="171">
        <v>51526580</v>
      </c>
      <c r="G15" s="171">
        <v>58258536</v>
      </c>
      <c r="H15" s="171">
        <v>58258537</v>
      </c>
      <c r="I15" s="171">
        <v>65368894</v>
      </c>
      <c r="J15" s="171">
        <v>65368894</v>
      </c>
      <c r="K15" s="171">
        <v>80778178</v>
      </c>
      <c r="L15" s="171">
        <v>80778178</v>
      </c>
      <c r="M15" s="171">
        <v>89920616</v>
      </c>
      <c r="N15" s="171">
        <v>89920616</v>
      </c>
      <c r="O15" s="171">
        <v>95746742</v>
      </c>
      <c r="P15" s="171">
        <v>84282262</v>
      </c>
      <c r="Q15" s="171">
        <v>89734317</v>
      </c>
      <c r="R15" s="171">
        <v>89734317</v>
      </c>
      <c r="S15" s="171">
        <v>96791961</v>
      </c>
      <c r="T15" s="171">
        <v>96791961</v>
      </c>
      <c r="U15" s="171">
        <v>96284629</v>
      </c>
      <c r="V15" s="171">
        <v>96284629</v>
      </c>
      <c r="W15" s="171">
        <v>96377629</v>
      </c>
      <c r="X15" s="171">
        <v>96377629</v>
      </c>
      <c r="Y15" s="171">
        <f t="shared" si="0"/>
        <v>109441072</v>
      </c>
      <c r="Z15" s="171">
        <v>109441073</v>
      </c>
      <c r="AA15" s="169"/>
      <c r="AB15" s="169"/>
      <c r="AC15" s="169"/>
      <c r="AD15" s="169"/>
      <c r="AE15" s="169"/>
      <c r="AF15" s="169"/>
      <c r="AG15" s="169"/>
      <c r="AH15" s="169"/>
      <c r="AI15" s="169"/>
      <c r="AJ15" s="169"/>
      <c r="AK15" s="169"/>
    </row>
    <row r="16" spans="1:37" s="168" customFormat="1" ht="14.25" hidden="1" outlineLevel="3">
      <c r="B16" s="168" t="s">
        <v>1</v>
      </c>
      <c r="D16" s="170" t="s">
        <v>11</v>
      </c>
      <c r="E16" s="171">
        <v>13946244</v>
      </c>
      <c r="F16" s="171">
        <v>13945358</v>
      </c>
      <c r="G16" s="171">
        <v>15386517</v>
      </c>
      <c r="H16" s="171">
        <v>15386517</v>
      </c>
      <c r="I16" s="171">
        <v>15558705</v>
      </c>
      <c r="J16" s="171">
        <v>15558706</v>
      </c>
      <c r="K16" s="171">
        <v>19337096</v>
      </c>
      <c r="L16" s="171">
        <v>19337096</v>
      </c>
      <c r="M16" s="171">
        <v>20307964</v>
      </c>
      <c r="N16" s="171">
        <v>20307964</v>
      </c>
      <c r="O16" s="171">
        <v>20940252</v>
      </c>
      <c r="P16" s="171">
        <v>17412437</v>
      </c>
      <c r="Q16" s="171">
        <v>19664393</v>
      </c>
      <c r="R16" s="171">
        <v>19664393</v>
      </c>
      <c r="S16" s="171">
        <v>23370095</v>
      </c>
      <c r="T16" s="171">
        <v>23370095</v>
      </c>
      <c r="U16" s="171">
        <v>27114838</v>
      </c>
      <c r="V16" s="171">
        <v>27114838</v>
      </c>
      <c r="W16" s="171">
        <v>30052340</v>
      </c>
      <c r="X16" s="171">
        <v>30052340</v>
      </c>
      <c r="Y16" s="171">
        <f t="shared" si="0"/>
        <v>30289024</v>
      </c>
      <c r="Z16" s="171">
        <v>30289025</v>
      </c>
      <c r="AA16" s="169"/>
      <c r="AB16" s="169"/>
      <c r="AC16" s="169"/>
      <c r="AD16" s="169"/>
      <c r="AE16" s="169"/>
      <c r="AF16" s="169"/>
      <c r="AG16" s="169"/>
      <c r="AH16" s="169"/>
      <c r="AI16" s="169"/>
      <c r="AJ16" s="169"/>
      <c r="AK16" s="169"/>
    </row>
    <row r="17" spans="2:37" s="168" customFormat="1" ht="14.25" hidden="1" outlineLevel="3">
      <c r="B17" s="168" t="s">
        <v>1</v>
      </c>
      <c r="D17" s="170" t="s">
        <v>12</v>
      </c>
      <c r="E17" s="171">
        <v>198777551</v>
      </c>
      <c r="F17" s="171">
        <v>198775164</v>
      </c>
      <c r="G17" s="171">
        <v>218798840</v>
      </c>
      <c r="H17" s="171">
        <v>218798841</v>
      </c>
      <c r="I17" s="171">
        <v>229619213</v>
      </c>
      <c r="J17" s="171">
        <v>229619212</v>
      </c>
      <c r="K17" s="171">
        <v>236250835</v>
      </c>
      <c r="L17" s="171">
        <v>236250835</v>
      </c>
      <c r="M17" s="171">
        <v>256370436</v>
      </c>
      <c r="N17" s="171">
        <v>256370436</v>
      </c>
      <c r="O17" s="171">
        <v>265349709</v>
      </c>
      <c r="P17" s="171">
        <v>260990591</v>
      </c>
      <c r="Q17" s="171">
        <v>253766625</v>
      </c>
      <c r="R17" s="171">
        <v>253766625</v>
      </c>
      <c r="S17" s="171">
        <v>274566714</v>
      </c>
      <c r="T17" s="171">
        <v>274566714</v>
      </c>
      <c r="U17" s="171">
        <v>305328440</v>
      </c>
      <c r="V17" s="171">
        <v>305328440</v>
      </c>
      <c r="W17" s="171">
        <v>317470692</v>
      </c>
      <c r="X17" s="171">
        <v>317470692</v>
      </c>
      <c r="Y17" s="171">
        <f t="shared" si="0"/>
        <v>332452448</v>
      </c>
      <c r="Z17" s="171">
        <v>332452449</v>
      </c>
      <c r="AA17" s="169"/>
      <c r="AB17" s="169"/>
      <c r="AC17" s="169"/>
      <c r="AD17" s="169"/>
      <c r="AE17" s="169"/>
      <c r="AF17" s="169"/>
      <c r="AG17" s="169"/>
      <c r="AH17" s="169"/>
      <c r="AI17" s="169"/>
      <c r="AJ17" s="169"/>
      <c r="AK17" s="169"/>
    </row>
    <row r="18" spans="2:37" s="168" customFormat="1" ht="14.25" hidden="1" outlineLevel="3">
      <c r="B18" s="168" t="s">
        <v>1</v>
      </c>
      <c r="D18" s="170" t="s">
        <v>13</v>
      </c>
      <c r="E18" s="171">
        <v>5400412</v>
      </c>
      <c r="F18" s="171">
        <v>5400262</v>
      </c>
      <c r="G18" s="171">
        <v>5951698</v>
      </c>
      <c r="H18" s="171">
        <v>5951699</v>
      </c>
      <c r="I18" s="171">
        <v>6005748</v>
      </c>
      <c r="J18" s="171">
        <v>6005747</v>
      </c>
      <c r="K18" s="171">
        <v>6744561</v>
      </c>
      <c r="L18" s="171">
        <v>6744561</v>
      </c>
      <c r="M18" s="171">
        <v>10709711</v>
      </c>
      <c r="N18" s="171">
        <v>10709711</v>
      </c>
      <c r="O18" s="171">
        <v>11304816</v>
      </c>
      <c r="P18" s="171">
        <v>10364110</v>
      </c>
      <c r="Q18" s="171">
        <v>11823281</v>
      </c>
      <c r="R18" s="171">
        <v>11823281</v>
      </c>
      <c r="S18" s="171">
        <v>12505604</v>
      </c>
      <c r="T18" s="171">
        <v>12505604</v>
      </c>
      <c r="U18" s="171">
        <v>14629260</v>
      </c>
      <c r="V18" s="171">
        <v>14629260</v>
      </c>
      <c r="W18" s="171">
        <v>14396207</v>
      </c>
      <c r="X18" s="171">
        <v>14396207</v>
      </c>
      <c r="Y18" s="171">
        <f t="shared" si="0"/>
        <v>13738771</v>
      </c>
      <c r="Z18" s="171">
        <v>13738772</v>
      </c>
      <c r="AA18" s="169"/>
      <c r="AB18" s="169"/>
      <c r="AC18" s="169"/>
      <c r="AD18" s="169"/>
      <c r="AE18" s="169"/>
      <c r="AF18" s="169"/>
      <c r="AG18" s="169"/>
      <c r="AH18" s="169"/>
      <c r="AI18" s="169"/>
      <c r="AJ18" s="169"/>
      <c r="AK18" s="169"/>
    </row>
    <row r="19" spans="2:37" s="168" customFormat="1" ht="14.25" hidden="1" outlineLevel="3">
      <c r="B19" s="168" t="s">
        <v>1</v>
      </c>
      <c r="D19" s="170" t="s">
        <v>14</v>
      </c>
      <c r="E19" s="171">
        <v>23927536</v>
      </c>
      <c r="F19" s="171">
        <v>23921888</v>
      </c>
      <c r="G19" s="171">
        <v>26602120</v>
      </c>
      <c r="H19" s="171">
        <v>26602120</v>
      </c>
      <c r="I19" s="171">
        <v>27623884</v>
      </c>
      <c r="J19" s="171">
        <v>27623884</v>
      </c>
      <c r="K19" s="171">
        <v>33213443</v>
      </c>
      <c r="L19" s="171">
        <v>33213443</v>
      </c>
      <c r="M19" s="171">
        <v>31789957</v>
      </c>
      <c r="N19" s="171">
        <v>31789957</v>
      </c>
      <c r="O19" s="171">
        <v>29754790</v>
      </c>
      <c r="P19" s="171">
        <v>28484618</v>
      </c>
      <c r="Q19" s="171">
        <v>28375173</v>
      </c>
      <c r="R19" s="171">
        <v>28375173</v>
      </c>
      <c r="S19" s="171">
        <v>28785261</v>
      </c>
      <c r="T19" s="171">
        <v>28785261</v>
      </c>
      <c r="U19" s="171">
        <v>29996638</v>
      </c>
      <c r="V19" s="171">
        <v>29996638</v>
      </c>
      <c r="W19" s="171">
        <v>29792602</v>
      </c>
      <c r="X19" s="171">
        <v>29792602</v>
      </c>
      <c r="Y19" s="171">
        <f t="shared" si="0"/>
        <v>31108020</v>
      </c>
      <c r="Z19" s="171">
        <v>31108020</v>
      </c>
      <c r="AA19" s="169"/>
      <c r="AB19" s="169"/>
      <c r="AC19" s="169"/>
      <c r="AD19" s="169"/>
      <c r="AE19" s="169"/>
      <c r="AF19" s="169"/>
      <c r="AG19" s="169"/>
      <c r="AH19" s="169"/>
      <c r="AI19" s="169"/>
      <c r="AJ19" s="169"/>
      <c r="AK19" s="169"/>
    </row>
    <row r="20" spans="2:37" s="168" customFormat="1" ht="14.25" hidden="1" outlineLevel="3">
      <c r="B20" s="168" t="s">
        <v>1</v>
      </c>
      <c r="D20" s="170" t="s">
        <v>15</v>
      </c>
      <c r="E20" s="171">
        <v>21507627</v>
      </c>
      <c r="F20" s="171">
        <v>21471385</v>
      </c>
      <c r="G20" s="171">
        <v>26768408</v>
      </c>
      <c r="H20" s="171">
        <v>26768409</v>
      </c>
      <c r="I20" s="171">
        <v>26520676</v>
      </c>
      <c r="J20" s="171">
        <v>26520676</v>
      </c>
      <c r="K20" s="171">
        <v>30346726</v>
      </c>
      <c r="L20" s="171">
        <v>30346726</v>
      </c>
      <c r="M20" s="171">
        <v>31927775</v>
      </c>
      <c r="N20" s="171">
        <v>31927775</v>
      </c>
      <c r="O20" s="171">
        <v>31836257</v>
      </c>
      <c r="P20" s="171">
        <v>32856729</v>
      </c>
      <c r="Q20" s="171">
        <v>27585233</v>
      </c>
      <c r="R20" s="171">
        <v>27585233</v>
      </c>
      <c r="S20" s="171">
        <v>32000487</v>
      </c>
      <c r="T20" s="171">
        <v>32000487</v>
      </c>
      <c r="U20" s="171">
        <v>36998301</v>
      </c>
      <c r="V20" s="171">
        <v>36998301</v>
      </c>
      <c r="W20" s="171">
        <v>39862880</v>
      </c>
      <c r="X20" s="171">
        <v>39862880</v>
      </c>
      <c r="Y20" s="171">
        <f t="shared" si="0"/>
        <v>39890401</v>
      </c>
      <c r="Z20" s="171">
        <v>39890402</v>
      </c>
      <c r="AA20" s="169"/>
      <c r="AB20" s="169"/>
      <c r="AC20" s="169"/>
      <c r="AD20" s="169"/>
      <c r="AE20" s="169"/>
      <c r="AF20" s="169"/>
      <c r="AG20" s="169"/>
      <c r="AH20" s="169"/>
      <c r="AI20" s="169"/>
      <c r="AJ20" s="169"/>
      <c r="AK20" s="169"/>
    </row>
    <row r="21" spans="2:37" s="168" customFormat="1" ht="14.25" hidden="1" outlineLevel="3">
      <c r="B21" s="168" t="s">
        <v>1</v>
      </c>
      <c r="D21" s="170" t="s">
        <v>219</v>
      </c>
      <c r="E21" s="171">
        <v>0</v>
      </c>
      <c r="F21" s="171">
        <v>0</v>
      </c>
      <c r="G21" s="171">
        <v>0</v>
      </c>
      <c r="H21" s="171">
        <v>0</v>
      </c>
      <c r="I21" s="171">
        <v>0</v>
      </c>
      <c r="J21" s="171">
        <v>0</v>
      </c>
      <c r="K21" s="171">
        <v>0</v>
      </c>
      <c r="L21" s="171">
        <v>0</v>
      </c>
      <c r="M21" s="171">
        <v>0</v>
      </c>
      <c r="N21" s="171">
        <v>0</v>
      </c>
      <c r="O21" s="171">
        <v>0</v>
      </c>
      <c r="P21" s="171">
        <v>0</v>
      </c>
      <c r="Q21" s="171">
        <v>7223030</v>
      </c>
      <c r="R21" s="171">
        <v>7223030</v>
      </c>
      <c r="S21" s="171">
        <v>7795660</v>
      </c>
      <c r="T21" s="171">
        <v>7795660</v>
      </c>
      <c r="U21" s="171">
        <v>7943305</v>
      </c>
      <c r="V21" s="171">
        <v>7943305</v>
      </c>
      <c r="W21" s="171">
        <v>8415250</v>
      </c>
      <c r="X21" s="171">
        <v>8415250</v>
      </c>
      <c r="Y21" s="171">
        <f t="shared" si="0"/>
        <v>8391264</v>
      </c>
      <c r="Z21" s="171">
        <v>8391264</v>
      </c>
      <c r="AA21" s="169"/>
      <c r="AB21" s="169"/>
      <c r="AC21" s="169"/>
      <c r="AD21" s="169"/>
      <c r="AE21" s="169"/>
      <c r="AF21" s="169"/>
      <c r="AG21" s="169"/>
      <c r="AH21" s="169"/>
      <c r="AI21" s="169"/>
      <c r="AJ21" s="169"/>
      <c r="AK21" s="169"/>
    </row>
    <row r="22" spans="2:37" s="168" customFormat="1" ht="14.25" hidden="1" outlineLevel="3">
      <c r="B22" s="168" t="s">
        <v>1</v>
      </c>
      <c r="D22" s="170" t="s">
        <v>220</v>
      </c>
      <c r="E22" s="171">
        <v>22472670</v>
      </c>
      <c r="F22" s="171">
        <v>22458211</v>
      </c>
      <c r="G22" s="171">
        <v>24457514</v>
      </c>
      <c r="H22" s="171">
        <v>24457514</v>
      </c>
      <c r="I22" s="171">
        <v>25978071</v>
      </c>
      <c r="J22" s="171">
        <v>25978071</v>
      </c>
      <c r="K22" s="171">
        <v>30246446</v>
      </c>
      <c r="L22" s="171">
        <v>30246446</v>
      </c>
      <c r="M22" s="171">
        <v>31623801</v>
      </c>
      <c r="N22" s="171">
        <v>31623801</v>
      </c>
      <c r="O22" s="171">
        <v>33565138</v>
      </c>
      <c r="P22" s="171">
        <v>30399397</v>
      </c>
      <c r="Q22" s="171">
        <v>33114827</v>
      </c>
      <c r="R22" s="171">
        <v>33114827</v>
      </c>
      <c r="S22" s="171">
        <v>34832907</v>
      </c>
      <c r="T22" s="171">
        <v>34832907</v>
      </c>
      <c r="U22" s="171">
        <v>36993620</v>
      </c>
      <c r="V22" s="171">
        <v>36993620</v>
      </c>
      <c r="W22" s="171">
        <v>37096764</v>
      </c>
      <c r="X22" s="171">
        <v>37096764</v>
      </c>
      <c r="Y22" s="171">
        <f t="shared" si="0"/>
        <v>40087900</v>
      </c>
      <c r="Z22" s="171">
        <v>40087900</v>
      </c>
      <c r="AA22" s="169"/>
      <c r="AB22" s="169"/>
      <c r="AC22" s="169"/>
      <c r="AD22" s="169"/>
      <c r="AE22" s="169"/>
      <c r="AF22" s="169"/>
      <c r="AG22" s="169"/>
      <c r="AH22" s="169"/>
      <c r="AI22" s="169"/>
      <c r="AJ22" s="169"/>
      <c r="AK22" s="169"/>
    </row>
    <row r="23" spans="2:37" s="168" customFormat="1" ht="14.25" hidden="1" outlineLevel="3">
      <c r="B23" s="168" t="s">
        <v>1</v>
      </c>
      <c r="D23" s="170" t="s">
        <v>18</v>
      </c>
      <c r="E23" s="171">
        <v>22247309</v>
      </c>
      <c r="F23" s="171">
        <v>22243950</v>
      </c>
      <c r="G23" s="171">
        <v>23705837</v>
      </c>
      <c r="H23" s="171">
        <v>23705837</v>
      </c>
      <c r="I23" s="171">
        <v>24331463</v>
      </c>
      <c r="J23" s="171">
        <v>24331464</v>
      </c>
      <c r="K23" s="171">
        <v>27439556</v>
      </c>
      <c r="L23" s="171">
        <v>27439556</v>
      </c>
      <c r="M23" s="171">
        <v>27245217</v>
      </c>
      <c r="N23" s="171">
        <v>27245217</v>
      </c>
      <c r="O23" s="171">
        <v>29195025</v>
      </c>
      <c r="P23" s="171">
        <v>27512122</v>
      </c>
      <c r="Q23" s="171">
        <v>23339373</v>
      </c>
      <c r="R23" s="171">
        <v>23339373</v>
      </c>
      <c r="S23" s="171">
        <v>27405054</v>
      </c>
      <c r="T23" s="171">
        <v>27405054</v>
      </c>
      <c r="U23" s="171">
        <v>37953098</v>
      </c>
      <c r="V23" s="171">
        <v>37953098</v>
      </c>
      <c r="W23" s="171">
        <v>35802125</v>
      </c>
      <c r="X23" s="171">
        <v>35802125</v>
      </c>
      <c r="Y23" s="171">
        <f t="shared" si="0"/>
        <v>29893523</v>
      </c>
      <c r="Z23" s="171">
        <v>29893524</v>
      </c>
      <c r="AA23" s="169"/>
      <c r="AB23" s="169"/>
      <c r="AC23" s="169"/>
      <c r="AD23" s="169"/>
      <c r="AE23" s="169"/>
      <c r="AF23" s="169"/>
      <c r="AG23" s="169"/>
      <c r="AH23" s="169"/>
      <c r="AI23" s="169"/>
      <c r="AJ23" s="169"/>
      <c r="AK23" s="169"/>
    </row>
    <row r="24" spans="2:37" s="168" customFormat="1" ht="14.25" hidden="1" outlineLevel="3">
      <c r="B24" s="168" t="s">
        <v>1</v>
      </c>
      <c r="D24" s="170" t="s">
        <v>19</v>
      </c>
      <c r="E24" s="171">
        <v>0</v>
      </c>
      <c r="F24" s="171">
        <v>0</v>
      </c>
      <c r="G24" s="171">
        <v>0</v>
      </c>
      <c r="H24" s="171">
        <v>0</v>
      </c>
      <c r="I24" s="171">
        <v>0</v>
      </c>
      <c r="J24" s="171">
        <v>0</v>
      </c>
      <c r="K24" s="171">
        <v>0</v>
      </c>
      <c r="L24" s="171">
        <v>0</v>
      </c>
      <c r="M24" s="171">
        <v>0</v>
      </c>
      <c r="N24" s="171">
        <v>0</v>
      </c>
      <c r="O24" s="171">
        <v>0</v>
      </c>
      <c r="P24" s="171">
        <v>0</v>
      </c>
      <c r="Q24" s="171">
        <v>9220231</v>
      </c>
      <c r="R24" s="171">
        <v>9220231</v>
      </c>
      <c r="S24" s="171">
        <v>12037995</v>
      </c>
      <c r="T24" s="171">
        <v>12037995</v>
      </c>
      <c r="U24" s="171">
        <v>13337532</v>
      </c>
      <c r="V24" s="171">
        <v>13337532</v>
      </c>
      <c r="W24" s="171">
        <v>15273580</v>
      </c>
      <c r="X24" s="171">
        <v>15273580</v>
      </c>
      <c r="Y24" s="171">
        <f t="shared" si="0"/>
        <v>18476542</v>
      </c>
      <c r="Z24" s="171">
        <v>18476542</v>
      </c>
      <c r="AA24" s="169"/>
      <c r="AB24" s="169"/>
      <c r="AC24" s="169"/>
      <c r="AD24" s="169"/>
      <c r="AE24" s="169"/>
      <c r="AF24" s="169"/>
      <c r="AG24" s="169"/>
      <c r="AH24" s="169"/>
      <c r="AI24" s="169"/>
      <c r="AJ24" s="169"/>
      <c r="AK24" s="169"/>
    </row>
    <row r="25" spans="2:37" s="168" customFormat="1" ht="14.25" hidden="1" outlineLevel="3">
      <c r="B25" s="168" t="s">
        <v>1</v>
      </c>
      <c r="D25" s="170" t="s">
        <v>221</v>
      </c>
      <c r="E25" s="171">
        <v>9981326</v>
      </c>
      <c r="F25" s="171">
        <v>9976266</v>
      </c>
      <c r="G25" s="171">
        <v>11118162</v>
      </c>
      <c r="H25" s="171">
        <v>11118163</v>
      </c>
      <c r="I25" s="171">
        <v>11894662</v>
      </c>
      <c r="J25" s="171">
        <v>11894662</v>
      </c>
      <c r="K25" s="171">
        <v>14061982</v>
      </c>
      <c r="L25" s="171">
        <v>14061982</v>
      </c>
      <c r="M25" s="171">
        <v>16474527</v>
      </c>
      <c r="N25" s="171">
        <v>16474527</v>
      </c>
      <c r="O25" s="171">
        <v>17664866</v>
      </c>
      <c r="P25" s="171">
        <v>16582807</v>
      </c>
      <c r="Q25" s="171">
        <v>17791645</v>
      </c>
      <c r="R25" s="171">
        <v>17791645</v>
      </c>
      <c r="S25" s="171">
        <v>18184596</v>
      </c>
      <c r="T25" s="171">
        <v>18184596</v>
      </c>
      <c r="U25" s="171">
        <v>21337151</v>
      </c>
      <c r="V25" s="171">
        <v>21337151</v>
      </c>
      <c r="W25" s="171">
        <v>22827551</v>
      </c>
      <c r="X25" s="171">
        <v>22827551</v>
      </c>
      <c r="Y25" s="171">
        <f t="shared" si="0"/>
        <v>24301296</v>
      </c>
      <c r="Z25" s="171">
        <v>24301296</v>
      </c>
      <c r="AA25" s="169"/>
      <c r="AB25" s="169"/>
      <c r="AC25" s="169"/>
      <c r="AD25" s="169"/>
      <c r="AE25" s="169"/>
      <c r="AF25" s="169"/>
      <c r="AG25" s="169"/>
      <c r="AH25" s="169"/>
      <c r="AI25" s="169"/>
      <c r="AJ25" s="169"/>
      <c r="AK25" s="169"/>
    </row>
    <row r="26" spans="2:37" s="168" customFormat="1" ht="14.25" hidden="1" outlineLevel="3">
      <c r="B26" s="168" t="s">
        <v>1</v>
      </c>
      <c r="D26" s="170" t="s">
        <v>222</v>
      </c>
      <c r="E26" s="171">
        <v>21635543</v>
      </c>
      <c r="F26" s="171">
        <v>21633160</v>
      </c>
      <c r="G26" s="171">
        <v>23447806</v>
      </c>
      <c r="H26" s="171">
        <v>23447807</v>
      </c>
      <c r="I26" s="171">
        <v>21945297</v>
      </c>
      <c r="J26" s="171">
        <v>21945297</v>
      </c>
      <c r="K26" s="171">
        <v>24804467</v>
      </c>
      <c r="L26" s="171">
        <v>24804467</v>
      </c>
      <c r="M26" s="171">
        <v>25375170</v>
      </c>
      <c r="N26" s="171">
        <v>25375170</v>
      </c>
      <c r="O26" s="171">
        <v>25157485</v>
      </c>
      <c r="P26" s="171">
        <v>22870019</v>
      </c>
      <c r="Q26" s="171">
        <v>23981426</v>
      </c>
      <c r="R26" s="171">
        <v>23981426</v>
      </c>
      <c r="S26" s="171">
        <v>25049952</v>
      </c>
      <c r="T26" s="171">
        <v>25049952</v>
      </c>
      <c r="U26" s="171">
        <v>28772302</v>
      </c>
      <c r="V26" s="171">
        <v>28772302</v>
      </c>
      <c r="W26" s="171">
        <v>29691596</v>
      </c>
      <c r="X26" s="171">
        <v>29691596</v>
      </c>
      <c r="Y26" s="171">
        <f t="shared" si="0"/>
        <v>30423063</v>
      </c>
      <c r="Z26" s="171">
        <v>30423064</v>
      </c>
      <c r="AA26" s="169"/>
      <c r="AB26" s="169"/>
      <c r="AC26" s="169"/>
      <c r="AD26" s="169"/>
      <c r="AE26" s="169"/>
      <c r="AF26" s="169"/>
      <c r="AG26" s="169"/>
      <c r="AH26" s="169"/>
      <c r="AI26" s="169"/>
      <c r="AJ26" s="169"/>
      <c r="AK26" s="169"/>
    </row>
    <row r="27" spans="2:37" s="168" customFormat="1" ht="14.25" hidden="1" outlineLevel="3">
      <c r="B27" s="168" t="s">
        <v>1</v>
      </c>
      <c r="D27" s="170" t="s">
        <v>22</v>
      </c>
      <c r="E27" s="171">
        <v>29485869</v>
      </c>
      <c r="F27" s="171">
        <v>29483329</v>
      </c>
      <c r="G27" s="171">
        <v>29499915</v>
      </c>
      <c r="H27" s="171">
        <v>29499915</v>
      </c>
      <c r="I27" s="171">
        <v>30888488</v>
      </c>
      <c r="J27" s="171">
        <v>30888487</v>
      </c>
      <c r="K27" s="171">
        <v>32099372</v>
      </c>
      <c r="L27" s="171">
        <v>32099372</v>
      </c>
      <c r="M27" s="171">
        <v>32757485</v>
      </c>
      <c r="N27" s="171">
        <v>32757485</v>
      </c>
      <c r="O27" s="171">
        <v>33631471</v>
      </c>
      <c r="P27" s="171">
        <v>32028188</v>
      </c>
      <c r="Q27" s="171">
        <v>33588380</v>
      </c>
      <c r="R27" s="171">
        <v>33588380</v>
      </c>
      <c r="S27" s="171">
        <v>39638556</v>
      </c>
      <c r="T27" s="171">
        <v>39638556</v>
      </c>
      <c r="U27" s="171">
        <v>41809208</v>
      </c>
      <c r="V27" s="171">
        <v>41809208</v>
      </c>
      <c r="W27" s="171">
        <v>44204737</v>
      </c>
      <c r="X27" s="171">
        <v>44204737</v>
      </c>
      <c r="Y27" s="171">
        <f t="shared" si="0"/>
        <v>42406674</v>
      </c>
      <c r="Z27" s="171">
        <v>42406674</v>
      </c>
      <c r="AA27" s="169"/>
      <c r="AB27" s="169"/>
      <c r="AC27" s="169"/>
      <c r="AD27" s="169"/>
      <c r="AE27" s="169"/>
      <c r="AF27" s="169"/>
      <c r="AG27" s="169"/>
      <c r="AH27" s="169"/>
      <c r="AI27" s="169"/>
      <c r="AJ27" s="169"/>
      <c r="AK27" s="169"/>
    </row>
    <row r="28" spans="2:37" s="168" customFormat="1" ht="14.25" hidden="1" outlineLevel="3">
      <c r="B28" s="168" t="s">
        <v>1</v>
      </c>
      <c r="D28" s="170" t="s">
        <v>23</v>
      </c>
      <c r="E28" s="171">
        <v>4069787</v>
      </c>
      <c r="F28" s="171">
        <v>4069786</v>
      </c>
      <c r="G28" s="171">
        <v>4597331</v>
      </c>
      <c r="H28" s="171">
        <v>4597332</v>
      </c>
      <c r="I28" s="171">
        <v>5025275</v>
      </c>
      <c r="J28" s="171">
        <v>5025274</v>
      </c>
      <c r="K28" s="171">
        <v>5667243</v>
      </c>
      <c r="L28" s="171">
        <v>5667243</v>
      </c>
      <c r="M28" s="171">
        <v>5761845</v>
      </c>
      <c r="N28" s="171">
        <v>5761845</v>
      </c>
      <c r="O28" s="171">
        <v>5809807</v>
      </c>
      <c r="P28" s="171">
        <v>5574949</v>
      </c>
      <c r="Q28" s="171">
        <v>5792245</v>
      </c>
      <c r="R28" s="171">
        <v>5792245</v>
      </c>
      <c r="S28" s="171">
        <v>6122551</v>
      </c>
      <c r="T28" s="171">
        <v>6122551</v>
      </c>
      <c r="U28" s="171">
        <v>6172373</v>
      </c>
      <c r="V28" s="171">
        <v>6172373</v>
      </c>
      <c r="W28" s="171">
        <v>6602802</v>
      </c>
      <c r="X28" s="171">
        <v>6602802</v>
      </c>
      <c r="Y28" s="171">
        <f t="shared" si="0"/>
        <v>7613678</v>
      </c>
      <c r="Z28" s="171">
        <v>7613678</v>
      </c>
      <c r="AA28" s="169"/>
      <c r="AB28" s="169"/>
      <c r="AC28" s="169"/>
      <c r="AD28" s="169"/>
      <c r="AE28" s="169"/>
      <c r="AF28" s="169"/>
      <c r="AG28" s="169"/>
      <c r="AH28" s="169"/>
      <c r="AI28" s="169"/>
      <c r="AJ28" s="169"/>
      <c r="AK28" s="169"/>
    </row>
    <row r="29" spans="2:37" s="168" customFormat="1" ht="14.25" hidden="1" outlineLevel="3">
      <c r="B29" s="168" t="s">
        <v>1</v>
      </c>
      <c r="D29" s="170" t="s">
        <v>24</v>
      </c>
      <c r="E29" s="171">
        <v>130635498</v>
      </c>
      <c r="F29" s="171">
        <v>130621378</v>
      </c>
      <c r="G29" s="171">
        <v>139584987</v>
      </c>
      <c r="H29" s="171">
        <v>139584988</v>
      </c>
      <c r="I29" s="171">
        <v>137154942</v>
      </c>
      <c r="J29" s="171">
        <v>137154943</v>
      </c>
      <c r="K29" s="171">
        <v>143859646</v>
      </c>
      <c r="L29" s="171">
        <v>143859646</v>
      </c>
      <c r="M29" s="171">
        <v>145586930</v>
      </c>
      <c r="N29" s="171">
        <v>145586930</v>
      </c>
      <c r="O29" s="171">
        <v>155698020</v>
      </c>
      <c r="P29" s="171">
        <v>144775492</v>
      </c>
      <c r="Q29" s="171">
        <v>148669445</v>
      </c>
      <c r="R29" s="171">
        <v>148669445</v>
      </c>
      <c r="S29" s="171">
        <v>161677518</v>
      </c>
      <c r="T29" s="171">
        <v>161677518</v>
      </c>
      <c r="U29" s="171">
        <v>174131955</v>
      </c>
      <c r="V29" s="171">
        <v>174131955</v>
      </c>
      <c r="W29" s="171">
        <v>180384409</v>
      </c>
      <c r="X29" s="171">
        <v>180384409</v>
      </c>
      <c r="Y29" s="171">
        <f t="shared" si="0"/>
        <v>184292212</v>
      </c>
      <c r="Z29" s="171">
        <v>184292213</v>
      </c>
      <c r="AA29" s="169"/>
      <c r="AB29" s="169"/>
      <c r="AC29" s="169"/>
      <c r="AD29" s="169"/>
      <c r="AE29" s="169"/>
      <c r="AF29" s="169"/>
      <c r="AG29" s="169"/>
      <c r="AH29" s="169"/>
      <c r="AI29" s="169"/>
      <c r="AJ29" s="169"/>
      <c r="AK29" s="169"/>
    </row>
    <row r="30" spans="2:37" s="168" customFormat="1" ht="14.25" hidden="1" outlineLevel="3">
      <c r="B30" s="168" t="s">
        <v>1</v>
      </c>
      <c r="D30" s="170" t="s">
        <v>25</v>
      </c>
      <c r="E30" s="171">
        <v>24629087</v>
      </c>
      <c r="F30" s="171">
        <v>24626064</v>
      </c>
      <c r="G30" s="171">
        <v>29615647</v>
      </c>
      <c r="H30" s="171">
        <v>29615648</v>
      </c>
      <c r="I30" s="171">
        <v>27460838</v>
      </c>
      <c r="J30" s="171">
        <v>27460838</v>
      </c>
      <c r="K30" s="171">
        <v>28630445</v>
      </c>
      <c r="L30" s="171">
        <v>28630445</v>
      </c>
      <c r="M30" s="171">
        <v>28776725</v>
      </c>
      <c r="N30" s="171">
        <v>28776725</v>
      </c>
      <c r="O30" s="171">
        <v>29937259</v>
      </c>
      <c r="P30" s="171">
        <v>28261603</v>
      </c>
      <c r="Q30" s="171">
        <v>27614571</v>
      </c>
      <c r="R30" s="171">
        <v>27614571</v>
      </c>
      <c r="S30" s="171">
        <v>29057282</v>
      </c>
      <c r="T30" s="171">
        <v>29057282</v>
      </c>
      <c r="U30" s="171">
        <v>33317234</v>
      </c>
      <c r="V30" s="171">
        <v>33317234</v>
      </c>
      <c r="W30" s="171">
        <v>30174437</v>
      </c>
      <c r="X30" s="171">
        <v>30174437</v>
      </c>
      <c r="Y30" s="171">
        <f t="shared" si="0"/>
        <v>29594399</v>
      </c>
      <c r="Z30" s="171">
        <v>29594400</v>
      </c>
      <c r="AA30" s="169"/>
      <c r="AB30" s="169"/>
      <c r="AC30" s="169"/>
      <c r="AD30" s="169"/>
      <c r="AE30" s="169"/>
      <c r="AF30" s="169"/>
      <c r="AG30" s="169"/>
      <c r="AH30" s="169"/>
      <c r="AI30" s="169"/>
      <c r="AJ30" s="169"/>
      <c r="AK30" s="169"/>
    </row>
    <row r="31" spans="2:37" s="168" customFormat="1" ht="14.25" hidden="1" outlineLevel="3">
      <c r="B31" s="168" t="s">
        <v>1</v>
      </c>
      <c r="D31" s="170" t="s">
        <v>26</v>
      </c>
      <c r="E31" s="171">
        <v>19169762</v>
      </c>
      <c r="F31" s="171">
        <v>19165527</v>
      </c>
      <c r="G31" s="171">
        <v>21568994</v>
      </c>
      <c r="H31" s="171">
        <v>21568994</v>
      </c>
      <c r="I31" s="171">
        <v>23757859</v>
      </c>
      <c r="J31" s="171">
        <v>23757860</v>
      </c>
      <c r="K31" s="171">
        <v>26866638</v>
      </c>
      <c r="L31" s="171">
        <v>26866638</v>
      </c>
      <c r="M31" s="171">
        <v>29051464</v>
      </c>
      <c r="N31" s="171">
        <v>29051464</v>
      </c>
      <c r="O31" s="171">
        <v>30814130</v>
      </c>
      <c r="P31" s="171">
        <v>30151395</v>
      </c>
      <c r="Q31" s="171">
        <v>28198592</v>
      </c>
      <c r="R31" s="171">
        <v>28198592</v>
      </c>
      <c r="S31" s="171">
        <v>31792662</v>
      </c>
      <c r="T31" s="171">
        <v>31792662</v>
      </c>
      <c r="U31" s="171">
        <v>33811414</v>
      </c>
      <c r="V31" s="171">
        <v>33811414</v>
      </c>
      <c r="W31" s="171">
        <v>34421460</v>
      </c>
      <c r="X31" s="171">
        <v>34421460</v>
      </c>
      <c r="Y31" s="171">
        <f t="shared" si="0"/>
        <v>34860338</v>
      </c>
      <c r="Z31" s="171">
        <v>34860338</v>
      </c>
      <c r="AA31" s="169"/>
      <c r="AB31" s="169"/>
      <c r="AC31" s="169"/>
      <c r="AD31" s="169"/>
      <c r="AE31" s="169"/>
      <c r="AF31" s="169"/>
      <c r="AG31" s="169"/>
      <c r="AH31" s="169"/>
      <c r="AI31" s="169"/>
      <c r="AJ31" s="169"/>
      <c r="AK31" s="169"/>
    </row>
    <row r="32" spans="2:37" s="168" customFormat="1" ht="14.25" hidden="1" outlineLevel="3">
      <c r="B32" s="168" t="s">
        <v>1</v>
      </c>
      <c r="D32" s="170" t="s">
        <v>27</v>
      </c>
      <c r="E32" s="171">
        <v>5753421</v>
      </c>
      <c r="F32" s="171">
        <v>5752911</v>
      </c>
      <c r="G32" s="171">
        <v>6870347</v>
      </c>
      <c r="H32" s="171">
        <v>6870347</v>
      </c>
      <c r="I32" s="171">
        <v>8239720</v>
      </c>
      <c r="J32" s="171">
        <v>8239720</v>
      </c>
      <c r="K32" s="171">
        <v>8903731</v>
      </c>
      <c r="L32" s="171">
        <v>8903731</v>
      </c>
      <c r="M32" s="171">
        <v>9813042</v>
      </c>
      <c r="N32" s="171">
        <v>9813042</v>
      </c>
      <c r="O32" s="171">
        <v>11602056</v>
      </c>
      <c r="P32" s="171">
        <v>11178250</v>
      </c>
      <c r="Q32" s="171">
        <v>12760266</v>
      </c>
      <c r="R32" s="171">
        <v>12760266</v>
      </c>
      <c r="S32" s="171">
        <v>13364042</v>
      </c>
      <c r="T32" s="171">
        <v>13364042</v>
      </c>
      <c r="U32" s="171">
        <v>13920172</v>
      </c>
      <c r="V32" s="171">
        <v>13920172</v>
      </c>
      <c r="W32" s="171">
        <v>12470886</v>
      </c>
      <c r="X32" s="171">
        <v>12470886</v>
      </c>
      <c r="Y32" s="171">
        <f t="shared" si="0"/>
        <v>13721714</v>
      </c>
      <c r="Z32" s="171">
        <v>13721714</v>
      </c>
      <c r="AA32" s="169"/>
      <c r="AB32" s="169"/>
      <c r="AC32" s="169"/>
      <c r="AD32" s="169"/>
      <c r="AE32" s="169"/>
      <c r="AF32" s="169"/>
      <c r="AG32" s="169"/>
      <c r="AH32" s="169"/>
      <c r="AI32" s="169"/>
      <c r="AJ32" s="169"/>
      <c r="AK32" s="169"/>
    </row>
    <row r="33" spans="2:37" s="168" customFormat="1" ht="14.25" hidden="1" outlineLevel="3">
      <c r="B33" s="168" t="s">
        <v>1</v>
      </c>
      <c r="D33" s="170" t="s">
        <v>28</v>
      </c>
      <c r="E33" s="171">
        <v>17144492</v>
      </c>
      <c r="F33" s="171">
        <v>17139783</v>
      </c>
      <c r="G33" s="171">
        <v>18366385</v>
      </c>
      <c r="H33" s="171">
        <v>18366386</v>
      </c>
      <c r="I33" s="171">
        <v>18260192</v>
      </c>
      <c r="J33" s="171">
        <v>18260192</v>
      </c>
      <c r="K33" s="171">
        <v>20273701</v>
      </c>
      <c r="L33" s="171">
        <v>20273701</v>
      </c>
      <c r="M33" s="171">
        <v>19337090</v>
      </c>
      <c r="N33" s="171">
        <v>19337090</v>
      </c>
      <c r="O33" s="171">
        <v>19023230</v>
      </c>
      <c r="P33" s="171">
        <v>17806624</v>
      </c>
      <c r="Q33" s="171">
        <v>17774461</v>
      </c>
      <c r="R33" s="171">
        <v>17774461</v>
      </c>
      <c r="S33" s="171">
        <v>16546813</v>
      </c>
      <c r="T33" s="171">
        <v>16546813</v>
      </c>
      <c r="U33" s="171">
        <v>17395688</v>
      </c>
      <c r="V33" s="171">
        <v>17395688</v>
      </c>
      <c r="W33" s="171">
        <v>16949082</v>
      </c>
      <c r="X33" s="171">
        <v>16949082</v>
      </c>
      <c r="Y33" s="171">
        <f t="shared" si="0"/>
        <v>17668197</v>
      </c>
      <c r="Z33" s="171">
        <v>17668197</v>
      </c>
      <c r="AA33" s="169"/>
      <c r="AB33" s="169"/>
      <c r="AC33" s="169"/>
      <c r="AD33" s="169"/>
      <c r="AE33" s="169"/>
      <c r="AF33" s="169"/>
      <c r="AG33" s="169"/>
      <c r="AH33" s="169"/>
      <c r="AI33" s="169"/>
      <c r="AJ33" s="169"/>
      <c r="AK33" s="169"/>
    </row>
    <row r="34" spans="2:37" s="168" customFormat="1" ht="14.25" hidden="1" outlineLevel="3">
      <c r="B34" s="168" t="s">
        <v>1</v>
      </c>
      <c r="D34" s="170" t="s">
        <v>223</v>
      </c>
      <c r="E34" s="171">
        <v>94991987</v>
      </c>
      <c r="F34" s="171">
        <v>94972830</v>
      </c>
      <c r="G34" s="171">
        <v>104602822</v>
      </c>
      <c r="H34" s="171">
        <v>104602823</v>
      </c>
      <c r="I34" s="171">
        <v>109294307</v>
      </c>
      <c r="J34" s="171">
        <v>109294306</v>
      </c>
      <c r="K34" s="171">
        <v>113044726</v>
      </c>
      <c r="L34" s="171">
        <v>113044726</v>
      </c>
      <c r="M34" s="171">
        <v>120736240</v>
      </c>
      <c r="N34" s="171">
        <v>120736240</v>
      </c>
      <c r="O34" s="171">
        <v>121751650</v>
      </c>
      <c r="P34" s="171">
        <v>118517549</v>
      </c>
      <c r="Q34" s="171">
        <v>114674959</v>
      </c>
      <c r="R34" s="171">
        <v>114674959</v>
      </c>
      <c r="S34" s="171">
        <v>119400663</v>
      </c>
      <c r="T34" s="171">
        <v>119400663</v>
      </c>
      <c r="U34" s="171">
        <v>124713920</v>
      </c>
      <c r="V34" s="171">
        <v>124713920</v>
      </c>
      <c r="W34" s="171">
        <v>128487021</v>
      </c>
      <c r="X34" s="171">
        <v>128487021</v>
      </c>
      <c r="Y34" s="171">
        <f t="shared" si="0"/>
        <v>133665610</v>
      </c>
      <c r="Z34" s="171">
        <v>133665610</v>
      </c>
      <c r="AA34" s="169"/>
      <c r="AB34" s="169"/>
      <c r="AC34" s="169"/>
      <c r="AD34" s="169"/>
      <c r="AE34" s="169"/>
      <c r="AF34" s="169"/>
      <c r="AG34" s="169"/>
      <c r="AH34" s="169"/>
      <c r="AI34" s="169"/>
      <c r="AJ34" s="169"/>
      <c r="AK34" s="169"/>
    </row>
    <row r="35" spans="2:37" s="168" customFormat="1" ht="14.25" hidden="1" outlineLevel="3">
      <c r="B35" s="168" t="s">
        <v>1</v>
      </c>
      <c r="D35" s="170" t="s">
        <v>224</v>
      </c>
      <c r="E35" s="171">
        <v>0</v>
      </c>
      <c r="F35" s="171">
        <v>0</v>
      </c>
      <c r="G35" s="171">
        <v>0</v>
      </c>
      <c r="H35" s="171">
        <v>0</v>
      </c>
      <c r="I35" s="171">
        <v>0</v>
      </c>
      <c r="J35" s="171">
        <v>0</v>
      </c>
      <c r="K35" s="171">
        <v>0</v>
      </c>
      <c r="L35" s="171">
        <v>0</v>
      </c>
      <c r="M35" s="171">
        <v>0</v>
      </c>
      <c r="N35" s="171">
        <v>0</v>
      </c>
      <c r="O35" s="171">
        <v>0</v>
      </c>
      <c r="P35" s="171">
        <v>0</v>
      </c>
      <c r="Q35" s="171">
        <v>5295324</v>
      </c>
      <c r="R35" s="171">
        <v>5295324</v>
      </c>
      <c r="S35" s="171">
        <v>5589492</v>
      </c>
      <c r="T35" s="171">
        <v>5589492</v>
      </c>
      <c r="U35" s="171">
        <v>6425854</v>
      </c>
      <c r="V35" s="171">
        <v>6425854</v>
      </c>
      <c r="W35" s="171">
        <v>10650699</v>
      </c>
      <c r="X35" s="171">
        <v>10650699</v>
      </c>
      <c r="Y35" s="171">
        <f t="shared" si="0"/>
        <v>13188633</v>
      </c>
      <c r="Z35" s="171">
        <v>13188634</v>
      </c>
      <c r="AA35" s="169"/>
      <c r="AB35" s="169"/>
      <c r="AC35" s="169"/>
      <c r="AD35" s="169"/>
      <c r="AE35" s="169"/>
      <c r="AF35" s="169"/>
      <c r="AG35" s="169"/>
      <c r="AH35" s="169"/>
      <c r="AI35" s="169"/>
      <c r="AJ35" s="169"/>
      <c r="AK35" s="169"/>
    </row>
    <row r="36" spans="2:37" s="168" customFormat="1" ht="14.25" hidden="1" outlineLevel="3">
      <c r="B36" s="168" t="s">
        <v>1</v>
      </c>
      <c r="D36" s="170" t="s">
        <v>400</v>
      </c>
      <c r="E36" s="171"/>
      <c r="F36" s="171"/>
      <c r="G36" s="171"/>
      <c r="H36" s="171"/>
      <c r="I36" s="171"/>
      <c r="J36" s="171"/>
      <c r="K36" s="171"/>
      <c r="L36" s="171"/>
      <c r="M36" s="171"/>
      <c r="N36" s="171"/>
      <c r="O36" s="171"/>
      <c r="P36" s="171"/>
      <c r="Q36" s="171"/>
      <c r="R36" s="171"/>
      <c r="S36" s="171"/>
      <c r="T36" s="171"/>
      <c r="U36" s="171">
        <v>1273606</v>
      </c>
      <c r="V36" s="171">
        <v>1273606</v>
      </c>
      <c r="W36" s="171">
        <v>0</v>
      </c>
      <c r="X36" s="171">
        <v>0</v>
      </c>
      <c r="Y36" s="171">
        <f t="shared" si="0"/>
        <v>0</v>
      </c>
      <c r="Z36" s="171">
        <v>0</v>
      </c>
      <c r="AA36" s="169"/>
      <c r="AB36" s="169"/>
      <c r="AC36" s="169"/>
      <c r="AD36" s="169"/>
      <c r="AE36" s="169"/>
      <c r="AF36" s="169"/>
      <c r="AG36" s="169"/>
      <c r="AH36" s="169"/>
      <c r="AI36" s="169"/>
      <c r="AJ36" s="169"/>
      <c r="AK36" s="169"/>
    </row>
    <row r="37" spans="2:37" s="168" customFormat="1" ht="14.25" hidden="1" outlineLevel="3">
      <c r="B37" s="168" t="s">
        <v>1</v>
      </c>
      <c r="D37" s="170" t="s">
        <v>31</v>
      </c>
      <c r="E37" s="171">
        <v>41271132</v>
      </c>
      <c r="F37" s="171">
        <v>41258031</v>
      </c>
      <c r="G37" s="171">
        <v>40980447</v>
      </c>
      <c r="H37" s="171">
        <v>40980448</v>
      </c>
      <c r="I37" s="171">
        <v>37846656</v>
      </c>
      <c r="J37" s="171">
        <v>37846655</v>
      </c>
      <c r="K37" s="171">
        <v>40019944</v>
      </c>
      <c r="L37" s="171">
        <v>40019944</v>
      </c>
      <c r="M37" s="171">
        <v>40586219</v>
      </c>
      <c r="N37" s="171">
        <v>40586219</v>
      </c>
      <c r="O37" s="171">
        <v>41659403</v>
      </c>
      <c r="P37" s="171">
        <v>36616005</v>
      </c>
      <c r="Q37" s="171">
        <v>37852957</v>
      </c>
      <c r="R37" s="171">
        <v>37852957</v>
      </c>
      <c r="S37" s="171">
        <v>38574910</v>
      </c>
      <c r="T37" s="171">
        <v>38574910</v>
      </c>
      <c r="U37" s="171">
        <v>38536680</v>
      </c>
      <c r="V37" s="171">
        <v>38536680</v>
      </c>
      <c r="W37" s="171">
        <v>37969009</v>
      </c>
      <c r="X37" s="171">
        <v>37969009</v>
      </c>
      <c r="Y37" s="171">
        <f t="shared" si="0"/>
        <v>37941432</v>
      </c>
      <c r="Z37" s="171">
        <v>37941432</v>
      </c>
      <c r="AA37" s="169"/>
      <c r="AB37" s="169"/>
      <c r="AC37" s="169"/>
      <c r="AD37" s="169"/>
      <c r="AE37" s="169"/>
      <c r="AF37" s="169"/>
      <c r="AG37" s="169"/>
      <c r="AH37" s="169"/>
      <c r="AI37" s="169"/>
      <c r="AJ37" s="169"/>
      <c r="AK37" s="169"/>
    </row>
    <row r="38" spans="2:37" s="168" customFormat="1" ht="14.25" hidden="1" outlineLevel="3">
      <c r="B38" s="168" t="s">
        <v>1</v>
      </c>
      <c r="D38" s="170" t="s">
        <v>225</v>
      </c>
      <c r="E38" s="171">
        <v>26139463</v>
      </c>
      <c r="F38" s="171">
        <v>26139462</v>
      </c>
      <c r="G38" s="171">
        <v>30889707</v>
      </c>
      <c r="H38" s="171">
        <v>30889708</v>
      </c>
      <c r="I38" s="171">
        <v>35573128</v>
      </c>
      <c r="J38" s="171">
        <v>35573128</v>
      </c>
      <c r="K38" s="171">
        <v>41330236</v>
      </c>
      <c r="L38" s="171">
        <v>41330236</v>
      </c>
      <c r="M38" s="171">
        <v>39926602</v>
      </c>
      <c r="N38" s="171">
        <v>39926602</v>
      </c>
      <c r="O38" s="171">
        <v>29382796</v>
      </c>
      <c r="P38" s="171">
        <v>30640551</v>
      </c>
      <c r="Q38" s="171">
        <v>35123242</v>
      </c>
      <c r="R38" s="171">
        <v>35123242</v>
      </c>
      <c r="S38" s="171">
        <v>37386168</v>
      </c>
      <c r="T38" s="171">
        <v>37386168</v>
      </c>
      <c r="U38" s="171">
        <v>35646744</v>
      </c>
      <c r="V38" s="171">
        <v>35646744</v>
      </c>
      <c r="W38" s="171">
        <v>35181384</v>
      </c>
      <c r="X38" s="171">
        <v>35181384</v>
      </c>
      <c r="Y38" s="171">
        <f t="shared" si="0"/>
        <v>36370120</v>
      </c>
      <c r="Z38" s="171">
        <v>36370121</v>
      </c>
      <c r="AA38" s="169"/>
      <c r="AB38" s="169"/>
      <c r="AC38" s="169"/>
      <c r="AD38" s="169"/>
      <c r="AE38" s="169"/>
      <c r="AF38" s="169"/>
      <c r="AG38" s="169"/>
      <c r="AH38" s="169"/>
      <c r="AI38" s="169"/>
      <c r="AJ38" s="169"/>
      <c r="AK38" s="169"/>
    </row>
    <row r="39" spans="2:37" s="168" customFormat="1" ht="14.25" hidden="1" outlineLevel="3">
      <c r="B39" s="168" t="s">
        <v>1</v>
      </c>
      <c r="D39" s="170" t="s">
        <v>226</v>
      </c>
      <c r="E39" s="171">
        <v>102617751</v>
      </c>
      <c r="F39" s="171">
        <v>102595305</v>
      </c>
      <c r="G39" s="171">
        <v>107413271</v>
      </c>
      <c r="H39" s="171">
        <v>107413272</v>
      </c>
      <c r="I39" s="171">
        <v>112835194</v>
      </c>
      <c r="J39" s="171">
        <v>112835194</v>
      </c>
      <c r="K39" s="171">
        <v>123299961</v>
      </c>
      <c r="L39" s="171">
        <v>123299961</v>
      </c>
      <c r="M39" s="171">
        <v>126548730</v>
      </c>
      <c r="N39" s="171">
        <v>126548730</v>
      </c>
      <c r="O39" s="171">
        <v>128040859</v>
      </c>
      <c r="P39" s="171">
        <v>120747458</v>
      </c>
      <c r="Q39" s="171">
        <v>128272922</v>
      </c>
      <c r="R39" s="171">
        <v>128272922</v>
      </c>
      <c r="S39" s="171">
        <v>144475235</v>
      </c>
      <c r="T39" s="171">
        <v>144475235</v>
      </c>
      <c r="U39" s="171">
        <v>155536461</v>
      </c>
      <c r="V39" s="171">
        <v>155536461</v>
      </c>
      <c r="W39" s="171">
        <v>156671931</v>
      </c>
      <c r="X39" s="171">
        <v>156671931</v>
      </c>
      <c r="Y39" s="171">
        <f t="shared" si="0"/>
        <v>161876869</v>
      </c>
      <c r="Z39" s="171">
        <v>161876869</v>
      </c>
      <c r="AA39" s="169"/>
      <c r="AB39" s="169"/>
      <c r="AC39" s="169"/>
      <c r="AD39" s="169"/>
      <c r="AE39" s="169"/>
      <c r="AF39" s="169"/>
      <c r="AG39" s="169"/>
      <c r="AH39" s="169"/>
      <c r="AI39" s="169"/>
      <c r="AJ39" s="169"/>
      <c r="AK39" s="169"/>
    </row>
    <row r="40" spans="2:37" s="168" customFormat="1" ht="14.25" hidden="1" outlineLevel="3">
      <c r="B40" s="168" t="s">
        <v>1</v>
      </c>
      <c r="D40" s="170" t="s">
        <v>34</v>
      </c>
      <c r="E40" s="171">
        <v>19616477</v>
      </c>
      <c r="F40" s="171">
        <v>19611537</v>
      </c>
      <c r="G40" s="171">
        <v>20769479</v>
      </c>
      <c r="H40" s="171">
        <v>20769479</v>
      </c>
      <c r="I40" s="171">
        <v>19890678</v>
      </c>
      <c r="J40" s="171">
        <v>19890679</v>
      </c>
      <c r="K40" s="171">
        <v>20153206</v>
      </c>
      <c r="L40" s="171">
        <v>20153206</v>
      </c>
      <c r="M40" s="171">
        <v>20176897</v>
      </c>
      <c r="N40" s="171">
        <v>20176897</v>
      </c>
      <c r="O40" s="171">
        <v>19716415</v>
      </c>
      <c r="P40" s="171">
        <v>18025694</v>
      </c>
      <c r="Q40" s="171">
        <v>19530365</v>
      </c>
      <c r="R40" s="171">
        <v>19530365</v>
      </c>
      <c r="S40" s="171">
        <v>21500322</v>
      </c>
      <c r="T40" s="171">
        <v>21500322</v>
      </c>
      <c r="U40" s="171">
        <v>20308604</v>
      </c>
      <c r="V40" s="171">
        <v>20308604</v>
      </c>
      <c r="W40" s="171">
        <v>23859418</v>
      </c>
      <c r="X40" s="171">
        <v>23859418</v>
      </c>
      <c r="Y40" s="171">
        <f t="shared" si="0"/>
        <v>25184301</v>
      </c>
      <c r="Z40" s="171">
        <v>25184302</v>
      </c>
      <c r="AA40" s="169"/>
      <c r="AB40" s="169"/>
      <c r="AC40" s="169"/>
      <c r="AD40" s="169"/>
      <c r="AE40" s="169"/>
      <c r="AF40" s="169"/>
      <c r="AG40" s="169"/>
      <c r="AH40" s="169"/>
      <c r="AI40" s="169"/>
      <c r="AJ40" s="169"/>
      <c r="AK40" s="169"/>
    </row>
    <row r="41" spans="2:37" s="168" customFormat="1" ht="14.25" hidden="1" outlineLevel="3">
      <c r="B41" s="168" t="s">
        <v>1</v>
      </c>
      <c r="D41" s="170" t="s">
        <v>227</v>
      </c>
      <c r="E41" s="171">
        <v>46749836</v>
      </c>
      <c r="F41" s="171">
        <v>46745603</v>
      </c>
      <c r="G41" s="171">
        <v>44561538</v>
      </c>
      <c r="H41" s="171">
        <v>44561538</v>
      </c>
      <c r="I41" s="171">
        <v>41671957</v>
      </c>
      <c r="J41" s="171">
        <v>41671957</v>
      </c>
      <c r="K41" s="171">
        <v>51771510</v>
      </c>
      <c r="L41" s="171">
        <v>51771510</v>
      </c>
      <c r="M41" s="171">
        <v>49388917</v>
      </c>
      <c r="N41" s="171">
        <v>49388917</v>
      </c>
      <c r="O41" s="171">
        <v>47384901</v>
      </c>
      <c r="P41" s="171">
        <v>47632509</v>
      </c>
      <c r="Q41" s="171">
        <v>46269246</v>
      </c>
      <c r="R41" s="171">
        <v>46269246</v>
      </c>
      <c r="S41" s="171">
        <v>50183994</v>
      </c>
      <c r="T41" s="171">
        <v>50183994</v>
      </c>
      <c r="U41" s="171">
        <v>50991350</v>
      </c>
      <c r="V41" s="171">
        <v>50991350</v>
      </c>
      <c r="W41" s="171">
        <v>49911905</v>
      </c>
      <c r="X41" s="171">
        <v>49911905</v>
      </c>
      <c r="Y41" s="171">
        <f t="shared" si="0"/>
        <v>50931618</v>
      </c>
      <c r="Z41" s="171">
        <v>50931619</v>
      </c>
      <c r="AA41" s="169"/>
      <c r="AB41" s="169"/>
      <c r="AC41" s="169"/>
      <c r="AD41" s="169"/>
      <c r="AE41" s="169"/>
      <c r="AF41" s="169"/>
      <c r="AG41" s="169"/>
      <c r="AH41" s="169"/>
      <c r="AI41" s="169"/>
      <c r="AJ41" s="169"/>
      <c r="AK41" s="169"/>
    </row>
    <row r="42" spans="2:37" s="168" customFormat="1" ht="14.25" hidden="1" outlineLevel="3">
      <c r="B42" s="168" t="s">
        <v>1</v>
      </c>
      <c r="D42" s="170" t="s">
        <v>36</v>
      </c>
      <c r="E42" s="171">
        <v>27255813</v>
      </c>
      <c r="F42" s="171">
        <v>27255813</v>
      </c>
      <c r="G42" s="171">
        <v>29862154</v>
      </c>
      <c r="H42" s="171">
        <v>29862155</v>
      </c>
      <c r="I42" s="171">
        <v>32163233</v>
      </c>
      <c r="J42" s="171">
        <v>32163233</v>
      </c>
      <c r="K42" s="171">
        <v>36054073</v>
      </c>
      <c r="L42" s="171">
        <v>36054073</v>
      </c>
      <c r="M42" s="171">
        <v>34720251</v>
      </c>
      <c r="N42" s="171">
        <v>34720251</v>
      </c>
      <c r="O42" s="171">
        <v>47885414</v>
      </c>
      <c r="P42" s="171">
        <v>42786020</v>
      </c>
      <c r="Q42" s="171">
        <v>42185118</v>
      </c>
      <c r="R42" s="171">
        <v>42185118</v>
      </c>
      <c r="S42" s="171">
        <v>45310103</v>
      </c>
      <c r="T42" s="171">
        <v>45310104</v>
      </c>
      <c r="U42" s="171">
        <v>52271037</v>
      </c>
      <c r="V42" s="171">
        <v>52271037</v>
      </c>
      <c r="W42" s="171">
        <v>48235839</v>
      </c>
      <c r="X42" s="171">
        <v>48235839</v>
      </c>
      <c r="Y42" s="171">
        <f t="shared" si="0"/>
        <v>47078614</v>
      </c>
      <c r="Z42" s="171">
        <v>47078614</v>
      </c>
      <c r="AA42" s="169"/>
      <c r="AB42" s="169"/>
      <c r="AC42" s="169"/>
      <c r="AD42" s="169"/>
      <c r="AE42" s="169"/>
      <c r="AF42" s="169"/>
      <c r="AG42" s="169"/>
      <c r="AH42" s="169"/>
      <c r="AI42" s="169"/>
      <c r="AJ42" s="169"/>
      <c r="AK42" s="169"/>
    </row>
    <row r="43" spans="2:37" s="168" customFormat="1" ht="14.25" hidden="1" outlineLevel="3">
      <c r="B43" s="168" t="s">
        <v>1</v>
      </c>
      <c r="D43" s="170" t="s">
        <v>40</v>
      </c>
      <c r="E43" s="171">
        <v>36012459</v>
      </c>
      <c r="F43" s="171">
        <v>35892503</v>
      </c>
      <c r="G43" s="171">
        <v>42497819</v>
      </c>
      <c r="H43" s="171">
        <v>42497820</v>
      </c>
      <c r="I43" s="171">
        <v>42439910</v>
      </c>
      <c r="J43" s="171">
        <v>42439909</v>
      </c>
      <c r="K43" s="171">
        <v>47794343</v>
      </c>
      <c r="L43" s="171">
        <v>47794343</v>
      </c>
      <c r="M43" s="171">
        <v>53817073</v>
      </c>
      <c r="N43" s="171">
        <v>53817073</v>
      </c>
      <c r="O43" s="171">
        <v>55409224</v>
      </c>
      <c r="P43" s="171">
        <v>54395767</v>
      </c>
      <c r="Q43" s="171">
        <v>52512586</v>
      </c>
      <c r="R43" s="171">
        <v>52512586</v>
      </c>
      <c r="S43" s="171">
        <v>54979170</v>
      </c>
      <c r="T43" s="171">
        <v>54979170</v>
      </c>
      <c r="U43" s="171">
        <v>59726154</v>
      </c>
      <c r="V43" s="171">
        <v>59726154</v>
      </c>
      <c r="W43" s="171">
        <v>61036164</v>
      </c>
      <c r="X43" s="171">
        <v>61036164</v>
      </c>
      <c r="Y43" s="171">
        <f t="shared" si="0"/>
        <v>65377444</v>
      </c>
      <c r="Z43" s="171">
        <v>65377445</v>
      </c>
      <c r="AA43" s="169"/>
      <c r="AB43" s="169"/>
      <c r="AC43" s="169"/>
      <c r="AD43" s="169"/>
      <c r="AE43" s="169"/>
      <c r="AF43" s="169"/>
      <c r="AG43" s="169"/>
      <c r="AH43" s="169"/>
      <c r="AI43" s="169"/>
      <c r="AJ43" s="169"/>
      <c r="AK43" s="169"/>
    </row>
    <row r="44" spans="2:37" s="168" customFormat="1" ht="14.25" hidden="1" outlineLevel="3">
      <c r="B44" s="168" t="s">
        <v>1</v>
      </c>
      <c r="D44" s="170" t="s">
        <v>257</v>
      </c>
      <c r="E44" s="171">
        <v>70559512</v>
      </c>
      <c r="F44" s="171">
        <v>70542731</v>
      </c>
      <c r="G44" s="171">
        <v>77375311</v>
      </c>
      <c r="H44" s="171">
        <v>77375311</v>
      </c>
      <c r="I44" s="171">
        <v>79495193</v>
      </c>
      <c r="J44" s="171">
        <v>79495193</v>
      </c>
      <c r="K44" s="171">
        <v>88581566</v>
      </c>
      <c r="L44" s="171">
        <v>88581566</v>
      </c>
      <c r="M44" s="171">
        <v>91088961</v>
      </c>
      <c r="N44" s="171">
        <v>91088961</v>
      </c>
      <c r="O44" s="171">
        <v>94832572</v>
      </c>
      <c r="P44" s="171">
        <v>92543626</v>
      </c>
      <c r="Q44" s="171">
        <v>94176363</v>
      </c>
      <c r="R44" s="171">
        <v>94176363</v>
      </c>
      <c r="S44" s="171">
        <v>103327843</v>
      </c>
      <c r="T44" s="171">
        <v>103327843</v>
      </c>
      <c r="U44" s="171">
        <v>111788813</v>
      </c>
      <c r="V44" s="171">
        <v>111788813</v>
      </c>
      <c r="W44" s="171">
        <v>114230732</v>
      </c>
      <c r="X44" s="171">
        <v>114230732</v>
      </c>
      <c r="Y44" s="171">
        <f t="shared" si="0"/>
        <v>115447050</v>
      </c>
      <c r="Z44" s="171">
        <v>115447050</v>
      </c>
      <c r="AA44" s="169"/>
      <c r="AB44" s="169"/>
      <c r="AC44" s="169"/>
      <c r="AD44" s="169"/>
      <c r="AE44" s="169"/>
      <c r="AF44" s="169"/>
      <c r="AG44" s="169"/>
      <c r="AH44" s="169"/>
      <c r="AI44" s="169"/>
      <c r="AJ44" s="169"/>
      <c r="AK44" s="169"/>
    </row>
    <row r="45" spans="2:37" s="168" customFormat="1" ht="14.25" hidden="1" outlineLevel="3">
      <c r="B45" s="168" t="s">
        <v>1</v>
      </c>
      <c r="D45" s="170" t="s">
        <v>41</v>
      </c>
      <c r="E45" s="171">
        <v>9097143</v>
      </c>
      <c r="F45" s="171">
        <v>9095095</v>
      </c>
      <c r="G45" s="171">
        <v>8736122</v>
      </c>
      <c r="H45" s="171">
        <v>8736123</v>
      </c>
      <c r="I45" s="171">
        <v>7786045</v>
      </c>
      <c r="J45" s="171">
        <v>7786045</v>
      </c>
      <c r="K45" s="171">
        <v>8695452</v>
      </c>
      <c r="L45" s="171">
        <v>8695452</v>
      </c>
      <c r="M45" s="171">
        <v>7789196</v>
      </c>
      <c r="N45" s="171">
        <v>7789196</v>
      </c>
      <c r="O45" s="171">
        <v>7349187</v>
      </c>
      <c r="P45" s="171">
        <v>6966783</v>
      </c>
      <c r="Q45" s="171">
        <v>7386966</v>
      </c>
      <c r="R45" s="171">
        <v>7386966</v>
      </c>
      <c r="S45" s="171">
        <v>6994671</v>
      </c>
      <c r="T45" s="171">
        <v>6994671</v>
      </c>
      <c r="U45" s="171">
        <v>7238787</v>
      </c>
      <c r="V45" s="171">
        <v>7238787</v>
      </c>
      <c r="W45" s="171">
        <v>7206897</v>
      </c>
      <c r="X45" s="171">
        <v>7206897</v>
      </c>
      <c r="Y45" s="171">
        <f t="shared" si="0"/>
        <v>7250643</v>
      </c>
      <c r="Z45" s="171">
        <v>7250644</v>
      </c>
      <c r="AA45" s="169"/>
      <c r="AB45" s="169"/>
      <c r="AC45" s="169"/>
      <c r="AD45" s="169"/>
      <c r="AE45" s="169"/>
      <c r="AF45" s="169"/>
      <c r="AG45" s="169"/>
      <c r="AH45" s="169"/>
      <c r="AI45" s="169"/>
      <c r="AJ45" s="169"/>
      <c r="AK45" s="169"/>
    </row>
    <row r="46" spans="2:37" s="168" customFormat="1" ht="14.25" hidden="1" outlineLevel="3">
      <c r="B46" s="168" t="s">
        <v>1</v>
      </c>
      <c r="D46" s="170" t="s">
        <v>228</v>
      </c>
      <c r="E46" s="171">
        <v>2873556</v>
      </c>
      <c r="F46" s="171">
        <v>2872712</v>
      </c>
      <c r="G46" s="171">
        <v>2825084</v>
      </c>
      <c r="H46" s="171">
        <v>2825085</v>
      </c>
      <c r="I46" s="171">
        <v>3070005</v>
      </c>
      <c r="J46" s="171">
        <v>3070006</v>
      </c>
      <c r="K46" s="171">
        <v>3224671</v>
      </c>
      <c r="L46" s="171">
        <v>3224671</v>
      </c>
      <c r="M46" s="171">
        <v>3236163</v>
      </c>
      <c r="N46" s="171">
        <v>3236163</v>
      </c>
      <c r="O46" s="171">
        <v>3230893</v>
      </c>
      <c r="P46" s="171">
        <v>2779606</v>
      </c>
      <c r="Q46" s="171">
        <v>3356549</v>
      </c>
      <c r="R46" s="171">
        <v>3356549</v>
      </c>
      <c r="S46" s="171">
        <v>2976189</v>
      </c>
      <c r="T46" s="171">
        <v>2976188</v>
      </c>
      <c r="U46" s="171">
        <v>2890608</v>
      </c>
      <c r="V46" s="171">
        <v>2890608</v>
      </c>
      <c r="W46" s="171">
        <v>3330374</v>
      </c>
      <c r="X46" s="171">
        <v>3330373</v>
      </c>
      <c r="Y46" s="171">
        <f t="shared" si="0"/>
        <v>3408602</v>
      </c>
      <c r="Z46" s="171">
        <v>3408603</v>
      </c>
      <c r="AA46" s="169"/>
      <c r="AB46" s="169"/>
      <c r="AC46" s="169"/>
      <c r="AD46" s="169"/>
      <c r="AE46" s="169"/>
      <c r="AF46" s="169"/>
      <c r="AG46" s="169"/>
      <c r="AH46" s="169"/>
      <c r="AI46" s="169"/>
      <c r="AJ46" s="169"/>
      <c r="AK46" s="169"/>
    </row>
    <row r="47" spans="2:37" s="237" customFormat="1" ht="14.25" hidden="1" outlineLevel="3">
      <c r="B47" s="237" t="s">
        <v>1</v>
      </c>
      <c r="D47" s="329" t="s">
        <v>242</v>
      </c>
      <c r="E47" s="330">
        <f t="shared" ref="E47:Z47" si="1">SUM(E7:E46)</f>
        <v>1584325094</v>
      </c>
      <c r="F47" s="330">
        <f t="shared" si="1"/>
        <v>1583965269</v>
      </c>
      <c r="G47" s="330">
        <f t="shared" si="1"/>
        <v>1725225883</v>
      </c>
      <c r="H47" s="330">
        <f t="shared" si="1"/>
        <v>1725225906</v>
      </c>
      <c r="I47" s="330">
        <f t="shared" si="1"/>
        <v>1772853932</v>
      </c>
      <c r="J47" s="330">
        <f t="shared" si="1"/>
        <v>1772853934</v>
      </c>
      <c r="K47" s="330">
        <f t="shared" si="1"/>
        <v>1927054295</v>
      </c>
      <c r="L47" s="330">
        <f t="shared" si="1"/>
        <v>1927054295</v>
      </c>
      <c r="M47" s="330">
        <f t="shared" si="1"/>
        <v>1993973539</v>
      </c>
      <c r="N47" s="330">
        <f t="shared" si="1"/>
        <v>1993973539</v>
      </c>
      <c r="O47" s="330">
        <f t="shared" si="1"/>
        <v>2062957384</v>
      </c>
      <c r="P47" s="330">
        <f t="shared" si="1"/>
        <v>1917735552</v>
      </c>
      <c r="Q47" s="330">
        <f t="shared" si="1"/>
        <v>2008561231</v>
      </c>
      <c r="R47" s="330">
        <f t="shared" si="1"/>
        <v>2008561231</v>
      </c>
      <c r="S47" s="330">
        <f t="shared" si="1"/>
        <v>2167550242</v>
      </c>
      <c r="T47" s="330">
        <f t="shared" si="1"/>
        <v>2167550242</v>
      </c>
      <c r="U47" s="330">
        <f t="shared" si="1"/>
        <v>2338151713</v>
      </c>
      <c r="V47" s="330">
        <f t="shared" si="1"/>
        <v>2338151713</v>
      </c>
      <c r="W47" s="330">
        <f t="shared" si="1"/>
        <v>2375825685</v>
      </c>
      <c r="X47" s="330">
        <f t="shared" si="1"/>
        <v>2375825684</v>
      </c>
      <c r="Y47" s="330">
        <f t="shared" si="1"/>
        <v>2468575381</v>
      </c>
      <c r="Z47" s="330">
        <f t="shared" si="1"/>
        <v>2468575400</v>
      </c>
      <c r="AA47" s="332"/>
      <c r="AB47" s="332"/>
      <c r="AC47" s="332"/>
      <c r="AD47" s="332"/>
      <c r="AE47" s="332"/>
      <c r="AF47" s="332"/>
      <c r="AG47" s="332"/>
      <c r="AH47" s="332"/>
      <c r="AI47" s="332"/>
      <c r="AJ47" s="332"/>
      <c r="AK47" s="332"/>
    </row>
    <row r="48" spans="2:37" s="237" customFormat="1" ht="14.25" hidden="1" outlineLevel="3">
      <c r="D48" s="329"/>
      <c r="E48" s="330"/>
      <c r="F48" s="330"/>
      <c r="G48" s="330"/>
      <c r="H48" s="330"/>
      <c r="I48" s="330"/>
      <c r="J48" s="330"/>
      <c r="K48" s="330"/>
      <c r="L48" s="330"/>
      <c r="M48" s="330"/>
      <c r="N48" s="330"/>
      <c r="O48" s="330"/>
      <c r="P48" s="330"/>
      <c r="Q48" s="330"/>
      <c r="R48" s="330"/>
      <c r="S48" s="330"/>
      <c r="T48" s="330"/>
      <c r="U48" s="330"/>
      <c r="V48" s="330"/>
      <c r="W48" s="330"/>
      <c r="X48" s="330"/>
      <c r="Y48" s="330"/>
      <c r="Z48" s="330"/>
      <c r="AA48" s="332"/>
      <c r="AB48" s="332"/>
      <c r="AC48" s="332"/>
      <c r="AD48" s="332"/>
      <c r="AE48" s="332"/>
      <c r="AF48" s="332"/>
      <c r="AG48" s="332"/>
      <c r="AH48" s="332"/>
      <c r="AI48" s="332"/>
      <c r="AJ48" s="332"/>
      <c r="AK48" s="332"/>
    </row>
    <row r="49" spans="2:37" s="237" customFormat="1" ht="14.25" hidden="1" outlineLevel="3">
      <c r="D49" s="329"/>
      <c r="E49" s="330"/>
      <c r="F49" s="330"/>
      <c r="G49" s="330"/>
      <c r="H49" s="330"/>
      <c r="I49" s="330"/>
      <c r="J49" s="330"/>
      <c r="K49" s="330"/>
      <c r="L49" s="330"/>
      <c r="M49" s="330"/>
      <c r="N49" s="330"/>
      <c r="O49" s="330"/>
      <c r="P49" s="330"/>
      <c r="Q49" s="330"/>
      <c r="R49" s="330"/>
      <c r="S49" s="330"/>
      <c r="T49" s="330"/>
      <c r="U49" s="330"/>
      <c r="V49" s="330"/>
      <c r="W49" s="330"/>
      <c r="X49" s="330"/>
      <c r="Y49" s="330"/>
      <c r="Z49" s="330"/>
      <c r="AA49" s="332"/>
      <c r="AB49" s="332"/>
      <c r="AC49" s="332"/>
      <c r="AD49" s="332"/>
      <c r="AE49" s="332"/>
      <c r="AF49" s="332"/>
      <c r="AG49" s="332"/>
      <c r="AH49" s="332"/>
      <c r="AI49" s="332"/>
      <c r="AJ49" s="332"/>
      <c r="AK49" s="332"/>
    </row>
    <row r="50" spans="2:37" s="237" customFormat="1" ht="14.25" hidden="1" outlineLevel="3">
      <c r="D50" s="329"/>
      <c r="E50" s="330"/>
      <c r="F50" s="330"/>
      <c r="G50" s="330"/>
      <c r="H50" s="330"/>
      <c r="I50" s="330"/>
      <c r="J50" s="330"/>
      <c r="K50" s="330"/>
      <c r="L50" s="330"/>
      <c r="M50" s="330"/>
      <c r="N50" s="330"/>
      <c r="O50" s="330"/>
      <c r="P50" s="330"/>
      <c r="Q50" s="330"/>
      <c r="R50" s="330"/>
      <c r="S50" s="330"/>
      <c r="T50" s="330"/>
      <c r="U50" s="330"/>
      <c r="V50" s="330"/>
      <c r="W50" s="330"/>
      <c r="X50" s="330"/>
      <c r="Y50" s="330"/>
      <c r="Z50" s="330"/>
      <c r="AA50" s="332"/>
      <c r="AB50" s="332"/>
      <c r="AC50" s="332"/>
      <c r="AD50" s="332"/>
      <c r="AE50" s="332"/>
      <c r="AF50" s="332"/>
      <c r="AG50" s="332"/>
      <c r="AH50" s="332"/>
      <c r="AI50" s="332"/>
      <c r="AJ50" s="332"/>
      <c r="AK50" s="332"/>
    </row>
    <row r="51" spans="2:37" s="168" customFormat="1" ht="14.25" hidden="1" outlineLevel="3">
      <c r="D51" s="170"/>
      <c r="E51" s="171"/>
      <c r="F51" s="171"/>
      <c r="G51" s="171"/>
      <c r="H51" s="171"/>
      <c r="I51" s="171"/>
      <c r="J51" s="171"/>
      <c r="K51" s="171"/>
      <c r="L51" s="171"/>
      <c r="M51" s="171"/>
      <c r="N51" s="171"/>
      <c r="O51" s="171"/>
      <c r="P51" s="171"/>
      <c r="Q51" s="171"/>
      <c r="R51" s="171"/>
      <c r="S51" s="171"/>
      <c r="T51" s="171"/>
      <c r="U51" s="171"/>
      <c r="V51" s="171"/>
      <c r="W51" s="171"/>
      <c r="X51" s="171"/>
      <c r="Y51" s="171"/>
      <c r="Z51" s="171"/>
      <c r="AA51" s="169"/>
      <c r="AB51" s="169"/>
      <c r="AC51" s="169"/>
      <c r="AD51" s="169"/>
      <c r="AE51" s="169"/>
      <c r="AF51" s="169"/>
      <c r="AG51" s="169"/>
      <c r="AH51" s="169"/>
      <c r="AI51" s="169"/>
      <c r="AJ51" s="169"/>
      <c r="AK51" s="169"/>
    </row>
    <row r="52" spans="2:37" s="168" customFormat="1" ht="14.25" hidden="1" outlineLevel="1" collapsed="1">
      <c r="D52" s="6" t="s">
        <v>185</v>
      </c>
      <c r="E52" s="116"/>
      <c r="F52" s="116"/>
      <c r="G52" s="116"/>
      <c r="H52" s="116"/>
      <c r="I52" s="116"/>
      <c r="J52" s="116"/>
      <c r="K52" s="116"/>
      <c r="L52" s="116"/>
      <c r="M52" s="116"/>
      <c r="N52" s="116"/>
      <c r="O52" s="116"/>
      <c r="P52" s="116"/>
      <c r="Q52" s="116"/>
      <c r="R52" s="116"/>
      <c r="S52" s="116"/>
      <c r="T52" s="116"/>
      <c r="U52" s="116"/>
      <c r="V52" s="116"/>
      <c r="W52" s="116"/>
      <c r="X52" s="116"/>
      <c r="Y52" s="116"/>
      <c r="Z52" s="116"/>
      <c r="AA52" s="169"/>
      <c r="AB52" s="169"/>
      <c r="AC52" s="169"/>
      <c r="AD52" s="169"/>
      <c r="AE52" s="169"/>
      <c r="AF52" s="169"/>
      <c r="AG52" s="169"/>
      <c r="AH52" s="169"/>
      <c r="AI52" s="169"/>
      <c r="AJ52" s="169"/>
      <c r="AK52" s="169"/>
    </row>
    <row r="53" spans="2:37" s="168" customFormat="1" ht="14.25" hidden="1" outlineLevel="2">
      <c r="B53" s="168" t="s">
        <v>1</v>
      </c>
      <c r="D53" s="170" t="s">
        <v>3</v>
      </c>
      <c r="E53" s="171">
        <v>62673532</v>
      </c>
      <c r="F53" s="171">
        <v>62673532</v>
      </c>
      <c r="G53" s="171">
        <v>71644229</v>
      </c>
      <c r="H53" s="171">
        <v>71644229</v>
      </c>
      <c r="I53" s="171">
        <v>79176112</v>
      </c>
      <c r="J53" s="171">
        <v>79176112</v>
      </c>
      <c r="K53" s="171">
        <v>86360442</v>
      </c>
      <c r="L53" s="171">
        <v>86360442</v>
      </c>
      <c r="M53" s="171">
        <v>82842519</v>
      </c>
      <c r="N53" s="171">
        <v>82842519</v>
      </c>
      <c r="O53" s="171">
        <v>85610311</v>
      </c>
      <c r="P53" s="171">
        <v>75795160</v>
      </c>
      <c r="Q53" s="171">
        <v>94587402</v>
      </c>
      <c r="R53" s="171">
        <v>94587402</v>
      </c>
      <c r="S53" s="171">
        <v>99646214</v>
      </c>
      <c r="T53" s="171">
        <v>99646214</v>
      </c>
      <c r="U53" s="171">
        <v>112139156</v>
      </c>
      <c r="V53" s="171">
        <v>112139156</v>
      </c>
      <c r="W53" s="171">
        <v>117951648</v>
      </c>
      <c r="X53" s="171">
        <v>117951648</v>
      </c>
      <c r="Y53" s="171">
        <v>125868561</v>
      </c>
      <c r="Z53" s="171">
        <v>125868561</v>
      </c>
      <c r="AA53" s="169"/>
      <c r="AB53" s="169"/>
      <c r="AC53" s="169"/>
      <c r="AD53" s="169"/>
      <c r="AE53" s="169"/>
      <c r="AF53" s="169"/>
      <c r="AG53" s="169"/>
      <c r="AH53" s="169"/>
      <c r="AI53" s="169"/>
      <c r="AJ53" s="169"/>
      <c r="AK53" s="169"/>
    </row>
    <row r="54" spans="2:37" s="168" customFormat="1" ht="14.25" hidden="1" outlineLevel="2">
      <c r="B54" s="168" t="s">
        <v>1</v>
      </c>
      <c r="D54" s="170" t="s">
        <v>4</v>
      </c>
      <c r="E54" s="171">
        <v>201840305</v>
      </c>
      <c r="F54" s="171">
        <v>201836720</v>
      </c>
      <c r="G54" s="171">
        <v>210020371</v>
      </c>
      <c r="H54" s="171">
        <v>210020371</v>
      </c>
      <c r="I54" s="171">
        <v>211018846</v>
      </c>
      <c r="J54" s="171">
        <v>211018846</v>
      </c>
      <c r="K54" s="171">
        <v>216656201</v>
      </c>
      <c r="L54" s="171">
        <v>216656201</v>
      </c>
      <c r="M54" s="171">
        <v>215103450</v>
      </c>
      <c r="N54" s="171">
        <v>215103450</v>
      </c>
      <c r="O54" s="171">
        <v>222177743</v>
      </c>
      <c r="P54" s="171">
        <v>195721347</v>
      </c>
      <c r="Q54" s="171">
        <v>199547828</v>
      </c>
      <c r="R54" s="171">
        <v>199547828</v>
      </c>
      <c r="S54" s="171">
        <v>214373433</v>
      </c>
      <c r="T54" s="171">
        <v>214373433</v>
      </c>
      <c r="U54" s="171">
        <v>216185732</v>
      </c>
      <c r="V54" s="171">
        <v>216185732</v>
      </c>
      <c r="W54" s="171">
        <v>204179433</v>
      </c>
      <c r="X54" s="171">
        <v>204179433</v>
      </c>
      <c r="Y54" s="171">
        <v>209968613</v>
      </c>
      <c r="Z54" s="171">
        <v>209968613</v>
      </c>
      <c r="AA54" s="169"/>
      <c r="AB54" s="169"/>
      <c r="AC54" s="169"/>
      <c r="AD54" s="169"/>
      <c r="AE54" s="169"/>
      <c r="AF54" s="169"/>
      <c r="AG54" s="169"/>
      <c r="AH54" s="169"/>
      <c r="AI54" s="169"/>
      <c r="AJ54" s="169"/>
      <c r="AK54" s="169"/>
    </row>
    <row r="55" spans="2:37" s="168" customFormat="1" ht="14.25" hidden="1" outlineLevel="2">
      <c r="B55" s="168" t="s">
        <v>1</v>
      </c>
      <c r="D55" s="170" t="s">
        <v>5</v>
      </c>
      <c r="E55" s="171">
        <v>38954430</v>
      </c>
      <c r="F55" s="171">
        <v>38951914</v>
      </c>
      <c r="G55" s="171">
        <v>47512782</v>
      </c>
      <c r="H55" s="171">
        <v>47512782</v>
      </c>
      <c r="I55" s="171">
        <v>54121524</v>
      </c>
      <c r="J55" s="171">
        <v>54121524</v>
      </c>
      <c r="K55" s="171">
        <v>57510397</v>
      </c>
      <c r="L55" s="171">
        <v>57510397</v>
      </c>
      <c r="M55" s="171">
        <v>59910995</v>
      </c>
      <c r="N55" s="171">
        <v>59910995</v>
      </c>
      <c r="O55" s="171">
        <v>69404680</v>
      </c>
      <c r="P55" s="171">
        <v>61405556</v>
      </c>
      <c r="Q55" s="171">
        <v>67712698</v>
      </c>
      <c r="R55" s="171">
        <v>67712698</v>
      </c>
      <c r="S55" s="171">
        <v>80569516</v>
      </c>
      <c r="T55" s="171">
        <v>80569516</v>
      </c>
      <c r="U55" s="171">
        <v>91232529</v>
      </c>
      <c r="V55" s="171">
        <v>91232529</v>
      </c>
      <c r="W55" s="171">
        <v>100723093</v>
      </c>
      <c r="X55" s="171">
        <v>100723093</v>
      </c>
      <c r="Y55" s="171">
        <v>109600223</v>
      </c>
      <c r="Z55" s="171">
        <v>109600223</v>
      </c>
      <c r="AA55" s="169"/>
      <c r="AB55" s="169"/>
      <c r="AC55" s="169"/>
      <c r="AD55" s="169"/>
      <c r="AE55" s="169"/>
      <c r="AF55" s="169"/>
      <c r="AG55" s="169"/>
      <c r="AH55" s="169"/>
      <c r="AI55" s="169"/>
      <c r="AJ55" s="169"/>
      <c r="AK55" s="169"/>
    </row>
    <row r="56" spans="2:37" s="168" customFormat="1" ht="14.25" hidden="1" outlineLevel="2">
      <c r="B56" s="168" t="s">
        <v>1</v>
      </c>
      <c r="D56" s="170" t="s">
        <v>6</v>
      </c>
      <c r="E56" s="171">
        <v>39043438</v>
      </c>
      <c r="F56" s="171">
        <v>39035730</v>
      </c>
      <c r="G56" s="171">
        <v>41371617</v>
      </c>
      <c r="H56" s="171">
        <v>41371617</v>
      </c>
      <c r="I56" s="171">
        <v>44580109</v>
      </c>
      <c r="J56" s="171">
        <v>44580109</v>
      </c>
      <c r="K56" s="171">
        <v>49120360</v>
      </c>
      <c r="L56" s="171">
        <v>49120360</v>
      </c>
      <c r="M56" s="171">
        <v>53799336</v>
      </c>
      <c r="N56" s="171">
        <v>53799336</v>
      </c>
      <c r="O56" s="171">
        <v>58231482</v>
      </c>
      <c r="P56" s="171">
        <v>50091590</v>
      </c>
      <c r="Q56" s="171">
        <v>56052907</v>
      </c>
      <c r="R56" s="171">
        <v>56052907</v>
      </c>
      <c r="S56" s="171">
        <v>58689742</v>
      </c>
      <c r="T56" s="171">
        <v>58689742</v>
      </c>
      <c r="U56" s="171">
        <v>60108634</v>
      </c>
      <c r="V56" s="171">
        <v>60108634</v>
      </c>
      <c r="W56" s="171">
        <v>60777927</v>
      </c>
      <c r="X56" s="171">
        <v>60777927</v>
      </c>
      <c r="Y56" s="171">
        <v>66321830</v>
      </c>
      <c r="Z56" s="171">
        <v>66321830</v>
      </c>
      <c r="AA56" s="169"/>
      <c r="AB56" s="169"/>
      <c r="AC56" s="169"/>
      <c r="AD56" s="169"/>
      <c r="AE56" s="169"/>
      <c r="AF56" s="169"/>
      <c r="AG56" s="169"/>
      <c r="AH56" s="169"/>
      <c r="AI56" s="169"/>
      <c r="AJ56" s="169"/>
      <c r="AK56" s="169"/>
    </row>
    <row r="57" spans="2:37" s="168" customFormat="1" ht="14.25" hidden="1" outlineLevel="2">
      <c r="B57" s="168" t="s">
        <v>1</v>
      </c>
      <c r="D57" s="170" t="s">
        <v>399</v>
      </c>
      <c r="E57" s="171"/>
      <c r="F57" s="171"/>
      <c r="G57" s="171"/>
      <c r="H57" s="171"/>
      <c r="I57" s="171"/>
      <c r="J57" s="171"/>
      <c r="K57" s="171"/>
      <c r="L57" s="171"/>
      <c r="M57" s="171"/>
      <c r="N57" s="171"/>
      <c r="O57" s="171"/>
      <c r="P57" s="171"/>
      <c r="Q57" s="171"/>
      <c r="R57" s="171"/>
      <c r="S57" s="171"/>
      <c r="T57" s="171"/>
      <c r="U57" s="171">
        <v>71489573</v>
      </c>
      <c r="V57" s="171">
        <v>71489573</v>
      </c>
      <c r="W57" s="171">
        <v>68632567</v>
      </c>
      <c r="X57" s="171">
        <v>68632567</v>
      </c>
      <c r="Y57" s="171">
        <v>73338758</v>
      </c>
      <c r="Z57" s="171">
        <v>73338758</v>
      </c>
      <c r="AA57" s="169"/>
      <c r="AB57" s="169"/>
      <c r="AC57" s="169"/>
      <c r="AD57" s="169"/>
      <c r="AE57" s="169"/>
      <c r="AF57" s="169"/>
      <c r="AG57" s="169"/>
      <c r="AH57" s="169"/>
      <c r="AI57" s="169"/>
      <c r="AJ57" s="169"/>
      <c r="AK57" s="169"/>
    </row>
    <row r="58" spans="2:37" s="168" customFormat="1" ht="14.25" hidden="1" outlineLevel="2">
      <c r="B58" s="168" t="s">
        <v>1</v>
      </c>
      <c r="D58" s="170" t="s">
        <v>7</v>
      </c>
      <c r="E58" s="171">
        <v>30935065</v>
      </c>
      <c r="F58" s="171">
        <v>30930176</v>
      </c>
      <c r="G58" s="171">
        <v>34011634</v>
      </c>
      <c r="H58" s="171">
        <v>34011634</v>
      </c>
      <c r="I58" s="171">
        <v>37217503</v>
      </c>
      <c r="J58" s="171">
        <v>37217504</v>
      </c>
      <c r="K58" s="171">
        <v>44291473</v>
      </c>
      <c r="L58" s="171">
        <v>44291473</v>
      </c>
      <c r="M58" s="171">
        <v>46096287</v>
      </c>
      <c r="N58" s="171">
        <v>46096287</v>
      </c>
      <c r="O58" s="171">
        <v>46362745</v>
      </c>
      <c r="P58" s="171">
        <v>43451808</v>
      </c>
      <c r="Q58" s="171">
        <v>46213941</v>
      </c>
      <c r="R58" s="171">
        <v>46213941</v>
      </c>
      <c r="S58" s="171">
        <v>47770364</v>
      </c>
      <c r="T58" s="171">
        <v>47770364</v>
      </c>
      <c r="U58" s="171">
        <v>0</v>
      </c>
      <c r="V58" s="171">
        <v>0</v>
      </c>
      <c r="W58" s="171">
        <v>0</v>
      </c>
      <c r="X58" s="171">
        <v>0</v>
      </c>
      <c r="Y58" s="171">
        <v>0</v>
      </c>
      <c r="Z58" s="171">
        <v>0</v>
      </c>
      <c r="AA58" s="169"/>
      <c r="AB58" s="169"/>
      <c r="AC58" s="169"/>
      <c r="AD58" s="169"/>
      <c r="AE58" s="169"/>
      <c r="AF58" s="169"/>
      <c r="AG58" s="169"/>
      <c r="AH58" s="169"/>
      <c r="AI58" s="169"/>
      <c r="AJ58" s="169"/>
      <c r="AK58" s="169"/>
    </row>
    <row r="59" spans="2:37" s="168" customFormat="1" ht="14.25" hidden="1" outlineLevel="2">
      <c r="B59" s="168" t="s">
        <v>1</v>
      </c>
      <c r="D59" s="170" t="s">
        <v>8</v>
      </c>
      <c r="E59" s="171">
        <v>5590911</v>
      </c>
      <c r="F59" s="171">
        <v>5584909</v>
      </c>
      <c r="G59" s="171">
        <v>6897831</v>
      </c>
      <c r="H59" s="171">
        <v>6897831</v>
      </c>
      <c r="I59" s="171">
        <v>7324457</v>
      </c>
      <c r="J59" s="171">
        <v>7324457</v>
      </c>
      <c r="K59" s="171">
        <v>8533535</v>
      </c>
      <c r="L59" s="171">
        <v>8533535</v>
      </c>
      <c r="M59" s="171">
        <v>9705196</v>
      </c>
      <c r="N59" s="171">
        <v>9705196</v>
      </c>
      <c r="O59" s="171">
        <v>11352277</v>
      </c>
      <c r="P59" s="171">
        <v>9193068</v>
      </c>
      <c r="Q59" s="171">
        <v>11448995</v>
      </c>
      <c r="R59" s="171">
        <v>11448995</v>
      </c>
      <c r="S59" s="171">
        <v>11402207</v>
      </c>
      <c r="T59" s="171">
        <v>11402207</v>
      </c>
      <c r="U59" s="171">
        <v>0</v>
      </c>
      <c r="V59" s="171">
        <v>0</v>
      </c>
      <c r="W59" s="171">
        <v>0</v>
      </c>
      <c r="X59" s="171">
        <v>0</v>
      </c>
      <c r="Y59" s="171">
        <v>0</v>
      </c>
      <c r="Z59" s="171">
        <v>0</v>
      </c>
      <c r="AA59" s="169"/>
      <c r="AB59" s="169"/>
      <c r="AC59" s="169"/>
      <c r="AD59" s="169"/>
      <c r="AE59" s="169"/>
      <c r="AF59" s="169"/>
      <c r="AG59" s="169"/>
      <c r="AH59" s="169"/>
      <c r="AI59" s="169"/>
      <c r="AJ59" s="169"/>
      <c r="AK59" s="169"/>
    </row>
    <row r="60" spans="2:37" s="168" customFormat="1" ht="14.25" hidden="1" outlineLevel="2">
      <c r="B60" s="168" t="s">
        <v>1</v>
      </c>
      <c r="D60" s="170" t="s">
        <v>9</v>
      </c>
      <c r="E60" s="171">
        <v>5214029</v>
      </c>
      <c r="F60" s="171">
        <v>5214029</v>
      </c>
      <c r="G60" s="171">
        <v>5861257</v>
      </c>
      <c r="H60" s="171">
        <v>5861257</v>
      </c>
      <c r="I60" s="171">
        <v>6301927</v>
      </c>
      <c r="J60" s="171">
        <v>6301928</v>
      </c>
      <c r="K60" s="171">
        <v>7763066</v>
      </c>
      <c r="L60" s="171">
        <v>7763066</v>
      </c>
      <c r="M60" s="171">
        <v>8601169</v>
      </c>
      <c r="N60" s="171">
        <v>8601169</v>
      </c>
      <c r="O60" s="171">
        <v>7039780</v>
      </c>
      <c r="P60" s="171">
        <v>4395485</v>
      </c>
      <c r="Q60" s="171">
        <v>8567106</v>
      </c>
      <c r="R60" s="171">
        <v>8567106</v>
      </c>
      <c r="S60" s="171">
        <v>8879533</v>
      </c>
      <c r="T60" s="171">
        <v>8879533</v>
      </c>
      <c r="U60" s="171">
        <v>11844926</v>
      </c>
      <c r="V60" s="171">
        <v>11844926</v>
      </c>
      <c r="W60" s="171">
        <v>12692510</v>
      </c>
      <c r="X60" s="171">
        <v>12692510</v>
      </c>
      <c r="Y60" s="171">
        <v>12375871</v>
      </c>
      <c r="Z60" s="171">
        <v>12375871</v>
      </c>
      <c r="AA60" s="169"/>
      <c r="AB60" s="169"/>
      <c r="AC60" s="169"/>
      <c r="AD60" s="169"/>
      <c r="AE60" s="169"/>
      <c r="AF60" s="169"/>
      <c r="AG60" s="169"/>
      <c r="AH60" s="169"/>
      <c r="AI60" s="169"/>
      <c r="AJ60" s="169"/>
      <c r="AK60" s="169"/>
    </row>
    <row r="61" spans="2:37" s="168" customFormat="1" ht="14.25" hidden="1" outlineLevel="2">
      <c r="B61" s="168" t="s">
        <v>1</v>
      </c>
      <c r="D61" s="170" t="s">
        <v>10</v>
      </c>
      <c r="E61" s="171">
        <v>42230873</v>
      </c>
      <c r="F61" s="171">
        <v>42210792</v>
      </c>
      <c r="G61" s="171">
        <v>46258626</v>
      </c>
      <c r="H61" s="171">
        <v>46258626</v>
      </c>
      <c r="I61" s="171">
        <v>53659360</v>
      </c>
      <c r="J61" s="171">
        <v>53659361</v>
      </c>
      <c r="K61" s="171">
        <v>66193468</v>
      </c>
      <c r="L61" s="171">
        <v>66193468</v>
      </c>
      <c r="M61" s="171">
        <v>74220651</v>
      </c>
      <c r="N61" s="171">
        <v>74220651</v>
      </c>
      <c r="O61" s="171">
        <v>78335052</v>
      </c>
      <c r="P61" s="171">
        <v>68955405</v>
      </c>
      <c r="Q61" s="171">
        <v>74363057</v>
      </c>
      <c r="R61" s="171">
        <v>74363057</v>
      </c>
      <c r="S61" s="171">
        <v>80148413</v>
      </c>
      <c r="T61" s="171">
        <v>80148413</v>
      </c>
      <c r="U61" s="171">
        <v>79407296</v>
      </c>
      <c r="V61" s="171">
        <v>79407296</v>
      </c>
      <c r="W61" s="171">
        <v>79549547</v>
      </c>
      <c r="X61" s="171">
        <v>79549547</v>
      </c>
      <c r="Y61" s="171">
        <v>90167050</v>
      </c>
      <c r="Z61" s="171">
        <v>90167050</v>
      </c>
      <c r="AA61" s="169"/>
      <c r="AB61" s="169"/>
      <c r="AC61" s="169"/>
      <c r="AD61" s="169"/>
      <c r="AE61" s="169"/>
      <c r="AF61" s="169"/>
      <c r="AG61" s="169"/>
      <c r="AH61" s="169"/>
      <c r="AI61" s="169"/>
      <c r="AJ61" s="169"/>
      <c r="AK61" s="169"/>
    </row>
    <row r="62" spans="2:37" s="168" customFormat="1" ht="14.25" hidden="1" outlineLevel="2">
      <c r="B62" s="168" t="s">
        <v>1</v>
      </c>
      <c r="D62" s="170" t="s">
        <v>11</v>
      </c>
      <c r="E62" s="171">
        <v>10938831</v>
      </c>
      <c r="F62" s="171">
        <v>10938137</v>
      </c>
      <c r="G62" s="171">
        <v>11960056</v>
      </c>
      <c r="H62" s="171">
        <v>11960056</v>
      </c>
      <c r="I62" s="171">
        <v>11976614</v>
      </c>
      <c r="J62" s="171">
        <v>11976614</v>
      </c>
      <c r="K62" s="171">
        <v>15607559</v>
      </c>
      <c r="L62" s="171">
        <v>15607559</v>
      </c>
      <c r="M62" s="171">
        <v>16709527</v>
      </c>
      <c r="N62" s="171">
        <v>16709527</v>
      </c>
      <c r="O62" s="171">
        <v>16531546</v>
      </c>
      <c r="P62" s="171">
        <v>13736507</v>
      </c>
      <c r="Q62" s="171">
        <v>15859798</v>
      </c>
      <c r="R62" s="171">
        <v>15859798</v>
      </c>
      <c r="S62" s="171">
        <v>19142850</v>
      </c>
      <c r="T62" s="171">
        <v>19142850</v>
      </c>
      <c r="U62" s="171">
        <v>22735221</v>
      </c>
      <c r="V62" s="171">
        <v>22735221</v>
      </c>
      <c r="W62" s="171">
        <v>25374334</v>
      </c>
      <c r="X62" s="171">
        <v>25374334</v>
      </c>
      <c r="Y62" s="171">
        <v>25492757</v>
      </c>
      <c r="Z62" s="171">
        <v>25492757</v>
      </c>
      <c r="AA62" s="169"/>
      <c r="AB62" s="169"/>
      <c r="AC62" s="169"/>
      <c r="AD62" s="169"/>
      <c r="AE62" s="169"/>
      <c r="AF62" s="169"/>
      <c r="AG62" s="169"/>
      <c r="AH62" s="169"/>
      <c r="AI62" s="169"/>
      <c r="AJ62" s="169"/>
      <c r="AK62" s="169"/>
    </row>
    <row r="63" spans="2:37" s="168" customFormat="1" ht="14.25" hidden="1" outlineLevel="2">
      <c r="B63" s="168" t="s">
        <v>1</v>
      </c>
      <c r="D63" s="170" t="s">
        <v>12</v>
      </c>
      <c r="E63" s="171">
        <v>162133542</v>
      </c>
      <c r="F63" s="171">
        <v>162131430</v>
      </c>
      <c r="G63" s="171">
        <v>177219124</v>
      </c>
      <c r="H63" s="171">
        <v>177219124</v>
      </c>
      <c r="I63" s="171">
        <v>187667833</v>
      </c>
      <c r="J63" s="171">
        <v>187667833</v>
      </c>
      <c r="K63" s="171">
        <v>195285434</v>
      </c>
      <c r="L63" s="171">
        <v>195285434</v>
      </c>
      <c r="M63" s="171">
        <v>209303524</v>
      </c>
      <c r="N63" s="171">
        <v>209303524</v>
      </c>
      <c r="O63" s="171">
        <v>219931193</v>
      </c>
      <c r="P63" s="171">
        <v>216318202</v>
      </c>
      <c r="Q63" s="171">
        <v>213277980</v>
      </c>
      <c r="R63" s="171">
        <v>213277980</v>
      </c>
      <c r="S63" s="171">
        <v>230348668</v>
      </c>
      <c r="T63" s="171">
        <v>230348668</v>
      </c>
      <c r="U63" s="171">
        <v>257259199</v>
      </c>
      <c r="V63" s="171">
        <v>257259199</v>
      </c>
      <c r="W63" s="171">
        <v>267555695</v>
      </c>
      <c r="X63" s="171">
        <v>267555695</v>
      </c>
      <c r="Y63" s="171">
        <v>282461358</v>
      </c>
      <c r="Z63" s="171">
        <v>282461358</v>
      </c>
      <c r="AA63" s="169"/>
      <c r="AB63" s="169"/>
      <c r="AC63" s="169"/>
      <c r="AD63" s="169"/>
      <c r="AE63" s="169"/>
      <c r="AF63" s="169"/>
      <c r="AG63" s="169"/>
      <c r="AH63" s="169"/>
      <c r="AI63" s="169"/>
      <c r="AJ63" s="169"/>
      <c r="AK63" s="169"/>
    </row>
    <row r="64" spans="2:37" s="168" customFormat="1" ht="14.25" hidden="1" outlineLevel="2">
      <c r="B64" s="168" t="s">
        <v>1</v>
      </c>
      <c r="D64" s="170" t="s">
        <v>13</v>
      </c>
      <c r="E64" s="171">
        <v>3358590</v>
      </c>
      <c r="F64" s="171">
        <v>3358496</v>
      </c>
      <c r="G64" s="171">
        <v>3648865</v>
      </c>
      <c r="H64" s="171">
        <v>3648865</v>
      </c>
      <c r="I64" s="171">
        <v>3835743</v>
      </c>
      <c r="J64" s="171">
        <v>3835743</v>
      </c>
      <c r="K64" s="171">
        <v>4537588</v>
      </c>
      <c r="L64" s="171">
        <v>4537588</v>
      </c>
      <c r="M64" s="171">
        <v>6979745</v>
      </c>
      <c r="N64" s="171">
        <v>6979745</v>
      </c>
      <c r="O64" s="171">
        <v>7680348</v>
      </c>
      <c r="P64" s="171">
        <v>7041245</v>
      </c>
      <c r="Q64" s="171">
        <v>8040746</v>
      </c>
      <c r="R64" s="171">
        <v>8040746</v>
      </c>
      <c r="S64" s="171">
        <v>9057659</v>
      </c>
      <c r="T64" s="171">
        <v>9057659</v>
      </c>
      <c r="U64" s="171">
        <v>11016163</v>
      </c>
      <c r="V64" s="171">
        <v>11016163</v>
      </c>
      <c r="W64" s="171">
        <v>10706007</v>
      </c>
      <c r="X64" s="171">
        <v>10706007</v>
      </c>
      <c r="Y64" s="171">
        <v>9377635</v>
      </c>
      <c r="Z64" s="171">
        <v>9377635</v>
      </c>
      <c r="AA64" s="169"/>
      <c r="AB64" s="169"/>
      <c r="AC64" s="169"/>
      <c r="AD64" s="169"/>
      <c r="AE64" s="169"/>
      <c r="AF64" s="169"/>
      <c r="AG64" s="169"/>
      <c r="AH64" s="169"/>
      <c r="AI64" s="169"/>
      <c r="AJ64" s="169"/>
      <c r="AK64" s="169"/>
    </row>
    <row r="65" spans="2:37" s="168" customFormat="1" ht="14.25" hidden="1" outlineLevel="2">
      <c r="B65" s="168" t="s">
        <v>1</v>
      </c>
      <c r="D65" s="170" t="s">
        <v>14</v>
      </c>
      <c r="E65" s="171">
        <v>18743112</v>
      </c>
      <c r="F65" s="171">
        <v>18738688</v>
      </c>
      <c r="G65" s="171">
        <v>20398281</v>
      </c>
      <c r="H65" s="171">
        <v>20398281</v>
      </c>
      <c r="I65" s="171">
        <v>21973721</v>
      </c>
      <c r="J65" s="171">
        <v>21973721</v>
      </c>
      <c r="K65" s="171">
        <v>26365653</v>
      </c>
      <c r="L65" s="171">
        <v>26365653</v>
      </c>
      <c r="M65" s="171">
        <v>25617055</v>
      </c>
      <c r="N65" s="171">
        <v>25617055</v>
      </c>
      <c r="O65" s="171">
        <v>23659246</v>
      </c>
      <c r="P65" s="171">
        <v>22649280</v>
      </c>
      <c r="Q65" s="171">
        <v>22608710</v>
      </c>
      <c r="R65" s="171">
        <v>22608710</v>
      </c>
      <c r="S65" s="171">
        <v>22909303</v>
      </c>
      <c r="T65" s="171">
        <v>22909303</v>
      </c>
      <c r="U65" s="171">
        <v>23732630</v>
      </c>
      <c r="V65" s="171">
        <v>23732630</v>
      </c>
      <c r="W65" s="171">
        <v>23335963</v>
      </c>
      <c r="X65" s="171">
        <v>23335963</v>
      </c>
      <c r="Y65" s="171">
        <v>23637404</v>
      </c>
      <c r="Z65" s="171">
        <v>23637404</v>
      </c>
      <c r="AA65" s="169"/>
      <c r="AB65" s="169"/>
      <c r="AC65" s="169"/>
      <c r="AD65" s="169"/>
      <c r="AE65" s="169"/>
      <c r="AF65" s="169"/>
      <c r="AG65" s="169"/>
      <c r="AH65" s="169"/>
      <c r="AI65" s="169"/>
      <c r="AJ65" s="169"/>
      <c r="AK65" s="169"/>
    </row>
    <row r="66" spans="2:37" s="168" customFormat="1" ht="14.25" hidden="1" outlineLevel="2">
      <c r="B66" s="168" t="s">
        <v>1</v>
      </c>
      <c r="D66" s="170" t="s">
        <v>15</v>
      </c>
      <c r="E66" s="171">
        <v>17061300</v>
      </c>
      <c r="F66" s="171">
        <v>17032551</v>
      </c>
      <c r="G66" s="171">
        <v>21345375</v>
      </c>
      <c r="H66" s="171">
        <v>21345375</v>
      </c>
      <c r="I66" s="171">
        <v>21458759</v>
      </c>
      <c r="J66" s="171">
        <v>21458759</v>
      </c>
      <c r="K66" s="171">
        <v>24681208</v>
      </c>
      <c r="L66" s="171">
        <v>24681208</v>
      </c>
      <c r="M66" s="171">
        <v>26459017</v>
      </c>
      <c r="N66" s="171">
        <v>26459017</v>
      </c>
      <c r="O66" s="171">
        <v>26124643</v>
      </c>
      <c r="P66" s="171">
        <v>26400820</v>
      </c>
      <c r="Q66" s="171">
        <v>21801772</v>
      </c>
      <c r="R66" s="171">
        <v>21801772</v>
      </c>
      <c r="S66" s="171">
        <v>26108358</v>
      </c>
      <c r="T66" s="171">
        <v>26108358</v>
      </c>
      <c r="U66" s="171">
        <v>30509152</v>
      </c>
      <c r="V66" s="171">
        <v>30509152</v>
      </c>
      <c r="W66" s="171">
        <v>32696859</v>
      </c>
      <c r="X66" s="171">
        <v>32696859</v>
      </c>
      <c r="Y66" s="171">
        <v>33018241</v>
      </c>
      <c r="Z66" s="171">
        <v>33018241</v>
      </c>
      <c r="AA66" s="169"/>
      <c r="AB66" s="169"/>
      <c r="AC66" s="169"/>
      <c r="AD66" s="169"/>
      <c r="AE66" s="169"/>
      <c r="AF66" s="169"/>
      <c r="AG66" s="169"/>
      <c r="AH66" s="169"/>
      <c r="AI66" s="169"/>
      <c r="AJ66" s="169"/>
      <c r="AK66" s="169"/>
    </row>
    <row r="67" spans="2:37" s="168" customFormat="1" ht="14.25" hidden="1" outlineLevel="2">
      <c r="B67" s="168" t="s">
        <v>1</v>
      </c>
      <c r="D67" s="170" t="s">
        <v>219</v>
      </c>
      <c r="E67" s="171">
        <v>0</v>
      </c>
      <c r="F67" s="171">
        <v>0</v>
      </c>
      <c r="G67" s="171">
        <v>0</v>
      </c>
      <c r="H67" s="171">
        <v>0</v>
      </c>
      <c r="I67" s="171">
        <v>0</v>
      </c>
      <c r="J67" s="171">
        <v>0</v>
      </c>
      <c r="K67" s="171">
        <v>0</v>
      </c>
      <c r="L67" s="171">
        <v>0</v>
      </c>
      <c r="M67" s="171">
        <v>0</v>
      </c>
      <c r="N67" s="171">
        <v>0</v>
      </c>
      <c r="O67" s="171">
        <v>0</v>
      </c>
      <c r="P67" s="171">
        <v>0</v>
      </c>
      <c r="Q67" s="171">
        <v>5408434</v>
      </c>
      <c r="R67" s="171">
        <v>5408434</v>
      </c>
      <c r="S67" s="171">
        <v>6016108</v>
      </c>
      <c r="T67" s="171">
        <v>6016108</v>
      </c>
      <c r="U67" s="171">
        <v>6143948</v>
      </c>
      <c r="V67" s="171">
        <v>6143948</v>
      </c>
      <c r="W67" s="171">
        <v>6573584</v>
      </c>
      <c r="X67" s="171">
        <v>6573584</v>
      </c>
      <c r="Y67" s="171">
        <v>6036840</v>
      </c>
      <c r="Z67" s="171">
        <v>6036840</v>
      </c>
      <c r="AA67" s="169"/>
      <c r="AB67" s="169"/>
      <c r="AC67" s="169"/>
      <c r="AD67" s="169"/>
      <c r="AE67" s="169"/>
      <c r="AF67" s="169"/>
      <c r="AG67" s="169"/>
      <c r="AH67" s="169"/>
      <c r="AI67" s="169"/>
      <c r="AJ67" s="169"/>
      <c r="AK67" s="169"/>
    </row>
    <row r="68" spans="2:37" s="168" customFormat="1" ht="14.25" hidden="1" outlineLevel="2">
      <c r="B68" s="168" t="s">
        <v>1</v>
      </c>
      <c r="D68" s="170" t="s">
        <v>220</v>
      </c>
      <c r="E68" s="171">
        <v>18414994</v>
      </c>
      <c r="F68" s="171">
        <v>18403146</v>
      </c>
      <c r="G68" s="171">
        <v>19631892</v>
      </c>
      <c r="H68" s="171">
        <v>19631892</v>
      </c>
      <c r="I68" s="171">
        <v>21111032</v>
      </c>
      <c r="J68" s="171">
        <v>21111032</v>
      </c>
      <c r="K68" s="171">
        <v>24293675</v>
      </c>
      <c r="L68" s="171">
        <v>24293675</v>
      </c>
      <c r="M68" s="171">
        <v>25344689</v>
      </c>
      <c r="N68" s="171">
        <v>25344689</v>
      </c>
      <c r="O68" s="171">
        <v>27005628</v>
      </c>
      <c r="P68" s="171">
        <v>24411793</v>
      </c>
      <c r="Q68" s="171">
        <v>26120208</v>
      </c>
      <c r="R68" s="171">
        <v>26120208</v>
      </c>
      <c r="S68" s="171">
        <v>27829943</v>
      </c>
      <c r="T68" s="171">
        <v>27829943</v>
      </c>
      <c r="U68" s="171">
        <v>29854625</v>
      </c>
      <c r="V68" s="171">
        <v>29854625</v>
      </c>
      <c r="W68" s="171">
        <v>30048888</v>
      </c>
      <c r="X68" s="171">
        <v>30048888</v>
      </c>
      <c r="Y68" s="171">
        <v>32215768</v>
      </c>
      <c r="Z68" s="171">
        <v>32215768</v>
      </c>
      <c r="AA68" s="169"/>
      <c r="AB68" s="169"/>
      <c r="AC68" s="169"/>
      <c r="AD68" s="169"/>
      <c r="AE68" s="169"/>
      <c r="AF68" s="169"/>
      <c r="AG68" s="169"/>
      <c r="AH68" s="169"/>
      <c r="AI68" s="169"/>
      <c r="AJ68" s="169"/>
      <c r="AK68" s="169"/>
    </row>
    <row r="69" spans="2:37" s="168" customFormat="1" ht="14.25" hidden="1" outlineLevel="2">
      <c r="B69" s="168" t="s">
        <v>1</v>
      </c>
      <c r="D69" s="170" t="s">
        <v>18</v>
      </c>
      <c r="E69" s="171">
        <v>17520851</v>
      </c>
      <c r="F69" s="171">
        <v>17518205</v>
      </c>
      <c r="G69" s="171">
        <v>18567474</v>
      </c>
      <c r="H69" s="171">
        <v>18567474</v>
      </c>
      <c r="I69" s="171">
        <v>19637353</v>
      </c>
      <c r="J69" s="171">
        <v>19637353</v>
      </c>
      <c r="K69" s="171">
        <v>22259859</v>
      </c>
      <c r="L69" s="171">
        <v>22259859</v>
      </c>
      <c r="M69" s="171">
        <v>22072169</v>
      </c>
      <c r="N69" s="171">
        <v>22072169</v>
      </c>
      <c r="O69" s="171">
        <v>23287432</v>
      </c>
      <c r="P69" s="171">
        <v>21977264</v>
      </c>
      <c r="Q69" s="171">
        <v>18060259</v>
      </c>
      <c r="R69" s="171">
        <v>18060259</v>
      </c>
      <c r="S69" s="171">
        <v>21434397</v>
      </c>
      <c r="T69" s="171">
        <v>21434397</v>
      </c>
      <c r="U69" s="171">
        <v>32102662</v>
      </c>
      <c r="V69" s="171">
        <v>32102662</v>
      </c>
      <c r="W69" s="171">
        <v>29654219</v>
      </c>
      <c r="X69" s="171">
        <v>29654219</v>
      </c>
      <c r="Y69" s="171">
        <v>23730366</v>
      </c>
      <c r="Z69" s="171">
        <v>23730366</v>
      </c>
      <c r="AA69" s="169"/>
      <c r="AB69" s="169"/>
      <c r="AC69" s="169"/>
      <c r="AD69" s="169"/>
      <c r="AE69" s="169"/>
      <c r="AF69" s="169"/>
      <c r="AG69" s="169"/>
      <c r="AH69" s="169"/>
      <c r="AI69" s="169"/>
      <c r="AJ69" s="169"/>
      <c r="AK69" s="169"/>
    </row>
    <row r="70" spans="2:37" s="168" customFormat="1" ht="14.25" hidden="1" outlineLevel="2">
      <c r="B70" s="168" t="s">
        <v>1</v>
      </c>
      <c r="D70" s="170" t="s">
        <v>19</v>
      </c>
      <c r="E70" s="171">
        <v>0</v>
      </c>
      <c r="F70" s="171">
        <v>0</v>
      </c>
      <c r="G70" s="171">
        <v>0</v>
      </c>
      <c r="H70" s="171">
        <v>0</v>
      </c>
      <c r="I70" s="171">
        <v>0</v>
      </c>
      <c r="J70" s="171">
        <v>0</v>
      </c>
      <c r="K70" s="171">
        <v>0</v>
      </c>
      <c r="L70" s="171">
        <v>0</v>
      </c>
      <c r="M70" s="171">
        <v>0</v>
      </c>
      <c r="N70" s="171">
        <v>0</v>
      </c>
      <c r="O70" s="171">
        <v>0</v>
      </c>
      <c r="P70" s="171">
        <v>0</v>
      </c>
      <c r="Q70" s="171">
        <v>6941940</v>
      </c>
      <c r="R70" s="171">
        <v>6941940</v>
      </c>
      <c r="S70" s="171">
        <v>9436024</v>
      </c>
      <c r="T70" s="171">
        <v>9436024</v>
      </c>
      <c r="U70" s="171">
        <v>10569885</v>
      </c>
      <c r="V70" s="171">
        <v>10569885</v>
      </c>
      <c r="W70" s="171">
        <v>12297133</v>
      </c>
      <c r="X70" s="171">
        <v>12297133</v>
      </c>
      <c r="Y70" s="171">
        <v>14450067</v>
      </c>
      <c r="Z70" s="171">
        <v>14450067</v>
      </c>
      <c r="AA70" s="169"/>
      <c r="AB70" s="169"/>
      <c r="AC70" s="169"/>
      <c r="AD70" s="169"/>
      <c r="AE70" s="169"/>
      <c r="AF70" s="169"/>
      <c r="AG70" s="169"/>
      <c r="AH70" s="169"/>
      <c r="AI70" s="169"/>
      <c r="AJ70" s="169"/>
      <c r="AK70" s="169"/>
    </row>
    <row r="71" spans="2:37" s="168" customFormat="1" ht="14.25" hidden="1" outlineLevel="2">
      <c r="B71" s="168" t="s">
        <v>1</v>
      </c>
      <c r="D71" s="170" t="s">
        <v>221</v>
      </c>
      <c r="E71" s="171">
        <v>7412251</v>
      </c>
      <c r="F71" s="171">
        <v>7408493</v>
      </c>
      <c r="G71" s="171">
        <v>8187717</v>
      </c>
      <c r="H71" s="171">
        <v>8187717</v>
      </c>
      <c r="I71" s="171">
        <v>8930274</v>
      </c>
      <c r="J71" s="171">
        <v>8930274</v>
      </c>
      <c r="K71" s="171">
        <v>10666927</v>
      </c>
      <c r="L71" s="171">
        <v>10666927</v>
      </c>
      <c r="M71" s="171">
        <v>12509218</v>
      </c>
      <c r="N71" s="171">
        <v>12509218</v>
      </c>
      <c r="O71" s="171">
        <v>13745020</v>
      </c>
      <c r="P71" s="171">
        <v>12903071</v>
      </c>
      <c r="Q71" s="171">
        <v>13824209</v>
      </c>
      <c r="R71" s="171">
        <v>13824209</v>
      </c>
      <c r="S71" s="171">
        <v>13865714</v>
      </c>
      <c r="T71" s="171">
        <v>13865714</v>
      </c>
      <c r="U71" s="171">
        <v>16977137</v>
      </c>
      <c r="V71" s="171">
        <v>16977137</v>
      </c>
      <c r="W71" s="171">
        <v>18321789</v>
      </c>
      <c r="X71" s="171">
        <v>18321789</v>
      </c>
      <c r="Y71" s="171">
        <v>19275520</v>
      </c>
      <c r="Z71" s="171">
        <v>19275520</v>
      </c>
      <c r="AA71" s="169"/>
      <c r="AB71" s="169"/>
      <c r="AC71" s="169"/>
      <c r="AD71" s="169"/>
      <c r="AE71" s="169"/>
      <c r="AF71" s="169"/>
      <c r="AG71" s="169"/>
      <c r="AH71" s="169"/>
      <c r="AI71" s="169"/>
      <c r="AJ71" s="169"/>
      <c r="AK71" s="169"/>
    </row>
    <row r="72" spans="2:37" s="168" customFormat="1" ht="14.25" hidden="1" outlineLevel="2">
      <c r="B72" s="168" t="s">
        <v>1</v>
      </c>
      <c r="D72" s="170" t="s">
        <v>222</v>
      </c>
      <c r="E72" s="171">
        <v>17034601</v>
      </c>
      <c r="F72" s="171">
        <v>17032725</v>
      </c>
      <c r="G72" s="171">
        <v>18717601</v>
      </c>
      <c r="H72" s="171">
        <v>18717601</v>
      </c>
      <c r="I72" s="171">
        <v>17802721</v>
      </c>
      <c r="J72" s="171">
        <v>17802720</v>
      </c>
      <c r="K72" s="171">
        <v>19981260</v>
      </c>
      <c r="L72" s="171">
        <v>19981260</v>
      </c>
      <c r="M72" s="171">
        <v>20532963</v>
      </c>
      <c r="N72" s="171">
        <v>20532963</v>
      </c>
      <c r="O72" s="171">
        <v>20121521</v>
      </c>
      <c r="P72" s="171">
        <v>18291954</v>
      </c>
      <c r="Q72" s="171">
        <v>18935367</v>
      </c>
      <c r="R72" s="171">
        <v>18935367</v>
      </c>
      <c r="S72" s="171">
        <v>20260121</v>
      </c>
      <c r="T72" s="171">
        <v>20260121</v>
      </c>
      <c r="U72" s="171">
        <v>23655665</v>
      </c>
      <c r="V72" s="171">
        <v>23655665</v>
      </c>
      <c r="W72" s="171">
        <v>24988816</v>
      </c>
      <c r="X72" s="171">
        <v>24988816</v>
      </c>
      <c r="Y72" s="171">
        <v>25298664</v>
      </c>
      <c r="Z72" s="171">
        <v>25298664</v>
      </c>
      <c r="AA72" s="169"/>
      <c r="AB72" s="169"/>
      <c r="AC72" s="169"/>
      <c r="AD72" s="169"/>
      <c r="AE72" s="169"/>
      <c r="AF72" s="169"/>
      <c r="AG72" s="169"/>
      <c r="AH72" s="169"/>
      <c r="AI72" s="169"/>
      <c r="AJ72" s="169"/>
      <c r="AK72" s="169"/>
    </row>
    <row r="73" spans="2:37" s="168" customFormat="1" ht="14.25" hidden="1" outlineLevel="2">
      <c r="B73" s="168" t="s">
        <v>1</v>
      </c>
      <c r="D73" s="170" t="s">
        <v>22</v>
      </c>
      <c r="E73" s="171">
        <v>24397884</v>
      </c>
      <c r="F73" s="171">
        <v>24395782</v>
      </c>
      <c r="G73" s="171">
        <v>24491553</v>
      </c>
      <c r="H73" s="171">
        <v>24491553</v>
      </c>
      <c r="I73" s="171">
        <v>26277894</v>
      </c>
      <c r="J73" s="171">
        <v>26277894</v>
      </c>
      <c r="K73" s="171">
        <v>27014620</v>
      </c>
      <c r="L73" s="171">
        <v>27014620</v>
      </c>
      <c r="M73" s="171">
        <v>28139824</v>
      </c>
      <c r="N73" s="171">
        <v>28139824</v>
      </c>
      <c r="O73" s="171">
        <v>28930418</v>
      </c>
      <c r="P73" s="171">
        <v>27551244</v>
      </c>
      <c r="Q73" s="171">
        <v>28761750</v>
      </c>
      <c r="R73" s="171">
        <v>28761750</v>
      </c>
      <c r="S73" s="171">
        <v>34355434</v>
      </c>
      <c r="T73" s="171">
        <v>34355434</v>
      </c>
      <c r="U73" s="171">
        <v>36535519</v>
      </c>
      <c r="V73" s="171">
        <v>36535519</v>
      </c>
      <c r="W73" s="171">
        <v>38726680</v>
      </c>
      <c r="X73" s="171">
        <v>38726680</v>
      </c>
      <c r="Y73" s="171">
        <v>36922451</v>
      </c>
      <c r="Z73" s="171">
        <v>36922451</v>
      </c>
      <c r="AA73" s="169"/>
      <c r="AB73" s="169"/>
      <c r="AC73" s="169"/>
      <c r="AD73" s="169"/>
      <c r="AE73" s="169"/>
      <c r="AF73" s="169"/>
      <c r="AG73" s="169"/>
      <c r="AH73" s="169"/>
      <c r="AI73" s="169"/>
      <c r="AJ73" s="169"/>
      <c r="AK73" s="169"/>
    </row>
    <row r="74" spans="2:37" s="168" customFormat="1" ht="14.25" hidden="1" outlineLevel="2">
      <c r="B74" s="168" t="s">
        <v>1</v>
      </c>
      <c r="D74" s="170" t="s">
        <v>23</v>
      </c>
      <c r="E74" s="171">
        <v>2682213</v>
      </c>
      <c r="F74" s="171">
        <v>2682213</v>
      </c>
      <c r="G74" s="171">
        <v>3046469</v>
      </c>
      <c r="H74" s="171">
        <v>3046469</v>
      </c>
      <c r="I74" s="171">
        <v>3536118</v>
      </c>
      <c r="J74" s="171">
        <v>3536117</v>
      </c>
      <c r="K74" s="171">
        <v>4107101</v>
      </c>
      <c r="L74" s="171">
        <v>4107101</v>
      </c>
      <c r="M74" s="171">
        <v>4270405</v>
      </c>
      <c r="N74" s="171">
        <v>4270405</v>
      </c>
      <c r="O74" s="171">
        <v>4371258</v>
      </c>
      <c r="P74" s="171">
        <v>4194553</v>
      </c>
      <c r="Q74" s="171">
        <v>4194098</v>
      </c>
      <c r="R74" s="171">
        <v>4194098</v>
      </c>
      <c r="S74" s="171">
        <v>4287627</v>
      </c>
      <c r="T74" s="171">
        <v>4287627</v>
      </c>
      <c r="U74" s="171">
        <v>4244765</v>
      </c>
      <c r="V74" s="171">
        <v>4244765</v>
      </c>
      <c r="W74" s="171">
        <v>4711625</v>
      </c>
      <c r="X74" s="171">
        <v>4711625</v>
      </c>
      <c r="Y74" s="171">
        <v>4898808</v>
      </c>
      <c r="Z74" s="171">
        <v>4898808</v>
      </c>
      <c r="AA74" s="169"/>
      <c r="AB74" s="169"/>
      <c r="AC74" s="169"/>
      <c r="AD74" s="169"/>
      <c r="AE74" s="169"/>
      <c r="AF74" s="169"/>
      <c r="AG74" s="169"/>
      <c r="AH74" s="169"/>
      <c r="AI74" s="169"/>
      <c r="AJ74" s="169"/>
      <c r="AK74" s="169"/>
    </row>
    <row r="75" spans="2:37" s="168" customFormat="1" ht="14.25" hidden="1" outlineLevel="2">
      <c r="B75" s="168" t="s">
        <v>1</v>
      </c>
      <c r="D75" s="170" t="s">
        <v>24</v>
      </c>
      <c r="E75" s="171">
        <v>106697054</v>
      </c>
      <c r="F75" s="171">
        <v>106685522</v>
      </c>
      <c r="G75" s="171">
        <v>113127984</v>
      </c>
      <c r="H75" s="171">
        <v>113127984</v>
      </c>
      <c r="I75" s="171">
        <v>114110766</v>
      </c>
      <c r="J75" s="171">
        <v>114110766</v>
      </c>
      <c r="K75" s="171">
        <v>118073190</v>
      </c>
      <c r="L75" s="171">
        <v>118073190</v>
      </c>
      <c r="M75" s="171">
        <v>118691019</v>
      </c>
      <c r="N75" s="171">
        <v>118691019</v>
      </c>
      <c r="O75" s="171">
        <v>125094103</v>
      </c>
      <c r="P75" s="171">
        <v>116318501</v>
      </c>
      <c r="Q75" s="171">
        <v>123361321</v>
      </c>
      <c r="R75" s="171">
        <v>123361321</v>
      </c>
      <c r="S75" s="171">
        <v>134797285</v>
      </c>
      <c r="T75" s="171">
        <v>134797285</v>
      </c>
      <c r="U75" s="171">
        <v>146100905</v>
      </c>
      <c r="V75" s="171">
        <v>146100905</v>
      </c>
      <c r="W75" s="171">
        <v>150302293</v>
      </c>
      <c r="X75" s="171">
        <v>150302293</v>
      </c>
      <c r="Y75" s="171">
        <v>153017258</v>
      </c>
      <c r="Z75" s="171">
        <v>153017258</v>
      </c>
      <c r="AA75" s="169"/>
      <c r="AB75" s="169"/>
      <c r="AC75" s="169"/>
      <c r="AD75" s="169"/>
      <c r="AE75" s="169"/>
      <c r="AF75" s="169"/>
      <c r="AG75" s="169"/>
      <c r="AH75" s="169"/>
      <c r="AI75" s="169"/>
      <c r="AJ75" s="169"/>
      <c r="AK75" s="169"/>
    </row>
    <row r="76" spans="2:37" s="168" customFormat="1" ht="14.25" hidden="1" outlineLevel="2">
      <c r="B76" s="168" t="s">
        <v>1</v>
      </c>
      <c r="D76" s="170" t="s">
        <v>25</v>
      </c>
      <c r="E76" s="171">
        <v>21375101</v>
      </c>
      <c r="F76" s="171">
        <v>21372477</v>
      </c>
      <c r="G76" s="171">
        <v>25156718</v>
      </c>
      <c r="H76" s="171">
        <v>25156718</v>
      </c>
      <c r="I76" s="171">
        <v>23443453</v>
      </c>
      <c r="J76" s="171">
        <v>23443453</v>
      </c>
      <c r="K76" s="171">
        <v>24891660</v>
      </c>
      <c r="L76" s="171">
        <v>24891660</v>
      </c>
      <c r="M76" s="171">
        <v>24686530</v>
      </c>
      <c r="N76" s="171">
        <v>24686530</v>
      </c>
      <c r="O76" s="171">
        <v>25507603</v>
      </c>
      <c r="P76" s="171">
        <v>24079885</v>
      </c>
      <c r="Q76" s="171">
        <v>23855768</v>
      </c>
      <c r="R76" s="171">
        <v>23855768</v>
      </c>
      <c r="S76" s="171">
        <v>24814097</v>
      </c>
      <c r="T76" s="171">
        <v>24814097</v>
      </c>
      <c r="U76" s="171">
        <v>28825312</v>
      </c>
      <c r="V76" s="171">
        <v>28825312</v>
      </c>
      <c r="W76" s="171">
        <v>25481497</v>
      </c>
      <c r="X76" s="171">
        <v>25481497</v>
      </c>
      <c r="Y76" s="171">
        <v>24635954</v>
      </c>
      <c r="Z76" s="171">
        <v>24635954</v>
      </c>
      <c r="AA76" s="169"/>
      <c r="AB76" s="169"/>
      <c r="AC76" s="169"/>
      <c r="AD76" s="169"/>
      <c r="AE76" s="169"/>
      <c r="AF76" s="169"/>
      <c r="AG76" s="169"/>
      <c r="AH76" s="169"/>
      <c r="AI76" s="169"/>
      <c r="AJ76" s="169"/>
      <c r="AK76" s="169"/>
    </row>
    <row r="77" spans="2:37" s="168" customFormat="1" ht="14.25" hidden="1" outlineLevel="2">
      <c r="B77" s="168" t="s">
        <v>1</v>
      </c>
      <c r="D77" s="170" t="s">
        <v>26</v>
      </c>
      <c r="E77" s="171">
        <v>14675946</v>
      </c>
      <c r="F77" s="171">
        <v>14672704</v>
      </c>
      <c r="G77" s="171">
        <v>16540451</v>
      </c>
      <c r="H77" s="171">
        <v>16540451</v>
      </c>
      <c r="I77" s="171">
        <v>18318513</v>
      </c>
      <c r="J77" s="171">
        <v>18318513</v>
      </c>
      <c r="K77" s="171">
        <v>21386420</v>
      </c>
      <c r="L77" s="171">
        <v>21386420</v>
      </c>
      <c r="M77" s="171">
        <v>22722259</v>
      </c>
      <c r="N77" s="171">
        <v>22722259</v>
      </c>
      <c r="O77" s="171">
        <v>24206383</v>
      </c>
      <c r="P77" s="171">
        <v>23685765</v>
      </c>
      <c r="Q77" s="171">
        <v>22443815</v>
      </c>
      <c r="R77" s="171">
        <v>22443815</v>
      </c>
      <c r="S77" s="171">
        <v>24754998</v>
      </c>
      <c r="T77" s="171">
        <v>24754998</v>
      </c>
      <c r="U77" s="171">
        <v>27236840</v>
      </c>
      <c r="V77" s="171">
        <v>27236840</v>
      </c>
      <c r="W77" s="171">
        <v>28474236</v>
      </c>
      <c r="X77" s="171">
        <v>28474236</v>
      </c>
      <c r="Y77" s="171">
        <v>28892856</v>
      </c>
      <c r="Z77" s="171">
        <v>28892856</v>
      </c>
      <c r="AA77" s="169"/>
      <c r="AB77" s="169"/>
      <c r="AC77" s="169"/>
      <c r="AD77" s="169"/>
      <c r="AE77" s="169"/>
      <c r="AF77" s="169"/>
      <c r="AG77" s="169"/>
      <c r="AH77" s="169"/>
      <c r="AI77" s="169"/>
      <c r="AJ77" s="169"/>
      <c r="AK77" s="169"/>
    </row>
    <row r="78" spans="2:37" s="168" customFormat="1" ht="14.25" hidden="1" outlineLevel="2">
      <c r="B78" s="168" t="s">
        <v>1</v>
      </c>
      <c r="D78" s="170" t="s">
        <v>27</v>
      </c>
      <c r="E78" s="171">
        <v>3882562</v>
      </c>
      <c r="F78" s="171">
        <v>3882219</v>
      </c>
      <c r="G78" s="171">
        <v>4946162</v>
      </c>
      <c r="H78" s="171">
        <v>4946162</v>
      </c>
      <c r="I78" s="171">
        <v>6345202</v>
      </c>
      <c r="J78" s="171">
        <v>6345202</v>
      </c>
      <c r="K78" s="171">
        <v>6883131</v>
      </c>
      <c r="L78" s="171">
        <v>6883131</v>
      </c>
      <c r="M78" s="171">
        <v>7582238</v>
      </c>
      <c r="N78" s="171">
        <v>7582238</v>
      </c>
      <c r="O78" s="171">
        <v>9167979</v>
      </c>
      <c r="P78" s="171">
        <v>8833086</v>
      </c>
      <c r="Q78" s="171">
        <v>10245285</v>
      </c>
      <c r="R78" s="171">
        <v>10245285</v>
      </c>
      <c r="S78" s="171">
        <v>10632140</v>
      </c>
      <c r="T78" s="171">
        <v>10632140</v>
      </c>
      <c r="U78" s="171">
        <v>10993103</v>
      </c>
      <c r="V78" s="171">
        <v>10993103</v>
      </c>
      <c r="W78" s="171">
        <v>9665700</v>
      </c>
      <c r="X78" s="171">
        <v>9665700</v>
      </c>
      <c r="Y78" s="171">
        <v>10109652</v>
      </c>
      <c r="Z78" s="171">
        <v>10109652</v>
      </c>
      <c r="AA78" s="169"/>
      <c r="AB78" s="169"/>
      <c r="AC78" s="169"/>
      <c r="AD78" s="169"/>
      <c r="AE78" s="169"/>
      <c r="AF78" s="169"/>
      <c r="AG78" s="169"/>
      <c r="AH78" s="169"/>
      <c r="AI78" s="169"/>
      <c r="AJ78" s="169"/>
      <c r="AK78" s="169"/>
    </row>
    <row r="79" spans="2:37" s="168" customFormat="1" ht="14.25" hidden="1" outlineLevel="2">
      <c r="B79" s="168" t="s">
        <v>1</v>
      </c>
      <c r="D79" s="170" t="s">
        <v>28</v>
      </c>
      <c r="E79" s="171">
        <v>13553884</v>
      </c>
      <c r="F79" s="171">
        <v>13550161</v>
      </c>
      <c r="G79" s="171">
        <v>14282199</v>
      </c>
      <c r="H79" s="171">
        <v>14282199</v>
      </c>
      <c r="I79" s="171">
        <v>14227475</v>
      </c>
      <c r="J79" s="171">
        <v>14227476</v>
      </c>
      <c r="K79" s="171">
        <v>16217097</v>
      </c>
      <c r="L79" s="171">
        <v>16217097</v>
      </c>
      <c r="M79" s="171">
        <v>15549196</v>
      </c>
      <c r="N79" s="171">
        <v>15549196</v>
      </c>
      <c r="O79" s="171">
        <v>14607994</v>
      </c>
      <c r="P79" s="171">
        <v>13673759</v>
      </c>
      <c r="Q79" s="171">
        <v>13487261</v>
      </c>
      <c r="R79" s="171">
        <v>13487261</v>
      </c>
      <c r="S79" s="171">
        <v>12522289</v>
      </c>
      <c r="T79" s="171">
        <v>12522289</v>
      </c>
      <c r="U79" s="171">
        <v>13161933</v>
      </c>
      <c r="V79" s="171">
        <v>13161933</v>
      </c>
      <c r="W79" s="171">
        <v>13162574</v>
      </c>
      <c r="X79" s="171">
        <v>13162574</v>
      </c>
      <c r="Y79" s="171">
        <v>12972537</v>
      </c>
      <c r="Z79" s="171">
        <v>12972537</v>
      </c>
      <c r="AA79" s="169"/>
      <c r="AB79" s="169"/>
      <c r="AC79" s="169"/>
      <c r="AD79" s="169"/>
      <c r="AE79" s="169"/>
      <c r="AF79" s="169"/>
      <c r="AG79" s="169"/>
      <c r="AH79" s="169"/>
      <c r="AI79" s="169"/>
      <c r="AJ79" s="169"/>
      <c r="AK79" s="169"/>
    </row>
    <row r="80" spans="2:37" s="168" customFormat="1" ht="14.25" hidden="1" outlineLevel="2">
      <c r="B80" s="168" t="s">
        <v>1</v>
      </c>
      <c r="D80" s="170" t="s">
        <v>223</v>
      </c>
      <c r="E80" s="171">
        <v>77663891</v>
      </c>
      <c r="F80" s="171">
        <v>77648229</v>
      </c>
      <c r="G80" s="171">
        <v>84012217</v>
      </c>
      <c r="H80" s="171">
        <v>84012217</v>
      </c>
      <c r="I80" s="171">
        <v>89887267</v>
      </c>
      <c r="J80" s="171">
        <v>89887267</v>
      </c>
      <c r="K80" s="171">
        <v>91889982</v>
      </c>
      <c r="L80" s="171">
        <v>91889982</v>
      </c>
      <c r="M80" s="171">
        <v>98911428</v>
      </c>
      <c r="N80" s="171">
        <v>98911428</v>
      </c>
      <c r="O80" s="171">
        <v>102007425</v>
      </c>
      <c r="P80" s="171">
        <v>99339103</v>
      </c>
      <c r="Q80" s="171">
        <v>95049484</v>
      </c>
      <c r="R80" s="171">
        <v>95049484</v>
      </c>
      <c r="S80" s="171">
        <v>99228231</v>
      </c>
      <c r="T80" s="171">
        <v>99228231</v>
      </c>
      <c r="U80" s="171">
        <v>104376782</v>
      </c>
      <c r="V80" s="171">
        <v>104376782</v>
      </c>
      <c r="W80" s="171">
        <v>107173495</v>
      </c>
      <c r="X80" s="171">
        <v>107173495</v>
      </c>
      <c r="Y80" s="171">
        <v>111702126</v>
      </c>
      <c r="Z80" s="171">
        <v>111702126</v>
      </c>
      <c r="AA80" s="169"/>
      <c r="AB80" s="169"/>
      <c r="AC80" s="169"/>
      <c r="AD80" s="169"/>
      <c r="AE80" s="169"/>
      <c r="AF80" s="169"/>
      <c r="AG80" s="169"/>
      <c r="AH80" s="169"/>
      <c r="AI80" s="169"/>
      <c r="AJ80" s="169"/>
      <c r="AK80" s="169"/>
    </row>
    <row r="81" spans="2:37" s="168" customFormat="1" ht="14.25" hidden="1" outlineLevel="2">
      <c r="B81" s="168" t="s">
        <v>1</v>
      </c>
      <c r="D81" s="170" t="s">
        <v>224</v>
      </c>
      <c r="E81" s="171">
        <v>0</v>
      </c>
      <c r="F81" s="171">
        <v>0</v>
      </c>
      <c r="G81" s="171">
        <v>0</v>
      </c>
      <c r="H81" s="171">
        <v>0</v>
      </c>
      <c r="I81" s="171">
        <v>0</v>
      </c>
      <c r="J81" s="171">
        <v>0</v>
      </c>
      <c r="K81" s="171">
        <v>0</v>
      </c>
      <c r="L81" s="171">
        <v>0</v>
      </c>
      <c r="M81" s="171">
        <v>0</v>
      </c>
      <c r="N81" s="171">
        <v>0</v>
      </c>
      <c r="O81" s="171">
        <v>0</v>
      </c>
      <c r="P81" s="171">
        <v>0</v>
      </c>
      <c r="Q81" s="171">
        <v>3302231</v>
      </c>
      <c r="R81" s="171">
        <v>3302231</v>
      </c>
      <c r="S81" s="171">
        <v>3791377</v>
      </c>
      <c r="T81" s="171">
        <v>3791377</v>
      </c>
      <c r="U81" s="171">
        <v>4685382</v>
      </c>
      <c r="V81" s="171">
        <v>4685382</v>
      </c>
      <c r="W81" s="171">
        <v>8485551</v>
      </c>
      <c r="X81" s="171">
        <v>8485551</v>
      </c>
      <c r="Y81" s="171">
        <v>10192875</v>
      </c>
      <c r="Z81" s="171">
        <v>10192875</v>
      </c>
      <c r="AA81" s="169"/>
      <c r="AB81" s="169"/>
      <c r="AC81" s="169"/>
      <c r="AD81" s="169"/>
      <c r="AE81" s="169"/>
      <c r="AF81" s="169"/>
      <c r="AG81" s="169"/>
      <c r="AH81" s="169"/>
      <c r="AI81" s="169"/>
      <c r="AJ81" s="169"/>
      <c r="AK81" s="169"/>
    </row>
    <row r="82" spans="2:37" s="168" customFormat="1" ht="14.25" hidden="1" outlineLevel="2">
      <c r="B82" s="168" t="s">
        <v>1</v>
      </c>
      <c r="D82" s="170" t="s">
        <v>400</v>
      </c>
      <c r="E82" s="171"/>
      <c r="F82" s="171"/>
      <c r="G82" s="171"/>
      <c r="H82" s="171"/>
      <c r="I82" s="171"/>
      <c r="J82" s="171"/>
      <c r="K82" s="171"/>
      <c r="L82" s="171"/>
      <c r="M82" s="171"/>
      <c r="N82" s="171"/>
      <c r="O82" s="171"/>
      <c r="P82" s="171"/>
      <c r="Q82" s="171"/>
      <c r="R82" s="171"/>
      <c r="S82" s="171"/>
      <c r="T82" s="171"/>
      <c r="U82" s="171">
        <v>1130966</v>
      </c>
      <c r="V82" s="171">
        <v>1130966</v>
      </c>
      <c r="W82" s="171">
        <v>0</v>
      </c>
      <c r="X82" s="171">
        <v>0</v>
      </c>
      <c r="Y82" s="171">
        <v>0</v>
      </c>
      <c r="Z82" s="171">
        <v>0</v>
      </c>
      <c r="AA82" s="169"/>
      <c r="AB82" s="169"/>
      <c r="AC82" s="169"/>
      <c r="AD82" s="169"/>
      <c r="AE82" s="169"/>
      <c r="AF82" s="169"/>
      <c r="AG82" s="169"/>
      <c r="AH82" s="169"/>
      <c r="AI82" s="169"/>
      <c r="AJ82" s="169"/>
      <c r="AK82" s="169"/>
    </row>
    <row r="83" spans="2:37" s="168" customFormat="1" ht="14.25" hidden="1" outlineLevel="2">
      <c r="B83" s="168" t="s">
        <v>1</v>
      </c>
      <c r="D83" s="170" t="s">
        <v>31</v>
      </c>
      <c r="E83" s="171">
        <v>33074441</v>
      </c>
      <c r="F83" s="171">
        <v>33063941</v>
      </c>
      <c r="G83" s="171">
        <v>32305292</v>
      </c>
      <c r="H83" s="171">
        <v>32305292</v>
      </c>
      <c r="I83" s="171">
        <v>30089495</v>
      </c>
      <c r="J83" s="171">
        <v>30089495</v>
      </c>
      <c r="K83" s="171">
        <v>31402177</v>
      </c>
      <c r="L83" s="171">
        <v>31402177</v>
      </c>
      <c r="M83" s="171">
        <v>32240111</v>
      </c>
      <c r="N83" s="171">
        <v>32240111</v>
      </c>
      <c r="O83" s="171">
        <v>32947782</v>
      </c>
      <c r="P83" s="171">
        <v>28959036</v>
      </c>
      <c r="Q83" s="171">
        <v>29810273</v>
      </c>
      <c r="R83" s="171">
        <v>29810273</v>
      </c>
      <c r="S83" s="171">
        <v>30513480</v>
      </c>
      <c r="T83" s="171">
        <v>30513480</v>
      </c>
      <c r="U83" s="171">
        <v>30600687</v>
      </c>
      <c r="V83" s="171">
        <v>30600687</v>
      </c>
      <c r="W83" s="171">
        <v>30232223</v>
      </c>
      <c r="X83" s="171">
        <v>30232223</v>
      </c>
      <c r="Y83" s="171">
        <v>30162992</v>
      </c>
      <c r="Z83" s="171">
        <v>30162992</v>
      </c>
      <c r="AA83" s="169"/>
      <c r="AB83" s="169"/>
      <c r="AC83" s="169"/>
      <c r="AD83" s="169"/>
      <c r="AE83" s="169"/>
      <c r="AF83" s="169"/>
      <c r="AG83" s="169"/>
      <c r="AH83" s="169"/>
      <c r="AI83" s="169"/>
      <c r="AJ83" s="169"/>
      <c r="AK83" s="169"/>
    </row>
    <row r="84" spans="2:37" s="168" customFormat="1" ht="14.25" hidden="1" outlineLevel="2">
      <c r="B84" s="168" t="s">
        <v>1</v>
      </c>
      <c r="D84" s="170" t="s">
        <v>225</v>
      </c>
      <c r="E84" s="171">
        <v>20611782</v>
      </c>
      <c r="F84" s="171">
        <v>20611781</v>
      </c>
      <c r="G84" s="171">
        <v>23343656</v>
      </c>
      <c r="H84" s="171">
        <v>23343656</v>
      </c>
      <c r="I84" s="171">
        <v>28513547</v>
      </c>
      <c r="J84" s="171">
        <v>28513547</v>
      </c>
      <c r="K84" s="171">
        <v>32910939</v>
      </c>
      <c r="L84" s="171">
        <v>32910939</v>
      </c>
      <c r="M84" s="171">
        <v>31749097</v>
      </c>
      <c r="N84" s="171">
        <v>31749097</v>
      </c>
      <c r="O84" s="171">
        <v>23430523</v>
      </c>
      <c r="P84" s="171">
        <v>24433486</v>
      </c>
      <c r="Q84" s="171">
        <v>28078573</v>
      </c>
      <c r="R84" s="171">
        <v>28078573</v>
      </c>
      <c r="S84" s="171">
        <v>29468609</v>
      </c>
      <c r="T84" s="171">
        <v>29468609</v>
      </c>
      <c r="U84" s="171">
        <v>29026821</v>
      </c>
      <c r="V84" s="171">
        <v>29026821</v>
      </c>
      <c r="W84" s="171">
        <v>28896700</v>
      </c>
      <c r="X84" s="171">
        <v>28896700</v>
      </c>
      <c r="Y84" s="171">
        <v>29780958</v>
      </c>
      <c r="Z84" s="171">
        <v>29780958</v>
      </c>
      <c r="AA84" s="169"/>
      <c r="AB84" s="169"/>
      <c r="AC84" s="169"/>
      <c r="AD84" s="169"/>
      <c r="AE84" s="169"/>
      <c r="AF84" s="169"/>
      <c r="AG84" s="169"/>
      <c r="AH84" s="169"/>
      <c r="AI84" s="169"/>
      <c r="AJ84" s="169"/>
      <c r="AK84" s="169"/>
    </row>
    <row r="85" spans="2:37" s="168" customFormat="1" ht="14.25" hidden="1" outlineLevel="2">
      <c r="B85" s="168" t="s">
        <v>1</v>
      </c>
      <c r="D85" s="170" t="s">
        <v>226</v>
      </c>
      <c r="E85" s="171">
        <v>82285066</v>
      </c>
      <c r="F85" s="171">
        <v>82267068</v>
      </c>
      <c r="G85" s="171">
        <v>84648825</v>
      </c>
      <c r="H85" s="171">
        <v>84648825</v>
      </c>
      <c r="I85" s="171">
        <v>91566266</v>
      </c>
      <c r="J85" s="171">
        <v>91566266</v>
      </c>
      <c r="K85" s="171">
        <v>99520208</v>
      </c>
      <c r="L85" s="171">
        <v>99520208</v>
      </c>
      <c r="M85" s="171">
        <v>103903697</v>
      </c>
      <c r="N85" s="171">
        <v>103903697</v>
      </c>
      <c r="O85" s="171">
        <v>105988159</v>
      </c>
      <c r="P85" s="171">
        <v>99950913</v>
      </c>
      <c r="Q85" s="171">
        <v>106859877</v>
      </c>
      <c r="R85" s="171">
        <v>106859877</v>
      </c>
      <c r="S85" s="171">
        <v>120246793</v>
      </c>
      <c r="T85" s="171">
        <v>120246793</v>
      </c>
      <c r="U85" s="171">
        <v>127462029</v>
      </c>
      <c r="V85" s="171">
        <v>127462029</v>
      </c>
      <c r="W85" s="171">
        <v>128861757</v>
      </c>
      <c r="X85" s="171">
        <v>128861757</v>
      </c>
      <c r="Y85" s="171">
        <v>132186149</v>
      </c>
      <c r="Z85" s="171">
        <v>132186149</v>
      </c>
      <c r="AA85" s="169"/>
      <c r="AB85" s="169"/>
      <c r="AC85" s="169"/>
      <c r="AD85" s="169"/>
      <c r="AE85" s="169"/>
      <c r="AF85" s="169"/>
      <c r="AG85" s="169"/>
      <c r="AH85" s="169"/>
      <c r="AI85" s="169"/>
      <c r="AJ85" s="169"/>
      <c r="AK85" s="169"/>
    </row>
    <row r="86" spans="2:37" s="168" customFormat="1" ht="14.25" hidden="1" outlineLevel="2">
      <c r="B86" s="168" t="s">
        <v>1</v>
      </c>
      <c r="D86" s="170" t="s">
        <v>34</v>
      </c>
      <c r="E86" s="171">
        <v>15489620</v>
      </c>
      <c r="F86" s="171">
        <v>15485719</v>
      </c>
      <c r="G86" s="171">
        <v>16115301</v>
      </c>
      <c r="H86" s="171">
        <v>16115301</v>
      </c>
      <c r="I86" s="171">
        <v>15580956</v>
      </c>
      <c r="J86" s="171">
        <v>15580956</v>
      </c>
      <c r="K86" s="171">
        <v>15648308</v>
      </c>
      <c r="L86" s="171">
        <v>15648308</v>
      </c>
      <c r="M86" s="171">
        <v>15802892</v>
      </c>
      <c r="N86" s="171">
        <v>15802892</v>
      </c>
      <c r="O86" s="171">
        <v>14881227</v>
      </c>
      <c r="P86" s="171">
        <v>13603112</v>
      </c>
      <c r="Q86" s="171">
        <v>14805729</v>
      </c>
      <c r="R86" s="171">
        <v>14805729</v>
      </c>
      <c r="S86" s="171">
        <v>16283493</v>
      </c>
      <c r="T86" s="171">
        <v>16283493</v>
      </c>
      <c r="U86" s="171">
        <v>15697678</v>
      </c>
      <c r="V86" s="171">
        <v>15697678</v>
      </c>
      <c r="W86" s="171">
        <v>19222225</v>
      </c>
      <c r="X86" s="171">
        <v>19222225</v>
      </c>
      <c r="Y86" s="171">
        <v>20342851</v>
      </c>
      <c r="Z86" s="171">
        <v>20342851</v>
      </c>
      <c r="AA86" s="169"/>
      <c r="AB86" s="169"/>
      <c r="AC86" s="169"/>
      <c r="AD86" s="169"/>
      <c r="AE86" s="169"/>
      <c r="AF86" s="169"/>
      <c r="AG86" s="169"/>
      <c r="AH86" s="169"/>
      <c r="AI86" s="169"/>
      <c r="AJ86" s="169"/>
      <c r="AK86" s="169"/>
    </row>
    <row r="87" spans="2:37" s="168" customFormat="1" ht="14.25" hidden="1" outlineLevel="2">
      <c r="B87" s="168" t="s">
        <v>1</v>
      </c>
      <c r="D87" s="170" t="s">
        <v>227</v>
      </c>
      <c r="E87" s="171">
        <v>40085760</v>
      </c>
      <c r="F87" s="171">
        <v>40082130</v>
      </c>
      <c r="G87" s="171">
        <v>37882920</v>
      </c>
      <c r="H87" s="171">
        <v>37882920</v>
      </c>
      <c r="I87" s="171">
        <v>36283971</v>
      </c>
      <c r="J87" s="171">
        <v>36283971</v>
      </c>
      <c r="K87" s="171">
        <v>45037324</v>
      </c>
      <c r="L87" s="171">
        <v>45037324</v>
      </c>
      <c r="M87" s="171">
        <v>42765602</v>
      </c>
      <c r="N87" s="171">
        <v>42765602</v>
      </c>
      <c r="O87" s="171">
        <v>40649670</v>
      </c>
      <c r="P87" s="171">
        <v>40862084</v>
      </c>
      <c r="Q87" s="171">
        <v>39703086</v>
      </c>
      <c r="R87" s="171">
        <v>39703086</v>
      </c>
      <c r="S87" s="171">
        <v>42886246</v>
      </c>
      <c r="T87" s="171">
        <v>42886246</v>
      </c>
      <c r="U87" s="171">
        <v>43427291</v>
      </c>
      <c r="V87" s="171">
        <v>43427291</v>
      </c>
      <c r="W87" s="171">
        <v>42138764</v>
      </c>
      <c r="X87" s="171">
        <v>42138764</v>
      </c>
      <c r="Y87" s="171">
        <v>43846948</v>
      </c>
      <c r="Z87" s="171">
        <v>43846948</v>
      </c>
      <c r="AA87" s="169"/>
      <c r="AB87" s="169"/>
      <c r="AC87" s="169"/>
      <c r="AD87" s="169"/>
      <c r="AE87" s="169"/>
      <c r="AF87" s="169"/>
      <c r="AG87" s="169"/>
      <c r="AH87" s="169"/>
      <c r="AI87" s="169"/>
      <c r="AJ87" s="169"/>
      <c r="AK87" s="169"/>
    </row>
    <row r="88" spans="2:37" s="168" customFormat="1" ht="14.25" hidden="1" outlineLevel="2">
      <c r="B88" s="168" t="s">
        <v>1</v>
      </c>
      <c r="D88" s="170" t="s">
        <v>36</v>
      </c>
      <c r="E88" s="171">
        <v>21804823</v>
      </c>
      <c r="F88" s="171">
        <v>21804823</v>
      </c>
      <c r="G88" s="171">
        <v>23774362</v>
      </c>
      <c r="H88" s="171">
        <v>23774362</v>
      </c>
      <c r="I88" s="171">
        <v>26271721</v>
      </c>
      <c r="J88" s="171">
        <v>26271722</v>
      </c>
      <c r="K88" s="171">
        <v>28533666</v>
      </c>
      <c r="L88" s="171">
        <v>28533666</v>
      </c>
      <c r="M88" s="171">
        <v>27580536</v>
      </c>
      <c r="N88" s="171">
        <v>27580536</v>
      </c>
      <c r="O88" s="171">
        <v>40676795</v>
      </c>
      <c r="P88" s="171">
        <v>36345059</v>
      </c>
      <c r="Q88" s="171">
        <v>35811041</v>
      </c>
      <c r="R88" s="171">
        <v>35811041</v>
      </c>
      <c r="S88" s="171">
        <v>38579220</v>
      </c>
      <c r="T88" s="171">
        <v>38579220</v>
      </c>
      <c r="U88" s="171">
        <v>45262290</v>
      </c>
      <c r="V88" s="171">
        <v>45262290</v>
      </c>
      <c r="W88" s="171">
        <v>41888785</v>
      </c>
      <c r="X88" s="171">
        <v>41888785</v>
      </c>
      <c r="Y88" s="171">
        <v>40371165</v>
      </c>
      <c r="Z88" s="171">
        <v>40371165</v>
      </c>
      <c r="AA88" s="169"/>
      <c r="AB88" s="169"/>
      <c r="AC88" s="169"/>
      <c r="AD88" s="169"/>
      <c r="AE88" s="169"/>
      <c r="AF88" s="169"/>
      <c r="AG88" s="169"/>
      <c r="AH88" s="169"/>
      <c r="AI88" s="169"/>
      <c r="AJ88" s="169"/>
      <c r="AK88" s="169"/>
    </row>
    <row r="89" spans="2:37" s="168" customFormat="1" ht="14.25" hidden="1" outlineLevel="2">
      <c r="B89" s="168" t="s">
        <v>1</v>
      </c>
      <c r="D89" s="170" t="s">
        <v>40</v>
      </c>
      <c r="E89" s="171">
        <v>28171875</v>
      </c>
      <c r="F89" s="171">
        <v>28078035</v>
      </c>
      <c r="G89" s="171">
        <v>33462329</v>
      </c>
      <c r="H89" s="171">
        <v>33462329</v>
      </c>
      <c r="I89" s="171">
        <v>33963451</v>
      </c>
      <c r="J89" s="171">
        <v>33963451</v>
      </c>
      <c r="K89" s="171">
        <v>38068385</v>
      </c>
      <c r="L89" s="171">
        <v>38068385</v>
      </c>
      <c r="M89" s="171">
        <v>43465450</v>
      </c>
      <c r="N89" s="171">
        <v>43465450</v>
      </c>
      <c r="O89" s="171">
        <v>44731749</v>
      </c>
      <c r="P89" s="171">
        <v>43910963</v>
      </c>
      <c r="Q89" s="171">
        <v>42910694</v>
      </c>
      <c r="R89" s="171">
        <v>42910694</v>
      </c>
      <c r="S89" s="171">
        <v>45078218</v>
      </c>
      <c r="T89" s="171">
        <v>45078218</v>
      </c>
      <c r="U89" s="171">
        <v>48499654</v>
      </c>
      <c r="V89" s="171">
        <v>48499654</v>
      </c>
      <c r="W89" s="171">
        <v>50015497</v>
      </c>
      <c r="X89" s="171">
        <v>50015497</v>
      </c>
      <c r="Y89" s="171">
        <v>52722182</v>
      </c>
      <c r="Z89" s="171">
        <v>52722182</v>
      </c>
      <c r="AA89" s="169"/>
      <c r="AB89" s="169"/>
      <c r="AC89" s="169"/>
      <c r="AD89" s="169"/>
      <c r="AE89" s="169"/>
      <c r="AF89" s="169"/>
      <c r="AG89" s="169"/>
      <c r="AH89" s="169"/>
      <c r="AI89" s="169"/>
      <c r="AJ89" s="169"/>
      <c r="AK89" s="169"/>
    </row>
    <row r="90" spans="2:37" s="168" customFormat="1" ht="14.25" hidden="1" outlineLevel="2">
      <c r="B90" s="168" t="s">
        <v>1</v>
      </c>
      <c r="D90" s="170" t="s">
        <v>257</v>
      </c>
      <c r="E90" s="171">
        <v>56086307</v>
      </c>
      <c r="F90" s="171">
        <v>56072968</v>
      </c>
      <c r="G90" s="171">
        <v>60776991</v>
      </c>
      <c r="H90" s="171">
        <v>60776991</v>
      </c>
      <c r="I90" s="171">
        <v>64274146</v>
      </c>
      <c r="J90" s="171">
        <v>64274146</v>
      </c>
      <c r="K90" s="171">
        <v>71363061</v>
      </c>
      <c r="L90" s="171">
        <v>71363061</v>
      </c>
      <c r="M90" s="171">
        <v>74221663</v>
      </c>
      <c r="N90" s="171">
        <v>74221663</v>
      </c>
      <c r="O90" s="171">
        <v>77482191</v>
      </c>
      <c r="P90" s="171">
        <v>75612026</v>
      </c>
      <c r="Q90" s="171">
        <v>76697901</v>
      </c>
      <c r="R90" s="171">
        <v>76697901</v>
      </c>
      <c r="S90" s="171">
        <v>83863248</v>
      </c>
      <c r="T90" s="171">
        <v>83863248</v>
      </c>
      <c r="U90" s="171">
        <v>90713571</v>
      </c>
      <c r="V90" s="171">
        <v>90713571</v>
      </c>
      <c r="W90" s="171">
        <v>93207749</v>
      </c>
      <c r="X90" s="171">
        <v>93207749</v>
      </c>
      <c r="Y90" s="171">
        <v>93318590</v>
      </c>
      <c r="Z90" s="171">
        <v>93318590</v>
      </c>
      <c r="AA90" s="169"/>
      <c r="AB90" s="169"/>
      <c r="AC90" s="169"/>
      <c r="AD90" s="169"/>
      <c r="AE90" s="169"/>
      <c r="AF90" s="169"/>
      <c r="AG90" s="169"/>
      <c r="AH90" s="169"/>
      <c r="AI90" s="169"/>
      <c r="AJ90" s="169"/>
      <c r="AK90" s="169"/>
    </row>
    <row r="91" spans="2:37" s="168" customFormat="1" ht="14.25" hidden="1" outlineLevel="2">
      <c r="B91" s="168" t="s">
        <v>1</v>
      </c>
      <c r="D91" s="170" t="s">
        <v>41</v>
      </c>
      <c r="E91" s="171">
        <v>6336911</v>
      </c>
      <c r="F91" s="171">
        <v>6335485</v>
      </c>
      <c r="G91" s="171">
        <v>5790548</v>
      </c>
      <c r="H91" s="171">
        <v>5790548</v>
      </c>
      <c r="I91" s="171">
        <v>5138907</v>
      </c>
      <c r="J91" s="171">
        <v>5138907</v>
      </c>
      <c r="K91" s="171">
        <v>5417346</v>
      </c>
      <c r="L91" s="171">
        <v>5417346</v>
      </c>
      <c r="M91" s="171">
        <v>5032428</v>
      </c>
      <c r="N91" s="171">
        <v>5032428</v>
      </c>
      <c r="O91" s="171">
        <v>4721313</v>
      </c>
      <c r="P91" s="171">
        <v>4475646</v>
      </c>
      <c r="Q91" s="171">
        <v>4749566</v>
      </c>
      <c r="R91" s="171">
        <v>4749566</v>
      </c>
      <c r="S91" s="171">
        <v>4549090</v>
      </c>
      <c r="T91" s="171">
        <v>4549090</v>
      </c>
      <c r="U91" s="171">
        <v>4920227</v>
      </c>
      <c r="V91" s="171">
        <v>4920227</v>
      </c>
      <c r="W91" s="171">
        <v>4999526</v>
      </c>
      <c r="X91" s="171">
        <v>4999526</v>
      </c>
      <c r="Y91" s="171">
        <v>4556070</v>
      </c>
      <c r="Z91" s="171">
        <v>4556070</v>
      </c>
      <c r="AA91" s="169"/>
      <c r="AB91" s="169"/>
      <c r="AC91" s="169"/>
      <c r="AD91" s="169"/>
      <c r="AE91" s="169"/>
      <c r="AF91" s="169"/>
      <c r="AG91" s="169"/>
      <c r="AH91" s="169"/>
      <c r="AI91" s="169"/>
      <c r="AJ91" s="169"/>
      <c r="AK91" s="169"/>
    </row>
    <row r="92" spans="2:37" s="168" customFormat="1" ht="14.25" hidden="1" outlineLevel="2">
      <c r="B92" s="168" t="s">
        <v>1</v>
      </c>
      <c r="D92" s="170" t="s">
        <v>228</v>
      </c>
      <c r="E92" s="171">
        <v>2080559</v>
      </c>
      <c r="F92" s="171">
        <v>2079732</v>
      </c>
      <c r="G92" s="171">
        <v>2001450</v>
      </c>
      <c r="H92" s="171">
        <v>2001450</v>
      </c>
      <c r="I92" s="171">
        <v>2229664</v>
      </c>
      <c r="J92" s="171">
        <v>2229664</v>
      </c>
      <c r="K92" s="171">
        <v>2352290</v>
      </c>
      <c r="L92" s="171">
        <v>2352290</v>
      </c>
      <c r="M92" s="171">
        <v>2353302</v>
      </c>
      <c r="N92" s="171">
        <v>2353302</v>
      </c>
      <c r="O92" s="171">
        <v>2337421</v>
      </c>
      <c r="P92" s="171">
        <v>2010933</v>
      </c>
      <c r="Q92" s="171">
        <v>2288229</v>
      </c>
      <c r="R92" s="171">
        <v>2288229</v>
      </c>
      <c r="S92" s="171">
        <v>1902981</v>
      </c>
      <c r="T92" s="171">
        <v>1902981</v>
      </c>
      <c r="U92" s="171">
        <v>1825648</v>
      </c>
      <c r="V92" s="171">
        <v>1825648</v>
      </c>
      <c r="W92" s="171">
        <v>2242557</v>
      </c>
      <c r="X92" s="171">
        <v>2242556</v>
      </c>
      <c r="Y92" s="171">
        <v>1775099</v>
      </c>
      <c r="Z92" s="171">
        <v>1775099</v>
      </c>
      <c r="AA92" s="169"/>
      <c r="AB92" s="169"/>
      <c r="AC92" s="169"/>
      <c r="AD92" s="169"/>
      <c r="AE92" s="169"/>
      <c r="AF92" s="169"/>
      <c r="AG92" s="169"/>
      <c r="AH92" s="169"/>
      <c r="AI92" s="169"/>
      <c r="AJ92" s="169"/>
      <c r="AK92" s="169"/>
    </row>
    <row r="93" spans="2:37" s="168" customFormat="1" ht="14.25" hidden="1" outlineLevel="2">
      <c r="B93" s="168" t="s">
        <v>1</v>
      </c>
      <c r="D93" s="329" t="s">
        <v>463</v>
      </c>
      <c r="E93" s="330">
        <f t="shared" ref="E93:T93" si="2">SUM(E53:E92)</f>
        <v>1270056334</v>
      </c>
      <c r="F93" s="330">
        <f t="shared" si="2"/>
        <v>1269770662</v>
      </c>
      <c r="G93" s="330">
        <f t="shared" si="2"/>
        <v>1368960159</v>
      </c>
      <c r="H93" s="330">
        <f t="shared" si="2"/>
        <v>1368960159</v>
      </c>
      <c r="I93" s="330">
        <f t="shared" si="2"/>
        <v>1437852700</v>
      </c>
      <c r="J93" s="330">
        <f t="shared" si="2"/>
        <v>1437852703</v>
      </c>
      <c r="K93" s="330">
        <f t="shared" si="2"/>
        <v>1560825010</v>
      </c>
      <c r="L93" s="330">
        <f t="shared" si="2"/>
        <v>1560825010</v>
      </c>
      <c r="M93" s="330">
        <f t="shared" si="2"/>
        <v>1615475187</v>
      </c>
      <c r="N93" s="330">
        <f t="shared" si="2"/>
        <v>1615475187</v>
      </c>
      <c r="O93" s="330">
        <f t="shared" si="2"/>
        <v>1678340640</v>
      </c>
      <c r="P93" s="330">
        <f t="shared" si="2"/>
        <v>1560578709</v>
      </c>
      <c r="Q93" s="330">
        <f t="shared" si="2"/>
        <v>1635789339</v>
      </c>
      <c r="R93" s="330">
        <f t="shared" si="2"/>
        <v>1635789339</v>
      </c>
      <c r="S93" s="330">
        <f t="shared" si="2"/>
        <v>1770443423</v>
      </c>
      <c r="T93" s="330">
        <f t="shared" si="2"/>
        <v>1770443423</v>
      </c>
      <c r="U93" s="330">
        <f t="shared" ref="U93" si="3">SUM(U53:U92)</f>
        <v>1921691536</v>
      </c>
      <c r="V93" s="330">
        <f t="shared" ref="V93:W93" si="4">SUM(V53:V92)</f>
        <v>1921691536</v>
      </c>
      <c r="W93" s="330">
        <f t="shared" si="4"/>
        <v>1953949446</v>
      </c>
      <c r="X93" s="330">
        <f t="shared" ref="X93:Z93" si="5">SUM(X53:X92)</f>
        <v>1953949445</v>
      </c>
      <c r="Y93" s="330">
        <f t="shared" si="5"/>
        <v>2025043047</v>
      </c>
      <c r="Z93" s="330">
        <f t="shared" si="5"/>
        <v>2025043047</v>
      </c>
      <c r="AA93" s="169"/>
      <c r="AB93" s="169"/>
      <c r="AC93" s="169"/>
      <c r="AD93" s="169"/>
      <c r="AE93" s="169"/>
      <c r="AF93" s="169"/>
      <c r="AG93" s="169"/>
      <c r="AH93" s="169"/>
      <c r="AI93" s="169"/>
      <c r="AJ93" s="169"/>
      <c r="AK93" s="169"/>
    </row>
    <row r="94" spans="2:37" s="168" customFormat="1" ht="14.25" hidden="1" outlineLevel="2">
      <c r="D94" s="329" t="s">
        <v>464</v>
      </c>
      <c r="E94" s="331">
        <v>54.44</v>
      </c>
      <c r="F94" s="330"/>
      <c r="G94" s="331">
        <v>56.65</v>
      </c>
      <c r="H94" s="330"/>
      <c r="I94" s="331">
        <v>51.25</v>
      </c>
      <c r="J94" s="330"/>
      <c r="K94" s="331">
        <v>55.72</v>
      </c>
      <c r="L94" s="330"/>
      <c r="M94" s="331">
        <v>59.02</v>
      </c>
      <c r="N94" s="331"/>
      <c r="O94" s="331">
        <v>62.19</v>
      </c>
      <c r="P94" s="331"/>
      <c r="Q94" s="331">
        <v>53.72</v>
      </c>
      <c r="R94" s="331"/>
      <c r="S94" s="331">
        <v>54.86</v>
      </c>
      <c r="T94" s="331"/>
      <c r="U94" s="331">
        <v>55.39</v>
      </c>
      <c r="V94" s="331"/>
      <c r="W94" s="331">
        <v>55.83</v>
      </c>
      <c r="X94" s="330"/>
      <c r="Y94" s="331">
        <v>55.85</v>
      </c>
      <c r="Z94" s="171"/>
      <c r="AA94" s="169"/>
      <c r="AB94" s="169"/>
      <c r="AC94" s="169"/>
      <c r="AD94" s="169"/>
      <c r="AE94" s="169"/>
      <c r="AF94" s="169"/>
      <c r="AG94" s="169"/>
      <c r="AH94" s="169"/>
      <c r="AI94" s="169"/>
      <c r="AJ94" s="169"/>
      <c r="AK94" s="169"/>
    </row>
    <row r="95" spans="2:37" s="168" customFormat="1" ht="14.25" hidden="1" outlineLevel="2">
      <c r="D95" s="329" t="s">
        <v>431</v>
      </c>
      <c r="E95" s="330"/>
      <c r="F95" s="330"/>
      <c r="G95" s="330"/>
      <c r="H95" s="330"/>
      <c r="I95" s="330"/>
      <c r="J95" s="330"/>
      <c r="K95" s="330"/>
      <c r="L95" s="330"/>
      <c r="M95" s="330">
        <v>27886272</v>
      </c>
      <c r="N95" s="330"/>
      <c r="O95" s="330">
        <v>28757773</v>
      </c>
      <c r="P95" s="330"/>
      <c r="Q95" s="330">
        <v>31346364</v>
      </c>
      <c r="R95" s="330"/>
      <c r="S95" s="330">
        <v>33269743</v>
      </c>
      <c r="T95" s="330"/>
      <c r="U95" s="330">
        <v>35583654</v>
      </c>
      <c r="V95" s="330"/>
      <c r="W95" s="330">
        <v>35854955</v>
      </c>
      <c r="X95" s="330"/>
      <c r="Y95" s="330">
        <v>37114370</v>
      </c>
      <c r="Z95" s="171"/>
      <c r="AA95" s="169"/>
      <c r="AB95" s="169"/>
      <c r="AC95" s="169"/>
      <c r="AD95" s="169"/>
      <c r="AE95" s="169"/>
      <c r="AF95" s="169"/>
      <c r="AG95" s="169"/>
      <c r="AH95" s="169"/>
      <c r="AI95" s="169"/>
      <c r="AJ95" s="169"/>
      <c r="AK95" s="169"/>
    </row>
    <row r="96" spans="2:37" s="168" customFormat="1" ht="14.25" hidden="1" outlineLevel="2">
      <c r="D96" s="170"/>
      <c r="E96" s="171"/>
      <c r="F96" s="171"/>
      <c r="G96" s="171"/>
      <c r="H96" s="171"/>
      <c r="I96" s="171"/>
      <c r="J96" s="171"/>
      <c r="K96" s="171"/>
      <c r="L96" s="171"/>
      <c r="M96" s="171"/>
      <c r="N96" s="171"/>
      <c r="O96" s="171"/>
      <c r="P96" s="171"/>
      <c r="Q96" s="171"/>
      <c r="R96" s="171"/>
      <c r="S96" s="171"/>
      <c r="T96" s="171"/>
      <c r="U96" s="171"/>
      <c r="V96" s="171"/>
      <c r="W96" s="171"/>
      <c r="X96" s="171"/>
      <c r="Y96" s="171"/>
      <c r="Z96" s="171"/>
      <c r="AA96" s="169"/>
      <c r="AB96" s="169"/>
      <c r="AC96" s="169"/>
      <c r="AD96" s="169"/>
      <c r="AE96" s="169"/>
      <c r="AF96" s="169"/>
      <c r="AG96" s="169"/>
      <c r="AH96" s="169"/>
      <c r="AI96" s="169"/>
      <c r="AJ96" s="169"/>
      <c r="AK96" s="169"/>
    </row>
    <row r="97" spans="2:37" s="168" customFormat="1" ht="14.25" hidden="1" outlineLevel="2">
      <c r="D97" s="170"/>
      <c r="E97" s="171"/>
      <c r="F97" s="171"/>
      <c r="G97" s="171"/>
      <c r="H97" s="171"/>
      <c r="I97" s="171"/>
      <c r="J97" s="171"/>
      <c r="K97" s="171"/>
      <c r="L97" s="171"/>
      <c r="M97" s="171"/>
      <c r="N97" s="171"/>
      <c r="O97" s="171"/>
      <c r="P97" s="171"/>
      <c r="Q97" s="171"/>
      <c r="R97" s="171"/>
      <c r="S97" s="171"/>
      <c r="T97" s="171"/>
      <c r="U97" s="171"/>
      <c r="V97" s="171"/>
      <c r="W97" s="171"/>
      <c r="X97" s="171"/>
      <c r="Y97" s="171"/>
      <c r="Z97" s="171"/>
      <c r="AA97" s="169"/>
      <c r="AB97" s="169"/>
      <c r="AC97" s="169"/>
      <c r="AD97" s="169"/>
      <c r="AE97" s="169"/>
      <c r="AF97" s="169"/>
      <c r="AG97" s="169"/>
      <c r="AH97" s="169"/>
      <c r="AI97" s="169"/>
      <c r="AJ97" s="169"/>
      <c r="AK97" s="169"/>
    </row>
    <row r="98" spans="2:37" s="168" customFormat="1" ht="14.25" hidden="1" outlineLevel="2">
      <c r="D98" s="170"/>
      <c r="E98" s="171"/>
      <c r="F98" s="171"/>
      <c r="G98" s="171"/>
      <c r="H98" s="171"/>
      <c r="I98" s="171"/>
      <c r="J98" s="171"/>
      <c r="K98" s="171"/>
      <c r="L98" s="171"/>
      <c r="M98" s="171"/>
      <c r="N98" s="171"/>
      <c r="O98" s="171"/>
      <c r="P98" s="171"/>
      <c r="Q98" s="171"/>
      <c r="R98" s="171"/>
      <c r="S98" s="171"/>
      <c r="T98" s="171"/>
      <c r="U98" s="171"/>
      <c r="V98" s="171"/>
      <c r="W98" s="171"/>
      <c r="X98" s="171"/>
      <c r="Y98" s="171"/>
      <c r="Z98" s="171"/>
      <c r="AA98" s="169"/>
      <c r="AB98" s="169"/>
      <c r="AC98" s="169"/>
      <c r="AD98" s="169"/>
      <c r="AE98" s="169"/>
      <c r="AF98" s="169"/>
      <c r="AG98" s="169"/>
      <c r="AH98" s="169"/>
      <c r="AI98" s="169"/>
      <c r="AJ98" s="169"/>
      <c r="AK98" s="169"/>
    </row>
    <row r="99" spans="2:37" s="168" customFormat="1" ht="14.25" hidden="1" outlineLevel="2">
      <c r="D99" s="170"/>
      <c r="E99" s="171"/>
      <c r="F99" s="171"/>
      <c r="G99" s="171"/>
      <c r="H99" s="171"/>
      <c r="I99" s="171"/>
      <c r="J99" s="171"/>
      <c r="K99" s="171"/>
      <c r="L99" s="171"/>
      <c r="M99" s="171"/>
      <c r="N99" s="171"/>
      <c r="O99" s="171"/>
      <c r="P99" s="171"/>
      <c r="Q99" s="171"/>
      <c r="R99" s="171"/>
      <c r="S99" s="171"/>
      <c r="T99" s="171"/>
      <c r="U99" s="171"/>
      <c r="V99" s="171"/>
      <c r="W99" s="171"/>
      <c r="X99" s="171"/>
      <c r="Y99" s="171"/>
      <c r="Z99" s="171"/>
      <c r="AA99" s="169"/>
      <c r="AB99" s="169"/>
      <c r="AC99" s="169"/>
      <c r="AD99" s="169"/>
      <c r="AE99" s="169"/>
      <c r="AF99" s="169"/>
      <c r="AG99" s="169"/>
      <c r="AH99" s="169"/>
      <c r="AI99" s="169"/>
      <c r="AJ99" s="169"/>
      <c r="AK99" s="169"/>
    </row>
    <row r="100" spans="2:37" s="168" customFormat="1" ht="14.25" hidden="1" outlineLevel="1" collapsed="1">
      <c r="D100" s="6" t="s">
        <v>196</v>
      </c>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69"/>
      <c r="AB100" s="169"/>
      <c r="AC100" s="169"/>
      <c r="AD100" s="169"/>
      <c r="AE100" s="169"/>
      <c r="AF100" s="169"/>
      <c r="AG100" s="169"/>
      <c r="AH100" s="169"/>
      <c r="AI100" s="169"/>
      <c r="AJ100" s="169"/>
      <c r="AK100" s="169"/>
    </row>
    <row r="101" spans="2:37" s="168" customFormat="1" ht="14.25" hidden="1" outlineLevel="2">
      <c r="B101" s="168" t="s">
        <v>1</v>
      </c>
      <c r="D101" s="170" t="s">
        <v>3</v>
      </c>
      <c r="E101" s="171">
        <v>973922</v>
      </c>
      <c r="F101" s="171">
        <v>973923</v>
      </c>
      <c r="G101" s="171">
        <v>2131372</v>
      </c>
      <c r="H101" s="171">
        <v>2131373</v>
      </c>
      <c r="I101" s="171">
        <v>1781046</v>
      </c>
      <c r="J101" s="171">
        <v>1781046</v>
      </c>
      <c r="K101" s="171">
        <v>1870712</v>
      </c>
      <c r="L101" s="171">
        <v>1870712</v>
      </c>
      <c r="M101" s="171">
        <v>1899502</v>
      </c>
      <c r="N101" s="171">
        <v>1899502</v>
      </c>
      <c r="O101" s="171">
        <v>1830277</v>
      </c>
      <c r="P101" s="171">
        <v>1620437</v>
      </c>
      <c r="Q101" s="171">
        <v>1856003</v>
      </c>
      <c r="R101" s="171">
        <v>1856003</v>
      </c>
      <c r="S101" s="171">
        <v>1817892</v>
      </c>
      <c r="T101" s="171">
        <v>1817892</v>
      </c>
      <c r="U101" s="171">
        <v>1509224</v>
      </c>
      <c r="V101" s="171">
        <v>1509224</v>
      </c>
      <c r="W101" s="171">
        <v>1380660</v>
      </c>
      <c r="X101" s="171">
        <v>1380660</v>
      </c>
      <c r="Y101" s="171">
        <v>1394091</v>
      </c>
      <c r="Z101" s="171">
        <v>1394091</v>
      </c>
      <c r="AA101" s="169"/>
      <c r="AB101" s="169"/>
      <c r="AC101" s="169"/>
      <c r="AD101" s="169"/>
      <c r="AE101" s="169"/>
      <c r="AF101" s="169"/>
      <c r="AG101" s="169"/>
      <c r="AH101" s="169"/>
      <c r="AI101" s="169"/>
      <c r="AJ101" s="169"/>
      <c r="AK101" s="169"/>
    </row>
    <row r="102" spans="2:37" s="168" customFormat="1" ht="14.25" hidden="1" outlineLevel="2">
      <c r="B102" s="168" t="s">
        <v>1</v>
      </c>
      <c r="D102" s="170" t="s">
        <v>4</v>
      </c>
      <c r="E102" s="171">
        <v>2755455</v>
      </c>
      <c r="F102" s="171">
        <v>2755406</v>
      </c>
      <c r="G102" s="171">
        <v>6316697</v>
      </c>
      <c r="H102" s="171">
        <v>6316697</v>
      </c>
      <c r="I102" s="171">
        <v>5365274</v>
      </c>
      <c r="J102" s="171">
        <v>5365274</v>
      </c>
      <c r="K102" s="171">
        <v>5560592</v>
      </c>
      <c r="L102" s="171">
        <v>5560592</v>
      </c>
      <c r="M102" s="171">
        <v>5360200</v>
      </c>
      <c r="N102" s="171">
        <v>5360200</v>
      </c>
      <c r="O102" s="171">
        <v>5352298</v>
      </c>
      <c r="P102" s="171">
        <v>4714959</v>
      </c>
      <c r="Q102" s="171">
        <v>4946952</v>
      </c>
      <c r="R102" s="171">
        <v>4946952</v>
      </c>
      <c r="S102" s="171">
        <v>4983814</v>
      </c>
      <c r="T102" s="171">
        <v>4983814</v>
      </c>
      <c r="U102" s="171">
        <v>4968634</v>
      </c>
      <c r="V102" s="171">
        <v>4968634</v>
      </c>
      <c r="W102" s="171">
        <v>4434330</v>
      </c>
      <c r="X102" s="171">
        <v>4434330</v>
      </c>
      <c r="Y102" s="171">
        <v>4323396</v>
      </c>
      <c r="Z102" s="171">
        <v>4323396</v>
      </c>
      <c r="AA102" s="169"/>
      <c r="AB102" s="169"/>
      <c r="AC102" s="169"/>
      <c r="AD102" s="169"/>
      <c r="AE102" s="169"/>
      <c r="AF102" s="169"/>
      <c r="AG102" s="169"/>
      <c r="AH102" s="169"/>
      <c r="AI102" s="169"/>
      <c r="AJ102" s="169"/>
      <c r="AK102" s="169"/>
    </row>
    <row r="103" spans="2:37" s="168" customFormat="1" ht="14.25" hidden="1" outlineLevel="2">
      <c r="B103" s="168" t="s">
        <v>1</v>
      </c>
      <c r="D103" s="170" t="s">
        <v>5</v>
      </c>
      <c r="E103" s="171">
        <v>306168</v>
      </c>
      <c r="F103" s="171">
        <v>306148</v>
      </c>
      <c r="G103" s="171">
        <v>1166833</v>
      </c>
      <c r="H103" s="171">
        <v>1166833</v>
      </c>
      <c r="I103" s="171">
        <v>719797</v>
      </c>
      <c r="J103" s="171">
        <v>719797</v>
      </c>
      <c r="K103" s="171">
        <v>914104</v>
      </c>
      <c r="L103" s="171">
        <v>914104</v>
      </c>
      <c r="M103" s="171">
        <v>933655</v>
      </c>
      <c r="N103" s="171">
        <v>933655</v>
      </c>
      <c r="O103" s="171">
        <v>932823</v>
      </c>
      <c r="P103" s="171">
        <v>825312</v>
      </c>
      <c r="Q103" s="171">
        <v>881960</v>
      </c>
      <c r="R103" s="171">
        <v>881960</v>
      </c>
      <c r="S103" s="171">
        <v>1037492</v>
      </c>
      <c r="T103" s="171">
        <v>1037492</v>
      </c>
      <c r="U103" s="171">
        <v>1144101</v>
      </c>
      <c r="V103" s="171">
        <v>1144101</v>
      </c>
      <c r="W103" s="171">
        <v>1196649</v>
      </c>
      <c r="X103" s="171">
        <v>1196649</v>
      </c>
      <c r="Y103" s="171">
        <v>1327547</v>
      </c>
      <c r="Z103" s="171">
        <v>1327547</v>
      </c>
      <c r="AA103" s="169"/>
      <c r="AB103" s="169"/>
      <c r="AC103" s="169"/>
      <c r="AD103" s="169"/>
      <c r="AE103" s="169"/>
      <c r="AF103" s="169"/>
      <c r="AG103" s="169"/>
      <c r="AH103" s="169"/>
      <c r="AI103" s="169"/>
      <c r="AJ103" s="169"/>
      <c r="AK103" s="169"/>
    </row>
    <row r="104" spans="2:37" s="168" customFormat="1" ht="14.25" hidden="1" outlineLevel="2">
      <c r="B104" s="168" t="s">
        <v>1</v>
      </c>
      <c r="D104" s="170" t="s">
        <v>6</v>
      </c>
      <c r="E104" s="171">
        <v>920784</v>
      </c>
      <c r="F104" s="171">
        <v>920602</v>
      </c>
      <c r="G104" s="171">
        <v>1538251</v>
      </c>
      <c r="H104" s="171">
        <v>1538252</v>
      </c>
      <c r="I104" s="171">
        <v>1521333</v>
      </c>
      <c r="J104" s="171">
        <v>1521334</v>
      </c>
      <c r="K104" s="171">
        <v>1676938</v>
      </c>
      <c r="L104" s="171">
        <v>1676938</v>
      </c>
      <c r="M104" s="171">
        <v>1882799</v>
      </c>
      <c r="N104" s="171">
        <v>1882799</v>
      </c>
      <c r="O104" s="171">
        <v>1902082</v>
      </c>
      <c r="P104" s="171">
        <v>1636199</v>
      </c>
      <c r="Q104" s="171">
        <v>1716824</v>
      </c>
      <c r="R104" s="171">
        <v>1716824</v>
      </c>
      <c r="S104" s="171">
        <v>1798803</v>
      </c>
      <c r="T104" s="171">
        <v>1798803</v>
      </c>
      <c r="U104" s="171">
        <v>1827257</v>
      </c>
      <c r="V104" s="171">
        <v>1827257</v>
      </c>
      <c r="W104" s="171">
        <v>1784055</v>
      </c>
      <c r="X104" s="171">
        <v>1784055</v>
      </c>
      <c r="Y104" s="171">
        <v>1882003</v>
      </c>
      <c r="Z104" s="171">
        <v>1882003</v>
      </c>
      <c r="AA104" s="169"/>
      <c r="AB104" s="169"/>
      <c r="AC104" s="169"/>
      <c r="AD104" s="169"/>
      <c r="AE104" s="169"/>
      <c r="AF104" s="169"/>
      <c r="AG104" s="169"/>
      <c r="AH104" s="169"/>
      <c r="AI104" s="169"/>
      <c r="AJ104" s="169"/>
      <c r="AK104" s="169"/>
    </row>
    <row r="105" spans="2:37" s="168" customFormat="1" ht="14.25" hidden="1" outlineLevel="2">
      <c r="B105" s="168" t="s">
        <v>1</v>
      </c>
      <c r="D105" s="170" t="s">
        <v>399</v>
      </c>
      <c r="E105" s="171"/>
      <c r="F105" s="171"/>
      <c r="G105" s="171"/>
      <c r="H105" s="171"/>
      <c r="I105" s="171"/>
      <c r="J105" s="171"/>
      <c r="K105" s="171"/>
      <c r="L105" s="171"/>
      <c r="M105" s="171"/>
      <c r="N105" s="171"/>
      <c r="O105" s="171"/>
      <c r="P105" s="171"/>
      <c r="Q105" s="171"/>
      <c r="R105" s="171"/>
      <c r="S105" s="171"/>
      <c r="T105" s="171"/>
      <c r="U105" s="171">
        <v>3063329</v>
      </c>
      <c r="V105" s="171">
        <v>3063329</v>
      </c>
      <c r="W105" s="171">
        <v>2527287</v>
      </c>
      <c r="X105" s="171">
        <v>2527287</v>
      </c>
      <c r="Y105" s="171">
        <v>2499457</v>
      </c>
      <c r="Z105" s="171">
        <v>2499457</v>
      </c>
      <c r="AA105" s="169"/>
      <c r="AB105" s="169"/>
      <c r="AC105" s="169"/>
      <c r="AD105" s="169"/>
      <c r="AE105" s="169"/>
      <c r="AF105" s="169"/>
      <c r="AG105" s="169"/>
      <c r="AH105" s="169"/>
      <c r="AI105" s="169"/>
      <c r="AJ105" s="169"/>
      <c r="AK105" s="169"/>
    </row>
    <row r="106" spans="2:37" s="168" customFormat="1" ht="14.25" hidden="1" outlineLevel="2">
      <c r="B106" s="168" t="s">
        <v>1</v>
      </c>
      <c r="D106" s="170" t="s">
        <v>7</v>
      </c>
      <c r="E106" s="171">
        <v>780990</v>
      </c>
      <c r="F106" s="171">
        <v>780867</v>
      </c>
      <c r="G106" s="171">
        <v>1334862</v>
      </c>
      <c r="H106" s="171">
        <v>1334863</v>
      </c>
      <c r="I106" s="171">
        <v>1273947</v>
      </c>
      <c r="J106" s="171">
        <v>1273947</v>
      </c>
      <c r="K106" s="171">
        <v>1190089</v>
      </c>
      <c r="L106" s="171">
        <v>1190089</v>
      </c>
      <c r="M106" s="171">
        <v>1885830</v>
      </c>
      <c r="N106" s="171">
        <v>1885830</v>
      </c>
      <c r="O106" s="171">
        <v>2136147</v>
      </c>
      <c r="P106" s="171">
        <v>2002026</v>
      </c>
      <c r="Q106" s="171">
        <v>2245077</v>
      </c>
      <c r="R106" s="171">
        <v>2245077</v>
      </c>
      <c r="S106" s="171">
        <v>2250891</v>
      </c>
      <c r="T106" s="171">
        <v>2250891</v>
      </c>
      <c r="U106" s="171">
        <v>0</v>
      </c>
      <c r="V106" s="171">
        <v>0</v>
      </c>
      <c r="W106" s="171">
        <v>0</v>
      </c>
      <c r="X106" s="171">
        <v>0</v>
      </c>
      <c r="Y106" s="171">
        <v>0</v>
      </c>
      <c r="Z106" s="171">
        <v>0</v>
      </c>
      <c r="AA106" s="169"/>
      <c r="AB106" s="169"/>
      <c r="AC106" s="169"/>
      <c r="AD106" s="169"/>
      <c r="AE106" s="169"/>
      <c r="AF106" s="169"/>
      <c r="AG106" s="169"/>
      <c r="AH106" s="169"/>
      <c r="AI106" s="169"/>
      <c r="AJ106" s="169"/>
      <c r="AK106" s="169"/>
    </row>
    <row r="107" spans="2:37" s="168" customFormat="1" ht="14.25" hidden="1" outlineLevel="2">
      <c r="B107" s="168" t="s">
        <v>1</v>
      </c>
      <c r="D107" s="170" t="s">
        <v>8</v>
      </c>
      <c r="E107" s="171">
        <v>125219</v>
      </c>
      <c r="F107" s="171">
        <v>125085</v>
      </c>
      <c r="G107" s="171">
        <v>290975</v>
      </c>
      <c r="H107" s="171">
        <v>290976</v>
      </c>
      <c r="I107" s="171">
        <v>394281</v>
      </c>
      <c r="J107" s="171">
        <v>394280</v>
      </c>
      <c r="K107" s="171">
        <v>414252</v>
      </c>
      <c r="L107" s="171">
        <v>414252</v>
      </c>
      <c r="M107" s="171">
        <v>511661</v>
      </c>
      <c r="N107" s="171">
        <v>511661</v>
      </c>
      <c r="O107" s="171">
        <v>611126</v>
      </c>
      <c r="P107" s="171">
        <v>494902</v>
      </c>
      <c r="Q107" s="171">
        <v>650071</v>
      </c>
      <c r="R107" s="171">
        <v>650071</v>
      </c>
      <c r="S107" s="171">
        <v>584456</v>
      </c>
      <c r="T107" s="171">
        <v>584456</v>
      </c>
      <c r="U107" s="171">
        <v>0</v>
      </c>
      <c r="V107" s="171">
        <v>0</v>
      </c>
      <c r="W107" s="171">
        <v>0</v>
      </c>
      <c r="X107" s="171">
        <v>0</v>
      </c>
      <c r="Y107" s="171">
        <v>0</v>
      </c>
      <c r="Z107" s="171">
        <v>0</v>
      </c>
      <c r="AA107" s="169"/>
      <c r="AB107" s="169"/>
      <c r="AC107" s="169"/>
      <c r="AD107" s="169"/>
      <c r="AE107" s="169"/>
      <c r="AF107" s="169"/>
      <c r="AG107" s="169"/>
      <c r="AH107" s="169"/>
      <c r="AI107" s="169"/>
      <c r="AJ107" s="169"/>
      <c r="AK107" s="169"/>
    </row>
    <row r="108" spans="2:37" s="168" customFormat="1" ht="14.25" hidden="1" outlineLevel="2">
      <c r="B108" s="168" t="s">
        <v>1</v>
      </c>
      <c r="D108" s="170" t="s">
        <v>9</v>
      </c>
      <c r="E108" s="171">
        <v>135959</v>
      </c>
      <c r="F108" s="171">
        <v>135959</v>
      </c>
      <c r="G108" s="171">
        <v>249283</v>
      </c>
      <c r="H108" s="171">
        <v>249284</v>
      </c>
      <c r="I108" s="171">
        <v>273821</v>
      </c>
      <c r="J108" s="171">
        <v>273820</v>
      </c>
      <c r="K108" s="171">
        <v>312632</v>
      </c>
      <c r="L108" s="171">
        <v>312632</v>
      </c>
      <c r="M108" s="171">
        <v>373550</v>
      </c>
      <c r="N108" s="171">
        <v>373550</v>
      </c>
      <c r="O108" s="171">
        <v>280393</v>
      </c>
      <c r="P108" s="171">
        <v>175087</v>
      </c>
      <c r="Q108" s="171">
        <v>344331</v>
      </c>
      <c r="R108" s="171">
        <v>344331</v>
      </c>
      <c r="S108" s="171">
        <v>386850</v>
      </c>
      <c r="T108" s="171">
        <v>386850</v>
      </c>
      <c r="U108" s="171">
        <v>492349</v>
      </c>
      <c r="V108" s="171">
        <v>492349</v>
      </c>
      <c r="W108" s="171">
        <v>493477</v>
      </c>
      <c r="X108" s="171">
        <v>493477</v>
      </c>
      <c r="Y108" s="171">
        <v>427579</v>
      </c>
      <c r="Z108" s="171">
        <v>427579</v>
      </c>
      <c r="AA108" s="169"/>
      <c r="AB108" s="169"/>
      <c r="AC108" s="169"/>
      <c r="AD108" s="169"/>
      <c r="AE108" s="169"/>
      <c r="AF108" s="169"/>
      <c r="AG108" s="169"/>
      <c r="AH108" s="169"/>
      <c r="AI108" s="169"/>
      <c r="AJ108" s="169"/>
      <c r="AK108" s="169"/>
    </row>
    <row r="109" spans="2:37" s="168" customFormat="1" ht="14.25" hidden="1" outlineLevel="2">
      <c r="B109" s="168" t="s">
        <v>1</v>
      </c>
      <c r="D109" s="170" t="s">
        <v>10</v>
      </c>
      <c r="E109" s="171">
        <v>731597</v>
      </c>
      <c r="F109" s="171">
        <v>731249</v>
      </c>
      <c r="G109" s="171">
        <v>1662252</v>
      </c>
      <c r="H109" s="171">
        <v>1662253</v>
      </c>
      <c r="I109" s="171">
        <v>2022823</v>
      </c>
      <c r="J109" s="171">
        <v>2022823</v>
      </c>
      <c r="K109" s="171">
        <v>2192481</v>
      </c>
      <c r="L109" s="171">
        <v>2192481</v>
      </c>
      <c r="M109" s="171">
        <v>2246069</v>
      </c>
      <c r="N109" s="171">
        <v>2246069</v>
      </c>
      <c r="O109" s="171">
        <v>2236350</v>
      </c>
      <c r="P109" s="171">
        <v>1968575</v>
      </c>
      <c r="Q109" s="171">
        <v>1951300</v>
      </c>
      <c r="R109" s="171">
        <v>1951300</v>
      </c>
      <c r="S109" s="171">
        <v>1820788</v>
      </c>
      <c r="T109" s="171">
        <v>1820788</v>
      </c>
      <c r="U109" s="171">
        <v>1896604</v>
      </c>
      <c r="V109" s="171">
        <v>1896604</v>
      </c>
      <c r="W109" s="171">
        <v>1907695</v>
      </c>
      <c r="X109" s="171">
        <v>1907695</v>
      </c>
      <c r="Y109" s="171">
        <v>1892697</v>
      </c>
      <c r="Z109" s="171">
        <v>1892697</v>
      </c>
      <c r="AA109" s="169"/>
      <c r="AB109" s="169"/>
      <c r="AC109" s="169"/>
      <c r="AD109" s="169"/>
      <c r="AE109" s="169"/>
      <c r="AF109" s="169"/>
      <c r="AG109" s="169"/>
      <c r="AH109" s="169"/>
      <c r="AI109" s="169"/>
      <c r="AJ109" s="169"/>
      <c r="AK109" s="169"/>
    </row>
    <row r="110" spans="2:37" s="168" customFormat="1" ht="14.25" hidden="1" outlineLevel="2">
      <c r="B110" s="168" t="s">
        <v>1</v>
      </c>
      <c r="D110" s="170" t="s">
        <v>11</v>
      </c>
      <c r="E110" s="171">
        <v>239178</v>
      </c>
      <c r="F110" s="171">
        <v>239163</v>
      </c>
      <c r="G110" s="171">
        <v>471304</v>
      </c>
      <c r="H110" s="171">
        <v>471304</v>
      </c>
      <c r="I110" s="171">
        <v>550935</v>
      </c>
      <c r="J110" s="171">
        <v>550935</v>
      </c>
      <c r="K110" s="171">
        <v>687926</v>
      </c>
      <c r="L110" s="171">
        <v>687926</v>
      </c>
      <c r="M110" s="171">
        <v>750527</v>
      </c>
      <c r="N110" s="171">
        <v>750527</v>
      </c>
      <c r="O110" s="171">
        <v>705496</v>
      </c>
      <c r="P110" s="171">
        <v>586216</v>
      </c>
      <c r="Q110" s="171">
        <v>599219</v>
      </c>
      <c r="R110" s="171">
        <v>599219</v>
      </c>
      <c r="S110" s="171">
        <v>630819</v>
      </c>
      <c r="T110" s="171">
        <v>630819</v>
      </c>
      <c r="U110" s="171">
        <v>680862</v>
      </c>
      <c r="V110" s="171">
        <v>680862</v>
      </c>
      <c r="W110" s="171">
        <v>723723</v>
      </c>
      <c r="X110" s="171">
        <v>723723</v>
      </c>
      <c r="Y110" s="171">
        <v>695939</v>
      </c>
      <c r="Z110" s="171">
        <v>695939</v>
      </c>
      <c r="AA110" s="169"/>
      <c r="AB110" s="169"/>
      <c r="AC110" s="169"/>
      <c r="AD110" s="169"/>
      <c r="AE110" s="169"/>
      <c r="AF110" s="169"/>
      <c r="AG110" s="169"/>
      <c r="AH110" s="169"/>
      <c r="AI110" s="169"/>
      <c r="AJ110" s="169"/>
      <c r="AK110" s="169"/>
    </row>
    <row r="111" spans="2:37" s="168" customFormat="1" ht="14.25" hidden="1" outlineLevel="2">
      <c r="B111" s="168" t="s">
        <v>1</v>
      </c>
      <c r="D111" s="170" t="s">
        <v>12</v>
      </c>
      <c r="E111" s="171">
        <v>2618420</v>
      </c>
      <c r="F111" s="171">
        <v>2618386</v>
      </c>
      <c r="G111" s="171">
        <v>5708040</v>
      </c>
      <c r="H111" s="171">
        <v>5708041</v>
      </c>
      <c r="I111" s="171">
        <v>4871637</v>
      </c>
      <c r="J111" s="171">
        <v>4871637</v>
      </c>
      <c r="K111" s="171">
        <v>4854327</v>
      </c>
      <c r="L111" s="171">
        <v>4854327</v>
      </c>
      <c r="M111" s="171">
        <v>5228833</v>
      </c>
      <c r="N111" s="171">
        <v>5228833</v>
      </c>
      <c r="O111" s="171">
        <v>5892801</v>
      </c>
      <c r="P111" s="171">
        <v>5795995</v>
      </c>
      <c r="Q111" s="171">
        <v>5583672</v>
      </c>
      <c r="R111" s="171">
        <v>5583672</v>
      </c>
      <c r="S111" s="171">
        <v>5535818</v>
      </c>
      <c r="T111" s="171">
        <v>5535818</v>
      </c>
      <c r="U111" s="171">
        <v>5763178</v>
      </c>
      <c r="V111" s="171">
        <v>5763178</v>
      </c>
      <c r="W111" s="171">
        <v>5426801</v>
      </c>
      <c r="X111" s="171">
        <v>5426801</v>
      </c>
      <c r="Y111" s="171">
        <v>5127892</v>
      </c>
      <c r="Z111" s="171">
        <v>5127892</v>
      </c>
      <c r="AA111" s="169"/>
      <c r="AB111" s="169"/>
      <c r="AC111" s="169"/>
      <c r="AD111" s="169"/>
      <c r="AE111" s="169"/>
      <c r="AF111" s="169"/>
      <c r="AG111" s="169"/>
      <c r="AH111" s="169"/>
      <c r="AI111" s="169"/>
      <c r="AJ111" s="169"/>
      <c r="AK111" s="169"/>
    </row>
    <row r="112" spans="2:37" s="168" customFormat="1" ht="14.25" hidden="1" outlineLevel="2">
      <c r="B112" s="168" t="s">
        <v>1</v>
      </c>
      <c r="D112" s="170" t="s">
        <v>13</v>
      </c>
      <c r="E112" s="171">
        <v>81536</v>
      </c>
      <c r="F112" s="171">
        <v>81534</v>
      </c>
      <c r="G112" s="171">
        <v>142437</v>
      </c>
      <c r="H112" s="171">
        <v>142438</v>
      </c>
      <c r="I112" s="171">
        <v>172128</v>
      </c>
      <c r="J112" s="171">
        <v>172127</v>
      </c>
      <c r="K112" s="171">
        <v>171496</v>
      </c>
      <c r="L112" s="171">
        <v>171496</v>
      </c>
      <c r="M112" s="171">
        <v>163508</v>
      </c>
      <c r="N112" s="171">
        <v>163508</v>
      </c>
      <c r="O112" s="171">
        <v>167717</v>
      </c>
      <c r="P112" s="171">
        <v>153760</v>
      </c>
      <c r="Q112" s="171">
        <v>178141</v>
      </c>
      <c r="R112" s="171">
        <v>178141</v>
      </c>
      <c r="S112" s="171">
        <v>276957</v>
      </c>
      <c r="T112" s="171">
        <v>276957</v>
      </c>
      <c r="U112" s="171">
        <v>305177</v>
      </c>
      <c r="V112" s="171">
        <v>305177</v>
      </c>
      <c r="W112" s="171">
        <v>234030</v>
      </c>
      <c r="X112" s="171">
        <v>234030</v>
      </c>
      <c r="Y112" s="171">
        <v>159108</v>
      </c>
      <c r="Z112" s="171">
        <v>159108</v>
      </c>
      <c r="AA112" s="169"/>
      <c r="AB112" s="169"/>
      <c r="AC112" s="169"/>
      <c r="AD112" s="169"/>
      <c r="AE112" s="169"/>
      <c r="AF112" s="169"/>
      <c r="AG112" s="169"/>
      <c r="AH112" s="169"/>
      <c r="AI112" s="169"/>
      <c r="AJ112" s="169"/>
      <c r="AK112" s="169"/>
    </row>
    <row r="113" spans="2:37" s="168" customFormat="1" ht="14.25" hidden="1" outlineLevel="2">
      <c r="B113" s="168" t="s">
        <v>1</v>
      </c>
      <c r="D113" s="170" t="s">
        <v>14</v>
      </c>
      <c r="E113" s="171">
        <v>379703</v>
      </c>
      <c r="F113" s="171">
        <v>379614</v>
      </c>
      <c r="G113" s="171">
        <v>752439</v>
      </c>
      <c r="H113" s="171">
        <v>752439</v>
      </c>
      <c r="I113" s="171">
        <v>962084</v>
      </c>
      <c r="J113" s="171">
        <v>962084</v>
      </c>
      <c r="K113" s="171">
        <v>1022299</v>
      </c>
      <c r="L113" s="171">
        <v>1022299</v>
      </c>
      <c r="M113" s="171">
        <v>927933</v>
      </c>
      <c r="N113" s="171">
        <v>927933</v>
      </c>
      <c r="O113" s="171">
        <v>814258</v>
      </c>
      <c r="P113" s="171">
        <v>779499</v>
      </c>
      <c r="Q113" s="171">
        <v>777869</v>
      </c>
      <c r="R113" s="171">
        <v>777869</v>
      </c>
      <c r="S113" s="171">
        <v>810642</v>
      </c>
      <c r="T113" s="171">
        <v>810642</v>
      </c>
      <c r="U113" s="171">
        <v>802645</v>
      </c>
      <c r="V113" s="171">
        <v>802645</v>
      </c>
      <c r="W113" s="171">
        <v>775546</v>
      </c>
      <c r="X113" s="171">
        <v>775546</v>
      </c>
      <c r="Y113" s="171">
        <v>797805</v>
      </c>
      <c r="Z113" s="171">
        <v>797805</v>
      </c>
      <c r="AA113" s="169"/>
      <c r="AB113" s="169"/>
      <c r="AC113" s="169"/>
      <c r="AD113" s="169"/>
      <c r="AE113" s="169"/>
      <c r="AF113" s="169"/>
      <c r="AG113" s="169"/>
      <c r="AH113" s="169"/>
      <c r="AI113" s="169"/>
      <c r="AJ113" s="169"/>
      <c r="AK113" s="169"/>
    </row>
    <row r="114" spans="2:37" s="168" customFormat="1" ht="14.25" hidden="1" outlineLevel="2">
      <c r="B114" s="168" t="s">
        <v>1</v>
      </c>
      <c r="D114" s="170" t="s">
        <v>15</v>
      </c>
      <c r="E114" s="171">
        <v>379143</v>
      </c>
      <c r="F114" s="171">
        <v>378505</v>
      </c>
      <c r="G114" s="171">
        <v>806026</v>
      </c>
      <c r="H114" s="171">
        <v>806027</v>
      </c>
      <c r="I114" s="171">
        <v>926523</v>
      </c>
      <c r="J114" s="171">
        <v>926523</v>
      </c>
      <c r="K114" s="171">
        <v>991065</v>
      </c>
      <c r="L114" s="171">
        <v>991065</v>
      </c>
      <c r="M114" s="171">
        <v>1037752</v>
      </c>
      <c r="N114" s="171">
        <v>1037752</v>
      </c>
      <c r="O114" s="171">
        <v>1027065</v>
      </c>
      <c r="P114" s="171">
        <v>1037922</v>
      </c>
      <c r="Q114" s="171">
        <v>880210</v>
      </c>
      <c r="R114" s="171">
        <v>880210</v>
      </c>
      <c r="S114" s="171">
        <v>985709</v>
      </c>
      <c r="T114" s="171">
        <v>985709</v>
      </c>
      <c r="U114" s="171">
        <v>1167566</v>
      </c>
      <c r="V114" s="171">
        <v>1167566</v>
      </c>
      <c r="W114" s="171">
        <v>1331989</v>
      </c>
      <c r="X114" s="171">
        <v>1331989</v>
      </c>
      <c r="Y114" s="171">
        <v>1351978</v>
      </c>
      <c r="Z114" s="171">
        <v>1351978</v>
      </c>
      <c r="AA114" s="169"/>
      <c r="AB114" s="169"/>
      <c r="AC114" s="169"/>
      <c r="AD114" s="169"/>
      <c r="AE114" s="169"/>
      <c r="AF114" s="169"/>
      <c r="AG114" s="169"/>
      <c r="AH114" s="169"/>
      <c r="AI114" s="169"/>
      <c r="AJ114" s="169"/>
      <c r="AK114" s="169"/>
    </row>
    <row r="115" spans="2:37" s="168" customFormat="1" ht="14.25" hidden="1" outlineLevel="2">
      <c r="B115" s="168" t="s">
        <v>1</v>
      </c>
      <c r="D115" s="170" t="s">
        <v>219</v>
      </c>
      <c r="E115" s="171">
        <v>0</v>
      </c>
      <c r="F115" s="171">
        <v>0</v>
      </c>
      <c r="G115" s="171">
        <v>0</v>
      </c>
      <c r="H115" s="171">
        <v>0</v>
      </c>
      <c r="I115" s="171">
        <v>0</v>
      </c>
      <c r="J115" s="171">
        <v>0</v>
      </c>
      <c r="K115" s="171">
        <v>0</v>
      </c>
      <c r="L115" s="171">
        <v>0</v>
      </c>
      <c r="M115" s="171">
        <v>0</v>
      </c>
      <c r="N115" s="171">
        <v>0</v>
      </c>
      <c r="O115" s="171">
        <v>0</v>
      </c>
      <c r="P115" s="171">
        <v>0</v>
      </c>
      <c r="Q115" s="171">
        <v>166101</v>
      </c>
      <c r="R115" s="171">
        <v>166101</v>
      </c>
      <c r="S115" s="171">
        <v>207937</v>
      </c>
      <c r="T115" s="171">
        <v>207937</v>
      </c>
      <c r="U115" s="171">
        <v>142190</v>
      </c>
      <c r="V115" s="171">
        <v>142190</v>
      </c>
      <c r="W115" s="171">
        <v>171535</v>
      </c>
      <c r="X115" s="171">
        <v>171535</v>
      </c>
      <c r="Y115" s="171">
        <v>193054</v>
      </c>
      <c r="Z115" s="171">
        <v>193054</v>
      </c>
      <c r="AA115" s="169"/>
      <c r="AB115" s="169"/>
      <c r="AC115" s="169"/>
      <c r="AD115" s="169"/>
      <c r="AE115" s="169"/>
      <c r="AF115" s="169"/>
      <c r="AG115" s="169"/>
      <c r="AH115" s="169"/>
      <c r="AI115" s="169"/>
      <c r="AJ115" s="169"/>
      <c r="AK115" s="169"/>
    </row>
    <row r="116" spans="2:37" s="168" customFormat="1" ht="14.25" hidden="1" outlineLevel="2">
      <c r="B116" s="168" t="s">
        <v>1</v>
      </c>
      <c r="D116" s="170" t="s">
        <v>220</v>
      </c>
      <c r="E116" s="171">
        <v>468768</v>
      </c>
      <c r="F116" s="171">
        <v>468466</v>
      </c>
      <c r="G116" s="171">
        <v>802738</v>
      </c>
      <c r="H116" s="171">
        <v>802738</v>
      </c>
      <c r="I116" s="171">
        <v>1060516</v>
      </c>
      <c r="J116" s="171">
        <v>1060516</v>
      </c>
      <c r="K116" s="171">
        <v>1200475</v>
      </c>
      <c r="L116" s="171">
        <v>1200475</v>
      </c>
      <c r="M116" s="171">
        <v>1172469</v>
      </c>
      <c r="N116" s="171">
        <v>1172469</v>
      </c>
      <c r="O116" s="171">
        <v>1213006</v>
      </c>
      <c r="P116" s="171">
        <v>1096500</v>
      </c>
      <c r="Q116" s="171">
        <v>972554</v>
      </c>
      <c r="R116" s="171">
        <v>972554</v>
      </c>
      <c r="S116" s="171">
        <v>1103951</v>
      </c>
      <c r="T116" s="171">
        <v>1103951</v>
      </c>
      <c r="U116" s="171">
        <v>863061</v>
      </c>
      <c r="V116" s="171">
        <v>863061</v>
      </c>
      <c r="W116" s="171">
        <v>737135</v>
      </c>
      <c r="X116" s="171">
        <v>737135</v>
      </c>
      <c r="Y116" s="171">
        <v>1004269</v>
      </c>
      <c r="Z116" s="171">
        <v>1004269</v>
      </c>
      <c r="AA116" s="169"/>
      <c r="AB116" s="169"/>
      <c r="AC116" s="169"/>
      <c r="AD116" s="169"/>
      <c r="AE116" s="169"/>
      <c r="AF116" s="169"/>
      <c r="AG116" s="169"/>
      <c r="AH116" s="169"/>
      <c r="AI116" s="169"/>
      <c r="AJ116" s="169"/>
      <c r="AK116" s="169"/>
    </row>
    <row r="117" spans="2:37" s="168" customFormat="1" ht="14.25" hidden="1" outlineLevel="2">
      <c r="B117" s="168" t="s">
        <v>1</v>
      </c>
      <c r="D117" s="170" t="s">
        <v>18</v>
      </c>
      <c r="E117" s="171">
        <v>432304</v>
      </c>
      <c r="F117" s="171">
        <v>432238</v>
      </c>
      <c r="G117" s="171">
        <v>769042</v>
      </c>
      <c r="H117" s="171">
        <v>769042</v>
      </c>
      <c r="I117" s="171">
        <v>852529</v>
      </c>
      <c r="J117" s="171">
        <v>852529</v>
      </c>
      <c r="K117" s="171">
        <v>856788</v>
      </c>
      <c r="L117" s="171">
        <v>856788</v>
      </c>
      <c r="M117" s="171">
        <v>855804</v>
      </c>
      <c r="N117" s="171">
        <v>855804</v>
      </c>
      <c r="O117" s="171">
        <v>901012</v>
      </c>
      <c r="P117" s="171">
        <v>850320</v>
      </c>
      <c r="Q117" s="171">
        <v>791079</v>
      </c>
      <c r="R117" s="171">
        <v>791079</v>
      </c>
      <c r="S117" s="171">
        <v>865860</v>
      </c>
      <c r="T117" s="171">
        <v>865860</v>
      </c>
      <c r="U117" s="171">
        <v>907973</v>
      </c>
      <c r="V117" s="171">
        <v>907973</v>
      </c>
      <c r="W117" s="171">
        <v>994657</v>
      </c>
      <c r="X117" s="171">
        <v>994657</v>
      </c>
      <c r="Y117" s="171">
        <v>1007951</v>
      </c>
      <c r="Z117" s="171">
        <v>1007951</v>
      </c>
      <c r="AA117" s="169"/>
      <c r="AB117" s="169"/>
      <c r="AC117" s="169"/>
      <c r="AD117" s="169"/>
      <c r="AE117" s="169"/>
      <c r="AF117" s="169"/>
      <c r="AG117" s="169"/>
      <c r="AH117" s="169"/>
      <c r="AI117" s="169"/>
      <c r="AJ117" s="169"/>
      <c r="AK117" s="169"/>
    </row>
    <row r="118" spans="2:37" s="168" customFormat="1" ht="14.25" hidden="1" outlineLevel="2">
      <c r="B118" s="168" t="s">
        <v>1</v>
      </c>
      <c r="D118" s="170" t="s">
        <v>19</v>
      </c>
      <c r="E118" s="171">
        <v>0</v>
      </c>
      <c r="F118" s="171">
        <v>0</v>
      </c>
      <c r="G118" s="171">
        <v>0</v>
      </c>
      <c r="H118" s="171">
        <v>0</v>
      </c>
      <c r="I118" s="171">
        <v>0</v>
      </c>
      <c r="J118" s="171">
        <v>0</v>
      </c>
      <c r="K118" s="171">
        <v>0</v>
      </c>
      <c r="L118" s="171">
        <v>0</v>
      </c>
      <c r="M118" s="171">
        <v>0</v>
      </c>
      <c r="N118" s="171">
        <v>0</v>
      </c>
      <c r="O118" s="171">
        <v>0</v>
      </c>
      <c r="P118" s="171">
        <v>0</v>
      </c>
      <c r="Q118" s="171">
        <v>185492</v>
      </c>
      <c r="R118" s="171">
        <v>185492</v>
      </c>
      <c r="S118" s="171">
        <v>270217</v>
      </c>
      <c r="T118" s="171">
        <v>270217</v>
      </c>
      <c r="U118" s="171">
        <v>329845</v>
      </c>
      <c r="V118" s="171">
        <v>329845</v>
      </c>
      <c r="W118" s="171">
        <v>356691</v>
      </c>
      <c r="X118" s="171">
        <v>356691</v>
      </c>
      <c r="Y118" s="171">
        <v>415359</v>
      </c>
      <c r="Z118" s="171">
        <v>415359</v>
      </c>
      <c r="AA118" s="169"/>
      <c r="AB118" s="169"/>
      <c r="AC118" s="169"/>
      <c r="AD118" s="169"/>
      <c r="AE118" s="169"/>
      <c r="AF118" s="169"/>
      <c r="AG118" s="169"/>
      <c r="AH118" s="169"/>
      <c r="AI118" s="169"/>
      <c r="AJ118" s="169"/>
      <c r="AK118" s="169"/>
    </row>
    <row r="119" spans="2:37" s="168" customFormat="1" ht="14.25" hidden="1" outlineLevel="2">
      <c r="B119" s="168" t="s">
        <v>1</v>
      </c>
      <c r="D119" s="170" t="s">
        <v>221</v>
      </c>
      <c r="E119" s="171">
        <v>190391</v>
      </c>
      <c r="F119" s="171">
        <v>190294</v>
      </c>
      <c r="G119" s="171">
        <v>359342</v>
      </c>
      <c r="H119" s="171">
        <v>359343</v>
      </c>
      <c r="I119" s="171">
        <v>438484</v>
      </c>
      <c r="J119" s="171">
        <v>438484</v>
      </c>
      <c r="K119" s="171">
        <v>498203</v>
      </c>
      <c r="L119" s="171">
        <v>498203</v>
      </c>
      <c r="M119" s="171">
        <v>549251</v>
      </c>
      <c r="N119" s="171">
        <v>549251</v>
      </c>
      <c r="O119" s="171">
        <v>633184</v>
      </c>
      <c r="P119" s="171">
        <v>594398</v>
      </c>
      <c r="Q119" s="171">
        <v>637488</v>
      </c>
      <c r="R119" s="171">
        <v>637488</v>
      </c>
      <c r="S119" s="171">
        <v>643543</v>
      </c>
      <c r="T119" s="171">
        <v>643543</v>
      </c>
      <c r="U119" s="171">
        <v>535002</v>
      </c>
      <c r="V119" s="171">
        <v>535002</v>
      </c>
      <c r="W119" s="171">
        <v>645208</v>
      </c>
      <c r="X119" s="171">
        <v>645208</v>
      </c>
      <c r="Y119" s="171">
        <v>636224</v>
      </c>
      <c r="Z119" s="171">
        <v>636224</v>
      </c>
      <c r="AA119" s="169"/>
      <c r="AB119" s="169"/>
      <c r="AC119" s="169"/>
      <c r="AD119" s="169"/>
      <c r="AE119" s="169"/>
      <c r="AF119" s="169"/>
      <c r="AG119" s="169"/>
      <c r="AH119" s="169"/>
      <c r="AI119" s="169"/>
      <c r="AJ119" s="169"/>
      <c r="AK119" s="169"/>
    </row>
    <row r="120" spans="2:37" s="168" customFormat="1" ht="14.25" hidden="1" outlineLevel="2">
      <c r="B120" s="168" t="s">
        <v>1</v>
      </c>
      <c r="D120" s="170" t="s">
        <v>222</v>
      </c>
      <c r="E120" s="171">
        <v>360169</v>
      </c>
      <c r="F120" s="171">
        <v>360128</v>
      </c>
      <c r="G120" s="171">
        <v>733656</v>
      </c>
      <c r="H120" s="171">
        <v>733657</v>
      </c>
      <c r="I120" s="171">
        <v>796193</v>
      </c>
      <c r="J120" s="171">
        <v>796193</v>
      </c>
      <c r="K120" s="171">
        <v>883302</v>
      </c>
      <c r="L120" s="171">
        <v>883302</v>
      </c>
      <c r="M120" s="171">
        <v>913112</v>
      </c>
      <c r="N120" s="171">
        <v>913112</v>
      </c>
      <c r="O120" s="171">
        <v>932606</v>
      </c>
      <c r="P120" s="171">
        <v>847808</v>
      </c>
      <c r="Q120" s="171">
        <v>918379</v>
      </c>
      <c r="R120" s="171">
        <v>918379</v>
      </c>
      <c r="S120" s="171">
        <v>1025484</v>
      </c>
      <c r="T120" s="171">
        <v>1025484</v>
      </c>
      <c r="U120" s="171">
        <v>887718</v>
      </c>
      <c r="V120" s="171">
        <v>887718</v>
      </c>
      <c r="W120" s="171">
        <v>771355</v>
      </c>
      <c r="X120" s="171">
        <v>771355</v>
      </c>
      <c r="Y120" s="171">
        <v>717209</v>
      </c>
      <c r="Z120" s="171">
        <v>717209</v>
      </c>
      <c r="AA120" s="169"/>
      <c r="AB120" s="169"/>
      <c r="AC120" s="169"/>
      <c r="AD120" s="169"/>
      <c r="AE120" s="169"/>
      <c r="AF120" s="169"/>
      <c r="AG120" s="169"/>
      <c r="AH120" s="169"/>
      <c r="AI120" s="169"/>
      <c r="AJ120" s="169"/>
      <c r="AK120" s="169"/>
    </row>
    <row r="121" spans="2:37" s="168" customFormat="1" ht="14.25" hidden="1" outlineLevel="2">
      <c r="B121" s="168" t="s">
        <v>1</v>
      </c>
      <c r="D121" s="170" t="s">
        <v>22</v>
      </c>
      <c r="E121" s="171">
        <v>354432</v>
      </c>
      <c r="F121" s="171">
        <v>354401</v>
      </c>
      <c r="G121" s="171">
        <v>699548</v>
      </c>
      <c r="H121" s="171">
        <v>699548</v>
      </c>
      <c r="I121" s="171">
        <v>599958</v>
      </c>
      <c r="J121" s="171">
        <v>599958</v>
      </c>
      <c r="K121" s="171">
        <v>664351</v>
      </c>
      <c r="L121" s="171">
        <v>664351</v>
      </c>
      <c r="M121" s="171">
        <v>612918</v>
      </c>
      <c r="N121" s="171">
        <v>612918</v>
      </c>
      <c r="O121" s="171">
        <v>545995</v>
      </c>
      <c r="P121" s="171">
        <v>519967</v>
      </c>
      <c r="Q121" s="171">
        <v>504520</v>
      </c>
      <c r="R121" s="171">
        <v>504520</v>
      </c>
      <c r="S121" s="171">
        <v>617373</v>
      </c>
      <c r="T121" s="171">
        <v>617373</v>
      </c>
      <c r="U121" s="171">
        <v>646254</v>
      </c>
      <c r="V121" s="171">
        <v>646254</v>
      </c>
      <c r="W121" s="171">
        <v>688267</v>
      </c>
      <c r="X121" s="171">
        <v>688267</v>
      </c>
      <c r="Y121" s="171">
        <v>760137</v>
      </c>
      <c r="Z121" s="171">
        <v>760137</v>
      </c>
      <c r="AA121" s="169"/>
      <c r="AB121" s="169"/>
      <c r="AC121" s="169"/>
      <c r="AD121" s="169"/>
      <c r="AE121" s="169"/>
      <c r="AF121" s="169"/>
      <c r="AG121" s="169"/>
      <c r="AH121" s="169"/>
      <c r="AI121" s="169"/>
      <c r="AJ121" s="169"/>
      <c r="AK121" s="169"/>
    </row>
    <row r="122" spans="2:37" s="168" customFormat="1" ht="14.25" hidden="1" outlineLevel="2">
      <c r="B122" s="168" t="s">
        <v>1</v>
      </c>
      <c r="D122" s="170" t="s">
        <v>23</v>
      </c>
      <c r="E122" s="171">
        <v>64949</v>
      </c>
      <c r="F122" s="171">
        <v>64948</v>
      </c>
      <c r="G122" s="171">
        <v>111844</v>
      </c>
      <c r="H122" s="171">
        <v>111845</v>
      </c>
      <c r="I122" s="171">
        <v>126805</v>
      </c>
      <c r="J122" s="171">
        <v>126804</v>
      </c>
      <c r="K122" s="171">
        <v>166234</v>
      </c>
      <c r="L122" s="171">
        <v>166234</v>
      </c>
      <c r="M122" s="171">
        <v>159683</v>
      </c>
      <c r="N122" s="171">
        <v>159683</v>
      </c>
      <c r="O122" s="171">
        <v>151223</v>
      </c>
      <c r="P122" s="171">
        <v>145110</v>
      </c>
      <c r="Q122" s="171">
        <v>157147</v>
      </c>
      <c r="R122" s="171">
        <v>157147</v>
      </c>
      <c r="S122" s="171">
        <v>191509</v>
      </c>
      <c r="T122" s="171">
        <v>191509</v>
      </c>
      <c r="U122" s="171">
        <v>207332</v>
      </c>
      <c r="V122" s="171">
        <v>207332</v>
      </c>
      <c r="W122" s="171">
        <v>214560</v>
      </c>
      <c r="X122" s="171">
        <v>214560</v>
      </c>
      <c r="Y122" s="171">
        <v>186308</v>
      </c>
      <c r="Z122" s="171">
        <v>186308</v>
      </c>
      <c r="AA122" s="169"/>
      <c r="AB122" s="169"/>
      <c r="AC122" s="169"/>
      <c r="AD122" s="169"/>
      <c r="AE122" s="169"/>
      <c r="AF122" s="169"/>
      <c r="AG122" s="169"/>
      <c r="AH122" s="169"/>
      <c r="AI122" s="169"/>
      <c r="AJ122" s="169"/>
      <c r="AK122" s="169"/>
    </row>
    <row r="123" spans="2:37" s="168" customFormat="1" ht="14.25" hidden="1" outlineLevel="2">
      <c r="B123" s="168" t="s">
        <v>1</v>
      </c>
      <c r="D123" s="170" t="s">
        <v>24</v>
      </c>
      <c r="E123" s="171">
        <v>1628554</v>
      </c>
      <c r="F123" s="171">
        <v>1628378</v>
      </c>
      <c r="G123" s="171">
        <v>3594337</v>
      </c>
      <c r="H123" s="171">
        <v>3594338</v>
      </c>
      <c r="I123" s="171">
        <v>2700848</v>
      </c>
      <c r="J123" s="171">
        <v>2700849</v>
      </c>
      <c r="K123" s="171">
        <v>2890597</v>
      </c>
      <c r="L123" s="171">
        <v>2890597</v>
      </c>
      <c r="M123" s="171">
        <v>2673127</v>
      </c>
      <c r="N123" s="171">
        <v>2673127</v>
      </c>
      <c r="O123" s="171">
        <v>2439843</v>
      </c>
      <c r="P123" s="171">
        <v>2268683</v>
      </c>
      <c r="Q123" s="171">
        <v>2419806</v>
      </c>
      <c r="R123" s="171">
        <v>2419806</v>
      </c>
      <c r="S123" s="171">
        <v>2528834</v>
      </c>
      <c r="T123" s="171">
        <v>2528834</v>
      </c>
      <c r="U123" s="171">
        <v>2484466</v>
      </c>
      <c r="V123" s="171">
        <v>2484466</v>
      </c>
      <c r="W123" s="171">
        <v>2624112</v>
      </c>
      <c r="X123" s="171">
        <v>2624112</v>
      </c>
      <c r="Y123" s="171">
        <v>2728997</v>
      </c>
      <c r="Z123" s="171">
        <v>2728997</v>
      </c>
      <c r="AA123" s="169"/>
      <c r="AB123" s="169"/>
      <c r="AC123" s="169"/>
      <c r="AD123" s="169"/>
      <c r="AE123" s="169"/>
      <c r="AF123" s="169"/>
      <c r="AG123" s="169"/>
      <c r="AH123" s="169"/>
      <c r="AI123" s="169"/>
      <c r="AJ123" s="169"/>
      <c r="AK123" s="169"/>
    </row>
    <row r="124" spans="2:37" s="168" customFormat="1" ht="14.25" hidden="1" outlineLevel="2">
      <c r="B124" s="168" t="s">
        <v>1</v>
      </c>
      <c r="D124" s="170" t="s">
        <v>25</v>
      </c>
      <c r="E124" s="171">
        <v>218122</v>
      </c>
      <c r="F124" s="171">
        <v>218095</v>
      </c>
      <c r="G124" s="171">
        <v>676796</v>
      </c>
      <c r="H124" s="171">
        <v>676797</v>
      </c>
      <c r="I124" s="171">
        <v>407014</v>
      </c>
      <c r="J124" s="171">
        <v>407015</v>
      </c>
      <c r="K124" s="171">
        <v>435101</v>
      </c>
      <c r="L124" s="171">
        <v>435101</v>
      </c>
      <c r="M124" s="171">
        <v>497390</v>
      </c>
      <c r="N124" s="171">
        <v>497390</v>
      </c>
      <c r="O124" s="171">
        <v>516774</v>
      </c>
      <c r="P124" s="171">
        <v>487849</v>
      </c>
      <c r="Q124" s="171">
        <v>517744</v>
      </c>
      <c r="R124" s="171">
        <v>517744</v>
      </c>
      <c r="S124" s="171">
        <v>609789</v>
      </c>
      <c r="T124" s="171">
        <v>609789</v>
      </c>
      <c r="U124" s="171">
        <v>669003</v>
      </c>
      <c r="V124" s="171">
        <v>669003</v>
      </c>
      <c r="W124" s="171">
        <v>686822</v>
      </c>
      <c r="X124" s="171">
        <v>686822</v>
      </c>
      <c r="Y124" s="171">
        <v>832331</v>
      </c>
      <c r="Z124" s="171">
        <v>832331</v>
      </c>
      <c r="AA124" s="169"/>
      <c r="AB124" s="169"/>
      <c r="AC124" s="169"/>
      <c r="AD124" s="169"/>
      <c r="AE124" s="169"/>
      <c r="AF124" s="169"/>
      <c r="AG124" s="169"/>
      <c r="AH124" s="169"/>
      <c r="AI124" s="169"/>
      <c r="AJ124" s="169"/>
      <c r="AK124" s="169"/>
    </row>
    <row r="125" spans="2:37" s="168" customFormat="1" ht="14.25" hidden="1" outlineLevel="2">
      <c r="B125" s="168" t="s">
        <v>1</v>
      </c>
      <c r="D125" s="170" t="s">
        <v>26</v>
      </c>
      <c r="E125" s="171">
        <v>358251</v>
      </c>
      <c r="F125" s="171">
        <v>358172</v>
      </c>
      <c r="G125" s="171">
        <v>705283</v>
      </c>
      <c r="H125" s="171">
        <v>705283</v>
      </c>
      <c r="I125" s="171">
        <v>956822</v>
      </c>
      <c r="J125" s="171">
        <v>956823</v>
      </c>
      <c r="K125" s="171">
        <v>995920</v>
      </c>
      <c r="L125" s="171">
        <v>995920</v>
      </c>
      <c r="M125" s="171">
        <v>1200585</v>
      </c>
      <c r="N125" s="171">
        <v>1200585</v>
      </c>
      <c r="O125" s="171">
        <v>1307553</v>
      </c>
      <c r="P125" s="171">
        <v>1279431</v>
      </c>
      <c r="Q125" s="171">
        <v>1176550</v>
      </c>
      <c r="R125" s="171">
        <v>1176550</v>
      </c>
      <c r="S125" s="171">
        <v>1251233</v>
      </c>
      <c r="T125" s="171">
        <v>1251233</v>
      </c>
      <c r="U125" s="171">
        <v>1152601</v>
      </c>
      <c r="V125" s="171">
        <v>1152601</v>
      </c>
      <c r="W125" s="171">
        <v>1045833</v>
      </c>
      <c r="X125" s="171">
        <v>1045833</v>
      </c>
      <c r="Y125" s="171">
        <v>981515</v>
      </c>
      <c r="Z125" s="171">
        <v>981515</v>
      </c>
      <c r="AA125" s="169"/>
      <c r="AB125" s="169"/>
      <c r="AC125" s="169"/>
      <c r="AD125" s="169"/>
      <c r="AE125" s="169"/>
      <c r="AF125" s="169"/>
      <c r="AG125" s="169"/>
      <c r="AH125" s="169"/>
      <c r="AI125" s="169"/>
      <c r="AJ125" s="169"/>
      <c r="AK125" s="169"/>
    </row>
    <row r="126" spans="2:37" s="168" customFormat="1" ht="14.25" hidden="1" outlineLevel="2">
      <c r="B126" s="168" t="s">
        <v>1</v>
      </c>
      <c r="D126" s="170" t="s">
        <v>27</v>
      </c>
      <c r="E126" s="171">
        <v>52705</v>
      </c>
      <c r="F126" s="171">
        <v>52699</v>
      </c>
      <c r="G126" s="171">
        <v>152706</v>
      </c>
      <c r="H126" s="171">
        <v>152706</v>
      </c>
      <c r="I126" s="171">
        <v>182340</v>
      </c>
      <c r="J126" s="171">
        <v>182340</v>
      </c>
      <c r="K126" s="171">
        <v>216026</v>
      </c>
      <c r="L126" s="171">
        <v>216026</v>
      </c>
      <c r="M126" s="171">
        <v>237363</v>
      </c>
      <c r="N126" s="171">
        <v>237363</v>
      </c>
      <c r="O126" s="171">
        <v>278863</v>
      </c>
      <c r="P126" s="171">
        <v>268676</v>
      </c>
      <c r="Q126" s="171">
        <v>330438</v>
      </c>
      <c r="R126" s="171">
        <v>330438</v>
      </c>
      <c r="S126" s="171">
        <v>345411</v>
      </c>
      <c r="T126" s="171">
        <v>345411</v>
      </c>
      <c r="U126" s="171">
        <v>347477</v>
      </c>
      <c r="V126" s="171">
        <v>347477</v>
      </c>
      <c r="W126" s="171">
        <v>379465</v>
      </c>
      <c r="X126" s="171">
        <v>379465</v>
      </c>
      <c r="Y126" s="171">
        <v>403606</v>
      </c>
      <c r="Z126" s="171">
        <v>403606</v>
      </c>
      <c r="AA126" s="169"/>
      <c r="AB126" s="169"/>
      <c r="AC126" s="169"/>
      <c r="AD126" s="169"/>
      <c r="AE126" s="169"/>
      <c r="AF126" s="169"/>
      <c r="AG126" s="169"/>
      <c r="AH126" s="169"/>
      <c r="AI126" s="169"/>
      <c r="AJ126" s="169"/>
      <c r="AK126" s="169"/>
    </row>
    <row r="127" spans="2:37" s="168" customFormat="1" ht="14.25" hidden="1" outlineLevel="2">
      <c r="B127" s="168" t="s">
        <v>1</v>
      </c>
      <c r="D127" s="170" t="s">
        <v>28</v>
      </c>
      <c r="E127" s="171">
        <v>371021</v>
      </c>
      <c r="F127" s="171">
        <v>370919</v>
      </c>
      <c r="G127" s="171">
        <v>647379</v>
      </c>
      <c r="H127" s="171">
        <v>647380</v>
      </c>
      <c r="I127" s="171">
        <v>793716</v>
      </c>
      <c r="J127" s="171">
        <v>793716</v>
      </c>
      <c r="K127" s="171">
        <v>879792</v>
      </c>
      <c r="L127" s="171">
        <v>879792</v>
      </c>
      <c r="M127" s="171">
        <v>795233</v>
      </c>
      <c r="N127" s="171">
        <v>795233</v>
      </c>
      <c r="O127" s="171">
        <v>749937</v>
      </c>
      <c r="P127" s="171">
        <v>701976</v>
      </c>
      <c r="Q127" s="171">
        <v>774174</v>
      </c>
      <c r="R127" s="171">
        <v>774174</v>
      </c>
      <c r="S127" s="171">
        <v>678031</v>
      </c>
      <c r="T127" s="171">
        <v>678031</v>
      </c>
      <c r="U127" s="171">
        <v>706840</v>
      </c>
      <c r="V127" s="171">
        <v>706840</v>
      </c>
      <c r="W127" s="171">
        <v>686136</v>
      </c>
      <c r="X127" s="171">
        <v>686136</v>
      </c>
      <c r="Y127" s="171">
        <v>668899</v>
      </c>
      <c r="Z127" s="171">
        <v>668899</v>
      </c>
      <c r="AA127" s="169"/>
      <c r="AB127" s="169"/>
      <c r="AC127" s="169"/>
      <c r="AD127" s="169"/>
      <c r="AE127" s="169"/>
      <c r="AF127" s="169"/>
      <c r="AG127" s="169"/>
      <c r="AH127" s="169"/>
      <c r="AI127" s="169"/>
      <c r="AJ127" s="169"/>
      <c r="AK127" s="169"/>
    </row>
    <row r="128" spans="2:37" s="168" customFormat="1" ht="14.25" hidden="1" outlineLevel="2">
      <c r="B128" s="168" t="s">
        <v>1</v>
      </c>
      <c r="D128" s="170" t="s">
        <v>223</v>
      </c>
      <c r="E128" s="171">
        <v>1431139</v>
      </c>
      <c r="F128" s="171">
        <v>1430850</v>
      </c>
      <c r="G128" s="171">
        <v>2909809</v>
      </c>
      <c r="H128" s="171">
        <v>2909810</v>
      </c>
      <c r="I128" s="171">
        <v>2845665</v>
      </c>
      <c r="J128" s="171">
        <v>2845664</v>
      </c>
      <c r="K128" s="171">
        <v>2980862</v>
      </c>
      <c r="L128" s="171">
        <v>2980862</v>
      </c>
      <c r="M128" s="171">
        <v>3072228</v>
      </c>
      <c r="N128" s="171">
        <v>3072228</v>
      </c>
      <c r="O128" s="171">
        <v>3047708</v>
      </c>
      <c r="P128" s="171">
        <v>2967985</v>
      </c>
      <c r="Q128" s="171">
        <v>2768121</v>
      </c>
      <c r="R128" s="171">
        <v>2768121</v>
      </c>
      <c r="S128" s="171">
        <v>2538780</v>
      </c>
      <c r="T128" s="171">
        <v>2538780</v>
      </c>
      <c r="U128" s="171">
        <v>2527901</v>
      </c>
      <c r="V128" s="171">
        <v>2527901</v>
      </c>
      <c r="W128" s="171">
        <v>2445168</v>
      </c>
      <c r="X128" s="171">
        <v>2445168</v>
      </c>
      <c r="Y128" s="171">
        <v>2297247</v>
      </c>
      <c r="Z128" s="171">
        <v>2297247</v>
      </c>
      <c r="AA128" s="169"/>
      <c r="AB128" s="169"/>
      <c r="AC128" s="169"/>
      <c r="AD128" s="169"/>
      <c r="AE128" s="169"/>
      <c r="AF128" s="169"/>
      <c r="AG128" s="169"/>
      <c r="AH128" s="169"/>
      <c r="AI128" s="169"/>
      <c r="AJ128" s="169"/>
      <c r="AK128" s="169"/>
    </row>
    <row r="129" spans="2:37" s="168" customFormat="1" ht="14.25" hidden="1" outlineLevel="2">
      <c r="B129" s="168" t="s">
        <v>1</v>
      </c>
      <c r="D129" s="170" t="s">
        <v>224</v>
      </c>
      <c r="E129" s="171">
        <v>0</v>
      </c>
      <c r="F129" s="171">
        <v>0</v>
      </c>
      <c r="G129" s="171">
        <v>0</v>
      </c>
      <c r="H129" s="171">
        <v>0</v>
      </c>
      <c r="I129" s="171">
        <v>0</v>
      </c>
      <c r="J129" s="171">
        <v>0</v>
      </c>
      <c r="K129" s="171">
        <v>0</v>
      </c>
      <c r="L129" s="171">
        <v>0</v>
      </c>
      <c r="M129" s="171">
        <v>0</v>
      </c>
      <c r="N129" s="171">
        <v>0</v>
      </c>
      <c r="O129" s="171">
        <v>0</v>
      </c>
      <c r="P129" s="171">
        <v>0</v>
      </c>
      <c r="Q129" s="171">
        <v>104793</v>
      </c>
      <c r="R129" s="171">
        <v>104793</v>
      </c>
      <c r="S129" s="171">
        <v>129460</v>
      </c>
      <c r="T129" s="171">
        <v>129460</v>
      </c>
      <c r="U129" s="171">
        <v>134838</v>
      </c>
      <c r="V129" s="171">
        <v>134838</v>
      </c>
      <c r="W129" s="171">
        <v>140622</v>
      </c>
      <c r="X129" s="171">
        <v>140622</v>
      </c>
      <c r="Y129" s="171">
        <v>190320</v>
      </c>
      <c r="Z129" s="171">
        <v>190320</v>
      </c>
      <c r="AA129" s="169"/>
      <c r="AB129" s="169"/>
      <c r="AC129" s="169"/>
      <c r="AD129" s="169"/>
      <c r="AE129" s="169"/>
      <c r="AF129" s="169"/>
      <c r="AG129" s="169"/>
      <c r="AH129" s="169"/>
      <c r="AI129" s="169"/>
      <c r="AJ129" s="169"/>
      <c r="AK129" s="169"/>
    </row>
    <row r="130" spans="2:37" s="168" customFormat="1" ht="14.25" hidden="1" outlineLevel="2">
      <c r="B130" s="168" t="s">
        <v>1</v>
      </c>
      <c r="D130" s="170" t="s">
        <v>400</v>
      </c>
      <c r="E130" s="171"/>
      <c r="F130" s="171"/>
      <c r="G130" s="171"/>
      <c r="H130" s="171"/>
      <c r="I130" s="171"/>
      <c r="J130" s="171"/>
      <c r="K130" s="171"/>
      <c r="L130" s="171"/>
      <c r="M130" s="171"/>
      <c r="N130" s="171"/>
      <c r="O130" s="171"/>
      <c r="P130" s="171"/>
      <c r="Q130" s="171"/>
      <c r="R130" s="171"/>
      <c r="S130" s="171"/>
      <c r="T130" s="171"/>
      <c r="U130" s="171">
        <v>0</v>
      </c>
      <c r="V130" s="171">
        <v>0</v>
      </c>
      <c r="W130" s="171">
        <v>0</v>
      </c>
      <c r="X130" s="171">
        <v>0</v>
      </c>
      <c r="Y130" s="171">
        <v>0</v>
      </c>
      <c r="Z130" s="171">
        <v>0</v>
      </c>
      <c r="AA130" s="169"/>
      <c r="AB130" s="169"/>
      <c r="AC130" s="169"/>
      <c r="AD130" s="169"/>
      <c r="AE130" s="169"/>
      <c r="AF130" s="169"/>
      <c r="AG130" s="169"/>
      <c r="AH130" s="169"/>
      <c r="AI130" s="169"/>
      <c r="AJ130" s="169"/>
      <c r="AK130" s="169"/>
    </row>
    <row r="131" spans="2:37" s="168" customFormat="1" ht="14.25" hidden="1" outlineLevel="2">
      <c r="B131" s="168" t="s">
        <v>1</v>
      </c>
      <c r="D131" s="170" t="s">
        <v>31</v>
      </c>
      <c r="E131" s="171">
        <v>933736</v>
      </c>
      <c r="F131" s="171">
        <v>933440</v>
      </c>
      <c r="G131" s="171">
        <v>1436131</v>
      </c>
      <c r="H131" s="171">
        <v>1436132</v>
      </c>
      <c r="I131" s="171">
        <v>1597628</v>
      </c>
      <c r="J131" s="171">
        <v>1597628</v>
      </c>
      <c r="K131" s="171">
        <v>1644714</v>
      </c>
      <c r="L131" s="171">
        <v>1644714</v>
      </c>
      <c r="M131" s="171">
        <v>1685713</v>
      </c>
      <c r="N131" s="171">
        <v>1685713</v>
      </c>
      <c r="O131" s="171">
        <v>1661853</v>
      </c>
      <c r="P131" s="171">
        <v>1460665</v>
      </c>
      <c r="Q131" s="171">
        <v>1517581</v>
      </c>
      <c r="R131" s="171">
        <v>1517581</v>
      </c>
      <c r="S131" s="171">
        <v>1502837</v>
      </c>
      <c r="T131" s="171">
        <v>1502837</v>
      </c>
      <c r="U131" s="171">
        <v>1552648</v>
      </c>
      <c r="V131" s="171">
        <v>1552648</v>
      </c>
      <c r="W131" s="171">
        <v>1495830</v>
      </c>
      <c r="X131" s="171">
        <v>1495830</v>
      </c>
      <c r="Y131" s="171">
        <v>1449309</v>
      </c>
      <c r="Z131" s="171">
        <v>1449309</v>
      </c>
      <c r="AA131" s="169"/>
      <c r="AB131" s="169"/>
      <c r="AC131" s="169"/>
      <c r="AD131" s="169"/>
      <c r="AE131" s="169"/>
      <c r="AF131" s="169"/>
      <c r="AG131" s="169"/>
      <c r="AH131" s="169"/>
      <c r="AI131" s="169"/>
      <c r="AJ131" s="169"/>
      <c r="AK131" s="169"/>
    </row>
    <row r="132" spans="2:37" s="168" customFormat="1" ht="14.25" hidden="1" outlineLevel="2">
      <c r="B132" s="168" t="s">
        <v>1</v>
      </c>
      <c r="D132" s="170" t="s">
        <v>225</v>
      </c>
      <c r="E132" s="171">
        <v>418681</v>
      </c>
      <c r="F132" s="171">
        <v>418681</v>
      </c>
      <c r="G132" s="171">
        <v>828294</v>
      </c>
      <c r="H132" s="171">
        <v>828295</v>
      </c>
      <c r="I132" s="171">
        <v>810469</v>
      </c>
      <c r="J132" s="171">
        <v>810469</v>
      </c>
      <c r="K132" s="171">
        <v>814701</v>
      </c>
      <c r="L132" s="171">
        <v>814701</v>
      </c>
      <c r="M132" s="171">
        <v>908153</v>
      </c>
      <c r="N132" s="171">
        <v>908153</v>
      </c>
      <c r="O132" s="171">
        <v>567522</v>
      </c>
      <c r="P132" s="171">
        <v>591816</v>
      </c>
      <c r="Q132" s="171">
        <v>674759</v>
      </c>
      <c r="R132" s="171">
        <v>674759</v>
      </c>
      <c r="S132" s="171">
        <v>694791</v>
      </c>
      <c r="T132" s="171">
        <v>694791</v>
      </c>
      <c r="U132" s="171">
        <v>625530</v>
      </c>
      <c r="V132" s="171">
        <v>625530</v>
      </c>
      <c r="W132" s="171">
        <v>516952</v>
      </c>
      <c r="X132" s="171">
        <v>516952</v>
      </c>
      <c r="Y132" s="171">
        <v>540973</v>
      </c>
      <c r="Z132" s="171">
        <v>540973</v>
      </c>
      <c r="AA132" s="169"/>
      <c r="AB132" s="169"/>
      <c r="AC132" s="169"/>
      <c r="AD132" s="169"/>
      <c r="AE132" s="169"/>
      <c r="AF132" s="169"/>
      <c r="AG132" s="169"/>
      <c r="AH132" s="169"/>
      <c r="AI132" s="169"/>
      <c r="AJ132" s="169"/>
      <c r="AK132" s="169"/>
    </row>
    <row r="133" spans="2:37" s="168" customFormat="1" ht="14.25" hidden="1" outlineLevel="2">
      <c r="B133" s="168" t="s">
        <v>1</v>
      </c>
      <c r="D133" s="170" t="s">
        <v>226</v>
      </c>
      <c r="E133" s="171">
        <v>1469115</v>
      </c>
      <c r="F133" s="171">
        <v>1468793</v>
      </c>
      <c r="G133" s="171">
        <v>2962652</v>
      </c>
      <c r="H133" s="171">
        <v>2962653</v>
      </c>
      <c r="I133" s="171">
        <v>3001059</v>
      </c>
      <c r="J133" s="171">
        <v>3001059</v>
      </c>
      <c r="K133" s="171">
        <v>3215234</v>
      </c>
      <c r="L133" s="171">
        <v>3215234</v>
      </c>
      <c r="M133" s="171">
        <v>3360643</v>
      </c>
      <c r="N133" s="171">
        <v>3360643</v>
      </c>
      <c r="O133" s="171">
        <v>3197746</v>
      </c>
      <c r="P133" s="171">
        <v>3015597</v>
      </c>
      <c r="Q133" s="171">
        <v>2801960</v>
      </c>
      <c r="R133" s="171">
        <v>2801960</v>
      </c>
      <c r="S133" s="171">
        <v>2835223</v>
      </c>
      <c r="T133" s="171">
        <v>2835223</v>
      </c>
      <c r="U133" s="171">
        <v>3298181</v>
      </c>
      <c r="V133" s="171">
        <v>3298181</v>
      </c>
      <c r="W133" s="171">
        <v>3156908</v>
      </c>
      <c r="X133" s="171">
        <v>3156908</v>
      </c>
      <c r="Y133" s="171">
        <v>3292458</v>
      </c>
      <c r="Z133" s="171">
        <v>3292458</v>
      </c>
      <c r="AA133" s="169"/>
      <c r="AB133" s="169"/>
      <c r="AC133" s="169"/>
      <c r="AD133" s="169"/>
      <c r="AE133" s="169"/>
      <c r="AF133" s="169"/>
      <c r="AG133" s="169"/>
      <c r="AH133" s="169"/>
      <c r="AI133" s="169"/>
      <c r="AJ133" s="169"/>
      <c r="AK133" s="169"/>
    </row>
    <row r="134" spans="2:37" s="168" customFormat="1" ht="14.25" hidden="1" outlineLevel="2">
      <c r="B134" s="168" t="s">
        <v>1</v>
      </c>
      <c r="D134" s="170" t="s">
        <v>34</v>
      </c>
      <c r="E134" s="171">
        <v>477595</v>
      </c>
      <c r="F134" s="171">
        <v>477474</v>
      </c>
      <c r="G134" s="171">
        <v>771944</v>
      </c>
      <c r="H134" s="171">
        <v>771944</v>
      </c>
      <c r="I134" s="171">
        <v>924807</v>
      </c>
      <c r="J134" s="171">
        <v>924807</v>
      </c>
      <c r="K134" s="171">
        <v>932491</v>
      </c>
      <c r="L134" s="171">
        <v>932491</v>
      </c>
      <c r="M134" s="171">
        <v>908919</v>
      </c>
      <c r="N134" s="171">
        <v>908919</v>
      </c>
      <c r="O134" s="171">
        <v>792793</v>
      </c>
      <c r="P134" s="171">
        <v>724702</v>
      </c>
      <c r="Q134" s="171">
        <v>844227</v>
      </c>
      <c r="R134" s="171">
        <v>844227</v>
      </c>
      <c r="S134" s="171">
        <v>906034</v>
      </c>
      <c r="T134" s="171">
        <v>906034</v>
      </c>
      <c r="U134" s="171">
        <v>826635</v>
      </c>
      <c r="V134" s="171">
        <v>826635</v>
      </c>
      <c r="W134" s="171">
        <v>853442</v>
      </c>
      <c r="X134" s="171">
        <v>853442</v>
      </c>
      <c r="Y134" s="171">
        <v>833669</v>
      </c>
      <c r="Z134" s="171">
        <v>833669</v>
      </c>
      <c r="AA134" s="169"/>
      <c r="AB134" s="169"/>
      <c r="AC134" s="169"/>
      <c r="AD134" s="169"/>
      <c r="AE134" s="169"/>
      <c r="AF134" s="169"/>
      <c r="AG134" s="169"/>
      <c r="AH134" s="169"/>
      <c r="AI134" s="169"/>
      <c r="AJ134" s="169"/>
      <c r="AK134" s="169"/>
    </row>
    <row r="135" spans="2:37" s="168" customFormat="1" ht="14.25" hidden="1" outlineLevel="2">
      <c r="B135" s="168" t="s">
        <v>1</v>
      </c>
      <c r="D135" s="170" t="s">
        <v>227</v>
      </c>
      <c r="E135" s="171">
        <v>413338</v>
      </c>
      <c r="F135" s="171">
        <v>413301</v>
      </c>
      <c r="G135" s="171">
        <v>1040622</v>
      </c>
      <c r="H135" s="171">
        <v>1040622</v>
      </c>
      <c r="I135" s="171">
        <v>817024</v>
      </c>
      <c r="J135" s="171">
        <v>817024</v>
      </c>
      <c r="K135" s="171">
        <v>781413</v>
      </c>
      <c r="L135" s="171">
        <v>781413</v>
      </c>
      <c r="M135" s="171">
        <v>743962</v>
      </c>
      <c r="N135" s="171">
        <v>743962</v>
      </c>
      <c r="O135" s="171">
        <v>709574</v>
      </c>
      <c r="P135" s="171">
        <v>713282</v>
      </c>
      <c r="Q135" s="171">
        <v>828067</v>
      </c>
      <c r="R135" s="171">
        <v>828067</v>
      </c>
      <c r="S135" s="171">
        <v>790472</v>
      </c>
      <c r="T135" s="171">
        <v>790472</v>
      </c>
      <c r="U135" s="171">
        <v>750755</v>
      </c>
      <c r="V135" s="171">
        <v>750755</v>
      </c>
      <c r="W135" s="171">
        <v>704931</v>
      </c>
      <c r="X135" s="171">
        <v>704931</v>
      </c>
      <c r="Y135" s="171">
        <v>774225</v>
      </c>
      <c r="Z135" s="171">
        <v>774225</v>
      </c>
      <c r="AA135" s="169"/>
      <c r="AB135" s="169"/>
      <c r="AC135" s="169"/>
      <c r="AD135" s="169"/>
      <c r="AE135" s="169"/>
      <c r="AF135" s="169"/>
      <c r="AG135" s="169"/>
      <c r="AH135" s="169"/>
      <c r="AI135" s="169"/>
      <c r="AJ135" s="169"/>
      <c r="AK135" s="169"/>
    </row>
    <row r="136" spans="2:37" s="168" customFormat="1" ht="14.25" hidden="1" outlineLevel="2">
      <c r="B136" s="168" t="s">
        <v>1</v>
      </c>
      <c r="D136" s="170" t="s">
        <v>36</v>
      </c>
      <c r="E136" s="171">
        <v>614645</v>
      </c>
      <c r="F136" s="171">
        <v>614645</v>
      </c>
      <c r="G136" s="171">
        <v>1040335</v>
      </c>
      <c r="H136" s="171">
        <v>1040336</v>
      </c>
      <c r="I136" s="171">
        <v>1288655</v>
      </c>
      <c r="J136" s="171">
        <v>1288655</v>
      </c>
      <c r="K136" s="171">
        <v>1363824</v>
      </c>
      <c r="L136" s="171">
        <v>1363824</v>
      </c>
      <c r="M136" s="171">
        <v>1232862</v>
      </c>
      <c r="N136" s="171">
        <v>1232862</v>
      </c>
      <c r="O136" s="171">
        <v>1208401</v>
      </c>
      <c r="P136" s="171">
        <v>1079716</v>
      </c>
      <c r="Q136" s="171">
        <v>1090205</v>
      </c>
      <c r="R136" s="171">
        <v>1090205</v>
      </c>
      <c r="S136" s="171">
        <v>1082707</v>
      </c>
      <c r="T136" s="171">
        <v>1082708</v>
      </c>
      <c r="U136" s="171">
        <v>1119446</v>
      </c>
      <c r="V136" s="171">
        <v>1119446</v>
      </c>
      <c r="W136" s="171">
        <v>1071773</v>
      </c>
      <c r="X136" s="171">
        <v>1071773</v>
      </c>
      <c r="Y136" s="171">
        <v>1067966</v>
      </c>
      <c r="Z136" s="171">
        <v>1067966</v>
      </c>
      <c r="AA136" s="169"/>
      <c r="AB136" s="169"/>
      <c r="AC136" s="169"/>
      <c r="AD136" s="169"/>
      <c r="AE136" s="169"/>
      <c r="AF136" s="169"/>
      <c r="AG136" s="169"/>
      <c r="AH136" s="169"/>
      <c r="AI136" s="169"/>
      <c r="AJ136" s="169"/>
      <c r="AK136" s="169"/>
    </row>
    <row r="137" spans="2:37" s="168" customFormat="1" ht="14.25" hidden="1" outlineLevel="2">
      <c r="B137" s="168" t="s">
        <v>1</v>
      </c>
      <c r="D137" s="170" t="s">
        <v>40</v>
      </c>
      <c r="E137" s="171">
        <v>878157</v>
      </c>
      <c r="F137" s="171">
        <v>875231</v>
      </c>
      <c r="G137" s="171">
        <v>1561097</v>
      </c>
      <c r="H137" s="171">
        <v>1561098</v>
      </c>
      <c r="I137" s="171">
        <v>1879097</v>
      </c>
      <c r="J137" s="171">
        <v>1879097</v>
      </c>
      <c r="K137" s="171">
        <v>1926133</v>
      </c>
      <c r="L137" s="171">
        <v>1926133</v>
      </c>
      <c r="M137" s="171">
        <v>2044113</v>
      </c>
      <c r="N137" s="171">
        <v>2044113</v>
      </c>
      <c r="O137" s="171">
        <v>2182156</v>
      </c>
      <c r="P137" s="171">
        <v>2142126</v>
      </c>
      <c r="Q137" s="171">
        <v>2011542</v>
      </c>
      <c r="R137" s="171">
        <v>2011542</v>
      </c>
      <c r="S137" s="171">
        <v>1939368</v>
      </c>
      <c r="T137" s="171">
        <v>1939368</v>
      </c>
      <c r="U137" s="171">
        <v>2099637</v>
      </c>
      <c r="V137" s="171">
        <v>2099637</v>
      </c>
      <c r="W137" s="171">
        <v>2204437</v>
      </c>
      <c r="X137" s="171">
        <v>2204437</v>
      </c>
      <c r="Y137" s="171">
        <v>2312753</v>
      </c>
      <c r="Z137" s="171">
        <v>2312753</v>
      </c>
      <c r="AA137" s="169"/>
      <c r="AB137" s="169"/>
      <c r="AC137" s="169"/>
      <c r="AD137" s="169"/>
      <c r="AE137" s="169"/>
      <c r="AF137" s="169"/>
      <c r="AG137" s="169"/>
      <c r="AH137" s="169"/>
      <c r="AI137" s="169"/>
      <c r="AJ137" s="169"/>
      <c r="AK137" s="169"/>
    </row>
    <row r="138" spans="2:37" s="168" customFormat="1" ht="14.25" hidden="1" outlineLevel="2">
      <c r="B138" s="168" t="s">
        <v>1</v>
      </c>
      <c r="D138" s="170" t="s">
        <v>257</v>
      </c>
      <c r="E138" s="171">
        <v>1407155</v>
      </c>
      <c r="F138" s="171">
        <v>1406821</v>
      </c>
      <c r="G138" s="171">
        <v>2519383</v>
      </c>
      <c r="H138" s="171">
        <v>2519383</v>
      </c>
      <c r="I138" s="171">
        <v>2795409</v>
      </c>
      <c r="J138" s="171">
        <v>2795409</v>
      </c>
      <c r="K138" s="171">
        <v>2787751</v>
      </c>
      <c r="L138" s="171">
        <v>2787751</v>
      </c>
      <c r="M138" s="171">
        <v>2937414</v>
      </c>
      <c r="N138" s="171">
        <v>2937414</v>
      </c>
      <c r="O138" s="171">
        <v>2929118</v>
      </c>
      <c r="P138" s="171">
        <v>2858419</v>
      </c>
      <c r="Q138" s="171">
        <v>2697701</v>
      </c>
      <c r="R138" s="171">
        <v>2697701</v>
      </c>
      <c r="S138" s="171">
        <v>2704522</v>
      </c>
      <c r="T138" s="171">
        <v>2704522</v>
      </c>
      <c r="U138" s="171">
        <v>2654768</v>
      </c>
      <c r="V138" s="171">
        <v>2654768</v>
      </c>
      <c r="W138" s="171">
        <v>2591395</v>
      </c>
      <c r="X138" s="171">
        <v>2591395</v>
      </c>
      <c r="Y138" s="171">
        <v>2418554</v>
      </c>
      <c r="Z138" s="171">
        <v>2418554</v>
      </c>
      <c r="AA138" s="169"/>
      <c r="AB138" s="169"/>
      <c r="AC138" s="169"/>
      <c r="AD138" s="169"/>
      <c r="AE138" s="169"/>
      <c r="AF138" s="169"/>
      <c r="AG138" s="169"/>
      <c r="AH138" s="169"/>
      <c r="AI138" s="169"/>
      <c r="AJ138" s="169"/>
      <c r="AK138" s="169"/>
    </row>
    <row r="139" spans="2:37" s="168" customFormat="1" ht="14.25" hidden="1" outlineLevel="2">
      <c r="B139" s="168" t="s">
        <v>1</v>
      </c>
      <c r="D139" s="170" t="s">
        <v>41</v>
      </c>
      <c r="E139" s="171">
        <v>133517</v>
      </c>
      <c r="F139" s="171">
        <v>133487</v>
      </c>
      <c r="G139" s="171">
        <v>224755</v>
      </c>
      <c r="H139" s="171">
        <v>224756</v>
      </c>
      <c r="I139" s="171">
        <v>240540</v>
      </c>
      <c r="J139" s="171">
        <v>240539</v>
      </c>
      <c r="K139" s="171">
        <v>250209</v>
      </c>
      <c r="L139" s="171">
        <v>250209</v>
      </c>
      <c r="M139" s="171">
        <v>246188</v>
      </c>
      <c r="N139" s="171">
        <v>246188</v>
      </c>
      <c r="O139" s="171">
        <v>188580</v>
      </c>
      <c r="P139" s="171">
        <v>178768</v>
      </c>
      <c r="Q139" s="171">
        <v>207670</v>
      </c>
      <c r="R139" s="171">
        <v>207670</v>
      </c>
      <c r="S139" s="171">
        <v>167388</v>
      </c>
      <c r="T139" s="171">
        <v>167388</v>
      </c>
      <c r="U139" s="171">
        <v>156347</v>
      </c>
      <c r="V139" s="171">
        <v>156347</v>
      </c>
      <c r="W139" s="171">
        <v>174723</v>
      </c>
      <c r="X139" s="171">
        <v>174723</v>
      </c>
      <c r="Y139" s="171">
        <v>149820</v>
      </c>
      <c r="Z139" s="171">
        <v>149820</v>
      </c>
      <c r="AA139" s="169"/>
      <c r="AB139" s="169"/>
      <c r="AC139" s="169"/>
      <c r="AD139" s="169"/>
      <c r="AE139" s="169"/>
      <c r="AF139" s="169"/>
      <c r="AG139" s="169"/>
      <c r="AH139" s="169"/>
      <c r="AI139" s="169"/>
      <c r="AJ139" s="169"/>
      <c r="AK139" s="169"/>
    </row>
    <row r="140" spans="2:37" s="168" customFormat="1" ht="14.25" hidden="1" outlineLevel="2">
      <c r="B140" s="168" t="s">
        <v>1</v>
      </c>
      <c r="D140" s="170" t="s">
        <v>228</v>
      </c>
      <c r="E140" s="171">
        <v>42997</v>
      </c>
      <c r="F140" s="171">
        <v>42980</v>
      </c>
      <c r="G140" s="171">
        <v>73634</v>
      </c>
      <c r="H140" s="171">
        <v>73635</v>
      </c>
      <c r="I140" s="171">
        <v>90342</v>
      </c>
      <c r="J140" s="171">
        <v>90342</v>
      </c>
      <c r="K140" s="171">
        <v>122381</v>
      </c>
      <c r="L140" s="171">
        <v>122381</v>
      </c>
      <c r="M140" s="171">
        <v>132861</v>
      </c>
      <c r="N140" s="171">
        <v>132861</v>
      </c>
      <c r="O140" s="171">
        <v>143472</v>
      </c>
      <c r="P140" s="171">
        <v>123432</v>
      </c>
      <c r="Q140" s="171">
        <v>146245</v>
      </c>
      <c r="R140" s="171">
        <v>146245</v>
      </c>
      <c r="S140" s="171">
        <v>138579</v>
      </c>
      <c r="T140" s="171">
        <v>138578</v>
      </c>
      <c r="U140" s="171">
        <v>119225</v>
      </c>
      <c r="V140" s="171">
        <v>119225</v>
      </c>
      <c r="W140" s="171">
        <v>129614</v>
      </c>
      <c r="X140" s="171">
        <v>129614</v>
      </c>
      <c r="Y140" s="171">
        <v>123518</v>
      </c>
      <c r="Z140" s="171">
        <v>123518</v>
      </c>
      <c r="AA140" s="169"/>
      <c r="AB140" s="169"/>
      <c r="AC140" s="169"/>
      <c r="AD140" s="169"/>
      <c r="AE140" s="169"/>
      <c r="AF140" s="169"/>
      <c r="AG140" s="169"/>
      <c r="AH140" s="169"/>
      <c r="AI140" s="169"/>
      <c r="AJ140" s="169"/>
      <c r="AK140" s="169"/>
    </row>
    <row r="141" spans="2:37" s="237" customFormat="1" ht="14.25" hidden="1" outlineLevel="2">
      <c r="B141" s="237" t="s">
        <v>1</v>
      </c>
      <c r="D141" s="329" t="s">
        <v>244</v>
      </c>
      <c r="E141" s="330">
        <f t="shared" ref="E141:T141" si="6">SUM(E101:E140)</f>
        <v>23147815</v>
      </c>
      <c r="F141" s="330">
        <f t="shared" si="6"/>
        <v>23140882</v>
      </c>
      <c r="G141" s="330">
        <f t="shared" si="6"/>
        <v>47192098</v>
      </c>
      <c r="H141" s="330">
        <f t="shared" si="6"/>
        <v>47192121</v>
      </c>
      <c r="I141" s="330">
        <f t="shared" si="6"/>
        <v>46041549</v>
      </c>
      <c r="J141" s="330">
        <f t="shared" si="6"/>
        <v>46041547</v>
      </c>
      <c r="K141" s="330">
        <f t="shared" si="6"/>
        <v>48365415</v>
      </c>
      <c r="L141" s="330">
        <f t="shared" si="6"/>
        <v>48365415</v>
      </c>
      <c r="M141" s="330">
        <f t="shared" si="6"/>
        <v>50141810</v>
      </c>
      <c r="N141" s="330">
        <f t="shared" si="6"/>
        <v>50141810</v>
      </c>
      <c r="O141" s="330">
        <f t="shared" si="6"/>
        <v>50187752</v>
      </c>
      <c r="P141" s="330">
        <f t="shared" si="6"/>
        <v>46708115</v>
      </c>
      <c r="Q141" s="330">
        <f t="shared" si="6"/>
        <v>47855972</v>
      </c>
      <c r="R141" s="330">
        <f t="shared" si="6"/>
        <v>47855972</v>
      </c>
      <c r="S141" s="330">
        <f t="shared" si="6"/>
        <v>48690264</v>
      </c>
      <c r="T141" s="330">
        <f t="shared" si="6"/>
        <v>48690264</v>
      </c>
      <c r="U141" s="330">
        <f t="shared" ref="U141" si="7">SUM(U101:U140)</f>
        <v>49366599</v>
      </c>
      <c r="V141" s="330">
        <f t="shared" ref="V141:W141" si="8">SUM(V101:V140)</f>
        <v>49366599</v>
      </c>
      <c r="W141" s="330">
        <f t="shared" si="8"/>
        <v>47703813</v>
      </c>
      <c r="X141" s="330">
        <f t="shared" ref="X141:Z141" si="9">SUM(X101:X140)</f>
        <v>47703813</v>
      </c>
      <c r="Y141" s="330">
        <f t="shared" si="9"/>
        <v>47866163</v>
      </c>
      <c r="Z141" s="330">
        <f t="shared" si="9"/>
        <v>47866163</v>
      </c>
      <c r="AA141" s="332"/>
      <c r="AB141" s="332"/>
      <c r="AC141" s="332"/>
      <c r="AD141" s="332"/>
      <c r="AE141" s="332"/>
      <c r="AF141" s="332"/>
      <c r="AG141" s="332"/>
      <c r="AH141" s="332"/>
      <c r="AI141" s="332"/>
      <c r="AJ141" s="332"/>
      <c r="AK141" s="332"/>
    </row>
    <row r="142" spans="2:37" s="168" customFormat="1" ht="14.25" hidden="1" outlineLevel="2">
      <c r="D142" s="170"/>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c r="AA142" s="169"/>
      <c r="AB142" s="169"/>
      <c r="AC142" s="169"/>
      <c r="AD142" s="169"/>
      <c r="AE142" s="169"/>
      <c r="AF142" s="169"/>
      <c r="AG142" s="169"/>
      <c r="AH142" s="169"/>
      <c r="AI142" s="169"/>
      <c r="AJ142" s="169"/>
      <c r="AK142" s="169"/>
    </row>
    <row r="143" spans="2:37" s="168" customFormat="1" ht="14.25" hidden="1" outlineLevel="2">
      <c r="D143" s="170"/>
      <c r="E143" s="171"/>
      <c r="F143" s="171"/>
      <c r="G143" s="171"/>
      <c r="H143" s="171"/>
      <c r="I143" s="171"/>
      <c r="J143" s="171"/>
      <c r="K143" s="171"/>
      <c r="L143" s="171"/>
      <c r="M143" s="171"/>
      <c r="N143" s="171"/>
      <c r="O143" s="171"/>
      <c r="P143" s="171"/>
      <c r="Q143" s="171"/>
      <c r="R143" s="171"/>
      <c r="S143" s="171"/>
      <c r="T143" s="171"/>
      <c r="U143" s="171"/>
      <c r="V143" s="171"/>
      <c r="W143" s="171"/>
      <c r="X143" s="171"/>
      <c r="Y143" s="171"/>
      <c r="Z143" s="171"/>
      <c r="AA143" s="169"/>
      <c r="AB143" s="169"/>
      <c r="AC143" s="169"/>
      <c r="AD143" s="169"/>
      <c r="AE143" s="169"/>
      <c r="AF143" s="169"/>
      <c r="AG143" s="169"/>
      <c r="AH143" s="169"/>
      <c r="AI143" s="169"/>
      <c r="AJ143" s="169"/>
      <c r="AK143" s="169"/>
    </row>
    <row r="144" spans="2:37" s="168" customFormat="1" ht="14.25" hidden="1" outlineLevel="2">
      <c r="D144" s="170"/>
      <c r="E144" s="171"/>
      <c r="F144" s="171"/>
      <c r="G144" s="171"/>
      <c r="H144" s="171"/>
      <c r="I144" s="171"/>
      <c r="J144" s="171"/>
      <c r="K144" s="171"/>
      <c r="L144" s="171"/>
      <c r="M144" s="171"/>
      <c r="N144" s="171"/>
      <c r="O144" s="171"/>
      <c r="P144" s="171"/>
      <c r="Q144" s="171"/>
      <c r="R144" s="171"/>
      <c r="S144" s="171"/>
      <c r="T144" s="171"/>
      <c r="U144" s="171"/>
      <c r="V144" s="171"/>
      <c r="W144" s="171"/>
      <c r="X144" s="171"/>
      <c r="Y144" s="171"/>
      <c r="Z144" s="171"/>
      <c r="AA144" s="169"/>
      <c r="AB144" s="169"/>
      <c r="AC144" s="169"/>
      <c r="AD144" s="169"/>
      <c r="AE144" s="169"/>
      <c r="AF144" s="169"/>
      <c r="AG144" s="169"/>
      <c r="AH144" s="169"/>
      <c r="AI144" s="169"/>
      <c r="AJ144" s="169"/>
      <c r="AK144" s="169"/>
    </row>
    <row r="145" spans="2:37" s="168" customFormat="1" ht="14.25" hidden="1" outlineLevel="2">
      <c r="D145" s="170"/>
      <c r="E145" s="171"/>
      <c r="F145" s="171"/>
      <c r="G145" s="171"/>
      <c r="H145" s="171"/>
      <c r="I145" s="171"/>
      <c r="J145" s="171"/>
      <c r="K145" s="171"/>
      <c r="L145" s="171"/>
      <c r="M145" s="171"/>
      <c r="N145" s="171"/>
      <c r="O145" s="171"/>
      <c r="P145" s="171"/>
      <c r="Q145" s="171"/>
      <c r="R145" s="171"/>
      <c r="S145" s="171"/>
      <c r="T145" s="171"/>
      <c r="U145" s="171"/>
      <c r="V145" s="171"/>
      <c r="W145" s="171"/>
      <c r="X145" s="171"/>
      <c r="Y145" s="171"/>
      <c r="Z145" s="171"/>
      <c r="AA145" s="169"/>
      <c r="AB145" s="169"/>
      <c r="AC145" s="169"/>
      <c r="AD145" s="169"/>
      <c r="AE145" s="169"/>
      <c r="AF145" s="169"/>
      <c r="AG145" s="169"/>
      <c r="AH145" s="169"/>
      <c r="AI145" s="169"/>
      <c r="AJ145" s="169"/>
      <c r="AK145" s="169"/>
    </row>
    <row r="146" spans="2:37" s="168" customFormat="1" ht="14.25" hidden="1" outlineLevel="2">
      <c r="D146" s="170"/>
      <c r="E146" s="171"/>
      <c r="F146" s="171"/>
      <c r="G146" s="171"/>
      <c r="H146" s="171"/>
      <c r="I146" s="171"/>
      <c r="J146" s="171"/>
      <c r="K146" s="171"/>
      <c r="L146" s="171"/>
      <c r="M146" s="171"/>
      <c r="N146" s="171"/>
      <c r="O146" s="171"/>
      <c r="P146" s="171"/>
      <c r="Q146" s="171"/>
      <c r="R146" s="171"/>
      <c r="S146" s="171"/>
      <c r="T146" s="171"/>
      <c r="U146" s="171"/>
      <c r="V146" s="171"/>
      <c r="W146" s="171"/>
      <c r="X146" s="171"/>
      <c r="Y146" s="171"/>
      <c r="Z146" s="171"/>
      <c r="AA146" s="169"/>
      <c r="AB146" s="169"/>
      <c r="AC146" s="169"/>
      <c r="AD146" s="169"/>
      <c r="AE146" s="169"/>
      <c r="AF146" s="169"/>
      <c r="AG146" s="169"/>
      <c r="AH146" s="169"/>
      <c r="AI146" s="169"/>
      <c r="AJ146" s="169"/>
      <c r="AK146" s="169"/>
    </row>
    <row r="147" spans="2:37" s="168" customFormat="1" ht="14.25" hidden="1" outlineLevel="2">
      <c r="D147" s="170"/>
      <c r="E147" s="171"/>
      <c r="F147" s="171"/>
      <c r="G147" s="171"/>
      <c r="H147" s="171"/>
      <c r="I147" s="171"/>
      <c r="J147" s="171"/>
      <c r="K147" s="171"/>
      <c r="L147" s="171"/>
      <c r="M147" s="171"/>
      <c r="N147" s="171"/>
      <c r="O147" s="171"/>
      <c r="P147" s="171"/>
      <c r="Q147" s="171"/>
      <c r="R147" s="171"/>
      <c r="S147" s="171"/>
      <c r="T147" s="171"/>
      <c r="U147" s="171"/>
      <c r="V147" s="171"/>
      <c r="W147" s="171"/>
      <c r="X147" s="171"/>
      <c r="Y147" s="171"/>
      <c r="Z147" s="171"/>
      <c r="AA147" s="169"/>
      <c r="AB147" s="169"/>
      <c r="AC147" s="169"/>
      <c r="AD147" s="169"/>
      <c r="AE147" s="169"/>
      <c r="AF147" s="169"/>
      <c r="AG147" s="169"/>
      <c r="AH147" s="169"/>
      <c r="AI147" s="169"/>
      <c r="AJ147" s="169"/>
      <c r="AK147" s="169"/>
    </row>
    <row r="148" spans="2:37" s="168" customFormat="1" ht="14.25" hidden="1" outlineLevel="1" collapsed="1">
      <c r="D148" s="6" t="s">
        <v>473</v>
      </c>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69"/>
      <c r="AB148" s="169"/>
      <c r="AC148" s="169"/>
      <c r="AD148" s="169"/>
      <c r="AE148" s="169"/>
      <c r="AF148" s="169"/>
      <c r="AG148" s="169"/>
      <c r="AH148" s="169"/>
      <c r="AI148" s="169"/>
      <c r="AJ148" s="169"/>
      <c r="AK148" s="169"/>
    </row>
    <row r="149" spans="2:37" s="168" customFormat="1" ht="14.25" hidden="1" outlineLevel="2">
      <c r="B149" s="168" t="s">
        <v>1</v>
      </c>
      <c r="D149" s="170" t="s">
        <v>3</v>
      </c>
      <c r="E149" s="171">
        <v>11980992</v>
      </c>
      <c r="F149" s="171">
        <v>11980993</v>
      </c>
      <c r="G149" s="171">
        <v>12170994</v>
      </c>
      <c r="H149" s="171">
        <v>12170994</v>
      </c>
      <c r="I149" s="171">
        <v>12187468</v>
      </c>
      <c r="J149" s="171">
        <v>12187468</v>
      </c>
      <c r="K149" s="171">
        <v>13588354</v>
      </c>
      <c r="L149" s="171">
        <v>13588354</v>
      </c>
      <c r="M149" s="171">
        <v>12370205</v>
      </c>
      <c r="N149" s="171">
        <v>12370205</v>
      </c>
      <c r="O149" s="171">
        <v>14043809</v>
      </c>
      <c r="P149" s="171">
        <v>12433698</v>
      </c>
      <c r="Q149" s="171">
        <v>14386716</v>
      </c>
      <c r="R149" s="171">
        <v>14386716</v>
      </c>
      <c r="S149" s="171">
        <v>15289010</v>
      </c>
      <c r="T149" s="171">
        <v>15289010</v>
      </c>
      <c r="U149" s="171">
        <v>16247695</v>
      </c>
      <c r="V149" s="171">
        <v>16247695</v>
      </c>
      <c r="W149" s="171">
        <v>16793359</v>
      </c>
      <c r="X149" s="171">
        <v>16793359</v>
      </c>
      <c r="Y149" s="171">
        <v>18301330</v>
      </c>
      <c r="Z149" s="171">
        <v>18301330</v>
      </c>
      <c r="AA149" s="169"/>
      <c r="AB149" s="169"/>
      <c r="AC149" s="169"/>
      <c r="AD149" s="169"/>
      <c r="AE149" s="169"/>
      <c r="AF149" s="169"/>
      <c r="AG149" s="169"/>
      <c r="AH149" s="169"/>
      <c r="AI149" s="169"/>
      <c r="AJ149" s="169"/>
      <c r="AK149" s="169"/>
    </row>
    <row r="150" spans="2:37" s="168" customFormat="1" ht="14.25" hidden="1" outlineLevel="2">
      <c r="B150" s="168" t="s">
        <v>1</v>
      </c>
      <c r="D150" s="170" t="s">
        <v>4</v>
      </c>
      <c r="E150" s="171">
        <v>54547969</v>
      </c>
      <c r="F150" s="171">
        <v>54547000</v>
      </c>
      <c r="G150" s="171">
        <v>57363692</v>
      </c>
      <c r="H150" s="171">
        <v>57363692</v>
      </c>
      <c r="I150" s="171">
        <v>51605105</v>
      </c>
      <c r="J150" s="171">
        <v>51605104</v>
      </c>
      <c r="K150" s="171">
        <v>53771789</v>
      </c>
      <c r="L150" s="171">
        <v>53771789</v>
      </c>
      <c r="M150" s="171">
        <v>58054550</v>
      </c>
      <c r="N150" s="171">
        <v>58054550</v>
      </c>
      <c r="O150" s="171">
        <v>57706153</v>
      </c>
      <c r="P150" s="171">
        <v>50834642</v>
      </c>
      <c r="Q150" s="171">
        <v>54853103</v>
      </c>
      <c r="R150" s="171">
        <v>54853103</v>
      </c>
      <c r="S150" s="171">
        <v>56727027</v>
      </c>
      <c r="T150" s="171">
        <v>56727027</v>
      </c>
      <c r="U150" s="171">
        <v>57796963</v>
      </c>
      <c r="V150" s="171">
        <v>57796963</v>
      </c>
      <c r="W150" s="171">
        <v>60255256</v>
      </c>
      <c r="X150" s="171">
        <v>60255256</v>
      </c>
      <c r="Y150" s="171">
        <v>58598161</v>
      </c>
      <c r="Z150" s="171">
        <v>58598161</v>
      </c>
      <c r="AA150" s="169"/>
      <c r="AB150" s="169"/>
      <c r="AC150" s="169"/>
      <c r="AD150" s="169"/>
      <c r="AE150" s="169"/>
      <c r="AF150" s="169"/>
      <c r="AG150" s="169"/>
      <c r="AH150" s="169"/>
      <c r="AI150" s="169"/>
      <c r="AJ150" s="169"/>
      <c r="AK150" s="169"/>
    </row>
    <row r="151" spans="2:37" s="168" customFormat="1" ht="14.25" hidden="1" outlineLevel="2">
      <c r="B151" s="168" t="s">
        <v>1</v>
      </c>
      <c r="D151" s="170" t="s">
        <v>5</v>
      </c>
      <c r="E151" s="171">
        <v>6276761</v>
      </c>
      <c r="F151" s="171">
        <v>6276356</v>
      </c>
      <c r="G151" s="171">
        <v>7324852</v>
      </c>
      <c r="H151" s="171">
        <v>7324852</v>
      </c>
      <c r="I151" s="171">
        <v>7700265</v>
      </c>
      <c r="J151" s="171">
        <v>7700265</v>
      </c>
      <c r="K151" s="171">
        <v>8791118</v>
      </c>
      <c r="L151" s="171">
        <v>8791118</v>
      </c>
      <c r="M151" s="171">
        <v>8833418</v>
      </c>
      <c r="N151" s="171">
        <v>8833418</v>
      </c>
      <c r="O151" s="171">
        <v>9730632</v>
      </c>
      <c r="P151" s="171">
        <v>8609144</v>
      </c>
      <c r="Q151" s="171">
        <v>10801609</v>
      </c>
      <c r="R151" s="171">
        <v>10801609</v>
      </c>
      <c r="S151" s="171">
        <v>12426780</v>
      </c>
      <c r="T151" s="171">
        <v>12426780</v>
      </c>
      <c r="U151" s="171">
        <v>14667405</v>
      </c>
      <c r="V151" s="171">
        <v>14667405</v>
      </c>
      <c r="W151" s="171">
        <v>15601478</v>
      </c>
      <c r="X151" s="171">
        <v>15601478</v>
      </c>
      <c r="Y151" s="171">
        <v>16889121</v>
      </c>
      <c r="Z151" s="171">
        <v>16889121</v>
      </c>
      <c r="AA151" s="169"/>
      <c r="AB151" s="169"/>
      <c r="AC151" s="169"/>
      <c r="AD151" s="169"/>
      <c r="AE151" s="169"/>
      <c r="AF151" s="169"/>
      <c r="AG151" s="169"/>
      <c r="AH151" s="169"/>
      <c r="AI151" s="169"/>
      <c r="AJ151" s="169"/>
      <c r="AK151" s="169"/>
    </row>
    <row r="152" spans="2:37" s="168" customFormat="1" ht="14.25" hidden="1" outlineLevel="2">
      <c r="B152" s="168" t="s">
        <v>1</v>
      </c>
      <c r="D152" s="170" t="s">
        <v>6</v>
      </c>
      <c r="E152" s="171">
        <v>10729955</v>
      </c>
      <c r="F152" s="171">
        <v>10727836</v>
      </c>
      <c r="G152" s="171">
        <v>10762833</v>
      </c>
      <c r="H152" s="171">
        <v>10762833</v>
      </c>
      <c r="I152" s="171">
        <v>10612502</v>
      </c>
      <c r="J152" s="171">
        <v>10612502</v>
      </c>
      <c r="K152" s="171">
        <v>11484636</v>
      </c>
      <c r="L152" s="171">
        <v>11484636</v>
      </c>
      <c r="M152" s="171">
        <v>11070840</v>
      </c>
      <c r="N152" s="171">
        <v>11070840</v>
      </c>
      <c r="O152" s="171">
        <v>10778392</v>
      </c>
      <c r="P152" s="171">
        <v>9271734</v>
      </c>
      <c r="Q152" s="171">
        <v>10687808</v>
      </c>
      <c r="R152" s="171">
        <v>10687808</v>
      </c>
      <c r="S152" s="171">
        <v>11856769</v>
      </c>
      <c r="T152" s="171">
        <v>11856769</v>
      </c>
      <c r="U152" s="171">
        <v>12855034</v>
      </c>
      <c r="V152" s="171">
        <v>12855034</v>
      </c>
      <c r="W152" s="171">
        <v>12589657</v>
      </c>
      <c r="X152" s="171">
        <v>12589657</v>
      </c>
      <c r="Y152" s="171">
        <v>13073078</v>
      </c>
      <c r="Z152" s="171">
        <v>13073078</v>
      </c>
      <c r="AA152" s="169"/>
      <c r="AB152" s="169"/>
      <c r="AC152" s="169"/>
      <c r="AD152" s="169"/>
      <c r="AE152" s="169"/>
      <c r="AF152" s="169"/>
      <c r="AG152" s="169"/>
      <c r="AH152" s="169"/>
      <c r="AI152" s="169"/>
      <c r="AJ152" s="169"/>
      <c r="AK152" s="169"/>
    </row>
    <row r="153" spans="2:37" s="168" customFormat="1" ht="14.25" hidden="1" outlineLevel="2">
      <c r="B153" s="168" t="s">
        <v>1</v>
      </c>
      <c r="D153" s="170" t="s">
        <v>399</v>
      </c>
      <c r="E153" s="171"/>
      <c r="F153" s="171"/>
      <c r="G153" s="171"/>
      <c r="H153" s="171"/>
      <c r="I153" s="171"/>
      <c r="J153" s="171"/>
      <c r="K153" s="171"/>
      <c r="L153" s="171"/>
      <c r="M153" s="171"/>
      <c r="N153" s="171"/>
      <c r="O153" s="171"/>
      <c r="P153" s="171"/>
      <c r="Q153" s="171"/>
      <c r="R153" s="171"/>
      <c r="S153" s="171"/>
      <c r="T153" s="171"/>
      <c r="U153" s="171">
        <v>13281599</v>
      </c>
      <c r="V153" s="171">
        <v>13281599</v>
      </c>
      <c r="W153" s="171">
        <v>12320630</v>
      </c>
      <c r="X153" s="171">
        <v>12320630</v>
      </c>
      <c r="Y153" s="171">
        <v>12864745</v>
      </c>
      <c r="Z153" s="171">
        <v>12864745</v>
      </c>
      <c r="AA153" s="169"/>
      <c r="AB153" s="169"/>
      <c r="AC153" s="169"/>
      <c r="AD153" s="169"/>
      <c r="AE153" s="169"/>
      <c r="AF153" s="169"/>
      <c r="AG153" s="169"/>
      <c r="AH153" s="169"/>
      <c r="AI153" s="169"/>
      <c r="AJ153" s="169"/>
      <c r="AK153" s="169"/>
    </row>
    <row r="154" spans="2:37" s="168" customFormat="1" ht="14.25" hidden="1" outlineLevel="2">
      <c r="B154" s="168" t="s">
        <v>1</v>
      </c>
      <c r="D154" s="170" t="s">
        <v>7</v>
      </c>
      <c r="E154" s="171">
        <v>6693027</v>
      </c>
      <c r="F154" s="171">
        <v>6691969</v>
      </c>
      <c r="G154" s="171">
        <v>7368688</v>
      </c>
      <c r="H154" s="171">
        <v>7368688</v>
      </c>
      <c r="I154" s="171">
        <v>7720092</v>
      </c>
      <c r="J154" s="171">
        <v>7720092</v>
      </c>
      <c r="K154" s="171">
        <v>8504895</v>
      </c>
      <c r="L154" s="171">
        <v>8504895</v>
      </c>
      <c r="M154" s="171">
        <v>7979395</v>
      </c>
      <c r="N154" s="171">
        <v>7979395</v>
      </c>
      <c r="O154" s="171">
        <v>8369014</v>
      </c>
      <c r="P154" s="171">
        <v>7843556</v>
      </c>
      <c r="Q154" s="171">
        <v>8576402</v>
      </c>
      <c r="R154" s="171">
        <v>8576402</v>
      </c>
      <c r="S154" s="171">
        <v>8607022</v>
      </c>
      <c r="T154" s="171">
        <v>8607022</v>
      </c>
      <c r="U154" s="171">
        <v>0</v>
      </c>
      <c r="V154" s="171">
        <v>0</v>
      </c>
      <c r="W154" s="171">
        <v>0</v>
      </c>
      <c r="X154" s="171">
        <v>0</v>
      </c>
      <c r="Y154" s="171">
        <v>0</v>
      </c>
      <c r="Z154" s="171">
        <v>0</v>
      </c>
      <c r="AA154" s="169"/>
      <c r="AB154" s="169"/>
      <c r="AC154" s="169"/>
      <c r="AD154" s="169"/>
      <c r="AE154" s="169"/>
      <c r="AF154" s="169"/>
      <c r="AG154" s="169"/>
      <c r="AH154" s="169"/>
      <c r="AI154" s="169"/>
      <c r="AJ154" s="169"/>
      <c r="AK154" s="169"/>
    </row>
    <row r="155" spans="2:37" s="168" customFormat="1" ht="14.25" hidden="1" outlineLevel="2">
      <c r="B155" s="168" t="s">
        <v>1</v>
      </c>
      <c r="D155" s="170" t="s">
        <v>8</v>
      </c>
      <c r="E155" s="171">
        <v>1424613</v>
      </c>
      <c r="F155" s="171">
        <v>1422279</v>
      </c>
      <c r="G155" s="171">
        <v>1807447</v>
      </c>
      <c r="H155" s="171">
        <v>1807447</v>
      </c>
      <c r="I155" s="171">
        <v>1424172</v>
      </c>
      <c r="J155" s="171">
        <v>1424172</v>
      </c>
      <c r="K155" s="171">
        <v>2029079</v>
      </c>
      <c r="L155" s="171">
        <v>2029079</v>
      </c>
      <c r="M155" s="171">
        <v>2766967</v>
      </c>
      <c r="N155" s="171">
        <v>2766967</v>
      </c>
      <c r="O155" s="171">
        <v>2918267</v>
      </c>
      <c r="P155" s="171">
        <v>2256989</v>
      </c>
      <c r="Q155" s="171">
        <v>2854012</v>
      </c>
      <c r="R155" s="171">
        <v>2854012</v>
      </c>
      <c r="S155" s="171">
        <v>3496062</v>
      </c>
      <c r="T155" s="171">
        <v>3496062</v>
      </c>
      <c r="U155" s="171">
        <v>0</v>
      </c>
      <c r="V155" s="171">
        <v>0</v>
      </c>
      <c r="W155" s="171">
        <v>0</v>
      </c>
      <c r="X155" s="171">
        <v>0</v>
      </c>
      <c r="Y155" s="171">
        <v>0</v>
      </c>
      <c r="Z155" s="171">
        <v>0</v>
      </c>
      <c r="AA155" s="169"/>
      <c r="AB155" s="169"/>
      <c r="AC155" s="169"/>
      <c r="AD155" s="169"/>
      <c r="AE155" s="169"/>
      <c r="AF155" s="169"/>
      <c r="AG155" s="169"/>
      <c r="AH155" s="169"/>
      <c r="AI155" s="169"/>
      <c r="AJ155" s="169"/>
      <c r="AK155" s="169"/>
    </row>
    <row r="156" spans="2:37" s="168" customFormat="1" ht="14.25" hidden="1" outlineLevel="2">
      <c r="B156" s="168" t="s">
        <v>1</v>
      </c>
      <c r="D156" s="170" t="s">
        <v>9</v>
      </c>
      <c r="E156" s="171">
        <v>1401215</v>
      </c>
      <c r="F156" s="171">
        <v>1401214</v>
      </c>
      <c r="G156" s="171">
        <v>1466583</v>
      </c>
      <c r="H156" s="171">
        <v>1466583</v>
      </c>
      <c r="I156" s="171">
        <v>1334118</v>
      </c>
      <c r="J156" s="171">
        <v>1334118</v>
      </c>
      <c r="K156" s="171">
        <v>1715883</v>
      </c>
      <c r="L156" s="171">
        <v>1715883</v>
      </c>
      <c r="M156" s="171">
        <v>1647014</v>
      </c>
      <c r="N156" s="171">
        <v>1647014</v>
      </c>
      <c r="O156" s="171">
        <v>1202488</v>
      </c>
      <c r="P156" s="171">
        <v>469593</v>
      </c>
      <c r="Q156" s="171">
        <v>1752881</v>
      </c>
      <c r="R156" s="171">
        <v>1752881</v>
      </c>
      <c r="S156" s="171">
        <v>1703796</v>
      </c>
      <c r="T156" s="171">
        <v>1703796</v>
      </c>
      <c r="U156" s="171">
        <v>2035798</v>
      </c>
      <c r="V156" s="171">
        <v>2035798</v>
      </c>
      <c r="W156" s="171">
        <v>1931872</v>
      </c>
      <c r="X156" s="171">
        <v>1931872</v>
      </c>
      <c r="Y156" s="171">
        <v>2081817</v>
      </c>
      <c r="Z156" s="171">
        <v>2081817</v>
      </c>
      <c r="AA156" s="169"/>
      <c r="AB156" s="169"/>
      <c r="AC156" s="169"/>
      <c r="AD156" s="169"/>
      <c r="AE156" s="169"/>
      <c r="AF156" s="169"/>
      <c r="AG156" s="169"/>
      <c r="AH156" s="169"/>
      <c r="AI156" s="169"/>
      <c r="AJ156" s="169"/>
      <c r="AK156" s="169"/>
    </row>
    <row r="157" spans="2:37" s="168" customFormat="1" ht="14.25" hidden="1" outlineLevel="2">
      <c r="B157" s="168" t="s">
        <v>1</v>
      </c>
      <c r="D157" s="170" t="s">
        <v>10</v>
      </c>
      <c r="E157" s="171">
        <v>8588623</v>
      </c>
      <c r="F157" s="171">
        <v>8584539</v>
      </c>
      <c r="G157" s="171">
        <v>10337658</v>
      </c>
      <c r="H157" s="171">
        <v>10337658</v>
      </c>
      <c r="I157" s="171">
        <v>9686710</v>
      </c>
      <c r="J157" s="171">
        <v>9686710</v>
      </c>
      <c r="K157" s="171">
        <v>12392229</v>
      </c>
      <c r="L157" s="171">
        <v>12392229</v>
      </c>
      <c r="M157" s="171">
        <v>13453896</v>
      </c>
      <c r="N157" s="171">
        <v>13453896</v>
      </c>
      <c r="O157" s="171">
        <v>15175339</v>
      </c>
      <c r="P157" s="171">
        <v>13358281</v>
      </c>
      <c r="Q157" s="171">
        <v>13419961</v>
      </c>
      <c r="R157" s="171">
        <v>13419961</v>
      </c>
      <c r="S157" s="171">
        <v>14822760</v>
      </c>
      <c r="T157" s="171">
        <v>14822760</v>
      </c>
      <c r="U157" s="171">
        <v>14980729</v>
      </c>
      <c r="V157" s="171">
        <v>14980729</v>
      </c>
      <c r="W157" s="171">
        <v>14920388</v>
      </c>
      <c r="X157" s="171">
        <v>14920388</v>
      </c>
      <c r="Y157" s="171">
        <v>17381325</v>
      </c>
      <c r="Z157" s="171">
        <v>17381325</v>
      </c>
      <c r="AA157" s="169"/>
      <c r="AB157" s="169"/>
      <c r="AC157" s="169"/>
      <c r="AD157" s="169"/>
      <c r="AE157" s="169"/>
      <c r="AF157" s="169"/>
      <c r="AG157" s="169"/>
      <c r="AH157" s="169"/>
      <c r="AI157" s="169"/>
      <c r="AJ157" s="169"/>
      <c r="AK157" s="169"/>
    </row>
    <row r="158" spans="2:37" s="168" customFormat="1" ht="14.25" hidden="1" outlineLevel="2">
      <c r="B158" s="168" t="s">
        <v>1</v>
      </c>
      <c r="D158" s="170" t="s">
        <v>11</v>
      </c>
      <c r="E158" s="171">
        <v>2018235</v>
      </c>
      <c r="F158" s="171">
        <v>2018059</v>
      </c>
      <c r="G158" s="171">
        <v>2205157</v>
      </c>
      <c r="H158" s="171">
        <v>2205157</v>
      </c>
      <c r="I158" s="171">
        <v>2281156</v>
      </c>
      <c r="J158" s="171">
        <v>2281156</v>
      </c>
      <c r="K158" s="171">
        <v>3041612</v>
      </c>
      <c r="L158" s="171">
        <v>3041612</v>
      </c>
      <c r="M158" s="171">
        <v>2847910</v>
      </c>
      <c r="N158" s="171">
        <v>2847910</v>
      </c>
      <c r="O158" s="171">
        <v>3123761</v>
      </c>
      <c r="P158" s="171">
        <v>2510265</v>
      </c>
      <c r="Q158" s="171">
        <v>2672427</v>
      </c>
      <c r="R158" s="171">
        <v>2672427</v>
      </c>
      <c r="S158" s="171">
        <v>3125126</v>
      </c>
      <c r="T158" s="171">
        <v>3125126</v>
      </c>
      <c r="U158" s="171">
        <v>3404155</v>
      </c>
      <c r="V158" s="171">
        <v>3404155</v>
      </c>
      <c r="W158" s="171">
        <v>3866684</v>
      </c>
      <c r="X158" s="171">
        <v>3866684</v>
      </c>
      <c r="Y158" s="171">
        <v>4028493</v>
      </c>
      <c r="Z158" s="171">
        <v>4028493</v>
      </c>
      <c r="AA158" s="169"/>
      <c r="AB158" s="169"/>
      <c r="AC158" s="169"/>
      <c r="AD158" s="169"/>
      <c r="AE158" s="169"/>
      <c r="AF158" s="169"/>
      <c r="AG158" s="169"/>
      <c r="AH158" s="169"/>
      <c r="AI158" s="169"/>
      <c r="AJ158" s="169"/>
      <c r="AK158" s="169"/>
    </row>
    <row r="159" spans="2:37" s="168" customFormat="1" ht="14.25" hidden="1" outlineLevel="2">
      <c r="B159" s="168" t="s">
        <v>1</v>
      </c>
      <c r="D159" s="170" t="s">
        <v>12</v>
      </c>
      <c r="E159" s="171">
        <v>34025589</v>
      </c>
      <c r="F159" s="171">
        <v>34025349</v>
      </c>
      <c r="G159" s="171">
        <v>35871676</v>
      </c>
      <c r="H159" s="171">
        <v>35871676</v>
      </c>
      <c r="I159" s="171">
        <v>37079743</v>
      </c>
      <c r="J159" s="171">
        <v>37079742</v>
      </c>
      <c r="K159" s="171">
        <v>36111074</v>
      </c>
      <c r="L159" s="171">
        <v>36111074</v>
      </c>
      <c r="M159" s="171">
        <v>41838080</v>
      </c>
      <c r="N159" s="171">
        <v>41838080</v>
      </c>
      <c r="O159" s="171">
        <v>39525715</v>
      </c>
      <c r="P159" s="171">
        <v>38876394</v>
      </c>
      <c r="Q159" s="171">
        <v>34904973</v>
      </c>
      <c r="R159" s="171">
        <v>34904973</v>
      </c>
      <c r="S159" s="171">
        <v>38682228</v>
      </c>
      <c r="T159" s="171">
        <v>38682228</v>
      </c>
      <c r="U159" s="171">
        <v>42306064</v>
      </c>
      <c r="V159" s="171">
        <v>42306064</v>
      </c>
      <c r="W159" s="171">
        <v>44488196</v>
      </c>
      <c r="X159" s="171">
        <v>44488196</v>
      </c>
      <c r="Y159" s="171">
        <v>44863198</v>
      </c>
      <c r="Z159" s="171">
        <v>44863198</v>
      </c>
      <c r="AA159" s="169"/>
      <c r="AB159" s="169"/>
      <c r="AC159" s="169"/>
      <c r="AD159" s="169"/>
      <c r="AE159" s="169"/>
      <c r="AF159" s="169"/>
      <c r="AG159" s="169"/>
      <c r="AH159" s="169"/>
      <c r="AI159" s="169"/>
      <c r="AJ159" s="169"/>
      <c r="AK159" s="169"/>
    </row>
    <row r="160" spans="2:37" s="168" customFormat="1" ht="14.25" hidden="1" outlineLevel="2">
      <c r="B160" s="168" t="s">
        <v>1</v>
      </c>
      <c r="D160" s="170" t="s">
        <v>13</v>
      </c>
      <c r="E160" s="171">
        <v>1210286</v>
      </c>
      <c r="F160" s="171">
        <v>1210232</v>
      </c>
      <c r="G160" s="171">
        <v>1410396</v>
      </c>
      <c r="H160" s="171">
        <v>1410396</v>
      </c>
      <c r="I160" s="171">
        <v>1247877</v>
      </c>
      <c r="J160" s="171">
        <v>1247877</v>
      </c>
      <c r="K160" s="171">
        <v>1285478</v>
      </c>
      <c r="L160" s="171">
        <v>1285478</v>
      </c>
      <c r="M160" s="171">
        <v>2816458</v>
      </c>
      <c r="N160" s="171">
        <v>2816458</v>
      </c>
      <c r="O160" s="171">
        <v>2706751</v>
      </c>
      <c r="P160" s="171">
        <v>2419105</v>
      </c>
      <c r="Q160" s="171">
        <v>2854394</v>
      </c>
      <c r="R160" s="171">
        <v>2854394</v>
      </c>
      <c r="S160" s="171">
        <v>2420988</v>
      </c>
      <c r="T160" s="171">
        <v>2420988</v>
      </c>
      <c r="U160" s="171">
        <v>2557920</v>
      </c>
      <c r="V160" s="171">
        <v>2557920</v>
      </c>
      <c r="W160" s="171">
        <v>2706170</v>
      </c>
      <c r="X160" s="171">
        <v>2706170</v>
      </c>
      <c r="Y160" s="171">
        <v>2885462</v>
      </c>
      <c r="Z160" s="171">
        <v>2885462</v>
      </c>
      <c r="AA160" s="169"/>
      <c r="AB160" s="169"/>
      <c r="AC160" s="169"/>
      <c r="AD160" s="169"/>
      <c r="AE160" s="169"/>
      <c r="AF160" s="169"/>
      <c r="AG160" s="169"/>
      <c r="AH160" s="169"/>
      <c r="AI160" s="169"/>
      <c r="AJ160" s="169"/>
      <c r="AK160" s="169"/>
    </row>
    <row r="161" spans="2:37" s="168" customFormat="1" ht="14.25" hidden="1" outlineLevel="2">
      <c r="B161" s="168" t="s">
        <v>1</v>
      </c>
      <c r="D161" s="170" t="s">
        <v>14</v>
      </c>
      <c r="E161" s="171">
        <v>4804721</v>
      </c>
      <c r="F161" s="171">
        <v>4803586</v>
      </c>
      <c r="G161" s="171">
        <v>5451400</v>
      </c>
      <c r="H161" s="171">
        <v>5451400</v>
      </c>
      <c r="I161" s="171">
        <v>4688079</v>
      </c>
      <c r="J161" s="171">
        <v>4688079</v>
      </c>
      <c r="K161" s="171">
        <v>5825491</v>
      </c>
      <c r="L161" s="171">
        <v>5825491</v>
      </c>
      <c r="M161" s="171">
        <v>5244970</v>
      </c>
      <c r="N161" s="171">
        <v>5244970</v>
      </c>
      <c r="O161" s="171">
        <v>5023136</v>
      </c>
      <c r="P161" s="171">
        <v>4797689</v>
      </c>
      <c r="Q161" s="171">
        <v>4805744</v>
      </c>
      <c r="R161" s="171">
        <v>4805744</v>
      </c>
      <c r="S161" s="171">
        <v>4815717</v>
      </c>
      <c r="T161" s="171">
        <v>4815717</v>
      </c>
      <c r="U161" s="171">
        <v>5212813</v>
      </c>
      <c r="V161" s="171">
        <v>5212813</v>
      </c>
      <c r="W161" s="171">
        <v>5495394</v>
      </c>
      <c r="X161" s="171">
        <v>5495394</v>
      </c>
      <c r="Y161" s="171">
        <v>6569616</v>
      </c>
      <c r="Z161" s="171">
        <v>6569616</v>
      </c>
      <c r="AA161" s="169"/>
      <c r="AB161" s="169"/>
      <c r="AC161" s="169"/>
      <c r="AD161" s="169"/>
      <c r="AE161" s="169"/>
      <c r="AF161" s="169"/>
      <c r="AG161" s="169"/>
      <c r="AH161" s="169"/>
      <c r="AI161" s="169"/>
      <c r="AJ161" s="169"/>
      <c r="AK161" s="169"/>
    </row>
    <row r="162" spans="2:37" s="168" customFormat="1" ht="14.25" hidden="1" outlineLevel="2">
      <c r="B162" s="168" t="s">
        <v>1</v>
      </c>
      <c r="D162" s="170" t="s">
        <v>15</v>
      </c>
      <c r="E162" s="171">
        <v>4067183</v>
      </c>
      <c r="F162" s="171">
        <v>4060330</v>
      </c>
      <c r="G162" s="171">
        <v>4617007</v>
      </c>
      <c r="H162" s="171">
        <v>4617007</v>
      </c>
      <c r="I162" s="171">
        <v>4135394</v>
      </c>
      <c r="J162" s="171">
        <v>4135394</v>
      </c>
      <c r="K162" s="171">
        <v>4674453</v>
      </c>
      <c r="L162" s="171">
        <v>4674453</v>
      </c>
      <c r="M162" s="171">
        <v>4431007</v>
      </c>
      <c r="N162" s="171">
        <v>4431007</v>
      </c>
      <c r="O162" s="171">
        <v>4254500</v>
      </c>
      <c r="P162" s="171">
        <v>4987937</v>
      </c>
      <c r="Q162" s="171">
        <v>4804251</v>
      </c>
      <c r="R162" s="171">
        <v>4804251</v>
      </c>
      <c r="S162" s="171">
        <v>4906420</v>
      </c>
      <c r="T162" s="171">
        <v>4906420</v>
      </c>
      <c r="U162" s="171">
        <v>5321583</v>
      </c>
      <c r="V162" s="171">
        <v>5321583</v>
      </c>
      <c r="W162" s="171">
        <v>5834032</v>
      </c>
      <c r="X162" s="171">
        <v>5834032</v>
      </c>
      <c r="Y162" s="171">
        <v>5520182</v>
      </c>
      <c r="Z162" s="171">
        <v>5520182</v>
      </c>
      <c r="AA162" s="169"/>
      <c r="AB162" s="169"/>
      <c r="AC162" s="169"/>
      <c r="AD162" s="169"/>
      <c r="AE162" s="169"/>
      <c r="AF162" s="169"/>
      <c r="AG162" s="169"/>
      <c r="AH162" s="169"/>
      <c r="AI162" s="169"/>
      <c r="AJ162" s="169"/>
      <c r="AK162" s="169"/>
    </row>
    <row r="163" spans="2:37" s="168" customFormat="1" ht="14.25" hidden="1" outlineLevel="2">
      <c r="B163" s="168" t="s">
        <v>1</v>
      </c>
      <c r="D163" s="170" t="s">
        <v>219</v>
      </c>
      <c r="E163" s="171">
        <v>0</v>
      </c>
      <c r="F163" s="171">
        <v>0</v>
      </c>
      <c r="G163" s="171">
        <v>0</v>
      </c>
      <c r="H163" s="171">
        <v>0</v>
      </c>
      <c r="I163" s="171">
        <v>0</v>
      </c>
      <c r="J163" s="171">
        <v>0</v>
      </c>
      <c r="K163" s="171">
        <v>0</v>
      </c>
      <c r="L163" s="171">
        <v>0</v>
      </c>
      <c r="M163" s="171">
        <v>0</v>
      </c>
      <c r="N163" s="171">
        <v>0</v>
      </c>
      <c r="O163" s="171">
        <v>0</v>
      </c>
      <c r="P163" s="171">
        <v>0</v>
      </c>
      <c r="Q163" s="171">
        <v>898495</v>
      </c>
      <c r="R163" s="171">
        <v>898495</v>
      </c>
      <c r="S163" s="171">
        <v>821616</v>
      </c>
      <c r="T163" s="171">
        <v>821616</v>
      </c>
      <c r="U163" s="171">
        <v>907168</v>
      </c>
      <c r="V163" s="171">
        <v>907168</v>
      </c>
      <c r="W163" s="171">
        <v>920132</v>
      </c>
      <c r="X163" s="171">
        <v>920132</v>
      </c>
      <c r="Y163" s="171">
        <v>844804</v>
      </c>
      <c r="Z163" s="171">
        <v>844804</v>
      </c>
      <c r="AA163" s="169"/>
      <c r="AB163" s="169"/>
      <c r="AC163" s="169"/>
      <c r="AD163" s="169"/>
      <c r="AE163" s="169"/>
      <c r="AF163" s="169"/>
      <c r="AG163" s="169"/>
      <c r="AH163" s="169"/>
      <c r="AI163" s="169"/>
      <c r="AJ163" s="169"/>
      <c r="AK163" s="169"/>
    </row>
    <row r="164" spans="2:37" s="168" customFormat="1" ht="14.25" hidden="1" outlineLevel="2">
      <c r="B164" s="168" t="s">
        <v>1</v>
      </c>
      <c r="D164" s="170" t="s">
        <v>220</v>
      </c>
      <c r="E164" s="171">
        <v>3588909</v>
      </c>
      <c r="F164" s="171">
        <v>3586599</v>
      </c>
      <c r="G164" s="171">
        <v>4022884</v>
      </c>
      <c r="H164" s="171">
        <v>4022884</v>
      </c>
      <c r="I164" s="171">
        <v>3806523</v>
      </c>
      <c r="J164" s="171">
        <v>3806523</v>
      </c>
      <c r="K164" s="171">
        <v>4752297</v>
      </c>
      <c r="L164" s="171">
        <v>4752297</v>
      </c>
      <c r="M164" s="171">
        <v>5106643</v>
      </c>
      <c r="N164" s="171">
        <v>5106643</v>
      </c>
      <c r="O164" s="171">
        <v>5218404</v>
      </c>
      <c r="P164" s="171">
        <v>4763004</v>
      </c>
      <c r="Q164" s="171">
        <v>6022065</v>
      </c>
      <c r="R164" s="171">
        <v>6022065</v>
      </c>
      <c r="S164" s="171">
        <v>5899013</v>
      </c>
      <c r="T164" s="171">
        <v>5899013</v>
      </c>
      <c r="U164" s="171">
        <v>6275935</v>
      </c>
      <c r="V164" s="171">
        <v>6275935</v>
      </c>
      <c r="W164" s="171">
        <v>6310742</v>
      </c>
      <c r="X164" s="171">
        <v>6310742</v>
      </c>
      <c r="Y164" s="171">
        <v>6867863</v>
      </c>
      <c r="Z164" s="171">
        <v>6867863</v>
      </c>
      <c r="AA164" s="169"/>
      <c r="AB164" s="169"/>
      <c r="AC164" s="169"/>
      <c r="AD164" s="169"/>
      <c r="AE164" s="169"/>
      <c r="AF164" s="169"/>
      <c r="AG164" s="169"/>
      <c r="AH164" s="169"/>
      <c r="AI164" s="169"/>
      <c r="AJ164" s="169"/>
      <c r="AK164" s="169"/>
    </row>
    <row r="165" spans="2:37" s="168" customFormat="1" ht="14.25" hidden="1" outlineLevel="2">
      <c r="B165" s="168" t="s">
        <v>1</v>
      </c>
      <c r="D165" s="170" t="s">
        <v>18</v>
      </c>
      <c r="E165" s="171">
        <v>4294155</v>
      </c>
      <c r="F165" s="171">
        <v>4293507</v>
      </c>
      <c r="G165" s="171">
        <v>4369321</v>
      </c>
      <c r="H165" s="171">
        <v>4369321</v>
      </c>
      <c r="I165" s="171">
        <v>3841581</v>
      </c>
      <c r="J165" s="171">
        <v>3841581</v>
      </c>
      <c r="K165" s="171">
        <v>4322909</v>
      </c>
      <c r="L165" s="171">
        <v>4322909</v>
      </c>
      <c r="M165" s="171">
        <v>4317245</v>
      </c>
      <c r="N165" s="171">
        <v>4317245</v>
      </c>
      <c r="O165" s="171">
        <v>4204681</v>
      </c>
      <c r="P165" s="171">
        <v>3882638</v>
      </c>
      <c r="Q165" s="171">
        <v>3976986</v>
      </c>
      <c r="R165" s="171">
        <v>3976986</v>
      </c>
      <c r="S165" s="171">
        <v>4689898</v>
      </c>
      <c r="T165" s="171">
        <v>4689898</v>
      </c>
      <c r="U165" s="171">
        <v>4751663</v>
      </c>
      <c r="V165" s="171">
        <v>4751663</v>
      </c>
      <c r="W165" s="171">
        <v>5044950</v>
      </c>
      <c r="X165" s="171">
        <v>5044950</v>
      </c>
      <c r="Y165" s="171">
        <v>4770692</v>
      </c>
      <c r="Z165" s="171">
        <v>4770692</v>
      </c>
      <c r="AA165" s="169"/>
      <c r="AB165" s="169"/>
      <c r="AC165" s="169"/>
      <c r="AD165" s="169"/>
      <c r="AE165" s="169"/>
      <c r="AF165" s="169"/>
      <c r="AG165" s="169"/>
      <c r="AH165" s="169"/>
      <c r="AI165" s="169"/>
      <c r="AJ165" s="169"/>
      <c r="AK165" s="169"/>
    </row>
    <row r="166" spans="2:37" s="168" customFormat="1" ht="14.25" hidden="1" outlineLevel="2">
      <c r="B166" s="168" t="s">
        <v>1</v>
      </c>
      <c r="D166" s="170" t="s">
        <v>19</v>
      </c>
      <c r="E166" s="171">
        <v>0</v>
      </c>
      <c r="F166" s="171">
        <v>0</v>
      </c>
      <c r="G166" s="171">
        <v>0</v>
      </c>
      <c r="H166" s="171">
        <v>0</v>
      </c>
      <c r="I166" s="171">
        <v>0</v>
      </c>
      <c r="J166" s="171">
        <v>0</v>
      </c>
      <c r="K166" s="171">
        <v>0</v>
      </c>
      <c r="L166" s="171">
        <v>0</v>
      </c>
      <c r="M166" s="171">
        <v>0</v>
      </c>
      <c r="N166" s="171">
        <v>0</v>
      </c>
      <c r="O166" s="171">
        <v>0</v>
      </c>
      <c r="P166" s="171">
        <v>0</v>
      </c>
      <c r="Q166" s="171">
        <v>1342799</v>
      </c>
      <c r="R166" s="171">
        <v>1342799</v>
      </c>
      <c r="S166" s="171">
        <v>1581755</v>
      </c>
      <c r="T166" s="171">
        <v>1581755</v>
      </c>
      <c r="U166" s="171">
        <v>1687803</v>
      </c>
      <c r="V166" s="171">
        <v>1687803</v>
      </c>
      <c r="W166" s="171">
        <v>1940857</v>
      </c>
      <c r="X166" s="171">
        <v>1940857</v>
      </c>
      <c r="Y166" s="171">
        <v>2725390</v>
      </c>
      <c r="Z166" s="171">
        <v>2725390</v>
      </c>
      <c r="AA166" s="169"/>
      <c r="AB166" s="169"/>
      <c r="AC166" s="169"/>
      <c r="AD166" s="169"/>
      <c r="AE166" s="169"/>
      <c r="AF166" s="169"/>
      <c r="AG166" s="169"/>
      <c r="AH166" s="169"/>
      <c r="AI166" s="169"/>
      <c r="AJ166" s="169"/>
      <c r="AK166" s="169"/>
    </row>
    <row r="167" spans="2:37" s="168" customFormat="1" ht="14.25" hidden="1" outlineLevel="2">
      <c r="B167" s="168" t="s">
        <v>1</v>
      </c>
      <c r="D167" s="170" t="s">
        <v>221</v>
      </c>
      <c r="E167" s="171">
        <v>1628683</v>
      </c>
      <c r="F167" s="171">
        <v>1627478</v>
      </c>
      <c r="G167" s="171">
        <v>1821103</v>
      </c>
      <c r="H167" s="171">
        <v>1821103</v>
      </c>
      <c r="I167" s="171">
        <v>2525904</v>
      </c>
      <c r="J167" s="171">
        <v>2525903</v>
      </c>
      <c r="K167" s="171">
        <v>2146852</v>
      </c>
      <c r="L167" s="171">
        <v>2146852</v>
      </c>
      <c r="M167" s="171">
        <v>2666058</v>
      </c>
      <c r="N167" s="171">
        <v>2666058</v>
      </c>
      <c r="O167" s="171">
        <v>2681862</v>
      </c>
      <c r="P167" s="171">
        <v>2480538</v>
      </c>
      <c r="Q167" s="171">
        <v>2857898</v>
      </c>
      <c r="R167" s="171">
        <v>2857898</v>
      </c>
      <c r="S167" s="171">
        <v>3257289</v>
      </c>
      <c r="T167" s="171">
        <v>3257289</v>
      </c>
      <c r="U167" s="171">
        <v>3458113</v>
      </c>
      <c r="V167" s="171">
        <v>3458113</v>
      </c>
      <c r="W167" s="171">
        <v>3469054</v>
      </c>
      <c r="X167" s="171">
        <v>3469054</v>
      </c>
      <c r="Y167" s="171">
        <v>3840653</v>
      </c>
      <c r="Z167" s="171">
        <v>3840653</v>
      </c>
      <c r="AA167" s="169"/>
      <c r="AB167" s="169"/>
      <c r="AC167" s="169"/>
      <c r="AD167" s="169"/>
      <c r="AE167" s="169"/>
      <c r="AF167" s="169"/>
      <c r="AG167" s="169"/>
      <c r="AH167" s="169"/>
      <c r="AI167" s="169"/>
      <c r="AJ167" s="169"/>
      <c r="AK167" s="169"/>
    </row>
    <row r="168" spans="2:37" s="168" customFormat="1" ht="14.25" hidden="1" outlineLevel="2">
      <c r="B168" s="168" t="s">
        <v>1</v>
      </c>
      <c r="D168" s="170" t="s">
        <v>222</v>
      </c>
      <c r="E168" s="171">
        <v>4240774</v>
      </c>
      <c r="F168" s="171">
        <v>4240306</v>
      </c>
      <c r="G168" s="171">
        <v>3996549</v>
      </c>
      <c r="H168" s="171">
        <v>3996549</v>
      </c>
      <c r="I168" s="171">
        <v>3346384</v>
      </c>
      <c r="J168" s="171">
        <v>3346384</v>
      </c>
      <c r="K168" s="171">
        <v>3939906</v>
      </c>
      <c r="L168" s="171">
        <v>3939906</v>
      </c>
      <c r="M168" s="171">
        <v>3929096</v>
      </c>
      <c r="N168" s="171">
        <v>3929096</v>
      </c>
      <c r="O168" s="171">
        <v>3735858</v>
      </c>
      <c r="P168" s="171">
        <v>3362757</v>
      </c>
      <c r="Q168" s="171">
        <v>3803531</v>
      </c>
      <c r="R168" s="171">
        <v>3803531</v>
      </c>
      <c r="S168" s="171">
        <v>3450697</v>
      </c>
      <c r="T168" s="171">
        <v>3450697</v>
      </c>
      <c r="U168" s="171">
        <v>4074420</v>
      </c>
      <c r="V168" s="171">
        <v>4074420</v>
      </c>
      <c r="W168" s="171">
        <v>3916575</v>
      </c>
      <c r="X168" s="171">
        <v>3916575</v>
      </c>
      <c r="Y168" s="171">
        <v>4407190</v>
      </c>
      <c r="Z168" s="171">
        <v>4407190</v>
      </c>
      <c r="AA168" s="169"/>
      <c r="AB168" s="169"/>
      <c r="AC168" s="169"/>
      <c r="AD168" s="169"/>
      <c r="AE168" s="169"/>
      <c r="AF168" s="169"/>
      <c r="AG168" s="169"/>
      <c r="AH168" s="169"/>
      <c r="AI168" s="169"/>
      <c r="AJ168" s="169"/>
      <c r="AK168" s="169"/>
    </row>
    <row r="169" spans="2:37" s="168" customFormat="1" ht="14.25" hidden="1" outlineLevel="2">
      <c r="B169" s="168" t="s">
        <v>1</v>
      </c>
      <c r="D169" s="170" t="s">
        <v>22</v>
      </c>
      <c r="E169" s="171">
        <v>4733553</v>
      </c>
      <c r="F169" s="171">
        <v>4733146</v>
      </c>
      <c r="G169" s="171">
        <v>4308814</v>
      </c>
      <c r="H169" s="171">
        <v>4308814</v>
      </c>
      <c r="I169" s="171">
        <v>4010636</v>
      </c>
      <c r="J169" s="171">
        <v>4010636</v>
      </c>
      <c r="K169" s="171">
        <v>4420402</v>
      </c>
      <c r="L169" s="171">
        <v>4420402</v>
      </c>
      <c r="M169" s="171">
        <v>4004743</v>
      </c>
      <c r="N169" s="171">
        <v>4004743</v>
      </c>
      <c r="O169" s="171">
        <v>3998007</v>
      </c>
      <c r="P169" s="171">
        <v>3799927</v>
      </c>
      <c r="Q169" s="171">
        <v>4322110</v>
      </c>
      <c r="R169" s="171">
        <v>4322110</v>
      </c>
      <c r="S169" s="171">
        <v>4665749</v>
      </c>
      <c r="T169" s="171">
        <v>4665749</v>
      </c>
      <c r="U169" s="171">
        <v>4627435</v>
      </c>
      <c r="V169" s="171">
        <v>4627435</v>
      </c>
      <c r="W169" s="171">
        <v>4789790</v>
      </c>
      <c r="X169" s="171">
        <v>4789790</v>
      </c>
      <c r="Y169" s="171">
        <v>4724086</v>
      </c>
      <c r="Z169" s="171">
        <v>4724086</v>
      </c>
      <c r="AA169" s="169"/>
      <c r="AB169" s="169"/>
      <c r="AC169" s="169"/>
      <c r="AD169" s="169"/>
      <c r="AE169" s="169"/>
      <c r="AF169" s="169"/>
      <c r="AG169" s="169"/>
      <c r="AH169" s="169"/>
      <c r="AI169" s="169"/>
      <c r="AJ169" s="169"/>
      <c r="AK169" s="169"/>
    </row>
    <row r="170" spans="2:37" s="168" customFormat="1" ht="14.25" hidden="1" outlineLevel="2">
      <c r="B170" s="168" t="s">
        <v>1</v>
      </c>
      <c r="D170" s="170" t="s">
        <v>23</v>
      </c>
      <c r="E170" s="171">
        <v>572625</v>
      </c>
      <c r="F170" s="171">
        <v>572625</v>
      </c>
      <c r="G170" s="171">
        <v>689019</v>
      </c>
      <c r="H170" s="171">
        <v>689019</v>
      </c>
      <c r="I170" s="171">
        <v>612353</v>
      </c>
      <c r="J170" s="171">
        <v>612352</v>
      </c>
      <c r="K170" s="171">
        <v>643909</v>
      </c>
      <c r="L170" s="171">
        <v>643909</v>
      </c>
      <c r="M170" s="171">
        <v>581757</v>
      </c>
      <c r="N170" s="171">
        <v>581757</v>
      </c>
      <c r="O170" s="171">
        <v>537326</v>
      </c>
      <c r="P170" s="171">
        <v>485287</v>
      </c>
      <c r="Q170" s="171">
        <v>691001</v>
      </c>
      <c r="R170" s="171">
        <v>691001</v>
      </c>
      <c r="S170" s="171">
        <v>893416</v>
      </c>
      <c r="T170" s="171">
        <v>893416</v>
      </c>
      <c r="U170" s="171">
        <v>970277</v>
      </c>
      <c r="V170" s="171">
        <v>970277</v>
      </c>
      <c r="W170" s="171">
        <v>926618</v>
      </c>
      <c r="X170" s="171">
        <v>926618</v>
      </c>
      <c r="Y170" s="171">
        <v>1211996</v>
      </c>
      <c r="Z170" s="171">
        <v>1211996</v>
      </c>
      <c r="AA170" s="169"/>
      <c r="AB170" s="169"/>
      <c r="AC170" s="169"/>
      <c r="AD170" s="169"/>
      <c r="AE170" s="169"/>
      <c r="AF170" s="169"/>
      <c r="AG170" s="169"/>
      <c r="AH170" s="169"/>
      <c r="AI170" s="169"/>
      <c r="AJ170" s="169"/>
      <c r="AK170" s="169"/>
    </row>
    <row r="171" spans="2:37" s="168" customFormat="1" ht="14.25" hidden="1" outlineLevel="2">
      <c r="B171" s="168" t="s">
        <v>1</v>
      </c>
      <c r="D171" s="170" t="s">
        <v>24</v>
      </c>
      <c r="E171" s="171">
        <v>22309889</v>
      </c>
      <c r="F171" s="171">
        <v>22307478</v>
      </c>
      <c r="G171" s="171">
        <v>22862666</v>
      </c>
      <c r="H171" s="171">
        <v>22862666</v>
      </c>
      <c r="I171" s="171">
        <v>20343328</v>
      </c>
      <c r="J171" s="171">
        <v>20343329</v>
      </c>
      <c r="K171" s="171">
        <v>22895860</v>
      </c>
      <c r="L171" s="171">
        <v>22895860</v>
      </c>
      <c r="M171" s="171">
        <v>24222784</v>
      </c>
      <c r="N171" s="171">
        <v>24222784</v>
      </c>
      <c r="O171" s="171">
        <v>28164074</v>
      </c>
      <c r="P171" s="171">
        <v>26188308</v>
      </c>
      <c r="Q171" s="171">
        <v>22888319</v>
      </c>
      <c r="R171" s="171">
        <v>22888319</v>
      </c>
      <c r="S171" s="171">
        <v>24351399</v>
      </c>
      <c r="T171" s="171">
        <v>24351399</v>
      </c>
      <c r="U171" s="171">
        <v>25546584</v>
      </c>
      <c r="V171" s="171">
        <v>25546584</v>
      </c>
      <c r="W171" s="171">
        <v>27458004</v>
      </c>
      <c r="X171" s="171">
        <v>27458004</v>
      </c>
      <c r="Y171" s="171">
        <v>28545957</v>
      </c>
      <c r="Z171" s="171">
        <v>28545957</v>
      </c>
      <c r="AA171" s="169"/>
      <c r="AB171" s="169"/>
      <c r="AC171" s="169"/>
      <c r="AD171" s="169"/>
      <c r="AE171" s="169"/>
      <c r="AF171" s="169"/>
      <c r="AG171" s="169"/>
      <c r="AH171" s="169"/>
      <c r="AI171" s="169"/>
      <c r="AJ171" s="169"/>
      <c r="AK171" s="169"/>
    </row>
    <row r="172" spans="2:37" s="168" customFormat="1" ht="14.25" hidden="1" outlineLevel="2">
      <c r="B172" s="168" t="s">
        <v>1</v>
      </c>
      <c r="D172" s="170" t="s">
        <v>25</v>
      </c>
      <c r="E172" s="171">
        <v>3035864</v>
      </c>
      <c r="F172" s="171">
        <v>3035492</v>
      </c>
      <c r="G172" s="171">
        <v>3782133</v>
      </c>
      <c r="H172" s="171">
        <v>3782133</v>
      </c>
      <c r="I172" s="171">
        <v>3610370</v>
      </c>
      <c r="J172" s="171">
        <v>3610370</v>
      </c>
      <c r="K172" s="171">
        <v>3303684</v>
      </c>
      <c r="L172" s="171">
        <v>3303684</v>
      </c>
      <c r="M172" s="171">
        <v>3592806</v>
      </c>
      <c r="N172" s="171">
        <v>3592806</v>
      </c>
      <c r="O172" s="171">
        <v>3557231</v>
      </c>
      <c r="P172" s="171">
        <v>3338218</v>
      </c>
      <c r="Q172" s="171">
        <v>2955909</v>
      </c>
      <c r="R172" s="171">
        <v>2955909</v>
      </c>
      <c r="S172" s="171">
        <v>3356347</v>
      </c>
      <c r="T172" s="171">
        <v>3356347</v>
      </c>
      <c r="U172" s="171">
        <v>3622670</v>
      </c>
      <c r="V172" s="171">
        <v>3622670</v>
      </c>
      <c r="W172" s="171">
        <v>3806468</v>
      </c>
      <c r="X172" s="171">
        <v>3806468</v>
      </c>
      <c r="Y172" s="171">
        <v>3853211</v>
      </c>
      <c r="Z172" s="171">
        <v>3853211</v>
      </c>
      <c r="AA172" s="169"/>
      <c r="AB172" s="169"/>
      <c r="AC172" s="169"/>
      <c r="AD172" s="169"/>
      <c r="AE172" s="169"/>
      <c r="AF172" s="169"/>
      <c r="AG172" s="169"/>
      <c r="AH172" s="169"/>
      <c r="AI172" s="169"/>
      <c r="AJ172" s="169"/>
      <c r="AK172" s="169"/>
    </row>
    <row r="173" spans="2:37" s="168" customFormat="1" ht="14.25" hidden="1" outlineLevel="2">
      <c r="B173" s="168" t="s">
        <v>1</v>
      </c>
      <c r="D173" s="170" t="s">
        <v>26</v>
      </c>
      <c r="E173" s="171">
        <v>4135565</v>
      </c>
      <c r="F173" s="171">
        <v>4134651</v>
      </c>
      <c r="G173" s="171">
        <v>4323259</v>
      </c>
      <c r="H173" s="171">
        <v>4323259</v>
      </c>
      <c r="I173" s="171">
        <v>4482524</v>
      </c>
      <c r="J173" s="171">
        <v>4482524</v>
      </c>
      <c r="K173" s="171">
        <v>4484299</v>
      </c>
      <c r="L173" s="171">
        <v>4484299</v>
      </c>
      <c r="M173" s="171">
        <v>5128620</v>
      </c>
      <c r="N173" s="171">
        <v>5128620</v>
      </c>
      <c r="O173" s="171">
        <v>5300193</v>
      </c>
      <c r="P173" s="171">
        <v>5186199</v>
      </c>
      <c r="Q173" s="171">
        <v>4578227</v>
      </c>
      <c r="R173" s="171">
        <v>4578227</v>
      </c>
      <c r="S173" s="171">
        <v>5786431</v>
      </c>
      <c r="T173" s="171">
        <v>5786431</v>
      </c>
      <c r="U173" s="171">
        <v>5421973</v>
      </c>
      <c r="V173" s="171">
        <v>5421973</v>
      </c>
      <c r="W173" s="171">
        <v>4901391</v>
      </c>
      <c r="X173" s="171">
        <v>4901391</v>
      </c>
      <c r="Y173" s="171">
        <v>4985967</v>
      </c>
      <c r="Z173" s="171">
        <v>4985967</v>
      </c>
      <c r="AA173" s="169"/>
      <c r="AB173" s="169"/>
      <c r="AC173" s="169"/>
      <c r="AD173" s="169"/>
      <c r="AE173" s="169"/>
      <c r="AF173" s="169"/>
      <c r="AG173" s="169"/>
      <c r="AH173" s="169"/>
      <c r="AI173" s="169"/>
      <c r="AJ173" s="169"/>
      <c r="AK173" s="169"/>
    </row>
    <row r="174" spans="2:37" s="168" customFormat="1" ht="14.25" hidden="1" outlineLevel="2">
      <c r="B174" s="168" t="s">
        <v>1</v>
      </c>
      <c r="D174" s="170" t="s">
        <v>27</v>
      </c>
      <c r="E174" s="171">
        <v>1068154</v>
      </c>
      <c r="F174" s="171">
        <v>1067992</v>
      </c>
      <c r="G174" s="171">
        <v>1021479</v>
      </c>
      <c r="H174" s="171">
        <v>1021479</v>
      </c>
      <c r="I174" s="171">
        <v>962178</v>
      </c>
      <c r="J174" s="171">
        <v>962178</v>
      </c>
      <c r="K174" s="171">
        <v>1054574</v>
      </c>
      <c r="L174" s="171">
        <v>1054574</v>
      </c>
      <c r="M174" s="171">
        <v>1243442</v>
      </c>
      <c r="N174" s="171">
        <v>1243442</v>
      </c>
      <c r="O174" s="171">
        <v>1405213</v>
      </c>
      <c r="P174" s="171">
        <v>1326487</v>
      </c>
      <c r="Q174" s="171">
        <v>1434544</v>
      </c>
      <c r="R174" s="171">
        <v>1434544</v>
      </c>
      <c r="S174" s="171">
        <v>1636492</v>
      </c>
      <c r="T174" s="171">
        <v>1636492</v>
      </c>
      <c r="U174" s="171">
        <v>1829593</v>
      </c>
      <c r="V174" s="171">
        <v>1829593</v>
      </c>
      <c r="W174" s="171">
        <v>1675722</v>
      </c>
      <c r="X174" s="171">
        <v>1675722</v>
      </c>
      <c r="Y174" s="171">
        <v>1891890</v>
      </c>
      <c r="Z174" s="171">
        <v>1891890</v>
      </c>
      <c r="AA174" s="169"/>
      <c r="AB174" s="169"/>
      <c r="AC174" s="169"/>
      <c r="AD174" s="169"/>
      <c r="AE174" s="169"/>
      <c r="AF174" s="169"/>
      <c r="AG174" s="169"/>
      <c r="AH174" s="169"/>
      <c r="AI174" s="169"/>
      <c r="AJ174" s="169"/>
      <c r="AK174" s="169"/>
    </row>
    <row r="175" spans="2:37" s="168" customFormat="1" ht="14.25" hidden="1" outlineLevel="2">
      <c r="B175" s="168" t="s">
        <v>1</v>
      </c>
      <c r="D175" s="170" t="s">
        <v>28</v>
      </c>
      <c r="E175" s="171">
        <v>3219587</v>
      </c>
      <c r="F175" s="171">
        <v>3218703</v>
      </c>
      <c r="G175" s="171">
        <v>3436808</v>
      </c>
      <c r="H175" s="171">
        <v>3436808</v>
      </c>
      <c r="I175" s="171">
        <v>3239001</v>
      </c>
      <c r="J175" s="171">
        <v>3239001</v>
      </c>
      <c r="K175" s="171">
        <v>3176812</v>
      </c>
      <c r="L175" s="171">
        <v>3176812</v>
      </c>
      <c r="M175" s="171">
        <v>2992661</v>
      </c>
      <c r="N175" s="171">
        <v>2992661</v>
      </c>
      <c r="O175" s="171">
        <v>3079248</v>
      </c>
      <c r="P175" s="171">
        <v>2844839</v>
      </c>
      <c r="Q175" s="171">
        <v>2932977</v>
      </c>
      <c r="R175" s="171">
        <v>2932977</v>
      </c>
      <c r="S175" s="171">
        <v>2685893</v>
      </c>
      <c r="T175" s="171">
        <v>2685893</v>
      </c>
      <c r="U175" s="171">
        <v>2865266</v>
      </c>
      <c r="V175" s="171">
        <v>2865266</v>
      </c>
      <c r="W175" s="171">
        <v>2452673</v>
      </c>
      <c r="X175" s="171">
        <v>2452673</v>
      </c>
      <c r="Y175" s="171">
        <v>2941866</v>
      </c>
      <c r="Z175" s="171">
        <v>2941866</v>
      </c>
      <c r="AA175" s="169"/>
      <c r="AB175" s="169"/>
      <c r="AC175" s="169"/>
      <c r="AD175" s="169"/>
      <c r="AE175" s="169"/>
      <c r="AF175" s="169"/>
      <c r="AG175" s="169"/>
      <c r="AH175" s="169"/>
      <c r="AI175" s="169"/>
      <c r="AJ175" s="169"/>
      <c r="AK175" s="169"/>
    </row>
    <row r="176" spans="2:37" s="168" customFormat="1" ht="14.25" hidden="1" outlineLevel="2">
      <c r="B176" s="168" t="s">
        <v>1</v>
      </c>
      <c r="D176" s="170" t="s">
        <v>223</v>
      </c>
      <c r="E176" s="171">
        <v>15896956</v>
      </c>
      <c r="F176" s="171">
        <v>15893751</v>
      </c>
      <c r="G176" s="171">
        <v>17680796</v>
      </c>
      <c r="H176" s="171">
        <v>17680796</v>
      </c>
      <c r="I176" s="171">
        <v>16561376</v>
      </c>
      <c r="J176" s="171">
        <v>16561375</v>
      </c>
      <c r="K176" s="171">
        <v>18173883</v>
      </c>
      <c r="L176" s="171">
        <v>18173883</v>
      </c>
      <c r="M176" s="171">
        <v>18752584</v>
      </c>
      <c r="N176" s="171">
        <v>18752584</v>
      </c>
      <c r="O176" s="171">
        <v>16321517</v>
      </c>
      <c r="P176" s="171">
        <v>15835460</v>
      </c>
      <c r="Q176" s="171">
        <v>16857354</v>
      </c>
      <c r="R176" s="171">
        <v>16857354</v>
      </c>
      <c r="S176" s="171">
        <v>17633653</v>
      </c>
      <c r="T176" s="171">
        <v>17633653</v>
      </c>
      <c r="U176" s="171">
        <v>17809238</v>
      </c>
      <c r="V176" s="171">
        <v>17809238</v>
      </c>
      <c r="W176" s="171">
        <v>18868359</v>
      </c>
      <c r="X176" s="171">
        <v>18868359</v>
      </c>
      <c r="Y176" s="171">
        <v>19666237</v>
      </c>
      <c r="Z176" s="171">
        <v>19666237</v>
      </c>
      <c r="AA176" s="169"/>
      <c r="AB176" s="169"/>
      <c r="AC176" s="169"/>
      <c r="AD176" s="169"/>
      <c r="AE176" s="169"/>
      <c r="AF176" s="169"/>
      <c r="AG176" s="169"/>
      <c r="AH176" s="169"/>
      <c r="AI176" s="169"/>
      <c r="AJ176" s="169"/>
      <c r="AK176" s="169"/>
    </row>
    <row r="177" spans="2:37" s="168" customFormat="1" ht="14.25" hidden="1" outlineLevel="2">
      <c r="B177" s="168" t="s">
        <v>1</v>
      </c>
      <c r="D177" s="170" t="s">
        <v>224</v>
      </c>
      <c r="E177" s="171">
        <v>0</v>
      </c>
      <c r="F177" s="171">
        <v>0</v>
      </c>
      <c r="G177" s="171">
        <v>0</v>
      </c>
      <c r="H177" s="171">
        <v>0</v>
      </c>
      <c r="I177" s="171">
        <v>0</v>
      </c>
      <c r="J177" s="171">
        <v>0</v>
      </c>
      <c r="K177" s="171">
        <v>0</v>
      </c>
      <c r="L177" s="171">
        <v>0</v>
      </c>
      <c r="M177" s="171">
        <v>0</v>
      </c>
      <c r="N177" s="171">
        <v>0</v>
      </c>
      <c r="O177" s="171">
        <v>0</v>
      </c>
      <c r="P177" s="171">
        <v>0</v>
      </c>
      <c r="Q177" s="171">
        <v>1138300</v>
      </c>
      <c r="R177" s="171">
        <v>1138300</v>
      </c>
      <c r="S177" s="171">
        <v>918655</v>
      </c>
      <c r="T177" s="171">
        <v>918655</v>
      </c>
      <c r="U177" s="171">
        <v>897698</v>
      </c>
      <c r="V177" s="171">
        <v>897698</v>
      </c>
      <c r="W177" s="171">
        <v>1274527</v>
      </c>
      <c r="X177" s="171">
        <v>1274527</v>
      </c>
      <c r="Y177" s="171">
        <v>1488872</v>
      </c>
      <c r="Z177" s="171">
        <v>1488872</v>
      </c>
      <c r="AA177" s="169"/>
      <c r="AB177" s="169"/>
      <c r="AC177" s="169"/>
      <c r="AD177" s="169"/>
      <c r="AE177" s="169"/>
      <c r="AF177" s="169"/>
      <c r="AG177" s="169"/>
      <c r="AH177" s="169"/>
      <c r="AI177" s="169"/>
      <c r="AJ177" s="169"/>
      <c r="AK177" s="169"/>
    </row>
    <row r="178" spans="2:37" s="168" customFormat="1" ht="14.25" hidden="1" outlineLevel="2">
      <c r="B178" s="168" t="s">
        <v>1</v>
      </c>
      <c r="D178" s="170" t="s">
        <v>400</v>
      </c>
      <c r="E178" s="171"/>
      <c r="F178" s="171"/>
      <c r="G178" s="171"/>
      <c r="H178" s="171"/>
      <c r="I178" s="171"/>
      <c r="J178" s="171"/>
      <c r="K178" s="171"/>
      <c r="L178" s="171"/>
      <c r="M178" s="171"/>
      <c r="N178" s="171"/>
      <c r="O178" s="171"/>
      <c r="P178" s="171"/>
      <c r="Q178" s="171"/>
      <c r="R178" s="171"/>
      <c r="S178" s="171"/>
      <c r="T178" s="171"/>
      <c r="U178" s="171">
        <v>100577</v>
      </c>
      <c r="V178" s="171">
        <v>100577</v>
      </c>
      <c r="W178" s="171">
        <v>0</v>
      </c>
      <c r="X178" s="171">
        <v>0</v>
      </c>
      <c r="Y178" s="171">
        <v>0</v>
      </c>
      <c r="Z178" s="171">
        <v>0</v>
      </c>
      <c r="AA178" s="169"/>
      <c r="AB178" s="169"/>
      <c r="AC178" s="169"/>
      <c r="AD178" s="169"/>
      <c r="AE178" s="169"/>
      <c r="AF178" s="169"/>
      <c r="AG178" s="169"/>
      <c r="AH178" s="169"/>
      <c r="AI178" s="169"/>
      <c r="AJ178" s="169"/>
      <c r="AK178" s="169"/>
    </row>
    <row r="179" spans="2:37" s="168" customFormat="1" ht="14.25" hidden="1" outlineLevel="2">
      <c r="B179" s="168" t="s">
        <v>1</v>
      </c>
      <c r="D179" s="170" t="s">
        <v>31</v>
      </c>
      <c r="E179" s="171">
        <v>7262955</v>
      </c>
      <c r="F179" s="171">
        <v>7260650</v>
      </c>
      <c r="G179" s="171">
        <v>7239024</v>
      </c>
      <c r="H179" s="171">
        <v>7239024</v>
      </c>
      <c r="I179" s="171">
        <v>6159533</v>
      </c>
      <c r="J179" s="171">
        <v>6159533</v>
      </c>
      <c r="K179" s="171">
        <v>6973053</v>
      </c>
      <c r="L179" s="171">
        <v>6973053</v>
      </c>
      <c r="M179" s="171">
        <v>6660395</v>
      </c>
      <c r="N179" s="171">
        <v>6660395</v>
      </c>
      <c r="O179" s="171">
        <v>6915068</v>
      </c>
      <c r="P179" s="171">
        <v>6061604</v>
      </c>
      <c r="Q179" s="171">
        <v>6525104</v>
      </c>
      <c r="R179" s="171">
        <v>6525104</v>
      </c>
      <c r="S179" s="171">
        <v>6558593</v>
      </c>
      <c r="T179" s="171">
        <v>6558593</v>
      </c>
      <c r="U179" s="171">
        <v>6383345</v>
      </c>
      <c r="V179" s="171">
        <v>6383345</v>
      </c>
      <c r="W179" s="171">
        <v>6240956</v>
      </c>
      <c r="X179" s="171">
        <v>6240956</v>
      </c>
      <c r="Y179" s="171">
        <v>6329131</v>
      </c>
      <c r="Z179" s="171">
        <v>6329131</v>
      </c>
      <c r="AA179" s="169"/>
      <c r="AB179" s="169"/>
      <c r="AC179" s="169"/>
      <c r="AD179" s="169"/>
      <c r="AE179" s="169"/>
      <c r="AF179" s="169"/>
      <c r="AG179" s="169"/>
      <c r="AH179" s="169"/>
      <c r="AI179" s="169"/>
      <c r="AJ179" s="169"/>
      <c r="AK179" s="169"/>
    </row>
    <row r="180" spans="2:37" s="168" customFormat="1" ht="14.25" hidden="1" outlineLevel="2">
      <c r="B180" s="168" t="s">
        <v>1</v>
      </c>
      <c r="D180" s="170" t="s">
        <v>225</v>
      </c>
      <c r="E180" s="171">
        <v>5109000</v>
      </c>
      <c r="F180" s="171">
        <v>5109000</v>
      </c>
      <c r="G180" s="171">
        <v>6717757</v>
      </c>
      <c r="H180" s="171">
        <v>6717757</v>
      </c>
      <c r="I180" s="171">
        <v>6249112</v>
      </c>
      <c r="J180" s="171">
        <v>6249112</v>
      </c>
      <c r="K180" s="171">
        <v>7604596</v>
      </c>
      <c r="L180" s="171">
        <v>7604596</v>
      </c>
      <c r="M180" s="171">
        <v>7269352</v>
      </c>
      <c r="N180" s="171">
        <v>7269352</v>
      </c>
      <c r="O180" s="171">
        <v>5384750</v>
      </c>
      <c r="P180" s="171">
        <v>5615249</v>
      </c>
      <c r="Q180" s="171">
        <v>6303461</v>
      </c>
      <c r="R180" s="171">
        <v>6303461</v>
      </c>
      <c r="S180" s="171">
        <v>7169668</v>
      </c>
      <c r="T180" s="171">
        <v>7169668</v>
      </c>
      <c r="U180" s="171">
        <v>5879343</v>
      </c>
      <c r="V180" s="171">
        <v>5879343</v>
      </c>
      <c r="W180" s="171">
        <v>5597033</v>
      </c>
      <c r="X180" s="171">
        <v>5597033</v>
      </c>
      <c r="Y180" s="171">
        <v>5977621</v>
      </c>
      <c r="Z180" s="171">
        <v>5977621</v>
      </c>
      <c r="AA180" s="169"/>
      <c r="AB180" s="169"/>
      <c r="AC180" s="169"/>
      <c r="AD180" s="169"/>
      <c r="AE180" s="169"/>
      <c r="AF180" s="169"/>
      <c r="AG180" s="169"/>
      <c r="AH180" s="169"/>
      <c r="AI180" s="169"/>
      <c r="AJ180" s="169"/>
      <c r="AK180" s="169"/>
    </row>
    <row r="181" spans="2:37" s="168" customFormat="1" ht="14.25" hidden="1" outlineLevel="2">
      <c r="B181" s="168" t="s">
        <v>1</v>
      </c>
      <c r="D181" s="170" t="s">
        <v>226</v>
      </c>
      <c r="E181" s="171">
        <v>18863570</v>
      </c>
      <c r="F181" s="171">
        <v>18859443</v>
      </c>
      <c r="G181" s="171">
        <v>19801794</v>
      </c>
      <c r="H181" s="171">
        <v>19801794</v>
      </c>
      <c r="I181" s="171">
        <v>18267869</v>
      </c>
      <c r="J181" s="171">
        <v>18267869</v>
      </c>
      <c r="K181" s="171">
        <v>20564520</v>
      </c>
      <c r="L181" s="171">
        <v>20564520</v>
      </c>
      <c r="M181" s="171">
        <v>19284390</v>
      </c>
      <c r="N181" s="171">
        <v>19284390</v>
      </c>
      <c r="O181" s="171">
        <v>18854954</v>
      </c>
      <c r="P181" s="171">
        <v>17780947</v>
      </c>
      <c r="Q181" s="171">
        <v>18611086</v>
      </c>
      <c r="R181" s="171">
        <v>18611086</v>
      </c>
      <c r="S181" s="171">
        <v>21393220</v>
      </c>
      <c r="T181" s="171">
        <v>21393220</v>
      </c>
      <c r="U181" s="171">
        <v>24776252</v>
      </c>
      <c r="V181" s="171">
        <v>24776252</v>
      </c>
      <c r="W181" s="171">
        <v>24653266</v>
      </c>
      <c r="X181" s="171">
        <v>24653266</v>
      </c>
      <c r="Y181" s="171">
        <v>26398262</v>
      </c>
      <c r="Z181" s="171">
        <v>26398262</v>
      </c>
      <c r="AA181" s="169"/>
      <c r="AB181" s="169"/>
      <c r="AC181" s="169"/>
      <c r="AD181" s="169"/>
      <c r="AE181" s="169"/>
      <c r="AF181" s="169"/>
      <c r="AG181" s="169"/>
      <c r="AH181" s="169"/>
      <c r="AI181" s="169"/>
      <c r="AJ181" s="169"/>
      <c r="AK181" s="169"/>
    </row>
    <row r="182" spans="2:37" s="168" customFormat="1" ht="14.25" hidden="1" outlineLevel="2">
      <c r="B182" s="168" t="s">
        <v>1</v>
      </c>
      <c r="D182" s="170" t="s">
        <v>34</v>
      </c>
      <c r="E182" s="171">
        <v>3649262</v>
      </c>
      <c r="F182" s="171">
        <v>3648343</v>
      </c>
      <c r="G182" s="171">
        <v>3882234</v>
      </c>
      <c r="H182" s="171">
        <v>3882234</v>
      </c>
      <c r="I182" s="171">
        <v>3384915</v>
      </c>
      <c r="J182" s="171">
        <v>3384916</v>
      </c>
      <c r="K182" s="171">
        <v>3572408</v>
      </c>
      <c r="L182" s="171">
        <v>3572408</v>
      </c>
      <c r="M182" s="171">
        <v>3465086</v>
      </c>
      <c r="N182" s="171">
        <v>3465086</v>
      </c>
      <c r="O182" s="171">
        <v>3465644</v>
      </c>
      <c r="P182" s="171">
        <v>3121129</v>
      </c>
      <c r="Q182" s="171">
        <v>3409110</v>
      </c>
      <c r="R182" s="171">
        <v>3409110</v>
      </c>
      <c r="S182" s="171">
        <v>3834695</v>
      </c>
      <c r="T182" s="171">
        <v>3834695</v>
      </c>
      <c r="U182" s="171">
        <v>3242642</v>
      </c>
      <c r="V182" s="171">
        <v>3242642</v>
      </c>
      <c r="W182" s="171">
        <v>3705002</v>
      </c>
      <c r="X182" s="171">
        <v>3705002</v>
      </c>
      <c r="Y182" s="171">
        <v>4007781</v>
      </c>
      <c r="Z182" s="171">
        <v>4007781</v>
      </c>
      <c r="AA182" s="169"/>
      <c r="AB182" s="169"/>
      <c r="AC182" s="169"/>
      <c r="AD182" s="169"/>
      <c r="AE182" s="169"/>
      <c r="AF182" s="169"/>
      <c r="AG182" s="169"/>
      <c r="AH182" s="169"/>
      <c r="AI182" s="169"/>
      <c r="AJ182" s="169"/>
      <c r="AK182" s="169"/>
    </row>
    <row r="183" spans="2:37" s="168" customFormat="1" ht="14.25" hidden="1" outlineLevel="2">
      <c r="B183" s="168" t="s">
        <v>1</v>
      </c>
      <c r="D183" s="170" t="s">
        <v>227</v>
      </c>
      <c r="E183" s="171">
        <v>6250738</v>
      </c>
      <c r="F183" s="171">
        <v>6250172</v>
      </c>
      <c r="G183" s="171">
        <v>5637996</v>
      </c>
      <c r="H183" s="171">
        <v>5637996</v>
      </c>
      <c r="I183" s="171">
        <v>4570962</v>
      </c>
      <c r="J183" s="171">
        <v>4570962</v>
      </c>
      <c r="K183" s="171">
        <v>5952773</v>
      </c>
      <c r="L183" s="171">
        <v>5952773</v>
      </c>
      <c r="M183" s="171">
        <v>5879354</v>
      </c>
      <c r="N183" s="171">
        <v>5879354</v>
      </c>
      <c r="O183" s="171">
        <v>6025656</v>
      </c>
      <c r="P183" s="171">
        <v>6057143</v>
      </c>
      <c r="Q183" s="171">
        <v>5738093</v>
      </c>
      <c r="R183" s="171">
        <v>5738093</v>
      </c>
      <c r="S183" s="171">
        <v>6507277</v>
      </c>
      <c r="T183" s="171">
        <v>6507277</v>
      </c>
      <c r="U183" s="171">
        <v>6813305</v>
      </c>
      <c r="V183" s="171">
        <v>6813305</v>
      </c>
      <c r="W183" s="171">
        <v>7068210</v>
      </c>
      <c r="X183" s="171">
        <v>7068210</v>
      </c>
      <c r="Y183" s="171">
        <v>6310445</v>
      </c>
      <c r="Z183" s="171">
        <v>6310445</v>
      </c>
      <c r="AA183" s="169"/>
      <c r="AB183" s="169"/>
      <c r="AC183" s="169"/>
      <c r="AD183" s="169"/>
      <c r="AE183" s="169"/>
      <c r="AF183" s="169"/>
      <c r="AG183" s="169"/>
      <c r="AH183" s="169"/>
      <c r="AI183" s="169"/>
      <c r="AJ183" s="169"/>
      <c r="AK183" s="169"/>
    </row>
    <row r="184" spans="2:37" s="168" customFormat="1" ht="14.25" hidden="1" outlineLevel="2">
      <c r="B184" s="168" t="s">
        <v>1</v>
      </c>
      <c r="D184" s="170" t="s">
        <v>36</v>
      </c>
      <c r="E184" s="171">
        <v>4836345</v>
      </c>
      <c r="F184" s="171">
        <v>4836345</v>
      </c>
      <c r="G184" s="171">
        <v>5047457</v>
      </c>
      <c r="H184" s="171">
        <v>5047457</v>
      </c>
      <c r="I184" s="171">
        <v>4602857</v>
      </c>
      <c r="J184" s="171">
        <v>4602856</v>
      </c>
      <c r="K184" s="171">
        <v>6156584</v>
      </c>
      <c r="L184" s="171">
        <v>6156584</v>
      </c>
      <c r="M184" s="171">
        <v>5906853</v>
      </c>
      <c r="N184" s="171">
        <v>5906853</v>
      </c>
      <c r="O184" s="171">
        <v>6000218</v>
      </c>
      <c r="P184" s="171">
        <v>5361245</v>
      </c>
      <c r="Q184" s="171">
        <v>5283872</v>
      </c>
      <c r="R184" s="171">
        <v>5283872</v>
      </c>
      <c r="S184" s="171">
        <v>5648176</v>
      </c>
      <c r="T184" s="171">
        <v>5648176</v>
      </c>
      <c r="U184" s="171">
        <v>5889302</v>
      </c>
      <c r="V184" s="171">
        <v>5889302</v>
      </c>
      <c r="W184" s="171">
        <v>5275282</v>
      </c>
      <c r="X184" s="171">
        <v>5275282</v>
      </c>
      <c r="Y184" s="171">
        <v>5639483</v>
      </c>
      <c r="Z184" s="171">
        <v>5639483</v>
      </c>
      <c r="AA184" s="169"/>
      <c r="AB184" s="169"/>
      <c r="AC184" s="169"/>
      <c r="AD184" s="169"/>
      <c r="AE184" s="169"/>
      <c r="AF184" s="169"/>
      <c r="AG184" s="169"/>
      <c r="AH184" s="169"/>
      <c r="AI184" s="169"/>
      <c r="AJ184" s="169"/>
      <c r="AK184" s="169"/>
    </row>
    <row r="185" spans="2:37" s="168" customFormat="1" ht="14.25" hidden="1" outlineLevel="2">
      <c r="B185" s="168" t="s">
        <v>1</v>
      </c>
      <c r="D185" s="170" t="s">
        <v>40</v>
      </c>
      <c r="E185" s="171">
        <v>6962428</v>
      </c>
      <c r="F185" s="171">
        <v>6939236</v>
      </c>
      <c r="G185" s="171">
        <v>7474393</v>
      </c>
      <c r="H185" s="171">
        <v>7474393</v>
      </c>
      <c r="I185" s="171">
        <v>6597361</v>
      </c>
      <c r="J185" s="171">
        <v>6597361</v>
      </c>
      <c r="K185" s="171">
        <v>7799826</v>
      </c>
      <c r="L185" s="171">
        <v>7799826</v>
      </c>
      <c r="M185" s="171">
        <v>8307511</v>
      </c>
      <c r="N185" s="171">
        <v>8307511</v>
      </c>
      <c r="O185" s="171">
        <v>8495319</v>
      </c>
      <c r="P185" s="171">
        <v>8342678</v>
      </c>
      <c r="Q185" s="171">
        <v>7590350</v>
      </c>
      <c r="R185" s="171">
        <v>7590350</v>
      </c>
      <c r="S185" s="171">
        <v>7961584</v>
      </c>
      <c r="T185" s="171">
        <v>7961584</v>
      </c>
      <c r="U185" s="171">
        <v>9126863</v>
      </c>
      <c r="V185" s="171">
        <v>9126863</v>
      </c>
      <c r="W185" s="171">
        <v>8816230</v>
      </c>
      <c r="X185" s="171">
        <v>8816230</v>
      </c>
      <c r="Y185" s="171">
        <v>10342509</v>
      </c>
      <c r="Z185" s="171">
        <v>10342509</v>
      </c>
      <c r="AA185" s="169"/>
      <c r="AB185" s="169"/>
      <c r="AC185" s="169"/>
      <c r="AD185" s="169"/>
      <c r="AE185" s="169"/>
      <c r="AF185" s="169"/>
      <c r="AG185" s="169"/>
      <c r="AH185" s="169"/>
      <c r="AI185" s="169"/>
      <c r="AJ185" s="169"/>
      <c r="AK185" s="169"/>
    </row>
    <row r="186" spans="2:37" s="168" customFormat="1" ht="14.25" hidden="1" outlineLevel="2">
      <c r="B186" s="168" t="s">
        <v>1</v>
      </c>
      <c r="D186" s="170" t="s">
        <v>257</v>
      </c>
      <c r="E186" s="171">
        <v>13066050</v>
      </c>
      <c r="F186" s="171">
        <v>13062942</v>
      </c>
      <c r="G186" s="171">
        <v>14078938</v>
      </c>
      <c r="H186" s="171">
        <v>14078938</v>
      </c>
      <c r="I186" s="171">
        <v>12425637</v>
      </c>
      <c r="J186" s="171">
        <v>12425638</v>
      </c>
      <c r="K186" s="171">
        <v>14430754</v>
      </c>
      <c r="L186" s="171">
        <v>14430754</v>
      </c>
      <c r="M186" s="171">
        <v>13929885</v>
      </c>
      <c r="N186" s="171">
        <v>13929885</v>
      </c>
      <c r="O186" s="171">
        <v>14421263</v>
      </c>
      <c r="P186" s="171">
        <v>14073181</v>
      </c>
      <c r="Q186" s="171">
        <v>14780761</v>
      </c>
      <c r="R186" s="171">
        <v>14780761</v>
      </c>
      <c r="S186" s="171">
        <v>16760073</v>
      </c>
      <c r="T186" s="171">
        <v>16760073</v>
      </c>
      <c r="U186" s="171">
        <v>18420474</v>
      </c>
      <c r="V186" s="171">
        <v>18420474</v>
      </c>
      <c r="W186" s="171">
        <v>18431589</v>
      </c>
      <c r="X186" s="171">
        <v>18431589</v>
      </c>
      <c r="Y186" s="171">
        <v>19709906</v>
      </c>
      <c r="Z186" s="171">
        <v>19709906</v>
      </c>
      <c r="AA186" s="169"/>
      <c r="AB186" s="169"/>
      <c r="AC186" s="169"/>
      <c r="AD186" s="169"/>
      <c r="AE186" s="169"/>
      <c r="AF186" s="169"/>
      <c r="AG186" s="169"/>
      <c r="AH186" s="169"/>
      <c r="AI186" s="169"/>
      <c r="AJ186" s="169"/>
      <c r="AK186" s="169"/>
    </row>
    <row r="187" spans="2:37" s="168" customFormat="1" ht="14.25" hidden="1" outlineLevel="2">
      <c r="B187" s="168" t="s">
        <v>1</v>
      </c>
      <c r="D187" s="170" t="s">
        <v>41</v>
      </c>
      <c r="E187" s="171">
        <v>1876714</v>
      </c>
      <c r="F187" s="171">
        <v>1876123</v>
      </c>
      <c r="G187" s="171">
        <v>1970820</v>
      </c>
      <c r="H187" s="171">
        <v>1970820</v>
      </c>
      <c r="I187" s="171">
        <v>1656598</v>
      </c>
      <c r="J187" s="171">
        <v>1656598</v>
      </c>
      <c r="K187" s="171">
        <v>2277897</v>
      </c>
      <c r="L187" s="171">
        <v>2277897</v>
      </c>
      <c r="M187" s="171">
        <v>1760580</v>
      </c>
      <c r="N187" s="171">
        <v>1760580</v>
      </c>
      <c r="O187" s="171">
        <v>1689294</v>
      </c>
      <c r="P187" s="171">
        <v>1562369</v>
      </c>
      <c r="Q187" s="171">
        <v>1679731</v>
      </c>
      <c r="R187" s="171">
        <v>1679731</v>
      </c>
      <c r="S187" s="171">
        <v>1528193</v>
      </c>
      <c r="T187" s="171">
        <v>1528193</v>
      </c>
      <c r="U187" s="171">
        <v>1412213</v>
      </c>
      <c r="V187" s="171">
        <v>1412213</v>
      </c>
      <c r="W187" s="171">
        <v>1282648</v>
      </c>
      <c r="X187" s="171">
        <v>1282648</v>
      </c>
      <c r="Y187" s="171">
        <v>1228187</v>
      </c>
      <c r="Z187" s="171">
        <v>1228187</v>
      </c>
      <c r="AA187" s="169"/>
      <c r="AB187" s="169"/>
      <c r="AC187" s="169"/>
      <c r="AD187" s="169"/>
      <c r="AE187" s="169"/>
      <c r="AF187" s="169"/>
      <c r="AG187" s="169"/>
      <c r="AH187" s="169"/>
      <c r="AI187" s="169"/>
      <c r="AJ187" s="169"/>
      <c r="AK187" s="169"/>
    </row>
    <row r="188" spans="2:37" s="168" customFormat="1" ht="14.25" hidden="1" outlineLevel="2">
      <c r="B188" s="168" t="s">
        <v>1</v>
      </c>
      <c r="D188" s="170" t="s">
        <v>228</v>
      </c>
      <c r="E188" s="171">
        <v>0</v>
      </c>
      <c r="F188" s="171">
        <v>0</v>
      </c>
      <c r="G188" s="171">
        <v>0</v>
      </c>
      <c r="H188" s="171">
        <v>0</v>
      </c>
      <c r="I188" s="171">
        <v>0</v>
      </c>
      <c r="J188" s="171">
        <v>0</v>
      </c>
      <c r="K188" s="171">
        <v>0</v>
      </c>
      <c r="L188" s="171">
        <v>0</v>
      </c>
      <c r="M188" s="171">
        <v>0</v>
      </c>
      <c r="N188" s="171">
        <v>0</v>
      </c>
      <c r="O188" s="171">
        <v>0</v>
      </c>
      <c r="P188" s="171">
        <v>-104759</v>
      </c>
      <c r="Q188" s="171">
        <v>172075</v>
      </c>
      <c r="R188" s="171">
        <v>172075</v>
      </c>
      <c r="S188" s="171">
        <v>184629</v>
      </c>
      <c r="T188" s="171">
        <v>184629</v>
      </c>
      <c r="U188" s="171">
        <v>195736</v>
      </c>
      <c r="V188" s="171">
        <v>195736</v>
      </c>
      <c r="W188" s="171">
        <v>208204</v>
      </c>
      <c r="X188" s="171">
        <v>208204</v>
      </c>
      <c r="Y188" s="171">
        <v>193419</v>
      </c>
      <c r="Z188" s="171">
        <v>193419</v>
      </c>
      <c r="AA188" s="169"/>
      <c r="AB188" s="169"/>
      <c r="AC188" s="169"/>
      <c r="AD188" s="169"/>
      <c r="AE188" s="169"/>
      <c r="AF188" s="169"/>
      <c r="AG188" s="169"/>
      <c r="AH188" s="169"/>
      <c r="AI188" s="169"/>
      <c r="AJ188" s="169"/>
      <c r="AK188" s="169"/>
    </row>
    <row r="189" spans="2:37" s="237" customFormat="1" ht="14.25" hidden="1" outlineLevel="2">
      <c r="B189" s="237" t="s">
        <v>1</v>
      </c>
      <c r="D189" s="329" t="s">
        <v>474</v>
      </c>
      <c r="E189" s="330">
        <f t="shared" ref="E189:T189" si="10">SUM(E149:E188)</f>
        <v>284370945</v>
      </c>
      <c r="F189" s="330">
        <f t="shared" si="10"/>
        <v>284303724</v>
      </c>
      <c r="G189" s="330">
        <f t="shared" si="10"/>
        <v>302323627</v>
      </c>
      <c r="H189" s="330">
        <f t="shared" si="10"/>
        <v>302323627</v>
      </c>
      <c r="I189" s="330">
        <f t="shared" si="10"/>
        <v>282959683</v>
      </c>
      <c r="J189" s="330">
        <f t="shared" si="10"/>
        <v>282959680</v>
      </c>
      <c r="K189" s="330">
        <f t="shared" si="10"/>
        <v>311863889</v>
      </c>
      <c r="L189" s="330">
        <f t="shared" si="10"/>
        <v>311863889</v>
      </c>
      <c r="M189" s="330">
        <f t="shared" si="10"/>
        <v>322356555</v>
      </c>
      <c r="N189" s="330">
        <f t="shared" si="10"/>
        <v>322356555</v>
      </c>
      <c r="O189" s="330">
        <f t="shared" si="10"/>
        <v>324013737</v>
      </c>
      <c r="P189" s="330">
        <f t="shared" si="10"/>
        <v>300033475</v>
      </c>
      <c r="Q189" s="330">
        <f t="shared" si="10"/>
        <v>314168439</v>
      </c>
      <c r="R189" s="330">
        <f t="shared" si="10"/>
        <v>314168439</v>
      </c>
      <c r="S189" s="330">
        <f t="shared" si="10"/>
        <v>338054116</v>
      </c>
      <c r="T189" s="330">
        <f t="shared" si="10"/>
        <v>338054116</v>
      </c>
      <c r="U189" s="330">
        <f t="shared" ref="U189" si="11">SUM(U149:U188)</f>
        <v>357653646</v>
      </c>
      <c r="V189" s="330">
        <f t="shared" ref="V189:W189" si="12">SUM(V149:V188)</f>
        <v>357653646</v>
      </c>
      <c r="W189" s="330">
        <f t="shared" si="12"/>
        <v>365837398</v>
      </c>
      <c r="X189" s="330">
        <f t="shared" ref="X189:Z189" si="13">SUM(X149:X188)</f>
        <v>365837398</v>
      </c>
      <c r="Y189" s="330">
        <f t="shared" si="13"/>
        <v>381959946</v>
      </c>
      <c r="Z189" s="330">
        <f t="shared" si="13"/>
        <v>381959946</v>
      </c>
      <c r="AA189" s="332"/>
      <c r="AB189" s="332"/>
      <c r="AC189" s="332"/>
      <c r="AD189" s="332"/>
      <c r="AE189" s="332"/>
      <c r="AF189" s="332"/>
      <c r="AG189" s="332"/>
      <c r="AH189" s="332"/>
      <c r="AI189" s="332"/>
      <c r="AJ189" s="332"/>
      <c r="AK189" s="332"/>
    </row>
    <row r="190" spans="2:37" s="237" customFormat="1" ht="14.25" hidden="1" outlineLevel="2">
      <c r="D190" s="329" t="s">
        <v>433</v>
      </c>
      <c r="E190" s="331">
        <v>7.26</v>
      </c>
      <c r="F190" s="331"/>
      <c r="G190" s="331">
        <v>7.36</v>
      </c>
      <c r="H190" s="331"/>
      <c r="I190" s="331">
        <v>5.95</v>
      </c>
      <c r="J190" s="331"/>
      <c r="K190" s="331">
        <v>6.37</v>
      </c>
      <c r="L190" s="331"/>
      <c r="M190" s="331">
        <v>6.19</v>
      </c>
      <c r="N190" s="331"/>
      <c r="O190" s="331">
        <v>6.09</v>
      </c>
      <c r="P190" s="331"/>
      <c r="Q190" s="331">
        <v>5.03</v>
      </c>
      <c r="R190" s="331"/>
      <c r="S190" s="331">
        <v>5.5</v>
      </c>
      <c r="T190" s="331"/>
      <c r="U190" s="331">
        <v>5.55</v>
      </c>
      <c r="V190" s="331"/>
      <c r="W190" s="331">
        <v>5.29</v>
      </c>
      <c r="X190" s="331"/>
      <c r="Y190" s="331">
        <v>5.33</v>
      </c>
      <c r="Z190" s="330"/>
      <c r="AA190" s="332"/>
      <c r="AB190" s="332"/>
      <c r="AC190" s="332"/>
      <c r="AD190" s="332"/>
      <c r="AE190" s="332"/>
      <c r="AF190" s="332"/>
      <c r="AG190" s="332"/>
      <c r="AH190" s="332"/>
      <c r="AI190" s="332"/>
      <c r="AJ190" s="332"/>
      <c r="AK190" s="332"/>
    </row>
    <row r="191" spans="2:37" s="237" customFormat="1" ht="14.25" hidden="1" outlineLevel="2">
      <c r="D191" s="329" t="s">
        <v>397</v>
      </c>
      <c r="E191" s="330"/>
      <c r="F191" s="330"/>
      <c r="G191" s="330"/>
      <c r="H191" s="330"/>
      <c r="I191" s="330"/>
      <c r="J191" s="330"/>
      <c r="K191" s="330"/>
      <c r="L191" s="330"/>
      <c r="M191" s="330">
        <v>54330850</v>
      </c>
      <c r="O191" s="330">
        <v>54613917</v>
      </c>
      <c r="P191" s="330"/>
      <c r="Q191" s="330">
        <v>62733660</v>
      </c>
      <c r="R191" s="330"/>
      <c r="S191" s="330">
        <v>61505172</v>
      </c>
      <c r="T191" s="330"/>
      <c r="U191" s="330">
        <v>64427493</v>
      </c>
      <c r="V191" s="330"/>
      <c r="W191" s="330">
        <v>69190427</v>
      </c>
      <c r="X191" s="330"/>
      <c r="Y191" s="330">
        <v>71414661.282981753</v>
      </c>
      <c r="Z191" s="330"/>
      <c r="AA191" s="332"/>
      <c r="AB191" s="332"/>
      <c r="AC191" s="332"/>
      <c r="AD191" s="332"/>
      <c r="AE191" s="332"/>
      <c r="AF191" s="332"/>
      <c r="AG191" s="332"/>
      <c r="AH191" s="332"/>
      <c r="AI191" s="332"/>
      <c r="AJ191" s="332"/>
      <c r="AK191" s="332"/>
    </row>
    <row r="192" spans="2:37" s="168" customFormat="1" ht="14.25" hidden="1" outlineLevel="2">
      <c r="D192" s="170"/>
      <c r="E192" s="171"/>
      <c r="F192" s="171"/>
      <c r="G192" s="171"/>
      <c r="H192" s="171"/>
      <c r="I192" s="171"/>
      <c r="J192" s="171"/>
      <c r="K192" s="171"/>
      <c r="L192" s="171"/>
      <c r="M192" s="171"/>
      <c r="N192" s="171"/>
      <c r="O192" s="171"/>
      <c r="P192" s="171"/>
      <c r="Q192" s="171"/>
      <c r="R192" s="171"/>
      <c r="S192" s="171"/>
      <c r="T192" s="171"/>
      <c r="U192" s="171"/>
      <c r="V192" s="171"/>
      <c r="W192" s="171"/>
      <c r="X192" s="171"/>
      <c r="Y192" s="171"/>
      <c r="Z192" s="171"/>
      <c r="AA192" s="169"/>
      <c r="AB192" s="169"/>
      <c r="AC192" s="169"/>
      <c r="AD192" s="169"/>
      <c r="AE192" s="169"/>
      <c r="AF192" s="169"/>
      <c r="AG192" s="169"/>
      <c r="AH192" s="169"/>
      <c r="AI192" s="169"/>
      <c r="AJ192" s="169"/>
      <c r="AK192" s="169"/>
    </row>
    <row r="193" spans="2:37" s="168" customFormat="1" ht="14.25" hidden="1" outlineLevel="2">
      <c r="D193" s="170"/>
      <c r="E193" s="171"/>
      <c r="F193" s="171"/>
      <c r="G193" s="171"/>
      <c r="H193" s="171"/>
      <c r="I193" s="171"/>
      <c r="J193" s="171"/>
      <c r="K193" s="171"/>
      <c r="L193" s="171"/>
      <c r="M193" s="171"/>
      <c r="N193" s="171"/>
      <c r="O193" s="171"/>
      <c r="P193" s="171"/>
      <c r="Q193" s="171"/>
      <c r="R193" s="171"/>
      <c r="S193" s="171"/>
      <c r="T193" s="171"/>
      <c r="U193" s="171"/>
      <c r="V193" s="171"/>
      <c r="W193" s="171"/>
      <c r="X193" s="171"/>
      <c r="Y193" s="171"/>
      <c r="Z193" s="171"/>
      <c r="AA193" s="169"/>
      <c r="AB193" s="169"/>
      <c r="AC193" s="169"/>
      <c r="AD193" s="169"/>
      <c r="AE193" s="169"/>
      <c r="AF193" s="169"/>
      <c r="AG193" s="169"/>
      <c r="AH193" s="169"/>
      <c r="AI193" s="169"/>
      <c r="AJ193" s="169"/>
      <c r="AK193" s="169"/>
    </row>
    <row r="194" spans="2:37" s="168" customFormat="1" ht="14.25" hidden="1" outlineLevel="2">
      <c r="D194" s="170"/>
      <c r="E194" s="171"/>
      <c r="F194" s="171"/>
      <c r="G194" s="171"/>
      <c r="H194" s="171"/>
      <c r="I194" s="171"/>
      <c r="J194" s="171"/>
      <c r="K194" s="171"/>
      <c r="L194" s="171"/>
      <c r="M194" s="171"/>
      <c r="N194" s="171"/>
      <c r="O194" s="171"/>
      <c r="P194" s="171"/>
      <c r="Q194" s="171"/>
      <c r="R194" s="171"/>
      <c r="S194" s="171"/>
      <c r="T194" s="171"/>
      <c r="U194" s="171"/>
      <c r="V194" s="171"/>
      <c r="W194" s="171"/>
      <c r="X194" s="171"/>
      <c r="Y194" s="171"/>
      <c r="Z194" s="171"/>
      <c r="AA194" s="169"/>
      <c r="AB194" s="169"/>
      <c r="AC194" s="169"/>
      <c r="AD194" s="169"/>
      <c r="AE194" s="169"/>
      <c r="AF194" s="169"/>
      <c r="AG194" s="169"/>
      <c r="AH194" s="169"/>
      <c r="AI194" s="169"/>
      <c r="AJ194" s="169"/>
      <c r="AK194" s="169"/>
    </row>
    <row r="195" spans="2:37" s="168" customFormat="1" ht="14.25" hidden="1" outlineLevel="1" collapsed="1">
      <c r="D195" s="6" t="s">
        <v>197</v>
      </c>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69"/>
      <c r="AB195" s="169"/>
      <c r="AC195" s="169"/>
      <c r="AD195" s="169"/>
      <c r="AE195" s="169"/>
      <c r="AF195" s="169"/>
      <c r="AG195" s="169"/>
      <c r="AH195" s="169"/>
      <c r="AI195" s="169"/>
      <c r="AJ195" s="169"/>
      <c r="AK195" s="169"/>
    </row>
    <row r="196" spans="2:37" s="168" customFormat="1" ht="14.25" hidden="1" outlineLevel="3">
      <c r="B196" s="168" t="s">
        <v>1</v>
      </c>
      <c r="D196" s="170" t="s">
        <v>3</v>
      </c>
      <c r="E196" s="171">
        <v>0</v>
      </c>
      <c r="F196" s="171">
        <v>0</v>
      </c>
      <c r="G196" s="171">
        <v>0</v>
      </c>
      <c r="H196" s="171">
        <v>0</v>
      </c>
      <c r="I196" s="171">
        <v>0</v>
      </c>
      <c r="J196" s="171">
        <v>0</v>
      </c>
      <c r="K196" s="171">
        <v>0</v>
      </c>
      <c r="L196" s="171">
        <v>0</v>
      </c>
      <c r="M196" s="171">
        <v>0</v>
      </c>
      <c r="N196" s="171">
        <v>0</v>
      </c>
      <c r="O196" s="171">
        <v>0</v>
      </c>
      <c r="P196" s="171">
        <v>0</v>
      </c>
      <c r="Q196" s="171">
        <v>0</v>
      </c>
      <c r="R196" s="171">
        <v>0</v>
      </c>
      <c r="S196" s="171">
        <v>0</v>
      </c>
      <c r="T196" s="171">
        <v>0</v>
      </c>
      <c r="U196" s="171">
        <v>0</v>
      </c>
      <c r="V196" s="171">
        <v>0</v>
      </c>
      <c r="W196" s="171">
        <v>0</v>
      </c>
      <c r="X196" s="171">
        <v>0</v>
      </c>
      <c r="Y196" s="171">
        <v>0</v>
      </c>
      <c r="Z196" s="171">
        <v>0</v>
      </c>
      <c r="AA196" s="169"/>
      <c r="AB196" s="169"/>
      <c r="AC196" s="169"/>
      <c r="AD196" s="169"/>
      <c r="AE196" s="169"/>
      <c r="AF196" s="169"/>
      <c r="AG196" s="169"/>
      <c r="AH196" s="169"/>
      <c r="AI196" s="169"/>
      <c r="AJ196" s="169"/>
      <c r="AK196" s="169"/>
    </row>
    <row r="197" spans="2:37" s="168" customFormat="1" ht="14.25" hidden="1" outlineLevel="3">
      <c r="B197" s="168" t="s">
        <v>1</v>
      </c>
      <c r="D197" s="170" t="s">
        <v>4</v>
      </c>
      <c r="E197" s="171">
        <v>0</v>
      </c>
      <c r="F197" s="171">
        <v>0</v>
      </c>
      <c r="G197" s="171">
        <v>0</v>
      </c>
      <c r="H197" s="171">
        <v>0</v>
      </c>
      <c r="I197" s="171">
        <v>0</v>
      </c>
      <c r="J197" s="171">
        <v>0</v>
      </c>
      <c r="K197" s="171">
        <v>0</v>
      </c>
      <c r="L197" s="171">
        <v>0</v>
      </c>
      <c r="M197" s="171">
        <v>0</v>
      </c>
      <c r="N197" s="171">
        <v>0</v>
      </c>
      <c r="O197" s="171">
        <v>0</v>
      </c>
      <c r="P197" s="171">
        <v>0</v>
      </c>
      <c r="Q197" s="171">
        <v>0</v>
      </c>
      <c r="R197" s="171">
        <v>0</v>
      </c>
      <c r="S197" s="171">
        <v>0</v>
      </c>
      <c r="T197" s="171">
        <v>0</v>
      </c>
      <c r="U197" s="171">
        <v>0</v>
      </c>
      <c r="V197" s="171">
        <v>0</v>
      </c>
      <c r="W197" s="171">
        <v>0</v>
      </c>
      <c r="X197" s="171">
        <v>0</v>
      </c>
      <c r="Y197" s="171">
        <v>0</v>
      </c>
      <c r="Z197" s="171">
        <v>0</v>
      </c>
      <c r="AA197" s="169"/>
      <c r="AB197" s="169"/>
      <c r="AC197" s="169"/>
      <c r="AD197" s="169"/>
      <c r="AE197" s="169"/>
      <c r="AF197" s="169"/>
      <c r="AG197" s="169"/>
      <c r="AH197" s="169"/>
      <c r="AI197" s="169"/>
      <c r="AJ197" s="169"/>
      <c r="AK197" s="169"/>
    </row>
    <row r="198" spans="2:37" s="168" customFormat="1" ht="14.25" hidden="1" outlineLevel="3">
      <c r="B198" s="168" t="s">
        <v>1</v>
      </c>
      <c r="D198" s="170" t="s">
        <v>5</v>
      </c>
      <c r="E198" s="171">
        <v>0</v>
      </c>
      <c r="F198" s="171">
        <v>0</v>
      </c>
      <c r="G198" s="171">
        <v>0</v>
      </c>
      <c r="H198" s="171">
        <v>0</v>
      </c>
      <c r="I198" s="171">
        <v>0</v>
      </c>
      <c r="J198" s="171">
        <v>0</v>
      </c>
      <c r="K198" s="171">
        <v>0</v>
      </c>
      <c r="L198" s="171">
        <v>0</v>
      </c>
      <c r="M198" s="171">
        <v>0</v>
      </c>
      <c r="N198" s="171">
        <v>0</v>
      </c>
      <c r="O198" s="171">
        <v>0</v>
      </c>
      <c r="P198" s="171">
        <v>0</v>
      </c>
      <c r="Q198" s="171">
        <v>0</v>
      </c>
      <c r="R198" s="171">
        <v>0</v>
      </c>
      <c r="S198" s="171">
        <v>0</v>
      </c>
      <c r="T198" s="171">
        <v>0</v>
      </c>
      <c r="U198" s="171">
        <v>0</v>
      </c>
      <c r="V198" s="171">
        <v>0</v>
      </c>
      <c r="W198" s="171">
        <v>0</v>
      </c>
      <c r="X198" s="171">
        <v>0</v>
      </c>
      <c r="Y198" s="171">
        <v>0</v>
      </c>
      <c r="Z198" s="171">
        <v>0</v>
      </c>
      <c r="AA198" s="169"/>
      <c r="AB198" s="169"/>
      <c r="AC198" s="169"/>
      <c r="AD198" s="169"/>
      <c r="AE198" s="169"/>
      <c r="AF198" s="169"/>
      <c r="AG198" s="169"/>
      <c r="AH198" s="169"/>
      <c r="AI198" s="169"/>
      <c r="AJ198" s="169"/>
      <c r="AK198" s="169"/>
    </row>
    <row r="199" spans="2:37" s="168" customFormat="1" ht="14.25" hidden="1" outlineLevel="3">
      <c r="B199" s="168" t="s">
        <v>1</v>
      </c>
      <c r="D199" s="170" t="s">
        <v>6</v>
      </c>
      <c r="E199" s="171">
        <v>0</v>
      </c>
      <c r="F199" s="171">
        <v>0</v>
      </c>
      <c r="G199" s="171">
        <v>0</v>
      </c>
      <c r="H199" s="171">
        <v>0</v>
      </c>
      <c r="I199" s="171">
        <v>0</v>
      </c>
      <c r="J199" s="171">
        <v>0</v>
      </c>
      <c r="K199" s="171">
        <v>0</v>
      </c>
      <c r="L199" s="171">
        <v>0</v>
      </c>
      <c r="M199" s="171">
        <v>0</v>
      </c>
      <c r="N199" s="171">
        <v>0</v>
      </c>
      <c r="O199" s="171">
        <v>0</v>
      </c>
      <c r="P199" s="171">
        <v>0</v>
      </c>
      <c r="Q199" s="171">
        <v>0</v>
      </c>
      <c r="R199" s="171">
        <v>0</v>
      </c>
      <c r="S199" s="171">
        <v>0</v>
      </c>
      <c r="T199" s="171">
        <v>0</v>
      </c>
      <c r="U199" s="171">
        <v>0</v>
      </c>
      <c r="V199" s="171">
        <v>0</v>
      </c>
      <c r="W199" s="171">
        <v>0</v>
      </c>
      <c r="X199" s="171">
        <v>0</v>
      </c>
      <c r="Y199" s="171">
        <v>0</v>
      </c>
      <c r="Z199" s="171">
        <v>0</v>
      </c>
      <c r="AA199" s="169"/>
      <c r="AB199" s="169"/>
      <c r="AC199" s="169"/>
      <c r="AD199" s="169"/>
      <c r="AE199" s="169"/>
      <c r="AF199" s="169"/>
      <c r="AG199" s="169"/>
      <c r="AH199" s="169"/>
      <c r="AI199" s="169"/>
      <c r="AJ199" s="169"/>
      <c r="AK199" s="169"/>
    </row>
    <row r="200" spans="2:37" s="168" customFormat="1" ht="14.25" hidden="1" outlineLevel="3">
      <c r="B200" s="168" t="s">
        <v>1</v>
      </c>
      <c r="D200" s="170" t="s">
        <v>399</v>
      </c>
      <c r="E200" s="171"/>
      <c r="F200" s="171"/>
      <c r="G200" s="171"/>
      <c r="H200" s="171"/>
      <c r="I200" s="171"/>
      <c r="J200" s="171"/>
      <c r="K200" s="171"/>
      <c r="L200" s="171"/>
      <c r="M200" s="171"/>
      <c r="N200" s="171"/>
      <c r="O200" s="171"/>
      <c r="P200" s="171"/>
      <c r="Q200" s="171"/>
      <c r="R200" s="171"/>
      <c r="S200" s="171"/>
      <c r="T200" s="171"/>
      <c r="U200" s="171">
        <v>0</v>
      </c>
      <c r="V200" s="171">
        <v>0</v>
      </c>
      <c r="W200" s="171">
        <v>0</v>
      </c>
      <c r="X200" s="171">
        <v>0</v>
      </c>
      <c r="Y200" s="171">
        <v>0</v>
      </c>
      <c r="Z200" s="171">
        <v>0</v>
      </c>
      <c r="AA200" s="169"/>
      <c r="AB200" s="169"/>
      <c r="AC200" s="169"/>
      <c r="AD200" s="169"/>
      <c r="AE200" s="169"/>
      <c r="AF200" s="169"/>
      <c r="AG200" s="169"/>
      <c r="AH200" s="169"/>
      <c r="AI200" s="169"/>
      <c r="AJ200" s="169"/>
      <c r="AK200" s="169"/>
    </row>
    <row r="201" spans="2:37" s="168" customFormat="1" ht="14.25" hidden="1" outlineLevel="3">
      <c r="B201" s="168" t="s">
        <v>1</v>
      </c>
      <c r="D201" s="170" t="s">
        <v>7</v>
      </c>
      <c r="E201" s="171">
        <v>0</v>
      </c>
      <c r="F201" s="171">
        <v>0</v>
      </c>
      <c r="G201" s="171">
        <v>0</v>
      </c>
      <c r="H201" s="171">
        <v>0</v>
      </c>
      <c r="I201" s="171">
        <v>0</v>
      </c>
      <c r="J201" s="171">
        <v>0</v>
      </c>
      <c r="K201" s="171">
        <v>0</v>
      </c>
      <c r="L201" s="171">
        <v>0</v>
      </c>
      <c r="M201" s="171">
        <v>0</v>
      </c>
      <c r="N201" s="171">
        <v>0</v>
      </c>
      <c r="O201" s="171">
        <v>0</v>
      </c>
      <c r="P201" s="171">
        <v>0</v>
      </c>
      <c r="Q201" s="171">
        <v>0</v>
      </c>
      <c r="R201" s="171">
        <v>0</v>
      </c>
      <c r="S201" s="171">
        <v>0</v>
      </c>
      <c r="T201" s="171">
        <v>0</v>
      </c>
      <c r="U201" s="171">
        <v>0</v>
      </c>
      <c r="V201" s="171">
        <v>0</v>
      </c>
      <c r="W201" s="171">
        <v>0</v>
      </c>
      <c r="X201" s="171">
        <v>0</v>
      </c>
      <c r="Y201" s="171">
        <v>0</v>
      </c>
      <c r="Z201" s="171">
        <v>0</v>
      </c>
      <c r="AA201" s="169"/>
      <c r="AB201" s="169"/>
      <c r="AC201" s="169"/>
      <c r="AD201" s="169"/>
      <c r="AE201" s="169"/>
      <c r="AF201" s="169"/>
      <c r="AG201" s="169"/>
      <c r="AH201" s="169"/>
      <c r="AI201" s="169"/>
      <c r="AJ201" s="169"/>
      <c r="AK201" s="169"/>
    </row>
    <row r="202" spans="2:37" s="168" customFormat="1" ht="14.25" hidden="1" outlineLevel="3">
      <c r="B202" s="168" t="s">
        <v>1</v>
      </c>
      <c r="D202" s="170" t="s">
        <v>8</v>
      </c>
      <c r="E202" s="171">
        <v>750000</v>
      </c>
      <c r="F202" s="171">
        <v>750000</v>
      </c>
      <c r="G202" s="171">
        <v>750000</v>
      </c>
      <c r="H202" s="171">
        <v>750000</v>
      </c>
      <c r="I202" s="171">
        <v>750000</v>
      </c>
      <c r="J202" s="171">
        <v>750000</v>
      </c>
      <c r="K202" s="171">
        <v>750000</v>
      </c>
      <c r="L202" s="171">
        <v>750000</v>
      </c>
      <c r="M202" s="171">
        <v>750000</v>
      </c>
      <c r="N202" s="171">
        <v>750000</v>
      </c>
      <c r="O202" s="171">
        <v>560100</v>
      </c>
      <c r="P202" s="171">
        <v>560100</v>
      </c>
      <c r="Q202" s="171">
        <v>472500</v>
      </c>
      <c r="R202" s="171">
        <v>472500</v>
      </c>
      <c r="S202" s="171">
        <v>278100</v>
      </c>
      <c r="T202" s="171">
        <v>278100</v>
      </c>
      <c r="U202" s="171">
        <v>0</v>
      </c>
      <c r="V202" s="171">
        <v>0</v>
      </c>
      <c r="W202" s="171">
        <v>0</v>
      </c>
      <c r="X202" s="171">
        <v>0</v>
      </c>
      <c r="Y202" s="171">
        <v>0</v>
      </c>
      <c r="Z202" s="171">
        <v>0</v>
      </c>
      <c r="AA202" s="169"/>
      <c r="AB202" s="169"/>
      <c r="AC202" s="169"/>
      <c r="AD202" s="169"/>
      <c r="AE202" s="169"/>
      <c r="AF202" s="169"/>
      <c r="AG202" s="169"/>
      <c r="AH202" s="169"/>
      <c r="AI202" s="169"/>
      <c r="AJ202" s="169"/>
      <c r="AK202" s="169"/>
    </row>
    <row r="203" spans="2:37" s="168" customFormat="1" ht="14.25" hidden="1" outlineLevel="3">
      <c r="B203" s="168" t="s">
        <v>1</v>
      </c>
      <c r="D203" s="170" t="s">
        <v>9</v>
      </c>
      <c r="E203" s="171">
        <v>750000</v>
      </c>
      <c r="F203" s="171">
        <v>750000</v>
      </c>
      <c r="G203" s="171">
        <v>750000</v>
      </c>
      <c r="H203" s="171">
        <v>750000</v>
      </c>
      <c r="I203" s="171">
        <v>750000</v>
      </c>
      <c r="J203" s="171">
        <v>750000</v>
      </c>
      <c r="K203" s="171">
        <v>750000</v>
      </c>
      <c r="L203" s="171">
        <v>750000</v>
      </c>
      <c r="M203" s="171">
        <v>750000</v>
      </c>
      <c r="N203" s="171">
        <v>750000</v>
      </c>
      <c r="O203" s="171">
        <v>750000</v>
      </c>
      <c r="P203" s="171">
        <v>750000</v>
      </c>
      <c r="Q203" s="171">
        <v>750000</v>
      </c>
      <c r="R203" s="171">
        <v>750000</v>
      </c>
      <c r="S203" s="171">
        <v>750000</v>
      </c>
      <c r="T203" s="171">
        <v>750000</v>
      </c>
      <c r="U203" s="171">
        <v>666000</v>
      </c>
      <c r="V203" s="171">
        <v>666000</v>
      </c>
      <c r="W203" s="171">
        <v>521400</v>
      </c>
      <c r="X203" s="171">
        <v>521400</v>
      </c>
      <c r="Y203" s="171">
        <v>1067728</v>
      </c>
      <c r="Z203" s="171">
        <v>1067728</v>
      </c>
      <c r="AA203" s="169"/>
      <c r="AB203" s="169"/>
      <c r="AC203" s="169"/>
      <c r="AD203" s="169"/>
      <c r="AE203" s="169"/>
      <c r="AF203" s="169"/>
      <c r="AG203" s="169"/>
      <c r="AH203" s="169"/>
      <c r="AI203" s="169"/>
      <c r="AJ203" s="169"/>
      <c r="AK203" s="169"/>
    </row>
    <row r="204" spans="2:37" s="168" customFormat="1" ht="14.25" hidden="1" outlineLevel="3">
      <c r="B204" s="168" t="s">
        <v>1</v>
      </c>
      <c r="D204" s="170" t="s">
        <v>10</v>
      </c>
      <c r="E204" s="171">
        <v>0</v>
      </c>
      <c r="F204" s="171">
        <v>0</v>
      </c>
      <c r="G204" s="171">
        <v>0</v>
      </c>
      <c r="H204" s="171">
        <v>0</v>
      </c>
      <c r="I204" s="171">
        <v>0</v>
      </c>
      <c r="J204" s="171">
        <v>0</v>
      </c>
      <c r="K204" s="171">
        <v>0</v>
      </c>
      <c r="L204" s="171">
        <v>0</v>
      </c>
      <c r="M204" s="171">
        <v>0</v>
      </c>
      <c r="N204" s="171">
        <v>0</v>
      </c>
      <c r="O204" s="171">
        <v>0</v>
      </c>
      <c r="P204" s="171">
        <v>0</v>
      </c>
      <c r="Q204" s="171">
        <v>0</v>
      </c>
      <c r="R204" s="171">
        <v>0</v>
      </c>
      <c r="S204" s="171">
        <v>0</v>
      </c>
      <c r="T204" s="171">
        <v>0</v>
      </c>
      <c r="U204" s="171">
        <v>0</v>
      </c>
      <c r="V204" s="171">
        <v>0</v>
      </c>
      <c r="W204" s="171">
        <v>0</v>
      </c>
      <c r="X204" s="171">
        <v>0</v>
      </c>
      <c r="Y204" s="171">
        <v>0</v>
      </c>
      <c r="Z204" s="171">
        <v>0</v>
      </c>
      <c r="AA204" s="169"/>
      <c r="AB204" s="169"/>
      <c r="AC204" s="169"/>
      <c r="AD204" s="169"/>
      <c r="AE204" s="169"/>
      <c r="AF204" s="169"/>
      <c r="AG204" s="169"/>
      <c r="AH204" s="169"/>
      <c r="AI204" s="169"/>
      <c r="AJ204" s="169"/>
      <c r="AK204" s="169"/>
    </row>
    <row r="205" spans="2:37" s="168" customFormat="1" ht="14.25" hidden="1" outlineLevel="3">
      <c r="B205" s="168" t="s">
        <v>1</v>
      </c>
      <c r="D205" s="170" t="s">
        <v>11</v>
      </c>
      <c r="E205" s="171">
        <v>750000</v>
      </c>
      <c r="F205" s="171">
        <v>750000</v>
      </c>
      <c r="G205" s="171">
        <v>750000</v>
      </c>
      <c r="H205" s="171">
        <v>750000</v>
      </c>
      <c r="I205" s="171">
        <v>750000</v>
      </c>
      <c r="J205" s="171">
        <v>750000</v>
      </c>
      <c r="K205" s="171">
        <v>0</v>
      </c>
      <c r="L205" s="171">
        <v>0</v>
      </c>
      <c r="M205" s="171">
        <v>0</v>
      </c>
      <c r="N205" s="171">
        <v>0</v>
      </c>
      <c r="O205" s="171">
        <v>579450</v>
      </c>
      <c r="P205" s="171">
        <v>579450</v>
      </c>
      <c r="Q205" s="171">
        <v>532950</v>
      </c>
      <c r="R205" s="171">
        <v>532950</v>
      </c>
      <c r="S205" s="171">
        <v>471300</v>
      </c>
      <c r="T205" s="171">
        <v>471300</v>
      </c>
      <c r="U205" s="171">
        <v>294600</v>
      </c>
      <c r="V205" s="171">
        <v>294600</v>
      </c>
      <c r="W205" s="171">
        <v>87600</v>
      </c>
      <c r="X205" s="171">
        <v>87600</v>
      </c>
      <c r="Y205" s="171">
        <v>71835</v>
      </c>
      <c r="Z205" s="171">
        <v>71835</v>
      </c>
      <c r="AA205" s="169"/>
      <c r="AB205" s="169"/>
      <c r="AC205" s="169"/>
      <c r="AD205" s="169"/>
      <c r="AE205" s="169"/>
      <c r="AF205" s="169"/>
      <c r="AG205" s="169"/>
      <c r="AH205" s="169"/>
      <c r="AI205" s="169"/>
      <c r="AJ205" s="169"/>
      <c r="AK205" s="169"/>
    </row>
    <row r="206" spans="2:37" s="168" customFormat="1" ht="14.25" hidden="1" outlineLevel="3">
      <c r="B206" s="168" t="s">
        <v>1</v>
      </c>
      <c r="D206" s="170" t="s">
        <v>12</v>
      </c>
      <c r="E206" s="171">
        <v>0</v>
      </c>
      <c r="F206" s="171">
        <v>0</v>
      </c>
      <c r="G206" s="171">
        <v>0</v>
      </c>
      <c r="H206" s="171">
        <v>0</v>
      </c>
      <c r="I206" s="171">
        <v>0</v>
      </c>
      <c r="J206" s="171">
        <v>0</v>
      </c>
      <c r="K206" s="171">
        <v>0</v>
      </c>
      <c r="L206" s="171">
        <v>0</v>
      </c>
      <c r="M206" s="171">
        <v>0</v>
      </c>
      <c r="N206" s="171">
        <v>0</v>
      </c>
      <c r="O206" s="171">
        <v>0</v>
      </c>
      <c r="P206" s="171">
        <v>0</v>
      </c>
      <c r="Q206" s="171">
        <v>0</v>
      </c>
      <c r="R206" s="171">
        <v>0</v>
      </c>
      <c r="S206" s="171">
        <v>0</v>
      </c>
      <c r="T206" s="171">
        <v>0</v>
      </c>
      <c r="U206" s="171">
        <v>0</v>
      </c>
      <c r="V206" s="171">
        <v>0</v>
      </c>
      <c r="W206" s="171">
        <v>0</v>
      </c>
      <c r="X206" s="171">
        <v>0</v>
      </c>
      <c r="Y206" s="171">
        <v>0</v>
      </c>
      <c r="Z206" s="171">
        <v>0</v>
      </c>
      <c r="AA206" s="169"/>
      <c r="AB206" s="169"/>
      <c r="AC206" s="169"/>
      <c r="AD206" s="169"/>
      <c r="AE206" s="169"/>
      <c r="AF206" s="169"/>
      <c r="AG206" s="169"/>
      <c r="AH206" s="169"/>
      <c r="AI206" s="169"/>
      <c r="AJ206" s="169"/>
      <c r="AK206" s="169"/>
    </row>
    <row r="207" spans="2:37" s="168" customFormat="1" ht="14.25" hidden="1" outlineLevel="3">
      <c r="B207" s="168" t="s">
        <v>1</v>
      </c>
      <c r="D207" s="170" t="s">
        <v>13</v>
      </c>
      <c r="E207" s="171">
        <v>750000</v>
      </c>
      <c r="F207" s="171">
        <v>750000</v>
      </c>
      <c r="G207" s="171">
        <v>750000</v>
      </c>
      <c r="H207" s="171">
        <v>750000</v>
      </c>
      <c r="I207" s="171">
        <v>750000</v>
      </c>
      <c r="J207" s="171">
        <v>750000</v>
      </c>
      <c r="K207" s="171">
        <v>750000</v>
      </c>
      <c r="L207" s="171">
        <v>750000</v>
      </c>
      <c r="M207" s="171">
        <v>750000</v>
      </c>
      <c r="N207" s="171">
        <v>750000</v>
      </c>
      <c r="O207" s="171">
        <v>750000</v>
      </c>
      <c r="P207" s="171">
        <v>750000</v>
      </c>
      <c r="Q207" s="171">
        <v>750000</v>
      </c>
      <c r="R207" s="171">
        <v>750000</v>
      </c>
      <c r="S207" s="171">
        <v>750000</v>
      </c>
      <c r="T207" s="171">
        <v>750000</v>
      </c>
      <c r="U207" s="171">
        <v>750000</v>
      </c>
      <c r="V207" s="171">
        <v>750000</v>
      </c>
      <c r="W207" s="171">
        <v>750000</v>
      </c>
      <c r="X207" s="171">
        <v>750000</v>
      </c>
      <c r="Y207" s="171">
        <v>1316566</v>
      </c>
      <c r="Z207" s="171">
        <v>1316566</v>
      </c>
      <c r="AA207" s="169"/>
      <c r="AB207" s="169"/>
      <c r="AC207" s="169"/>
      <c r="AD207" s="169"/>
      <c r="AE207" s="169"/>
      <c r="AF207" s="169"/>
      <c r="AG207" s="169"/>
      <c r="AH207" s="169"/>
      <c r="AI207" s="169"/>
      <c r="AJ207" s="169"/>
      <c r="AK207" s="169"/>
    </row>
    <row r="208" spans="2:37" s="168" customFormat="1" ht="14.25" hidden="1" outlineLevel="3">
      <c r="B208" s="168" t="s">
        <v>1</v>
      </c>
      <c r="D208" s="170" t="s">
        <v>14</v>
      </c>
      <c r="E208" s="171">
        <v>0</v>
      </c>
      <c r="F208" s="171">
        <v>0</v>
      </c>
      <c r="G208" s="171">
        <v>0</v>
      </c>
      <c r="H208" s="171">
        <v>0</v>
      </c>
      <c r="I208" s="171">
        <v>0</v>
      </c>
      <c r="J208" s="171">
        <v>0</v>
      </c>
      <c r="K208" s="171">
        <v>0</v>
      </c>
      <c r="L208" s="171">
        <v>0</v>
      </c>
      <c r="M208" s="171">
        <v>0</v>
      </c>
      <c r="N208" s="171">
        <v>0</v>
      </c>
      <c r="O208" s="171">
        <v>258150</v>
      </c>
      <c r="P208" s="171">
        <v>258150</v>
      </c>
      <c r="Q208" s="171">
        <v>182850</v>
      </c>
      <c r="R208" s="171">
        <v>182850</v>
      </c>
      <c r="S208" s="171">
        <v>249600</v>
      </c>
      <c r="T208" s="171">
        <v>249600</v>
      </c>
      <c r="U208" s="171">
        <v>248550</v>
      </c>
      <c r="V208" s="171">
        <v>248550</v>
      </c>
      <c r="W208" s="171">
        <v>185700</v>
      </c>
      <c r="X208" s="171">
        <v>185700</v>
      </c>
      <c r="Y208" s="171">
        <v>103195</v>
      </c>
      <c r="Z208" s="171">
        <v>103195</v>
      </c>
      <c r="AA208" s="169"/>
      <c r="AB208" s="169"/>
      <c r="AC208" s="169"/>
      <c r="AD208" s="169"/>
      <c r="AE208" s="169"/>
      <c r="AF208" s="169"/>
      <c r="AG208" s="169"/>
      <c r="AH208" s="169"/>
      <c r="AI208" s="169"/>
      <c r="AJ208" s="169"/>
      <c r="AK208" s="169"/>
    </row>
    <row r="209" spans="2:37" s="168" customFormat="1" ht="14.25" hidden="1" outlineLevel="3">
      <c r="B209" s="168" t="s">
        <v>1</v>
      </c>
      <c r="D209" s="170" t="s">
        <v>15</v>
      </c>
      <c r="E209" s="171">
        <v>0</v>
      </c>
      <c r="F209" s="171">
        <v>0</v>
      </c>
      <c r="G209" s="171">
        <v>0</v>
      </c>
      <c r="H209" s="171">
        <v>0</v>
      </c>
      <c r="I209" s="171">
        <v>0</v>
      </c>
      <c r="J209" s="171">
        <v>0</v>
      </c>
      <c r="K209" s="171">
        <v>0</v>
      </c>
      <c r="L209" s="171">
        <v>0</v>
      </c>
      <c r="M209" s="171">
        <v>0</v>
      </c>
      <c r="N209" s="171">
        <v>0</v>
      </c>
      <c r="O209" s="171">
        <v>430050</v>
      </c>
      <c r="P209" s="171">
        <v>430050</v>
      </c>
      <c r="Q209" s="171">
        <v>99000</v>
      </c>
      <c r="R209" s="171">
        <v>99000</v>
      </c>
      <c r="S209" s="171">
        <v>0</v>
      </c>
      <c r="T209" s="171">
        <v>0</v>
      </c>
      <c r="U209" s="171">
        <v>0</v>
      </c>
      <c r="V209" s="171">
        <v>0</v>
      </c>
      <c r="W209" s="171">
        <v>0</v>
      </c>
      <c r="X209" s="171">
        <v>0</v>
      </c>
      <c r="Y209" s="171">
        <v>0</v>
      </c>
      <c r="Z209" s="171">
        <v>0</v>
      </c>
      <c r="AA209" s="169"/>
      <c r="AB209" s="169"/>
      <c r="AC209" s="169"/>
      <c r="AD209" s="169"/>
      <c r="AE209" s="169"/>
      <c r="AF209" s="169"/>
      <c r="AG209" s="169"/>
      <c r="AH209" s="169"/>
      <c r="AI209" s="169"/>
      <c r="AJ209" s="169"/>
      <c r="AK209" s="169"/>
    </row>
    <row r="210" spans="2:37" s="168" customFormat="1" ht="14.25" hidden="1" outlineLevel="3">
      <c r="B210" s="168" t="s">
        <v>1</v>
      </c>
      <c r="D210" s="170" t="s">
        <v>219</v>
      </c>
      <c r="E210" s="171">
        <v>0</v>
      </c>
      <c r="F210" s="171">
        <v>0</v>
      </c>
      <c r="G210" s="171">
        <v>0</v>
      </c>
      <c r="H210" s="171">
        <v>0</v>
      </c>
      <c r="I210" s="171">
        <v>0</v>
      </c>
      <c r="J210" s="171">
        <v>0</v>
      </c>
      <c r="K210" s="171">
        <v>0</v>
      </c>
      <c r="L210" s="171">
        <v>0</v>
      </c>
      <c r="M210" s="171">
        <v>0</v>
      </c>
      <c r="N210" s="171">
        <v>0</v>
      </c>
      <c r="O210" s="171">
        <v>0</v>
      </c>
      <c r="P210" s="171">
        <v>0</v>
      </c>
      <c r="Q210" s="171">
        <v>750000</v>
      </c>
      <c r="R210" s="171">
        <v>750000</v>
      </c>
      <c r="S210" s="171">
        <v>750000</v>
      </c>
      <c r="T210" s="171">
        <v>750000</v>
      </c>
      <c r="U210" s="171">
        <v>750000</v>
      </c>
      <c r="V210" s="171">
        <v>750000</v>
      </c>
      <c r="W210" s="171">
        <v>750000</v>
      </c>
      <c r="X210" s="171">
        <v>750000</v>
      </c>
      <c r="Y210" s="171">
        <v>1316566</v>
      </c>
      <c r="Z210" s="171">
        <v>1316566</v>
      </c>
      <c r="AA210" s="169"/>
      <c r="AB210" s="169"/>
      <c r="AC210" s="169"/>
      <c r="AD210" s="169"/>
      <c r="AE210" s="169"/>
      <c r="AF210" s="169"/>
      <c r="AG210" s="169"/>
      <c r="AH210" s="169"/>
      <c r="AI210" s="169"/>
      <c r="AJ210" s="169"/>
      <c r="AK210" s="169"/>
    </row>
    <row r="211" spans="2:37" s="168" customFormat="1" ht="14.25" hidden="1" outlineLevel="3">
      <c r="B211" s="168" t="s">
        <v>1</v>
      </c>
      <c r="D211" s="170" t="s">
        <v>220</v>
      </c>
      <c r="E211" s="171">
        <v>0</v>
      </c>
      <c r="F211" s="171">
        <v>0</v>
      </c>
      <c r="G211" s="171">
        <v>0</v>
      </c>
      <c r="H211" s="171">
        <v>0</v>
      </c>
      <c r="I211" s="171">
        <v>0</v>
      </c>
      <c r="J211" s="171">
        <v>0</v>
      </c>
      <c r="K211" s="171">
        <v>0</v>
      </c>
      <c r="L211" s="171">
        <v>0</v>
      </c>
      <c r="M211" s="171">
        <v>0</v>
      </c>
      <c r="N211" s="171">
        <v>0</v>
      </c>
      <c r="O211" s="171">
        <v>128100</v>
      </c>
      <c r="P211" s="171">
        <v>128100</v>
      </c>
      <c r="Q211" s="171">
        <v>0</v>
      </c>
      <c r="R211" s="171">
        <v>0</v>
      </c>
      <c r="S211" s="171">
        <v>0</v>
      </c>
      <c r="T211" s="171">
        <v>0</v>
      </c>
      <c r="U211" s="171">
        <v>0</v>
      </c>
      <c r="V211" s="171">
        <v>0</v>
      </c>
      <c r="W211" s="171">
        <v>0</v>
      </c>
      <c r="X211" s="171">
        <v>0</v>
      </c>
      <c r="Y211" s="171">
        <v>0</v>
      </c>
      <c r="Z211" s="171">
        <v>0</v>
      </c>
      <c r="AA211" s="169"/>
      <c r="AB211" s="169"/>
      <c r="AC211" s="169"/>
      <c r="AD211" s="169"/>
      <c r="AE211" s="169"/>
      <c r="AF211" s="169"/>
      <c r="AG211" s="169"/>
      <c r="AH211" s="169"/>
      <c r="AI211" s="169"/>
      <c r="AJ211" s="169"/>
      <c r="AK211" s="169"/>
    </row>
    <row r="212" spans="2:37" s="168" customFormat="1" ht="14.25" hidden="1" outlineLevel="3">
      <c r="B212" s="168" t="s">
        <v>1</v>
      </c>
      <c r="D212" s="170" t="s">
        <v>18</v>
      </c>
      <c r="E212" s="171">
        <v>0</v>
      </c>
      <c r="F212" s="171">
        <v>0</v>
      </c>
      <c r="G212" s="171">
        <v>0</v>
      </c>
      <c r="H212" s="171">
        <v>0</v>
      </c>
      <c r="I212" s="171">
        <v>0</v>
      </c>
      <c r="J212" s="171">
        <v>0</v>
      </c>
      <c r="K212" s="171">
        <v>0</v>
      </c>
      <c r="L212" s="171">
        <v>0</v>
      </c>
      <c r="M212" s="171">
        <v>0</v>
      </c>
      <c r="N212" s="171">
        <v>0</v>
      </c>
      <c r="O212" s="171">
        <v>801900</v>
      </c>
      <c r="P212" s="171">
        <v>801900</v>
      </c>
      <c r="Q212" s="171">
        <v>511050</v>
      </c>
      <c r="R212" s="171">
        <v>511050</v>
      </c>
      <c r="S212" s="171">
        <v>414900</v>
      </c>
      <c r="T212" s="171">
        <v>414900</v>
      </c>
      <c r="U212" s="171">
        <v>190800</v>
      </c>
      <c r="V212" s="171">
        <v>190800</v>
      </c>
      <c r="W212" s="171">
        <v>108300</v>
      </c>
      <c r="X212" s="171">
        <v>108300</v>
      </c>
      <c r="Y212" s="171">
        <v>384514</v>
      </c>
      <c r="Z212" s="171">
        <v>384514</v>
      </c>
      <c r="AA212" s="169"/>
      <c r="AB212" s="169"/>
      <c r="AC212" s="169"/>
      <c r="AD212" s="169"/>
      <c r="AE212" s="169"/>
      <c r="AF212" s="169"/>
      <c r="AG212" s="169"/>
      <c r="AH212" s="169"/>
      <c r="AI212" s="169"/>
      <c r="AJ212" s="169"/>
      <c r="AK212" s="169"/>
    </row>
    <row r="213" spans="2:37" s="168" customFormat="1" ht="14.25" hidden="1" outlineLevel="3">
      <c r="B213" s="168" t="s">
        <v>1</v>
      </c>
      <c r="D213" s="170" t="s">
        <v>19</v>
      </c>
      <c r="E213" s="171">
        <v>0</v>
      </c>
      <c r="F213" s="171">
        <v>0</v>
      </c>
      <c r="G213" s="171">
        <v>0</v>
      </c>
      <c r="H213" s="171">
        <v>0</v>
      </c>
      <c r="I213" s="171">
        <v>0</v>
      </c>
      <c r="J213" s="171">
        <v>0</v>
      </c>
      <c r="K213" s="171">
        <v>0</v>
      </c>
      <c r="L213" s="171">
        <v>0</v>
      </c>
      <c r="M213" s="171">
        <v>0</v>
      </c>
      <c r="N213" s="171">
        <v>0</v>
      </c>
      <c r="O213" s="171">
        <v>0</v>
      </c>
      <c r="P213" s="171">
        <v>0</v>
      </c>
      <c r="Q213" s="171">
        <v>750000</v>
      </c>
      <c r="R213" s="171">
        <v>750000</v>
      </c>
      <c r="S213" s="171">
        <v>750000</v>
      </c>
      <c r="T213" s="171">
        <v>750000</v>
      </c>
      <c r="U213" s="171">
        <v>750000</v>
      </c>
      <c r="V213" s="171">
        <v>750000</v>
      </c>
      <c r="W213" s="171">
        <v>678900</v>
      </c>
      <c r="X213" s="171">
        <v>678900</v>
      </c>
      <c r="Y213" s="171">
        <v>885726</v>
      </c>
      <c r="Z213" s="171">
        <v>885726</v>
      </c>
      <c r="AA213" s="169"/>
      <c r="AB213" s="169"/>
      <c r="AC213" s="169"/>
      <c r="AD213" s="169"/>
      <c r="AE213" s="169"/>
      <c r="AF213" s="169"/>
      <c r="AG213" s="169"/>
      <c r="AH213" s="169"/>
      <c r="AI213" s="169"/>
      <c r="AJ213" s="169"/>
      <c r="AK213" s="169"/>
    </row>
    <row r="214" spans="2:37" s="168" customFormat="1" ht="14.25" hidden="1" outlineLevel="3">
      <c r="B214" s="168" t="s">
        <v>1</v>
      </c>
      <c r="D214" s="170" t="s">
        <v>221</v>
      </c>
      <c r="E214" s="171">
        <v>750000</v>
      </c>
      <c r="F214" s="171">
        <v>750000</v>
      </c>
      <c r="G214" s="171">
        <v>750000</v>
      </c>
      <c r="H214" s="171">
        <v>750000</v>
      </c>
      <c r="I214" s="171">
        <v>0</v>
      </c>
      <c r="J214" s="171">
        <v>0</v>
      </c>
      <c r="K214" s="171">
        <v>750000</v>
      </c>
      <c r="L214" s="171">
        <v>750000</v>
      </c>
      <c r="M214" s="171">
        <v>750000</v>
      </c>
      <c r="N214" s="171">
        <v>750000</v>
      </c>
      <c r="O214" s="171">
        <v>604800</v>
      </c>
      <c r="P214" s="171">
        <v>604800</v>
      </c>
      <c r="Q214" s="171">
        <v>472050</v>
      </c>
      <c r="R214" s="171">
        <v>472050</v>
      </c>
      <c r="S214" s="171">
        <v>418050</v>
      </c>
      <c r="T214" s="171">
        <v>418050</v>
      </c>
      <c r="U214" s="171">
        <v>366900</v>
      </c>
      <c r="V214" s="171">
        <v>366900</v>
      </c>
      <c r="W214" s="171">
        <v>391500</v>
      </c>
      <c r="X214" s="171">
        <v>391500</v>
      </c>
      <c r="Y214" s="171">
        <v>548899</v>
      </c>
      <c r="Z214" s="171">
        <v>548899</v>
      </c>
      <c r="AA214" s="169"/>
      <c r="AB214" s="169"/>
      <c r="AC214" s="169"/>
      <c r="AD214" s="169"/>
      <c r="AE214" s="169"/>
      <c r="AF214" s="169"/>
      <c r="AG214" s="169"/>
      <c r="AH214" s="169"/>
      <c r="AI214" s="169"/>
      <c r="AJ214" s="169"/>
      <c r="AK214" s="169"/>
    </row>
    <row r="215" spans="2:37" s="168" customFormat="1" ht="14.25" hidden="1" outlineLevel="3">
      <c r="B215" s="168" t="s">
        <v>1</v>
      </c>
      <c r="D215" s="170" t="s">
        <v>222</v>
      </c>
      <c r="E215" s="171">
        <v>0</v>
      </c>
      <c r="F215" s="171">
        <v>0</v>
      </c>
      <c r="G215" s="171">
        <v>0</v>
      </c>
      <c r="H215" s="171">
        <v>0</v>
      </c>
      <c r="I215" s="171">
        <v>0</v>
      </c>
      <c r="J215" s="171">
        <v>0</v>
      </c>
      <c r="K215" s="171">
        <v>0</v>
      </c>
      <c r="L215" s="171">
        <v>0</v>
      </c>
      <c r="M215" s="171">
        <v>0</v>
      </c>
      <c r="N215" s="171">
        <v>0</v>
      </c>
      <c r="O215" s="171">
        <v>367500</v>
      </c>
      <c r="P215" s="171">
        <v>367500</v>
      </c>
      <c r="Q215" s="171">
        <v>324150</v>
      </c>
      <c r="R215" s="171">
        <v>324150</v>
      </c>
      <c r="S215" s="171">
        <v>313650</v>
      </c>
      <c r="T215" s="171">
        <v>313650</v>
      </c>
      <c r="U215" s="171">
        <v>154500</v>
      </c>
      <c r="V215" s="171">
        <v>154500</v>
      </c>
      <c r="W215" s="171">
        <v>14850</v>
      </c>
      <c r="X215" s="171">
        <v>14850</v>
      </c>
      <c r="Y215" s="171">
        <v>0</v>
      </c>
      <c r="Z215" s="171">
        <v>0</v>
      </c>
      <c r="AA215" s="169"/>
      <c r="AB215" s="169"/>
      <c r="AC215" s="169"/>
      <c r="AD215" s="169"/>
      <c r="AE215" s="169"/>
      <c r="AF215" s="169"/>
      <c r="AG215" s="169"/>
      <c r="AH215" s="169"/>
      <c r="AI215" s="169"/>
      <c r="AJ215" s="169"/>
      <c r="AK215" s="169"/>
    </row>
    <row r="216" spans="2:37" s="168" customFormat="1" ht="14.25" hidden="1" outlineLevel="3">
      <c r="B216" s="168" t="s">
        <v>1</v>
      </c>
      <c r="D216" s="170" t="s">
        <v>22</v>
      </c>
      <c r="E216" s="171">
        <v>0</v>
      </c>
      <c r="F216" s="171">
        <v>0</v>
      </c>
      <c r="G216" s="171">
        <v>0</v>
      </c>
      <c r="H216" s="171">
        <v>0</v>
      </c>
      <c r="I216" s="171">
        <v>0</v>
      </c>
      <c r="J216" s="171">
        <v>0</v>
      </c>
      <c r="K216" s="171">
        <v>0</v>
      </c>
      <c r="L216" s="171">
        <v>0</v>
      </c>
      <c r="M216" s="171">
        <v>0</v>
      </c>
      <c r="N216" s="171">
        <v>0</v>
      </c>
      <c r="O216" s="171">
        <v>157050</v>
      </c>
      <c r="P216" s="171">
        <v>157050</v>
      </c>
      <c r="Q216" s="171">
        <v>0</v>
      </c>
      <c r="R216" s="171">
        <v>0</v>
      </c>
      <c r="S216" s="171">
        <v>0</v>
      </c>
      <c r="T216" s="171">
        <v>0</v>
      </c>
      <c r="U216" s="171">
        <v>0</v>
      </c>
      <c r="V216" s="171">
        <v>0</v>
      </c>
      <c r="W216" s="171">
        <v>0</v>
      </c>
      <c r="X216" s="171">
        <v>0</v>
      </c>
      <c r="Y216" s="171">
        <v>0</v>
      </c>
      <c r="Z216" s="171">
        <v>0</v>
      </c>
      <c r="AA216" s="169"/>
      <c r="AB216" s="169"/>
      <c r="AC216" s="169"/>
      <c r="AD216" s="169"/>
      <c r="AE216" s="169"/>
      <c r="AF216" s="169"/>
      <c r="AG216" s="169"/>
      <c r="AH216" s="169"/>
      <c r="AI216" s="169"/>
      <c r="AJ216" s="169"/>
      <c r="AK216" s="169"/>
    </row>
    <row r="217" spans="2:37" s="168" customFormat="1" ht="14.25" hidden="1" outlineLevel="3">
      <c r="B217" s="168" t="s">
        <v>1</v>
      </c>
      <c r="D217" s="170" t="s">
        <v>23</v>
      </c>
      <c r="E217" s="171">
        <v>750000</v>
      </c>
      <c r="F217" s="171">
        <v>750000</v>
      </c>
      <c r="G217" s="171">
        <v>750000</v>
      </c>
      <c r="H217" s="171">
        <v>750000</v>
      </c>
      <c r="I217" s="171">
        <v>750000</v>
      </c>
      <c r="J217" s="171">
        <v>750000</v>
      </c>
      <c r="K217" s="171">
        <v>750000</v>
      </c>
      <c r="L217" s="171">
        <v>750000</v>
      </c>
      <c r="M217" s="171">
        <v>750000</v>
      </c>
      <c r="N217" s="171">
        <v>750000</v>
      </c>
      <c r="O217" s="171">
        <v>750000</v>
      </c>
      <c r="P217" s="171">
        <v>750000</v>
      </c>
      <c r="Q217" s="171">
        <v>750000</v>
      </c>
      <c r="R217" s="171">
        <v>750000</v>
      </c>
      <c r="S217" s="171">
        <v>750000</v>
      </c>
      <c r="T217" s="171">
        <v>750000</v>
      </c>
      <c r="U217" s="171">
        <v>750000</v>
      </c>
      <c r="V217" s="171">
        <v>750000</v>
      </c>
      <c r="W217" s="171">
        <v>750000</v>
      </c>
      <c r="X217" s="171">
        <v>750000</v>
      </c>
      <c r="Y217" s="171">
        <v>1316566</v>
      </c>
      <c r="Z217" s="171">
        <v>1316566</v>
      </c>
      <c r="AA217" s="169"/>
      <c r="AB217" s="169"/>
      <c r="AC217" s="169"/>
      <c r="AD217" s="169"/>
      <c r="AE217" s="169"/>
      <c r="AF217" s="169"/>
      <c r="AG217" s="169"/>
      <c r="AH217" s="169"/>
      <c r="AI217" s="169"/>
      <c r="AJ217" s="169"/>
      <c r="AK217" s="169"/>
    </row>
    <row r="218" spans="2:37" s="168" customFormat="1" ht="14.25" hidden="1" outlineLevel="3">
      <c r="B218" s="168" t="s">
        <v>1</v>
      </c>
      <c r="D218" s="170" t="s">
        <v>24</v>
      </c>
      <c r="E218" s="171">
        <v>0</v>
      </c>
      <c r="F218" s="171">
        <v>0</v>
      </c>
      <c r="G218" s="171">
        <v>0</v>
      </c>
      <c r="H218" s="171">
        <v>0</v>
      </c>
      <c r="I218" s="171">
        <v>0</v>
      </c>
      <c r="J218" s="171">
        <v>0</v>
      </c>
      <c r="K218" s="171">
        <v>0</v>
      </c>
      <c r="L218" s="171">
        <v>0</v>
      </c>
      <c r="M218" s="171">
        <v>0</v>
      </c>
      <c r="N218" s="171">
        <v>0</v>
      </c>
      <c r="O218" s="171">
        <v>0</v>
      </c>
      <c r="P218" s="171">
        <v>0</v>
      </c>
      <c r="Q218" s="171">
        <v>0</v>
      </c>
      <c r="R218" s="171">
        <v>0</v>
      </c>
      <c r="S218" s="171">
        <v>0</v>
      </c>
      <c r="T218" s="171">
        <v>0</v>
      </c>
      <c r="U218" s="171">
        <v>0</v>
      </c>
      <c r="V218" s="171">
        <v>0</v>
      </c>
      <c r="W218" s="171">
        <v>0</v>
      </c>
      <c r="X218" s="171">
        <v>0</v>
      </c>
      <c r="Y218" s="171">
        <v>0</v>
      </c>
      <c r="Z218" s="171">
        <v>0</v>
      </c>
      <c r="AA218" s="169"/>
      <c r="AB218" s="169"/>
      <c r="AC218" s="169"/>
      <c r="AD218" s="169"/>
      <c r="AE218" s="169"/>
      <c r="AF218" s="169"/>
      <c r="AG218" s="169"/>
      <c r="AH218" s="169"/>
      <c r="AI218" s="169"/>
      <c r="AJ218" s="169"/>
      <c r="AK218" s="169"/>
    </row>
    <row r="219" spans="2:37" s="168" customFormat="1" ht="14.25" hidden="1" outlineLevel="3">
      <c r="B219" s="168" t="s">
        <v>1</v>
      </c>
      <c r="D219" s="170" t="s">
        <v>25</v>
      </c>
      <c r="E219" s="171">
        <v>0</v>
      </c>
      <c r="F219" s="171">
        <v>0</v>
      </c>
      <c r="G219" s="171">
        <v>0</v>
      </c>
      <c r="H219" s="171">
        <v>0</v>
      </c>
      <c r="I219" s="171">
        <v>0</v>
      </c>
      <c r="J219" s="171">
        <v>0</v>
      </c>
      <c r="K219" s="171">
        <v>0</v>
      </c>
      <c r="L219" s="171">
        <v>0</v>
      </c>
      <c r="M219" s="171">
        <v>0</v>
      </c>
      <c r="N219" s="171">
        <v>0</v>
      </c>
      <c r="O219" s="171">
        <v>355650</v>
      </c>
      <c r="P219" s="171">
        <v>355650</v>
      </c>
      <c r="Q219" s="171">
        <v>285150</v>
      </c>
      <c r="R219" s="171">
        <v>285150</v>
      </c>
      <c r="S219" s="171">
        <v>277050</v>
      </c>
      <c r="T219" s="171">
        <v>277050</v>
      </c>
      <c r="U219" s="171">
        <v>200250</v>
      </c>
      <c r="V219" s="171">
        <v>200250</v>
      </c>
      <c r="W219" s="171">
        <v>199650</v>
      </c>
      <c r="X219" s="171">
        <v>199650</v>
      </c>
      <c r="Y219" s="171">
        <v>272903</v>
      </c>
      <c r="Z219" s="171">
        <v>272903</v>
      </c>
      <c r="AA219" s="169"/>
      <c r="AB219" s="169"/>
      <c r="AC219" s="169"/>
      <c r="AD219" s="169"/>
      <c r="AE219" s="169"/>
      <c r="AF219" s="169"/>
      <c r="AG219" s="169"/>
      <c r="AH219" s="169"/>
      <c r="AI219" s="169"/>
      <c r="AJ219" s="169"/>
      <c r="AK219" s="169"/>
    </row>
    <row r="220" spans="2:37" s="168" customFormat="1" ht="14.25" hidden="1" outlineLevel="3">
      <c r="B220" s="168" t="s">
        <v>1</v>
      </c>
      <c r="D220" s="170" t="s">
        <v>26</v>
      </c>
      <c r="E220" s="171">
        <v>0</v>
      </c>
      <c r="F220" s="171">
        <v>0</v>
      </c>
      <c r="G220" s="171">
        <v>0</v>
      </c>
      <c r="H220" s="171">
        <v>0</v>
      </c>
      <c r="I220" s="171">
        <v>0</v>
      </c>
      <c r="J220" s="171">
        <v>0</v>
      </c>
      <c r="K220" s="171">
        <v>0</v>
      </c>
      <c r="L220" s="171">
        <v>0</v>
      </c>
      <c r="M220" s="171">
        <v>0</v>
      </c>
      <c r="N220" s="171">
        <v>0</v>
      </c>
      <c r="O220" s="171">
        <v>0</v>
      </c>
      <c r="P220" s="171">
        <v>0</v>
      </c>
      <c r="Q220" s="171">
        <v>0</v>
      </c>
      <c r="R220" s="171">
        <v>0</v>
      </c>
      <c r="S220" s="171">
        <v>0</v>
      </c>
      <c r="T220" s="171">
        <v>0</v>
      </c>
      <c r="U220" s="171">
        <v>0</v>
      </c>
      <c r="V220" s="171">
        <v>0</v>
      </c>
      <c r="W220" s="171">
        <v>0</v>
      </c>
      <c r="X220" s="171">
        <v>0</v>
      </c>
      <c r="Y220" s="171">
        <v>0</v>
      </c>
      <c r="Z220" s="171">
        <v>0</v>
      </c>
      <c r="AA220" s="169"/>
      <c r="AB220" s="169"/>
      <c r="AC220" s="169"/>
      <c r="AD220" s="169"/>
      <c r="AE220" s="169"/>
      <c r="AF220" s="169"/>
      <c r="AG220" s="169"/>
      <c r="AH220" s="169"/>
      <c r="AI220" s="169"/>
      <c r="AJ220" s="169"/>
      <c r="AK220" s="169"/>
    </row>
    <row r="221" spans="2:37" s="168" customFormat="1" ht="14.25" hidden="1" outlineLevel="3">
      <c r="B221" s="168" t="s">
        <v>1</v>
      </c>
      <c r="D221" s="170" t="s">
        <v>27</v>
      </c>
      <c r="E221" s="171">
        <v>750000</v>
      </c>
      <c r="F221" s="171">
        <v>750000</v>
      </c>
      <c r="G221" s="171">
        <v>750000</v>
      </c>
      <c r="H221" s="171">
        <v>750000</v>
      </c>
      <c r="I221" s="171">
        <v>750000</v>
      </c>
      <c r="J221" s="171">
        <v>750000</v>
      </c>
      <c r="K221" s="171">
        <v>750000</v>
      </c>
      <c r="L221" s="171">
        <v>750000</v>
      </c>
      <c r="M221" s="171">
        <v>750000</v>
      </c>
      <c r="N221" s="171">
        <v>750000</v>
      </c>
      <c r="O221" s="171">
        <v>750000</v>
      </c>
      <c r="P221" s="171">
        <v>750000</v>
      </c>
      <c r="Q221" s="171">
        <v>750000</v>
      </c>
      <c r="R221" s="171">
        <v>750000</v>
      </c>
      <c r="S221" s="171">
        <v>750000</v>
      </c>
      <c r="T221" s="171">
        <v>750000</v>
      </c>
      <c r="U221" s="171">
        <v>750000</v>
      </c>
      <c r="V221" s="171">
        <v>750000</v>
      </c>
      <c r="W221" s="171">
        <v>750000</v>
      </c>
      <c r="X221" s="171">
        <v>750000</v>
      </c>
      <c r="Y221" s="171">
        <v>1316566</v>
      </c>
      <c r="Z221" s="171">
        <v>1316566</v>
      </c>
      <c r="AA221" s="169"/>
      <c r="AB221" s="169"/>
      <c r="AC221" s="169"/>
      <c r="AD221" s="169"/>
      <c r="AE221" s="169"/>
      <c r="AF221" s="169"/>
      <c r="AG221" s="169"/>
      <c r="AH221" s="169"/>
      <c r="AI221" s="169"/>
      <c r="AJ221" s="169"/>
      <c r="AK221" s="169"/>
    </row>
    <row r="222" spans="2:37" s="168" customFormat="1" ht="14.25" hidden="1" outlineLevel="3">
      <c r="B222" s="168" t="s">
        <v>1</v>
      </c>
      <c r="D222" s="170" t="s">
        <v>28</v>
      </c>
      <c r="E222" s="171">
        <v>0</v>
      </c>
      <c r="F222" s="171">
        <v>0</v>
      </c>
      <c r="G222" s="171">
        <v>0</v>
      </c>
      <c r="H222" s="171">
        <v>0</v>
      </c>
      <c r="I222" s="171">
        <v>0</v>
      </c>
      <c r="J222" s="171">
        <v>0</v>
      </c>
      <c r="K222" s="171">
        <v>0</v>
      </c>
      <c r="L222" s="171">
        <v>0</v>
      </c>
      <c r="M222" s="171">
        <v>0</v>
      </c>
      <c r="N222" s="171">
        <v>0</v>
      </c>
      <c r="O222" s="171">
        <v>586050</v>
      </c>
      <c r="P222" s="171">
        <v>586050</v>
      </c>
      <c r="Q222" s="171">
        <v>580050</v>
      </c>
      <c r="R222" s="171">
        <v>580050</v>
      </c>
      <c r="S222" s="171">
        <v>660600</v>
      </c>
      <c r="T222" s="171">
        <v>660600</v>
      </c>
      <c r="U222" s="171">
        <v>661650</v>
      </c>
      <c r="V222" s="171">
        <v>661650</v>
      </c>
      <c r="W222" s="171">
        <v>647700</v>
      </c>
      <c r="X222" s="171">
        <v>647700</v>
      </c>
      <c r="Y222" s="171">
        <v>1084895</v>
      </c>
      <c r="Z222" s="171">
        <v>1084895</v>
      </c>
      <c r="AA222" s="169"/>
      <c r="AB222" s="169"/>
      <c r="AC222" s="169"/>
      <c r="AD222" s="169"/>
      <c r="AE222" s="169"/>
      <c r="AF222" s="169"/>
      <c r="AG222" s="169"/>
      <c r="AH222" s="169"/>
      <c r="AI222" s="169"/>
      <c r="AJ222" s="169"/>
      <c r="AK222" s="169"/>
    </row>
    <row r="223" spans="2:37" s="168" customFormat="1" ht="14.25" hidden="1" outlineLevel="3">
      <c r="B223" s="168" t="s">
        <v>1</v>
      </c>
      <c r="D223" s="170" t="s">
        <v>223</v>
      </c>
      <c r="E223" s="171">
        <v>0</v>
      </c>
      <c r="F223" s="171">
        <v>0</v>
      </c>
      <c r="G223" s="171">
        <v>0</v>
      </c>
      <c r="H223" s="171">
        <v>0</v>
      </c>
      <c r="I223" s="171">
        <v>0</v>
      </c>
      <c r="J223" s="171">
        <v>0</v>
      </c>
      <c r="K223" s="171">
        <v>0</v>
      </c>
      <c r="L223" s="171">
        <v>0</v>
      </c>
      <c r="M223" s="171">
        <v>0</v>
      </c>
      <c r="N223" s="171">
        <v>0</v>
      </c>
      <c r="O223" s="171">
        <v>375000</v>
      </c>
      <c r="P223" s="171">
        <v>375000</v>
      </c>
      <c r="Q223" s="171">
        <v>0</v>
      </c>
      <c r="R223" s="171">
        <v>0</v>
      </c>
      <c r="S223" s="171">
        <v>0</v>
      </c>
      <c r="T223" s="171">
        <v>0</v>
      </c>
      <c r="U223" s="171">
        <v>0</v>
      </c>
      <c r="V223" s="171">
        <v>0</v>
      </c>
      <c r="W223" s="171">
        <v>0</v>
      </c>
      <c r="X223" s="171">
        <v>0</v>
      </c>
      <c r="Y223" s="171">
        <v>0</v>
      </c>
      <c r="Z223" s="171">
        <v>0</v>
      </c>
      <c r="AA223" s="169"/>
      <c r="AB223" s="169"/>
      <c r="AC223" s="169"/>
      <c r="AD223" s="169"/>
      <c r="AE223" s="169"/>
      <c r="AF223" s="169"/>
      <c r="AG223" s="169"/>
      <c r="AH223" s="169"/>
      <c r="AI223" s="169"/>
      <c r="AJ223" s="169"/>
      <c r="AK223" s="169"/>
    </row>
    <row r="224" spans="2:37" s="168" customFormat="1" ht="14.25" hidden="1" outlineLevel="3">
      <c r="B224" s="168" t="s">
        <v>1</v>
      </c>
      <c r="D224" s="170" t="s">
        <v>224</v>
      </c>
      <c r="E224" s="171">
        <v>0</v>
      </c>
      <c r="F224" s="171">
        <v>0</v>
      </c>
      <c r="G224" s="171">
        <v>0</v>
      </c>
      <c r="H224" s="171">
        <v>0</v>
      </c>
      <c r="I224" s="171">
        <v>0</v>
      </c>
      <c r="J224" s="171">
        <v>0</v>
      </c>
      <c r="K224" s="171">
        <v>0</v>
      </c>
      <c r="L224" s="171">
        <v>0</v>
      </c>
      <c r="M224" s="171">
        <v>0</v>
      </c>
      <c r="N224" s="171">
        <v>0</v>
      </c>
      <c r="O224" s="171">
        <v>0</v>
      </c>
      <c r="P224" s="171">
        <v>0</v>
      </c>
      <c r="Q224" s="171">
        <v>750000</v>
      </c>
      <c r="R224" s="171">
        <v>750000</v>
      </c>
      <c r="S224" s="171">
        <v>750000</v>
      </c>
      <c r="T224" s="171">
        <v>750000</v>
      </c>
      <c r="U224" s="171">
        <v>707936</v>
      </c>
      <c r="V224" s="171">
        <v>707936</v>
      </c>
      <c r="W224" s="171">
        <v>750000</v>
      </c>
      <c r="X224" s="171">
        <v>750000</v>
      </c>
      <c r="Y224" s="171">
        <v>1316566</v>
      </c>
      <c r="Z224" s="171">
        <v>1316566</v>
      </c>
      <c r="AA224" s="169"/>
      <c r="AB224" s="169"/>
      <c r="AC224" s="169"/>
      <c r="AD224" s="169"/>
      <c r="AE224" s="169"/>
      <c r="AF224" s="169"/>
      <c r="AG224" s="169"/>
      <c r="AH224" s="169"/>
      <c r="AI224" s="169"/>
      <c r="AJ224" s="169"/>
      <c r="AK224" s="169"/>
    </row>
    <row r="225" spans="2:37" s="168" customFormat="1" ht="14.25" hidden="1" outlineLevel="3">
      <c r="B225" s="168" t="s">
        <v>1</v>
      </c>
      <c r="D225" s="170" t="s">
        <v>400</v>
      </c>
      <c r="E225" s="171"/>
      <c r="F225" s="171"/>
      <c r="G225" s="171"/>
      <c r="H225" s="171"/>
      <c r="I225" s="171"/>
      <c r="J225" s="171"/>
      <c r="K225" s="171"/>
      <c r="L225" s="171"/>
      <c r="M225" s="171"/>
      <c r="N225" s="171"/>
      <c r="O225" s="171"/>
      <c r="P225" s="171"/>
      <c r="Q225" s="171"/>
      <c r="R225" s="171"/>
      <c r="S225" s="171"/>
      <c r="T225" s="171"/>
      <c r="U225" s="171">
        <v>42064</v>
      </c>
      <c r="V225" s="171">
        <v>42064</v>
      </c>
      <c r="W225" s="171"/>
      <c r="X225" s="171"/>
      <c r="Y225" s="171">
        <v>0</v>
      </c>
      <c r="Z225" s="171">
        <v>0</v>
      </c>
      <c r="AA225" s="169"/>
      <c r="AB225" s="169"/>
      <c r="AC225" s="169"/>
      <c r="AD225" s="169"/>
      <c r="AE225" s="169"/>
      <c r="AF225" s="169"/>
      <c r="AG225" s="169"/>
      <c r="AH225" s="169"/>
      <c r="AI225" s="169"/>
      <c r="AJ225" s="169"/>
      <c r="AK225" s="169"/>
    </row>
    <row r="226" spans="2:37" s="168" customFormat="1" ht="14.25" hidden="1" outlineLevel="3">
      <c r="B226" s="168" t="s">
        <v>1</v>
      </c>
      <c r="D226" s="170" t="s">
        <v>31</v>
      </c>
      <c r="E226" s="171">
        <v>0</v>
      </c>
      <c r="F226" s="171">
        <v>0</v>
      </c>
      <c r="G226" s="171">
        <v>0</v>
      </c>
      <c r="H226" s="171">
        <v>0</v>
      </c>
      <c r="I226" s="171">
        <v>0</v>
      </c>
      <c r="J226" s="171">
        <v>0</v>
      </c>
      <c r="K226" s="171">
        <v>0</v>
      </c>
      <c r="L226" s="171">
        <v>0</v>
      </c>
      <c r="M226" s="171">
        <v>0</v>
      </c>
      <c r="N226" s="171">
        <v>0</v>
      </c>
      <c r="O226" s="171">
        <v>134700</v>
      </c>
      <c r="P226" s="171">
        <v>134700</v>
      </c>
      <c r="Q226" s="171">
        <v>0</v>
      </c>
      <c r="R226" s="171">
        <v>0</v>
      </c>
      <c r="S226" s="171">
        <v>0</v>
      </c>
      <c r="T226" s="171">
        <v>0</v>
      </c>
      <c r="U226" s="171">
        <v>0</v>
      </c>
      <c r="V226" s="171">
        <v>0</v>
      </c>
      <c r="W226" s="171">
        <v>0</v>
      </c>
      <c r="X226" s="171">
        <v>0</v>
      </c>
      <c r="Y226" s="171">
        <v>0</v>
      </c>
      <c r="Z226" s="171">
        <v>0</v>
      </c>
      <c r="AA226" s="169"/>
      <c r="AB226" s="169"/>
      <c r="AC226" s="169"/>
      <c r="AD226" s="169"/>
      <c r="AE226" s="169"/>
      <c r="AF226" s="169"/>
      <c r="AG226" s="169"/>
      <c r="AH226" s="169"/>
      <c r="AI226" s="169"/>
      <c r="AJ226" s="169"/>
      <c r="AK226" s="169"/>
    </row>
    <row r="227" spans="2:37" s="168" customFormat="1" ht="14.25" hidden="1" outlineLevel="3">
      <c r="B227" s="168" t="s">
        <v>1</v>
      </c>
      <c r="D227" s="170" t="s">
        <v>225</v>
      </c>
      <c r="E227" s="171">
        <v>0</v>
      </c>
      <c r="F227" s="171">
        <v>0</v>
      </c>
      <c r="G227" s="171">
        <v>0</v>
      </c>
      <c r="H227" s="171">
        <v>0</v>
      </c>
      <c r="I227" s="171">
        <v>0</v>
      </c>
      <c r="J227" s="171">
        <v>0</v>
      </c>
      <c r="K227" s="171">
        <v>0</v>
      </c>
      <c r="L227" s="171">
        <v>0</v>
      </c>
      <c r="M227" s="171">
        <v>0</v>
      </c>
      <c r="N227" s="171">
        <v>0</v>
      </c>
      <c r="O227" s="171">
        <v>0</v>
      </c>
      <c r="P227" s="171">
        <v>0</v>
      </c>
      <c r="Q227" s="171">
        <v>66450</v>
      </c>
      <c r="R227" s="171">
        <v>66450</v>
      </c>
      <c r="S227" s="171">
        <v>53100</v>
      </c>
      <c r="T227" s="171">
        <v>53100</v>
      </c>
      <c r="U227" s="171">
        <v>115050</v>
      </c>
      <c r="V227" s="171">
        <v>115050</v>
      </c>
      <c r="W227" s="171">
        <v>170700</v>
      </c>
      <c r="X227" s="171">
        <v>170700</v>
      </c>
      <c r="Y227" s="171">
        <v>70568</v>
      </c>
      <c r="Z227" s="171">
        <v>70568</v>
      </c>
      <c r="AA227" s="169"/>
      <c r="AB227" s="169"/>
      <c r="AC227" s="169"/>
      <c r="AD227" s="169"/>
      <c r="AE227" s="169"/>
      <c r="AF227" s="169"/>
      <c r="AG227" s="169"/>
      <c r="AH227" s="169"/>
      <c r="AI227" s="169"/>
      <c r="AJ227" s="169"/>
      <c r="AK227" s="169"/>
    </row>
    <row r="228" spans="2:37" s="168" customFormat="1" ht="14.25" hidden="1" outlineLevel="3">
      <c r="B228" s="168" t="s">
        <v>1</v>
      </c>
      <c r="D228" s="170" t="s">
        <v>226</v>
      </c>
      <c r="E228" s="171">
        <v>0</v>
      </c>
      <c r="F228" s="171">
        <v>0</v>
      </c>
      <c r="G228" s="171">
        <v>0</v>
      </c>
      <c r="H228" s="171">
        <v>0</v>
      </c>
      <c r="I228" s="171">
        <v>0</v>
      </c>
      <c r="J228" s="171">
        <v>0</v>
      </c>
      <c r="K228" s="171">
        <v>0</v>
      </c>
      <c r="L228" s="171">
        <v>0</v>
      </c>
      <c r="M228" s="171">
        <v>0</v>
      </c>
      <c r="N228" s="171">
        <v>0</v>
      </c>
      <c r="O228" s="171">
        <v>0</v>
      </c>
      <c r="P228" s="171">
        <v>0</v>
      </c>
      <c r="Q228" s="171">
        <v>0</v>
      </c>
      <c r="R228" s="171">
        <v>0</v>
      </c>
      <c r="S228" s="171">
        <v>0</v>
      </c>
      <c r="T228" s="171">
        <v>0</v>
      </c>
      <c r="U228" s="171">
        <v>0</v>
      </c>
      <c r="V228" s="171">
        <v>0</v>
      </c>
      <c r="W228" s="171">
        <v>0</v>
      </c>
      <c r="X228" s="171">
        <v>0</v>
      </c>
      <c r="Y228" s="171">
        <v>0</v>
      </c>
      <c r="Z228" s="171">
        <v>0</v>
      </c>
      <c r="AA228" s="169"/>
      <c r="AB228" s="169"/>
      <c r="AC228" s="169"/>
      <c r="AD228" s="169"/>
      <c r="AE228" s="169"/>
      <c r="AF228" s="169"/>
      <c r="AG228" s="169"/>
      <c r="AH228" s="169"/>
      <c r="AI228" s="169"/>
      <c r="AJ228" s="169"/>
      <c r="AK228" s="169"/>
    </row>
    <row r="229" spans="2:37" s="168" customFormat="1" ht="14.25" hidden="1" outlineLevel="3">
      <c r="B229" s="168" t="s">
        <v>1</v>
      </c>
      <c r="D229" s="170" t="s">
        <v>34</v>
      </c>
      <c r="E229" s="171">
        <v>0</v>
      </c>
      <c r="F229" s="171">
        <v>0</v>
      </c>
      <c r="G229" s="171">
        <v>0</v>
      </c>
      <c r="H229" s="171">
        <v>0</v>
      </c>
      <c r="I229" s="171">
        <v>0</v>
      </c>
      <c r="J229" s="171">
        <v>0</v>
      </c>
      <c r="K229" s="171">
        <v>0</v>
      </c>
      <c r="L229" s="171">
        <v>0</v>
      </c>
      <c r="M229" s="171">
        <v>0</v>
      </c>
      <c r="N229" s="171">
        <v>0</v>
      </c>
      <c r="O229" s="171">
        <v>576750</v>
      </c>
      <c r="P229" s="171">
        <v>576750</v>
      </c>
      <c r="Q229" s="171">
        <v>471300</v>
      </c>
      <c r="R229" s="171">
        <v>471300</v>
      </c>
      <c r="S229" s="171">
        <v>476100</v>
      </c>
      <c r="T229" s="171">
        <v>476100</v>
      </c>
      <c r="U229" s="171">
        <v>541650</v>
      </c>
      <c r="V229" s="171">
        <v>541650</v>
      </c>
      <c r="W229" s="171">
        <v>78750</v>
      </c>
      <c r="X229" s="171">
        <v>78750</v>
      </c>
      <c r="Y229" s="171">
        <v>0</v>
      </c>
      <c r="Z229" s="171">
        <v>0</v>
      </c>
      <c r="AA229" s="169"/>
      <c r="AB229" s="169"/>
      <c r="AC229" s="169"/>
      <c r="AD229" s="169"/>
      <c r="AE229" s="169"/>
      <c r="AF229" s="169"/>
      <c r="AG229" s="169"/>
      <c r="AH229" s="169"/>
      <c r="AI229" s="169"/>
      <c r="AJ229" s="169"/>
      <c r="AK229" s="169"/>
    </row>
    <row r="230" spans="2:37" s="168" customFormat="1" ht="14.25" hidden="1" outlineLevel="3">
      <c r="B230" s="168" t="s">
        <v>1</v>
      </c>
      <c r="D230" s="170" t="s">
        <v>227</v>
      </c>
      <c r="E230" s="171">
        <v>0</v>
      </c>
      <c r="F230" s="171">
        <v>0</v>
      </c>
      <c r="G230" s="171">
        <v>0</v>
      </c>
      <c r="H230" s="171">
        <v>0</v>
      </c>
      <c r="I230" s="171">
        <v>0</v>
      </c>
      <c r="J230" s="171">
        <v>0</v>
      </c>
      <c r="K230" s="171">
        <v>0</v>
      </c>
      <c r="L230" s="171">
        <v>0</v>
      </c>
      <c r="M230" s="171">
        <v>0</v>
      </c>
      <c r="N230" s="171">
        <v>0</v>
      </c>
      <c r="O230" s="171">
        <v>0</v>
      </c>
      <c r="P230" s="171">
        <v>0</v>
      </c>
      <c r="Q230" s="171">
        <v>0</v>
      </c>
      <c r="R230" s="171">
        <v>0</v>
      </c>
      <c r="S230" s="171">
        <v>0</v>
      </c>
      <c r="T230" s="171">
        <v>0</v>
      </c>
      <c r="U230" s="171">
        <v>0</v>
      </c>
      <c r="V230" s="171">
        <v>0</v>
      </c>
      <c r="W230" s="171">
        <v>0</v>
      </c>
      <c r="X230" s="171">
        <v>0</v>
      </c>
      <c r="Y230" s="171">
        <v>0</v>
      </c>
      <c r="Z230" s="171">
        <v>0</v>
      </c>
      <c r="AA230" s="169"/>
      <c r="AB230" s="169"/>
      <c r="AC230" s="169"/>
      <c r="AD230" s="169"/>
      <c r="AE230" s="169"/>
      <c r="AF230" s="169"/>
      <c r="AG230" s="169"/>
      <c r="AH230" s="169"/>
      <c r="AI230" s="169"/>
      <c r="AJ230" s="169"/>
      <c r="AK230" s="169"/>
    </row>
    <row r="231" spans="2:37" s="168" customFormat="1" ht="14.25" hidden="1" outlineLevel="3">
      <c r="B231" s="168" t="s">
        <v>1</v>
      </c>
      <c r="D231" s="170" t="s">
        <v>36</v>
      </c>
      <c r="E231" s="171">
        <v>0</v>
      </c>
      <c r="F231" s="171">
        <v>0</v>
      </c>
      <c r="G231" s="171">
        <v>0</v>
      </c>
      <c r="H231" s="171">
        <v>0</v>
      </c>
      <c r="I231" s="171">
        <v>0</v>
      </c>
      <c r="J231" s="171">
        <v>0</v>
      </c>
      <c r="K231" s="171">
        <v>0</v>
      </c>
      <c r="L231" s="171">
        <v>0</v>
      </c>
      <c r="M231" s="171">
        <v>0</v>
      </c>
      <c r="N231" s="171">
        <v>0</v>
      </c>
      <c r="O231" s="171">
        <v>0</v>
      </c>
      <c r="P231" s="171">
        <v>0</v>
      </c>
      <c r="Q231" s="171">
        <v>0</v>
      </c>
      <c r="R231" s="171">
        <v>0</v>
      </c>
      <c r="S231" s="171">
        <v>0</v>
      </c>
      <c r="T231" s="171">
        <v>0</v>
      </c>
      <c r="U231" s="171">
        <v>0</v>
      </c>
      <c r="V231" s="171">
        <v>0</v>
      </c>
      <c r="W231" s="171">
        <v>0</v>
      </c>
      <c r="X231" s="171">
        <v>0</v>
      </c>
      <c r="Y231" s="171">
        <v>0</v>
      </c>
      <c r="Z231" s="171">
        <v>0</v>
      </c>
      <c r="AA231" s="169"/>
      <c r="AB231" s="169"/>
      <c r="AC231" s="169"/>
      <c r="AD231" s="169"/>
      <c r="AE231" s="169"/>
      <c r="AF231" s="169"/>
      <c r="AG231" s="169"/>
      <c r="AH231" s="169"/>
      <c r="AI231" s="169"/>
      <c r="AJ231" s="169"/>
      <c r="AK231" s="169"/>
    </row>
    <row r="232" spans="2:37" s="168" customFormat="1" ht="14.25" hidden="1" outlineLevel="3">
      <c r="B232" s="168" t="s">
        <v>1</v>
      </c>
      <c r="D232" s="170" t="s">
        <v>40</v>
      </c>
      <c r="E232" s="171">
        <v>0</v>
      </c>
      <c r="F232" s="171">
        <v>0</v>
      </c>
      <c r="G232" s="171">
        <v>0</v>
      </c>
      <c r="H232" s="171">
        <v>0</v>
      </c>
      <c r="I232" s="171">
        <v>0</v>
      </c>
      <c r="J232" s="171">
        <v>0</v>
      </c>
      <c r="K232" s="171">
        <v>0</v>
      </c>
      <c r="L232" s="171">
        <v>0</v>
      </c>
      <c r="M232" s="171">
        <v>0</v>
      </c>
      <c r="N232" s="171">
        <v>0</v>
      </c>
      <c r="O232" s="171">
        <v>0</v>
      </c>
      <c r="P232" s="171">
        <v>0</v>
      </c>
      <c r="Q232" s="171">
        <v>0</v>
      </c>
      <c r="R232" s="171">
        <v>0</v>
      </c>
      <c r="S232" s="171">
        <v>0</v>
      </c>
      <c r="T232" s="171">
        <v>0</v>
      </c>
      <c r="U232" s="171">
        <v>0</v>
      </c>
      <c r="V232" s="171">
        <v>0</v>
      </c>
      <c r="W232" s="171">
        <v>0</v>
      </c>
      <c r="X232" s="171">
        <v>0</v>
      </c>
      <c r="Y232" s="171">
        <v>0</v>
      </c>
      <c r="Z232" s="171">
        <v>0</v>
      </c>
      <c r="AA232" s="169"/>
      <c r="AB232" s="169"/>
      <c r="AC232" s="169"/>
      <c r="AD232" s="169"/>
      <c r="AE232" s="169"/>
      <c r="AF232" s="169"/>
      <c r="AG232" s="169"/>
      <c r="AH232" s="169"/>
      <c r="AI232" s="169"/>
      <c r="AJ232" s="169"/>
      <c r="AK232" s="169"/>
    </row>
    <row r="233" spans="2:37" s="168" customFormat="1" ht="14.25" hidden="1" outlineLevel="3">
      <c r="B233" s="168" t="s">
        <v>1</v>
      </c>
      <c r="D233" s="170" t="s">
        <v>257</v>
      </c>
      <c r="E233" s="171">
        <v>0</v>
      </c>
      <c r="F233" s="171">
        <v>0</v>
      </c>
      <c r="G233" s="171">
        <v>0</v>
      </c>
      <c r="H233" s="171">
        <v>0</v>
      </c>
      <c r="I233" s="171">
        <v>0</v>
      </c>
      <c r="J233" s="171">
        <v>0</v>
      </c>
      <c r="K233" s="171">
        <v>0</v>
      </c>
      <c r="L233" s="171">
        <v>0</v>
      </c>
      <c r="M233" s="171">
        <v>0</v>
      </c>
      <c r="N233" s="171">
        <v>0</v>
      </c>
      <c r="O233" s="171">
        <v>0</v>
      </c>
      <c r="P233" s="171">
        <v>0</v>
      </c>
      <c r="Q233" s="171">
        <v>0</v>
      </c>
      <c r="R233" s="171">
        <v>0</v>
      </c>
      <c r="S233" s="171">
        <v>0</v>
      </c>
      <c r="T233" s="171">
        <v>0</v>
      </c>
      <c r="U233" s="171">
        <v>0</v>
      </c>
      <c r="V233" s="171">
        <v>0</v>
      </c>
      <c r="W233" s="171">
        <v>0</v>
      </c>
      <c r="X233" s="171">
        <v>0</v>
      </c>
      <c r="Y233" s="171">
        <v>0</v>
      </c>
      <c r="Z233" s="171">
        <v>0</v>
      </c>
      <c r="AA233" s="169"/>
      <c r="AB233" s="169"/>
      <c r="AC233" s="169"/>
      <c r="AD233" s="169"/>
      <c r="AE233" s="169"/>
      <c r="AF233" s="169"/>
      <c r="AG233" s="169"/>
      <c r="AH233" s="169"/>
      <c r="AI233" s="169"/>
      <c r="AJ233" s="169"/>
      <c r="AK233" s="169"/>
    </row>
    <row r="234" spans="2:37" s="168" customFormat="1" ht="14.25" hidden="1" outlineLevel="3">
      <c r="B234" s="168" t="s">
        <v>1</v>
      </c>
      <c r="D234" s="170" t="s">
        <v>41</v>
      </c>
      <c r="E234" s="171">
        <v>750000</v>
      </c>
      <c r="F234" s="171">
        <v>750000</v>
      </c>
      <c r="G234" s="171">
        <v>750000</v>
      </c>
      <c r="H234" s="171">
        <v>750000</v>
      </c>
      <c r="I234" s="171">
        <v>750000</v>
      </c>
      <c r="J234" s="171">
        <v>750000</v>
      </c>
      <c r="K234" s="171">
        <v>750000</v>
      </c>
      <c r="L234" s="171">
        <v>750000</v>
      </c>
      <c r="M234" s="171">
        <v>750000</v>
      </c>
      <c r="N234" s="171">
        <v>750000</v>
      </c>
      <c r="O234" s="171">
        <v>750000</v>
      </c>
      <c r="P234" s="171">
        <v>750000</v>
      </c>
      <c r="Q234" s="171">
        <v>750000</v>
      </c>
      <c r="R234" s="171">
        <v>750000</v>
      </c>
      <c r="S234" s="171">
        <v>750000</v>
      </c>
      <c r="T234" s="171">
        <v>750000</v>
      </c>
      <c r="U234" s="171">
        <v>750000</v>
      </c>
      <c r="V234" s="171">
        <v>750000</v>
      </c>
      <c r="W234" s="171">
        <v>750000</v>
      </c>
      <c r="X234" s="171">
        <v>750000</v>
      </c>
      <c r="Y234" s="171">
        <v>1316566</v>
      </c>
      <c r="Z234" s="171">
        <v>1316566</v>
      </c>
      <c r="AA234" s="169"/>
      <c r="AB234" s="169"/>
      <c r="AC234" s="169"/>
      <c r="AD234" s="169"/>
      <c r="AE234" s="169"/>
      <c r="AF234" s="169"/>
      <c r="AG234" s="169"/>
      <c r="AH234" s="169"/>
      <c r="AI234" s="169"/>
      <c r="AJ234" s="169"/>
      <c r="AK234" s="169"/>
    </row>
    <row r="235" spans="2:37" s="168" customFormat="1" ht="14.25" hidden="1" outlineLevel="3">
      <c r="B235" s="168" t="s">
        <v>1</v>
      </c>
      <c r="D235" s="170" t="s">
        <v>228</v>
      </c>
      <c r="E235" s="171">
        <v>750000</v>
      </c>
      <c r="F235" s="171">
        <v>750000</v>
      </c>
      <c r="G235" s="171">
        <v>750000</v>
      </c>
      <c r="H235" s="171">
        <v>750000</v>
      </c>
      <c r="I235" s="171">
        <v>750000</v>
      </c>
      <c r="J235" s="171">
        <v>750000</v>
      </c>
      <c r="K235" s="171">
        <v>750000</v>
      </c>
      <c r="L235" s="171">
        <v>750000</v>
      </c>
      <c r="M235" s="171">
        <v>750000</v>
      </c>
      <c r="N235" s="171">
        <v>750000</v>
      </c>
      <c r="O235" s="171">
        <v>750000</v>
      </c>
      <c r="P235" s="171">
        <v>750000</v>
      </c>
      <c r="Q235" s="171">
        <v>750000</v>
      </c>
      <c r="R235" s="171">
        <v>750000</v>
      </c>
      <c r="S235" s="171">
        <v>750000</v>
      </c>
      <c r="T235" s="171">
        <v>750000</v>
      </c>
      <c r="U235" s="171">
        <v>750000</v>
      </c>
      <c r="V235" s="171">
        <v>750000</v>
      </c>
      <c r="W235" s="171">
        <v>750000</v>
      </c>
      <c r="X235" s="171">
        <v>750000</v>
      </c>
      <c r="Y235" s="171">
        <v>1316566</v>
      </c>
      <c r="Z235" s="171">
        <v>1316566</v>
      </c>
      <c r="AA235" s="169"/>
      <c r="AB235" s="169"/>
      <c r="AC235" s="169"/>
      <c r="AD235" s="169"/>
      <c r="AE235" s="169"/>
      <c r="AF235" s="169"/>
      <c r="AG235" s="169"/>
      <c r="AH235" s="169"/>
      <c r="AI235" s="169"/>
      <c r="AJ235" s="169"/>
      <c r="AK235" s="169"/>
    </row>
    <row r="236" spans="2:37" s="237" customFormat="1" ht="14.25" hidden="1" outlineLevel="3">
      <c r="B236" s="237" t="s">
        <v>1</v>
      </c>
      <c r="D236" s="329" t="s">
        <v>241</v>
      </c>
      <c r="E236" s="330">
        <f t="shared" ref="E236:T236" si="14">SUM(E196:E235)</f>
        <v>6750000</v>
      </c>
      <c r="F236" s="330">
        <f t="shared" si="14"/>
        <v>6750000</v>
      </c>
      <c r="G236" s="330">
        <f t="shared" si="14"/>
        <v>6750000</v>
      </c>
      <c r="H236" s="330">
        <f t="shared" si="14"/>
        <v>6750000</v>
      </c>
      <c r="I236" s="330">
        <f t="shared" si="14"/>
        <v>6000000</v>
      </c>
      <c r="J236" s="330">
        <f t="shared" si="14"/>
        <v>6000000</v>
      </c>
      <c r="K236" s="330">
        <f t="shared" si="14"/>
        <v>6000000</v>
      </c>
      <c r="L236" s="330">
        <f t="shared" si="14"/>
        <v>6000000</v>
      </c>
      <c r="M236" s="330">
        <f t="shared" si="14"/>
        <v>6000000</v>
      </c>
      <c r="N236" s="330">
        <f t="shared" si="14"/>
        <v>6000000</v>
      </c>
      <c r="O236" s="330">
        <f t="shared" si="14"/>
        <v>10415250</v>
      </c>
      <c r="P236" s="330">
        <f t="shared" si="14"/>
        <v>10415250</v>
      </c>
      <c r="Q236" s="330">
        <f t="shared" si="14"/>
        <v>10747500</v>
      </c>
      <c r="R236" s="330">
        <f t="shared" si="14"/>
        <v>10747500</v>
      </c>
      <c r="S236" s="330">
        <f t="shared" si="14"/>
        <v>10362450</v>
      </c>
      <c r="T236" s="330">
        <f t="shared" si="14"/>
        <v>10362450</v>
      </c>
      <c r="U236" s="330">
        <f t="shared" ref="U236" si="15">SUM(U196:U235)</f>
        <v>9439950</v>
      </c>
      <c r="V236" s="330">
        <f t="shared" ref="V236:W236" si="16">SUM(V196:V235)</f>
        <v>9439950</v>
      </c>
      <c r="W236" s="330">
        <f t="shared" si="16"/>
        <v>8335050</v>
      </c>
      <c r="X236" s="330">
        <f t="shared" ref="X236:Z236" si="17">SUM(X196:X235)</f>
        <v>8335050</v>
      </c>
      <c r="Y236" s="330">
        <f t="shared" si="17"/>
        <v>13706225</v>
      </c>
      <c r="Z236" s="330">
        <f t="shared" si="17"/>
        <v>13706225</v>
      </c>
      <c r="AA236" s="332"/>
      <c r="AB236" s="332"/>
      <c r="AC236" s="332"/>
      <c r="AD236" s="332"/>
      <c r="AE236" s="332"/>
      <c r="AF236" s="332"/>
      <c r="AG236" s="332"/>
      <c r="AH236" s="332"/>
      <c r="AI236" s="332"/>
      <c r="AJ236" s="332"/>
      <c r="AK236" s="332"/>
    </row>
    <row r="237" spans="2:37" s="237" customFormat="1" ht="14.25" hidden="1" outlineLevel="2">
      <c r="D237" s="329" t="s">
        <v>434</v>
      </c>
      <c r="E237" s="330"/>
      <c r="F237" s="330"/>
      <c r="G237" s="330"/>
      <c r="H237" s="330"/>
      <c r="I237" s="330"/>
      <c r="J237" s="330"/>
      <c r="K237" s="330"/>
      <c r="L237" s="330"/>
      <c r="M237" s="333">
        <v>750000</v>
      </c>
      <c r="N237" s="330"/>
      <c r="O237" s="333">
        <v>750000</v>
      </c>
      <c r="P237" s="330"/>
      <c r="Q237" s="333">
        <v>750000</v>
      </c>
      <c r="R237" s="330"/>
      <c r="S237" s="333">
        <v>750000</v>
      </c>
      <c r="T237" s="330"/>
      <c r="U237" s="333">
        <v>750000</v>
      </c>
      <c r="V237" s="330"/>
      <c r="W237" s="333">
        <v>750000</v>
      </c>
      <c r="X237" s="330"/>
      <c r="Y237" s="333">
        <v>1316566</v>
      </c>
      <c r="Z237" s="330"/>
      <c r="AA237" s="332"/>
      <c r="AB237" s="332"/>
      <c r="AC237" s="332"/>
      <c r="AD237" s="332"/>
      <c r="AE237" s="332"/>
      <c r="AF237" s="332"/>
      <c r="AG237" s="332"/>
      <c r="AH237" s="332"/>
      <c r="AI237" s="332"/>
      <c r="AJ237" s="332"/>
      <c r="AK237" s="332"/>
    </row>
    <row r="238" spans="2:37" s="168" customFormat="1" ht="14.25" hidden="1" outlineLevel="2">
      <c r="D238" s="170"/>
      <c r="E238" s="171"/>
      <c r="F238" s="171"/>
      <c r="G238" s="171"/>
      <c r="H238" s="171"/>
      <c r="I238" s="171"/>
      <c r="J238" s="171"/>
      <c r="K238" s="171"/>
      <c r="L238" s="171"/>
      <c r="M238" s="171"/>
      <c r="N238" s="171"/>
      <c r="O238" s="171"/>
      <c r="P238" s="171"/>
      <c r="Q238" s="171"/>
      <c r="R238" s="171"/>
      <c r="S238" s="171"/>
      <c r="T238" s="171"/>
      <c r="U238" s="171"/>
      <c r="V238" s="171"/>
      <c r="W238" s="171"/>
      <c r="X238" s="171"/>
      <c r="Y238" s="171"/>
      <c r="Z238" s="171"/>
      <c r="AA238" s="169"/>
      <c r="AB238" s="169"/>
      <c r="AC238" s="169"/>
      <c r="AD238" s="169"/>
      <c r="AE238" s="169"/>
      <c r="AF238" s="169"/>
      <c r="AG238" s="169"/>
      <c r="AH238" s="169"/>
      <c r="AI238" s="169"/>
      <c r="AJ238" s="169"/>
      <c r="AK238" s="169"/>
    </row>
    <row r="239" spans="2:37" s="168" customFormat="1" ht="14.25" hidden="1" outlineLevel="2">
      <c r="D239" s="170"/>
      <c r="E239" s="171"/>
      <c r="F239" s="171"/>
      <c r="G239" s="171"/>
      <c r="H239" s="171"/>
      <c r="I239" s="171"/>
      <c r="J239" s="171"/>
      <c r="K239" s="171"/>
      <c r="L239" s="171"/>
      <c r="M239" s="171"/>
      <c r="N239" s="171"/>
      <c r="O239" s="171"/>
      <c r="P239" s="171"/>
      <c r="Q239" s="171"/>
      <c r="R239" s="171"/>
      <c r="S239" s="171"/>
      <c r="T239" s="171"/>
      <c r="U239" s="171"/>
      <c r="V239" s="171"/>
      <c r="W239" s="171"/>
      <c r="X239" s="171"/>
      <c r="Y239" s="171"/>
      <c r="Z239" s="171"/>
      <c r="AA239" s="169"/>
      <c r="AB239" s="169"/>
      <c r="AC239" s="169"/>
      <c r="AD239" s="169"/>
      <c r="AE239" s="169"/>
      <c r="AF239" s="169"/>
      <c r="AG239" s="169"/>
      <c r="AH239" s="169"/>
      <c r="AI239" s="169"/>
      <c r="AJ239" s="169"/>
      <c r="AK239" s="169"/>
    </row>
    <row r="240" spans="2:37" s="168" customFormat="1" ht="14.25" hidden="1" outlineLevel="2">
      <c r="D240" s="170"/>
      <c r="E240" s="171"/>
      <c r="F240" s="171"/>
      <c r="G240" s="171"/>
      <c r="H240" s="171"/>
      <c r="I240" s="171"/>
      <c r="J240" s="171"/>
      <c r="K240" s="171"/>
      <c r="L240" s="171"/>
      <c r="M240" s="171"/>
      <c r="N240" s="171"/>
      <c r="O240" s="171"/>
      <c r="P240" s="171"/>
      <c r="Q240" s="171"/>
      <c r="R240" s="171"/>
      <c r="S240" s="171"/>
      <c r="T240" s="171"/>
      <c r="U240" s="171"/>
      <c r="V240" s="171"/>
      <c r="W240" s="171"/>
      <c r="X240" s="171"/>
      <c r="Y240" s="171"/>
      <c r="Z240" s="171"/>
      <c r="AA240" s="169"/>
      <c r="AB240" s="169"/>
      <c r="AC240" s="169"/>
      <c r="AD240" s="169"/>
      <c r="AE240" s="169"/>
      <c r="AF240" s="169"/>
      <c r="AG240" s="169"/>
      <c r="AH240" s="169"/>
      <c r="AI240" s="169"/>
      <c r="AJ240" s="169"/>
      <c r="AK240" s="169"/>
    </row>
    <row r="241" spans="1:37" s="168" customFormat="1" ht="14.25" hidden="1" outlineLevel="2">
      <c r="D241" s="170"/>
      <c r="E241" s="171"/>
      <c r="F241" s="171"/>
      <c r="G241" s="171"/>
      <c r="H241" s="171"/>
      <c r="I241" s="171"/>
      <c r="J241" s="171"/>
      <c r="K241" s="171"/>
      <c r="L241" s="171"/>
      <c r="M241" s="171"/>
      <c r="N241" s="171"/>
      <c r="O241" s="171"/>
      <c r="P241" s="171"/>
      <c r="Q241" s="171"/>
      <c r="R241" s="171"/>
      <c r="S241" s="171"/>
      <c r="T241" s="171"/>
      <c r="U241" s="171"/>
      <c r="V241" s="171"/>
      <c r="W241" s="171"/>
      <c r="X241" s="171"/>
      <c r="Y241" s="171"/>
      <c r="Z241" s="171"/>
      <c r="AA241" s="169"/>
      <c r="AB241" s="169"/>
      <c r="AC241" s="169"/>
      <c r="AD241" s="169"/>
      <c r="AE241" s="169"/>
      <c r="AF241" s="169"/>
      <c r="AG241" s="169"/>
      <c r="AH241" s="169"/>
      <c r="AI241" s="169"/>
      <c r="AJ241" s="169"/>
      <c r="AK241" s="169"/>
    </row>
    <row r="242" spans="1:37" s="38" customFormat="1">
      <c r="A242" s="7"/>
      <c r="B242" s="118"/>
      <c r="C242" s="7"/>
      <c r="D242" s="117"/>
      <c r="E242" s="117"/>
      <c r="F242" s="117"/>
      <c r="G242" s="117"/>
      <c r="H242" s="117"/>
      <c r="I242" s="117"/>
      <c r="J242" s="117"/>
      <c r="K242" s="117"/>
      <c r="L242" s="117"/>
      <c r="M242" s="117"/>
      <c r="N242" s="117"/>
      <c r="O242" s="7"/>
      <c r="P242" s="7"/>
      <c r="Q242" s="119"/>
      <c r="R242" s="119"/>
      <c r="S242" s="120"/>
      <c r="T242" s="120"/>
    </row>
    <row r="243" spans="1:37" s="168" customFormat="1" ht="14.25" collapsed="1">
      <c r="B243" s="578" t="s">
        <v>234</v>
      </c>
      <c r="C243" s="579"/>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169"/>
      <c r="AB243" s="169"/>
      <c r="AC243" s="169"/>
      <c r="AD243" s="169"/>
      <c r="AE243" s="169"/>
      <c r="AF243" s="169"/>
      <c r="AG243" s="169"/>
      <c r="AH243" s="169"/>
      <c r="AI243" s="169"/>
      <c r="AJ243" s="169"/>
      <c r="AK243" s="169"/>
    </row>
    <row r="244" spans="1:37" s="168" customFormat="1" ht="14.25" hidden="1" outlineLevel="1" collapsed="1">
      <c r="D244" s="6" t="s">
        <v>242</v>
      </c>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69"/>
      <c r="AB244" s="169"/>
      <c r="AC244" s="169"/>
      <c r="AD244" s="169"/>
      <c r="AE244" s="169"/>
      <c r="AF244" s="169"/>
      <c r="AG244" s="169"/>
      <c r="AH244" s="169"/>
      <c r="AI244" s="169"/>
      <c r="AJ244" s="169"/>
      <c r="AK244" s="169"/>
    </row>
    <row r="245" spans="1:37" s="168" customFormat="1" ht="14.25" hidden="1" outlineLevel="2">
      <c r="B245" s="168" t="s">
        <v>1</v>
      </c>
      <c r="D245" s="170" t="s">
        <v>43</v>
      </c>
      <c r="E245" s="171">
        <v>15965997</v>
      </c>
      <c r="F245" s="171">
        <v>16421617</v>
      </c>
      <c r="G245" s="171">
        <v>16154597</v>
      </c>
      <c r="H245" s="171">
        <v>16149122</v>
      </c>
      <c r="I245" s="171">
        <v>16255786</v>
      </c>
      <c r="J245" s="171">
        <v>16278469</v>
      </c>
      <c r="K245" s="171">
        <v>19663528</v>
      </c>
      <c r="L245" s="171">
        <v>19869355</v>
      </c>
      <c r="M245" s="171">
        <v>21283839</v>
      </c>
      <c r="N245" s="171">
        <v>21281828</v>
      </c>
      <c r="O245" s="171">
        <v>21935953</v>
      </c>
      <c r="P245" s="171">
        <v>21009269</v>
      </c>
      <c r="Q245" s="171">
        <v>21552281</v>
      </c>
      <c r="R245" s="171">
        <v>21173370</v>
      </c>
      <c r="S245" s="171">
        <v>21443411</v>
      </c>
      <c r="T245" s="171">
        <v>21518712</v>
      </c>
      <c r="U245" s="171">
        <v>21994846</v>
      </c>
      <c r="V245" s="171">
        <v>22095549</v>
      </c>
      <c r="W245" s="171">
        <f>W254+W278+W290</f>
        <v>22175145</v>
      </c>
      <c r="X245" s="171">
        <f>X254+X278+X290</f>
        <v>22569228</v>
      </c>
      <c r="Y245" s="171">
        <f>Y254+Y278+Y290+Y266</f>
        <v>27548027.4100683</v>
      </c>
      <c r="Z245" s="171">
        <f>Z254+Z278+Z290+Z266</f>
        <v>27840593.310068302</v>
      </c>
      <c r="AA245" s="169"/>
      <c r="AB245" s="169"/>
      <c r="AC245" s="169"/>
      <c r="AD245" s="169"/>
      <c r="AE245" s="169"/>
      <c r="AF245" s="169"/>
      <c r="AG245" s="169"/>
      <c r="AH245" s="169"/>
      <c r="AI245" s="169"/>
      <c r="AJ245" s="169"/>
      <c r="AK245" s="169"/>
    </row>
    <row r="246" spans="1:37" s="168" customFormat="1" ht="14.25" hidden="1" outlineLevel="2">
      <c r="B246" s="168" t="s">
        <v>1</v>
      </c>
      <c r="D246" s="170" t="s">
        <v>44</v>
      </c>
      <c r="E246" s="171">
        <v>7820383</v>
      </c>
      <c r="F246" s="171">
        <v>8003615</v>
      </c>
      <c r="G246" s="171">
        <v>10332046</v>
      </c>
      <c r="H246" s="171">
        <v>10327438</v>
      </c>
      <c r="I246" s="171">
        <v>9943287</v>
      </c>
      <c r="J246" s="171">
        <v>10011212</v>
      </c>
      <c r="K246" s="171">
        <v>11903191</v>
      </c>
      <c r="L246" s="171">
        <v>11906256</v>
      </c>
      <c r="M246" s="171">
        <v>12596311</v>
      </c>
      <c r="N246" s="171">
        <v>12637975</v>
      </c>
      <c r="O246" s="171">
        <v>10242826</v>
      </c>
      <c r="P246" s="171">
        <v>9800368</v>
      </c>
      <c r="Q246" s="171">
        <v>7424540</v>
      </c>
      <c r="R246" s="171">
        <v>7425832</v>
      </c>
      <c r="S246" s="171">
        <v>9507583</v>
      </c>
      <c r="T246" s="171">
        <v>9506580</v>
      </c>
      <c r="U246" s="171">
        <v>11853289</v>
      </c>
      <c r="V246" s="171">
        <v>11852715</v>
      </c>
      <c r="W246" s="171">
        <f t="shared" ref="W246:X246" si="18">W255+W279+W291</f>
        <v>10990102</v>
      </c>
      <c r="X246" s="171">
        <f t="shared" si="18"/>
        <v>11101774</v>
      </c>
      <c r="Y246" s="171">
        <f t="shared" ref="Y246:Z246" si="19">Y255+Y279+Y291+Y267</f>
        <v>10381382.076700227</v>
      </c>
      <c r="Z246" s="171">
        <f t="shared" si="19"/>
        <v>10408419.876700226</v>
      </c>
      <c r="AA246" s="169"/>
      <c r="AB246" s="169"/>
      <c r="AC246" s="169"/>
      <c r="AD246" s="169"/>
      <c r="AE246" s="169"/>
      <c r="AF246" s="169"/>
      <c r="AG246" s="169"/>
      <c r="AH246" s="169"/>
      <c r="AI246" s="169"/>
      <c r="AJ246" s="169"/>
      <c r="AK246" s="169"/>
    </row>
    <row r="247" spans="1:37" s="168" customFormat="1" ht="14.25" hidden="1" outlineLevel="2">
      <c r="B247" s="168" t="s">
        <v>1</v>
      </c>
      <c r="D247" s="170" t="s">
        <v>45</v>
      </c>
      <c r="E247" s="171">
        <v>2603035</v>
      </c>
      <c r="F247" s="171">
        <v>2685282</v>
      </c>
      <c r="G247" s="171">
        <v>3083859</v>
      </c>
      <c r="H247" s="171">
        <v>3083099</v>
      </c>
      <c r="I247" s="171">
        <v>2954712</v>
      </c>
      <c r="J247" s="171">
        <v>2954050</v>
      </c>
      <c r="K247" s="171">
        <v>3865531</v>
      </c>
      <c r="L247" s="171">
        <v>3801232</v>
      </c>
      <c r="M247" s="171">
        <v>3493386</v>
      </c>
      <c r="N247" s="171">
        <v>3496598</v>
      </c>
      <c r="O247" s="171">
        <v>3745614</v>
      </c>
      <c r="P247" s="171">
        <v>3721637</v>
      </c>
      <c r="Q247" s="171">
        <v>3588463</v>
      </c>
      <c r="R247" s="171">
        <v>3589528</v>
      </c>
      <c r="S247" s="171">
        <v>4885711</v>
      </c>
      <c r="T247" s="171">
        <v>4885385</v>
      </c>
      <c r="U247" s="171">
        <v>5351683</v>
      </c>
      <c r="V247" s="171">
        <v>5367216</v>
      </c>
      <c r="W247" s="171">
        <f t="shared" ref="W247:X247" si="20">W256+W280+W292</f>
        <v>6530134</v>
      </c>
      <c r="X247" s="171">
        <f t="shared" si="20"/>
        <v>6602578</v>
      </c>
      <c r="Y247" s="171">
        <f t="shared" ref="Y247:Z247" si="21">Y256+Y280+Y292+Y268</f>
        <v>5985272.0443805438</v>
      </c>
      <c r="Z247" s="171">
        <f t="shared" si="21"/>
        <v>6002584.4443805441</v>
      </c>
      <c r="AA247" s="169"/>
      <c r="AB247" s="169"/>
      <c r="AC247" s="169"/>
      <c r="AD247" s="169"/>
      <c r="AE247" s="169"/>
      <c r="AF247" s="169"/>
      <c r="AG247" s="169"/>
      <c r="AH247" s="169"/>
      <c r="AI247" s="169"/>
      <c r="AJ247" s="169"/>
      <c r="AK247" s="169"/>
    </row>
    <row r="248" spans="1:37" s="168" customFormat="1" ht="14.25" hidden="1" outlineLevel="2">
      <c r="B248" s="168" t="s">
        <v>1</v>
      </c>
      <c r="D248" s="170" t="s">
        <v>46</v>
      </c>
      <c r="E248" s="171">
        <v>23896943</v>
      </c>
      <c r="F248" s="171">
        <v>24580936</v>
      </c>
      <c r="G248" s="171">
        <v>25878095</v>
      </c>
      <c r="H248" s="171">
        <v>25870799</v>
      </c>
      <c r="I248" s="171">
        <v>24110580</v>
      </c>
      <c r="J248" s="171">
        <v>24275190</v>
      </c>
      <c r="K248" s="171">
        <v>28078727</v>
      </c>
      <c r="L248" s="171">
        <v>28493111</v>
      </c>
      <c r="M248" s="171">
        <v>28889552</v>
      </c>
      <c r="N248" s="171">
        <v>28912547</v>
      </c>
      <c r="O248" s="171">
        <v>29564164</v>
      </c>
      <c r="P248" s="171">
        <v>27310586</v>
      </c>
      <c r="Q248" s="171">
        <v>31684302</v>
      </c>
      <c r="R248" s="171">
        <v>31623174</v>
      </c>
      <c r="S248" s="171">
        <v>31544389</v>
      </c>
      <c r="T248" s="171">
        <v>31628850</v>
      </c>
      <c r="U248" s="171">
        <v>30875553</v>
      </c>
      <c r="V248" s="171">
        <v>31319490</v>
      </c>
      <c r="W248" s="171">
        <f t="shared" ref="W248:X248" si="22">W257+W281+W293</f>
        <v>30266615</v>
      </c>
      <c r="X248" s="171">
        <f t="shared" si="22"/>
        <v>30714696</v>
      </c>
      <c r="Y248" s="171">
        <f t="shared" ref="Y248:Z248" si="23">Y257+Y281+Y293+Y269</f>
        <v>35649517.011955976</v>
      </c>
      <c r="Z248" s="171">
        <f t="shared" si="23"/>
        <v>35751022.611955971</v>
      </c>
      <c r="AA248" s="169"/>
      <c r="AB248" s="169"/>
      <c r="AC248" s="169"/>
      <c r="AD248" s="169"/>
      <c r="AE248" s="169"/>
      <c r="AF248" s="169"/>
      <c r="AG248" s="169"/>
      <c r="AH248" s="169"/>
      <c r="AI248" s="169"/>
      <c r="AJ248" s="169"/>
      <c r="AK248" s="169"/>
    </row>
    <row r="249" spans="1:37" s="168" customFormat="1" ht="14.25" hidden="1" outlineLevel="2">
      <c r="B249" s="168" t="s">
        <v>1</v>
      </c>
      <c r="D249" s="321" t="s">
        <v>429</v>
      </c>
      <c r="E249" s="171"/>
      <c r="F249" s="171"/>
      <c r="G249" s="171"/>
      <c r="H249" s="171"/>
      <c r="I249" s="171"/>
      <c r="J249" s="171"/>
      <c r="K249" s="171"/>
      <c r="L249" s="171"/>
      <c r="M249" s="171"/>
      <c r="N249" s="171"/>
      <c r="O249" s="171"/>
      <c r="P249" s="171"/>
      <c r="Q249" s="171"/>
      <c r="R249" s="171"/>
      <c r="S249" s="171"/>
      <c r="T249" s="171"/>
      <c r="U249" s="171"/>
      <c r="V249" s="171"/>
      <c r="W249" s="171">
        <f t="shared" ref="W249:X249" si="24">W258+W282+W294</f>
        <v>572218</v>
      </c>
      <c r="X249" s="171">
        <f t="shared" si="24"/>
        <v>631939</v>
      </c>
      <c r="Y249" s="171">
        <f t="shared" ref="Y249:Z249" si="25">Y258+Y282+Y294+Y270</f>
        <v>1192771.5658013918</v>
      </c>
      <c r="Z249" s="171">
        <f t="shared" si="25"/>
        <v>1208144.4658013918</v>
      </c>
      <c r="AA249" s="169"/>
      <c r="AB249" s="169"/>
      <c r="AC249" s="169"/>
      <c r="AD249" s="169"/>
      <c r="AE249" s="169"/>
      <c r="AF249" s="169"/>
      <c r="AG249" s="169"/>
      <c r="AH249" s="169"/>
      <c r="AI249" s="169"/>
      <c r="AJ249" s="169"/>
      <c r="AK249" s="169"/>
    </row>
    <row r="250" spans="1:37" s="168" customFormat="1" ht="14.25" hidden="1" outlineLevel="2">
      <c r="B250" s="168" t="s">
        <v>1</v>
      </c>
      <c r="D250" s="321" t="s">
        <v>430</v>
      </c>
      <c r="E250" s="171"/>
      <c r="F250" s="171"/>
      <c r="G250" s="171"/>
      <c r="H250" s="171"/>
      <c r="I250" s="171"/>
      <c r="J250" s="171"/>
      <c r="K250" s="171"/>
      <c r="L250" s="171"/>
      <c r="M250" s="171"/>
      <c r="N250" s="171"/>
      <c r="O250" s="171"/>
      <c r="P250" s="171"/>
      <c r="Q250" s="171"/>
      <c r="R250" s="171"/>
      <c r="S250" s="171"/>
      <c r="T250" s="171"/>
      <c r="U250" s="171"/>
      <c r="V250" s="171"/>
      <c r="W250" s="171">
        <f t="shared" ref="W250:X250" si="26">W259+W283+W295</f>
        <v>645771</v>
      </c>
      <c r="X250" s="171">
        <f t="shared" si="26"/>
        <v>730934</v>
      </c>
      <c r="Y250" s="171">
        <f t="shared" ref="Y250:Z250" si="27">Y259+Y283+Y295+Y271</f>
        <v>891818.86580139189</v>
      </c>
      <c r="Z250" s="171">
        <f t="shared" si="27"/>
        <v>899891.86580139189</v>
      </c>
      <c r="AA250" s="169"/>
      <c r="AB250" s="169"/>
      <c r="AC250" s="169"/>
      <c r="AD250" s="169"/>
      <c r="AE250" s="169"/>
      <c r="AF250" s="169"/>
      <c r="AG250" s="169"/>
      <c r="AH250" s="169"/>
      <c r="AI250" s="169"/>
      <c r="AJ250" s="169"/>
      <c r="AK250" s="169"/>
    </row>
    <row r="251" spans="1:37" s="168" customFormat="1" ht="14.25" hidden="1" outlineLevel="2">
      <c r="B251" s="168" t="s">
        <v>1</v>
      </c>
      <c r="D251" s="170" t="s">
        <v>242</v>
      </c>
      <c r="E251" s="171">
        <f>SUM(E245:E250)</f>
        <v>50286358</v>
      </c>
      <c r="F251" s="171">
        <f t="shared" ref="F251:X251" si="28">SUM(F245:F250)</f>
        <v>51691450</v>
      </c>
      <c r="G251" s="171">
        <f t="shared" si="28"/>
        <v>55448597</v>
      </c>
      <c r="H251" s="171">
        <f t="shared" si="28"/>
        <v>55430458</v>
      </c>
      <c r="I251" s="171">
        <f t="shared" si="28"/>
        <v>53264365</v>
      </c>
      <c r="J251" s="171">
        <f t="shared" si="28"/>
        <v>53518921</v>
      </c>
      <c r="K251" s="171">
        <f t="shared" si="28"/>
        <v>63510977</v>
      </c>
      <c r="L251" s="171">
        <f t="shared" si="28"/>
        <v>64069954</v>
      </c>
      <c r="M251" s="171">
        <f t="shared" si="28"/>
        <v>66263088</v>
      </c>
      <c r="N251" s="171">
        <f t="shared" si="28"/>
        <v>66328948</v>
      </c>
      <c r="O251" s="171">
        <f t="shared" si="28"/>
        <v>65488557</v>
      </c>
      <c r="P251" s="171">
        <f t="shared" si="28"/>
        <v>61841860</v>
      </c>
      <c r="Q251" s="171">
        <f t="shared" si="28"/>
        <v>64249586</v>
      </c>
      <c r="R251" s="171">
        <f t="shared" si="28"/>
        <v>63811904</v>
      </c>
      <c r="S251" s="171">
        <f t="shared" si="28"/>
        <v>67381094</v>
      </c>
      <c r="T251" s="171">
        <f t="shared" si="28"/>
        <v>67539527</v>
      </c>
      <c r="U251" s="171">
        <f t="shared" si="28"/>
        <v>70075371</v>
      </c>
      <c r="V251" s="171">
        <f t="shared" si="28"/>
        <v>70634970</v>
      </c>
      <c r="W251" s="171">
        <f t="shared" si="28"/>
        <v>71179985</v>
      </c>
      <c r="X251" s="171">
        <f t="shared" si="28"/>
        <v>72351149</v>
      </c>
      <c r="Y251" s="171">
        <f t="shared" ref="Y251:Z251" si="29">SUM(Y245:Y250)</f>
        <v>81648788.974707842</v>
      </c>
      <c r="Z251" s="171">
        <f t="shared" si="29"/>
        <v>82110656.574707836</v>
      </c>
      <c r="AA251" s="169"/>
      <c r="AB251" s="169"/>
      <c r="AC251" s="169"/>
      <c r="AD251" s="169"/>
      <c r="AE251" s="169"/>
      <c r="AF251" s="169"/>
      <c r="AG251" s="169"/>
      <c r="AH251" s="169"/>
      <c r="AI251" s="169"/>
      <c r="AJ251" s="169"/>
      <c r="AK251" s="169"/>
    </row>
    <row r="252" spans="1:37" s="168" customFormat="1" ht="14.25" hidden="1" outlineLevel="2">
      <c r="D252" s="170"/>
      <c r="E252" s="171"/>
      <c r="F252" s="171"/>
      <c r="G252" s="171"/>
      <c r="H252" s="171"/>
      <c r="I252" s="171"/>
      <c r="J252" s="171"/>
      <c r="K252" s="171"/>
      <c r="L252" s="171"/>
      <c r="M252" s="171"/>
      <c r="N252" s="171"/>
      <c r="O252" s="171"/>
      <c r="P252" s="171"/>
      <c r="Q252" s="171"/>
      <c r="R252" s="171"/>
      <c r="S252" s="171"/>
      <c r="T252" s="171"/>
      <c r="U252" s="171"/>
      <c r="V252" s="171"/>
      <c r="W252" s="171"/>
      <c r="X252" s="171"/>
      <c r="Y252" s="171"/>
      <c r="Z252" s="171"/>
      <c r="AA252" s="169"/>
      <c r="AB252" s="169"/>
      <c r="AC252" s="169"/>
      <c r="AD252" s="169"/>
      <c r="AE252" s="169"/>
      <c r="AF252" s="169"/>
      <c r="AG252" s="169"/>
      <c r="AH252" s="169"/>
      <c r="AI252" s="169"/>
      <c r="AJ252" s="169"/>
      <c r="AK252" s="169"/>
    </row>
    <row r="253" spans="1:37" s="168" customFormat="1" ht="14.25" hidden="1" outlineLevel="1" collapsed="1">
      <c r="D253" s="6" t="s">
        <v>185</v>
      </c>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69"/>
      <c r="AB253" s="169"/>
      <c r="AC253" s="169"/>
      <c r="AD253" s="169"/>
      <c r="AE253" s="169"/>
      <c r="AF253" s="169"/>
      <c r="AG253" s="169"/>
      <c r="AH253" s="169"/>
      <c r="AI253" s="169"/>
      <c r="AJ253" s="169"/>
      <c r="AK253" s="169"/>
    </row>
    <row r="254" spans="1:37" s="168" customFormat="1" ht="14.25" hidden="1" outlineLevel="1">
      <c r="B254" s="168" t="s">
        <v>1</v>
      </c>
      <c r="D254" s="170" t="s">
        <v>43</v>
      </c>
      <c r="E254" s="171">
        <v>13180037</v>
      </c>
      <c r="F254" s="171">
        <v>13635657</v>
      </c>
      <c r="G254" s="171">
        <v>13502583</v>
      </c>
      <c r="H254" s="171">
        <v>13497108</v>
      </c>
      <c r="I254" s="171">
        <v>13555560</v>
      </c>
      <c r="J254" s="171">
        <v>13556403</v>
      </c>
      <c r="K254" s="171">
        <v>16761166</v>
      </c>
      <c r="L254" s="171">
        <v>16966993</v>
      </c>
      <c r="M254" s="171">
        <v>18408248</v>
      </c>
      <c r="N254" s="171">
        <v>18406237</v>
      </c>
      <c r="O254" s="171">
        <v>19089913</v>
      </c>
      <c r="P254" s="171">
        <v>18293804</v>
      </c>
      <c r="Q254" s="171">
        <v>18595545</v>
      </c>
      <c r="R254" s="171">
        <v>18216634</v>
      </c>
      <c r="S254" s="171">
        <v>18465815</v>
      </c>
      <c r="T254" s="171">
        <v>18541117</v>
      </c>
      <c r="U254" s="171">
        <v>19137884</v>
      </c>
      <c r="V254" s="171">
        <v>19238586</v>
      </c>
      <c r="W254" s="171">
        <v>19603755</v>
      </c>
      <c r="X254" s="171">
        <v>19997838</v>
      </c>
      <c r="Y254" s="171">
        <v>24106513.244266909</v>
      </c>
      <c r="Z254" s="171">
        <v>24199079.144266911</v>
      </c>
      <c r="AA254" s="169"/>
      <c r="AB254" s="169"/>
      <c r="AC254" s="169"/>
      <c r="AD254" s="169"/>
      <c r="AE254" s="169"/>
      <c r="AF254" s="169"/>
      <c r="AG254" s="169"/>
      <c r="AH254" s="169"/>
      <c r="AI254" s="169"/>
      <c r="AJ254" s="169"/>
      <c r="AK254" s="169"/>
    </row>
    <row r="255" spans="1:37" s="168" customFormat="1" ht="14.25" hidden="1" outlineLevel="1">
      <c r="B255" s="168" t="s">
        <v>1</v>
      </c>
      <c r="D255" s="170" t="s">
        <v>44</v>
      </c>
      <c r="E255" s="171">
        <v>6100923</v>
      </c>
      <c r="F255" s="171">
        <v>6293021</v>
      </c>
      <c r="G255" s="171">
        <v>8817999</v>
      </c>
      <c r="H255" s="171">
        <v>8813391</v>
      </c>
      <c r="I255" s="171">
        <v>8498936</v>
      </c>
      <c r="J255" s="171">
        <v>8460430</v>
      </c>
      <c r="K255" s="171">
        <v>10259314</v>
      </c>
      <c r="L255" s="171">
        <v>10262379</v>
      </c>
      <c r="M255" s="171">
        <v>10813910</v>
      </c>
      <c r="N255" s="171">
        <v>10855574</v>
      </c>
      <c r="O255" s="171">
        <v>8840276</v>
      </c>
      <c r="P255" s="171">
        <v>8463467</v>
      </c>
      <c r="Q255" s="171">
        <v>5916559</v>
      </c>
      <c r="R255" s="171">
        <v>5917851</v>
      </c>
      <c r="S255" s="171">
        <v>8460526</v>
      </c>
      <c r="T255" s="171">
        <v>8459524</v>
      </c>
      <c r="U255" s="171">
        <v>10634118</v>
      </c>
      <c r="V255" s="171">
        <v>10633545</v>
      </c>
      <c r="W255" s="171">
        <v>9878651</v>
      </c>
      <c r="X255" s="171">
        <v>9990323</v>
      </c>
      <c r="Y255" s="171">
        <v>8775556.9108988363</v>
      </c>
      <c r="Z255" s="171">
        <v>8802594.7108988352</v>
      </c>
      <c r="AA255" s="169"/>
      <c r="AB255" s="169"/>
      <c r="AC255" s="169"/>
      <c r="AD255" s="169"/>
      <c r="AE255" s="169"/>
      <c r="AF255" s="169"/>
      <c r="AG255" s="169"/>
      <c r="AH255" s="169"/>
      <c r="AI255" s="169"/>
      <c r="AJ255" s="169"/>
      <c r="AK255" s="169"/>
    </row>
    <row r="256" spans="1:37" s="168" customFormat="1" ht="14.25" hidden="1" outlineLevel="1">
      <c r="B256" s="168" t="s">
        <v>1</v>
      </c>
      <c r="D256" s="170" t="s">
        <v>45</v>
      </c>
      <c r="E256" s="171">
        <v>2186075</v>
      </c>
      <c r="F256" s="171">
        <v>2268322</v>
      </c>
      <c r="G256" s="171">
        <v>2593784</v>
      </c>
      <c r="H256" s="171">
        <v>2593024</v>
      </c>
      <c r="I256" s="171">
        <v>2368759</v>
      </c>
      <c r="J256" s="171">
        <v>2362736</v>
      </c>
      <c r="K256" s="171">
        <v>3139386</v>
      </c>
      <c r="L256" s="171">
        <v>3075087</v>
      </c>
      <c r="M256" s="171">
        <v>2699470</v>
      </c>
      <c r="N256" s="171">
        <v>2702682</v>
      </c>
      <c r="O256" s="171">
        <v>3096032</v>
      </c>
      <c r="P256" s="171">
        <v>3078012</v>
      </c>
      <c r="Q256" s="171">
        <v>2819183</v>
      </c>
      <c r="R256" s="171">
        <v>2820248</v>
      </c>
      <c r="S256" s="171">
        <v>4149810</v>
      </c>
      <c r="T256" s="171">
        <v>4149484</v>
      </c>
      <c r="U256" s="171">
        <v>4522330</v>
      </c>
      <c r="V256" s="171">
        <v>4537863</v>
      </c>
      <c r="W256" s="171">
        <v>5704663</v>
      </c>
      <c r="X256" s="171">
        <v>5777107</v>
      </c>
      <c r="Y256" s="171">
        <v>4843801.8785791518</v>
      </c>
      <c r="Z256" s="171">
        <v>4861114.2785791522</v>
      </c>
      <c r="AA256" s="169"/>
      <c r="AB256" s="169"/>
      <c r="AC256" s="169"/>
      <c r="AD256" s="169"/>
      <c r="AE256" s="169"/>
      <c r="AF256" s="169"/>
      <c r="AG256" s="169"/>
      <c r="AH256" s="169"/>
      <c r="AI256" s="169"/>
      <c r="AJ256" s="169"/>
      <c r="AK256" s="169"/>
    </row>
    <row r="257" spans="2:37" s="168" customFormat="1" ht="14.25" hidden="1" outlineLevel="1">
      <c r="B257" s="168" t="s">
        <v>1</v>
      </c>
      <c r="D257" s="170" t="s">
        <v>46</v>
      </c>
      <c r="E257" s="171">
        <v>19656333</v>
      </c>
      <c r="F257" s="171">
        <v>20340325</v>
      </c>
      <c r="G257" s="171">
        <v>21945478</v>
      </c>
      <c r="H257" s="171">
        <v>21938182</v>
      </c>
      <c r="I257" s="171">
        <v>19405527</v>
      </c>
      <c r="J257" s="171">
        <v>19528589</v>
      </c>
      <c r="K257" s="171">
        <v>23979630</v>
      </c>
      <c r="L257" s="171">
        <v>24394014</v>
      </c>
      <c r="M257" s="171">
        <v>25440507</v>
      </c>
      <c r="N257" s="171">
        <v>25463502</v>
      </c>
      <c r="O257" s="171">
        <v>25930412</v>
      </c>
      <c r="P257" s="171">
        <v>23968851</v>
      </c>
      <c r="Q257" s="171">
        <v>27680170</v>
      </c>
      <c r="R257" s="171">
        <v>27619041</v>
      </c>
      <c r="S257" s="171">
        <v>28351354</v>
      </c>
      <c r="T257" s="171">
        <v>28435815</v>
      </c>
      <c r="U257" s="171">
        <v>27819165</v>
      </c>
      <c r="V257" s="171">
        <v>28263103</v>
      </c>
      <c r="W257" s="171">
        <v>27302485</v>
      </c>
      <c r="X257" s="171">
        <v>27750566</v>
      </c>
      <c r="Y257" s="171">
        <v>32274516.846154582</v>
      </c>
      <c r="Z257" s="171">
        <v>32376022.446154583</v>
      </c>
      <c r="AA257" s="169"/>
      <c r="AB257" s="169"/>
      <c r="AC257" s="169"/>
      <c r="AD257" s="169"/>
      <c r="AE257" s="169"/>
      <c r="AF257" s="169"/>
      <c r="AG257" s="169"/>
      <c r="AH257" s="169"/>
      <c r="AI257" s="169"/>
      <c r="AJ257" s="169"/>
      <c r="AK257" s="169"/>
    </row>
    <row r="258" spans="2:37" s="168" customFormat="1" ht="14.25" hidden="1" outlineLevel="1">
      <c r="B258" s="168" t="s">
        <v>1</v>
      </c>
      <c r="D258" s="321" t="s">
        <v>429</v>
      </c>
      <c r="E258" s="171"/>
      <c r="F258" s="171"/>
      <c r="G258" s="171"/>
      <c r="H258" s="171"/>
      <c r="I258" s="171"/>
      <c r="J258" s="171"/>
      <c r="K258" s="171"/>
      <c r="L258" s="171"/>
      <c r="M258" s="171"/>
      <c r="N258" s="171"/>
      <c r="O258" s="171"/>
      <c r="P258" s="171"/>
      <c r="Q258" s="171"/>
      <c r="R258" s="171"/>
      <c r="S258" s="171"/>
      <c r="T258" s="171"/>
      <c r="U258" s="171"/>
      <c r="V258" s="171"/>
      <c r="W258" s="171">
        <v>0</v>
      </c>
      <c r="X258" s="171">
        <v>0</v>
      </c>
      <c r="Y258" s="171">
        <v>209759.4</v>
      </c>
      <c r="Z258" s="171">
        <v>225132.3</v>
      </c>
      <c r="AA258" s="169"/>
      <c r="AB258" s="169"/>
      <c r="AC258" s="169"/>
      <c r="AD258" s="169"/>
      <c r="AE258" s="169"/>
      <c r="AF258" s="169"/>
      <c r="AG258" s="169"/>
      <c r="AH258" s="169"/>
      <c r="AI258" s="169"/>
      <c r="AJ258" s="169"/>
      <c r="AK258" s="169"/>
    </row>
    <row r="259" spans="2:37" s="168" customFormat="1" ht="14.25" hidden="1" outlineLevel="1">
      <c r="B259" s="168" t="s">
        <v>1</v>
      </c>
      <c r="D259" s="321" t="s">
        <v>430</v>
      </c>
      <c r="E259" s="171"/>
      <c r="F259" s="171"/>
      <c r="G259" s="171"/>
      <c r="H259" s="171"/>
      <c r="I259" s="171"/>
      <c r="J259" s="171"/>
      <c r="K259" s="171"/>
      <c r="L259" s="171"/>
      <c r="M259" s="171"/>
      <c r="N259" s="171"/>
      <c r="O259" s="171"/>
      <c r="P259" s="171"/>
      <c r="Q259" s="171"/>
      <c r="R259" s="171"/>
      <c r="S259" s="171"/>
      <c r="T259" s="171"/>
      <c r="U259" s="171"/>
      <c r="V259" s="171"/>
      <c r="W259" s="171">
        <v>0</v>
      </c>
      <c r="X259" s="171">
        <v>0</v>
      </c>
      <c r="Y259" s="171">
        <v>133202.70000000001</v>
      </c>
      <c r="Z259" s="171">
        <v>141275.70000000001</v>
      </c>
      <c r="AA259" s="169"/>
      <c r="AB259" s="169"/>
      <c r="AC259" s="169"/>
      <c r="AD259" s="169"/>
      <c r="AE259" s="169"/>
      <c r="AF259" s="169"/>
      <c r="AG259" s="169"/>
      <c r="AH259" s="169"/>
      <c r="AI259" s="169"/>
      <c r="AJ259" s="169"/>
      <c r="AK259" s="169"/>
    </row>
    <row r="260" spans="2:37" s="168" customFormat="1" ht="14.25" hidden="1" outlineLevel="1">
      <c r="B260" s="168" t="s">
        <v>1</v>
      </c>
      <c r="D260" s="170" t="s">
        <v>245</v>
      </c>
      <c r="E260" s="171">
        <f t="shared" ref="E260:X260" si="30">SUM(E254:E259)</f>
        <v>41123368</v>
      </c>
      <c r="F260" s="171">
        <f t="shared" si="30"/>
        <v>42537325</v>
      </c>
      <c r="G260" s="171">
        <f t="shared" si="30"/>
        <v>46859844</v>
      </c>
      <c r="H260" s="171">
        <f t="shared" si="30"/>
        <v>46841705</v>
      </c>
      <c r="I260" s="171">
        <f t="shared" si="30"/>
        <v>43828782</v>
      </c>
      <c r="J260" s="171">
        <f t="shared" si="30"/>
        <v>43908158</v>
      </c>
      <c r="K260" s="171">
        <f t="shared" si="30"/>
        <v>54139496</v>
      </c>
      <c r="L260" s="171">
        <f t="shared" si="30"/>
        <v>54698473</v>
      </c>
      <c r="M260" s="171">
        <f t="shared" si="30"/>
        <v>57362135</v>
      </c>
      <c r="N260" s="171">
        <f t="shared" si="30"/>
        <v>57427995</v>
      </c>
      <c r="O260" s="171">
        <f t="shared" si="30"/>
        <v>56956633</v>
      </c>
      <c r="P260" s="171">
        <f t="shared" si="30"/>
        <v>53804134</v>
      </c>
      <c r="Q260" s="171">
        <f t="shared" si="30"/>
        <v>55011457</v>
      </c>
      <c r="R260" s="171">
        <f t="shared" si="30"/>
        <v>54573774</v>
      </c>
      <c r="S260" s="171">
        <f t="shared" si="30"/>
        <v>59427505</v>
      </c>
      <c r="T260" s="171">
        <f t="shared" si="30"/>
        <v>59585940</v>
      </c>
      <c r="U260" s="171">
        <f t="shared" si="30"/>
        <v>62113497</v>
      </c>
      <c r="V260" s="171">
        <f t="shared" si="30"/>
        <v>62673097</v>
      </c>
      <c r="W260" s="171">
        <f t="shared" si="30"/>
        <v>62489554</v>
      </c>
      <c r="X260" s="171">
        <f t="shared" si="30"/>
        <v>63515834</v>
      </c>
      <c r="Y260" s="171">
        <f>SUM(Y254:Y259)</f>
        <v>70343350.979899496</v>
      </c>
      <c r="Z260" s="171">
        <f>SUM(Z254:Z259)</f>
        <v>70605218.579899475</v>
      </c>
      <c r="AA260" s="169"/>
      <c r="AB260" s="169"/>
      <c r="AC260" s="169"/>
      <c r="AD260" s="169"/>
      <c r="AE260" s="169"/>
      <c r="AF260" s="169"/>
      <c r="AG260" s="169"/>
      <c r="AH260" s="169"/>
      <c r="AI260" s="169"/>
      <c r="AJ260" s="169"/>
      <c r="AK260" s="169"/>
    </row>
    <row r="261" spans="2:37" s="168" customFormat="1" ht="14.25" hidden="1" outlineLevel="1">
      <c r="D261" s="170"/>
      <c r="E261" s="171"/>
      <c r="F261" s="171"/>
      <c r="G261" s="171"/>
      <c r="H261" s="171"/>
      <c r="I261" s="171"/>
      <c r="J261" s="171"/>
      <c r="K261" s="171"/>
      <c r="L261" s="171"/>
      <c r="M261" s="171"/>
      <c r="N261" s="171"/>
      <c r="O261" s="171"/>
      <c r="P261" s="171"/>
      <c r="Q261" s="171"/>
      <c r="R261" s="171"/>
      <c r="S261" s="171"/>
      <c r="T261" s="171"/>
      <c r="U261" s="171"/>
      <c r="V261" s="171"/>
      <c r="W261" s="171"/>
      <c r="X261" s="171"/>
      <c r="Y261" s="171"/>
      <c r="Z261" s="171"/>
      <c r="AA261" s="169"/>
      <c r="AB261" s="169"/>
      <c r="AC261" s="169"/>
      <c r="AD261" s="169"/>
      <c r="AE261" s="169"/>
      <c r="AF261" s="169"/>
      <c r="AG261" s="169"/>
      <c r="AH261" s="169"/>
      <c r="AI261" s="169"/>
      <c r="AJ261" s="169"/>
      <c r="AK261" s="169"/>
    </row>
    <row r="262" spans="2:37" s="168" customFormat="1" ht="14.25" hidden="1" outlineLevel="1">
      <c r="D262" s="170"/>
      <c r="E262" s="171"/>
      <c r="F262" s="171"/>
      <c r="G262" s="171"/>
      <c r="H262" s="171"/>
      <c r="I262" s="171"/>
      <c r="J262" s="171"/>
      <c r="K262" s="171"/>
      <c r="L262" s="171"/>
      <c r="M262" s="171"/>
      <c r="N262" s="171"/>
      <c r="O262" s="171"/>
      <c r="P262" s="171"/>
      <c r="Q262" s="171"/>
      <c r="R262" s="171"/>
      <c r="S262" s="171"/>
      <c r="T262" s="171"/>
      <c r="U262" s="171"/>
      <c r="V262" s="171"/>
      <c r="W262" s="171"/>
      <c r="X262" s="171"/>
      <c r="Y262" s="171"/>
      <c r="Z262" s="171"/>
      <c r="AA262" s="169"/>
      <c r="AB262" s="169"/>
      <c r="AC262" s="169"/>
      <c r="AD262" s="169"/>
      <c r="AE262" s="169"/>
      <c r="AF262" s="169"/>
      <c r="AG262" s="169"/>
      <c r="AH262" s="169"/>
      <c r="AI262" s="169"/>
      <c r="AJ262" s="169"/>
      <c r="AK262" s="169"/>
    </row>
    <row r="263" spans="2:37" s="168" customFormat="1" ht="14.25" hidden="1" outlineLevel="1">
      <c r="D263" s="170"/>
      <c r="E263" s="171"/>
      <c r="F263" s="171"/>
      <c r="G263" s="171"/>
      <c r="H263" s="171"/>
      <c r="I263" s="171"/>
      <c r="J263" s="171"/>
      <c r="K263" s="171"/>
      <c r="L263" s="171"/>
      <c r="M263" s="171"/>
      <c r="N263" s="171"/>
      <c r="O263" s="171"/>
      <c r="P263" s="171"/>
      <c r="Q263" s="171"/>
      <c r="R263" s="171"/>
      <c r="S263" s="171"/>
      <c r="T263" s="171"/>
      <c r="U263" s="171"/>
      <c r="V263" s="171"/>
      <c r="W263" s="171"/>
      <c r="X263" s="171"/>
      <c r="Y263" s="171"/>
      <c r="Z263" s="171"/>
      <c r="AA263" s="169"/>
      <c r="AB263" s="169"/>
      <c r="AC263" s="169"/>
      <c r="AD263" s="169"/>
      <c r="AE263" s="169"/>
      <c r="AF263" s="169"/>
      <c r="AG263" s="169"/>
      <c r="AH263" s="169"/>
      <c r="AI263" s="169"/>
      <c r="AJ263" s="169"/>
      <c r="AK263" s="169"/>
    </row>
    <row r="264" spans="2:37" s="168" customFormat="1" ht="14.25" hidden="1" outlineLevel="1">
      <c r="D264" s="170"/>
      <c r="E264" s="171"/>
      <c r="F264" s="171"/>
      <c r="G264" s="171"/>
      <c r="H264" s="171"/>
      <c r="I264" s="171"/>
      <c r="J264" s="171"/>
      <c r="K264" s="171"/>
      <c r="L264" s="171"/>
      <c r="M264" s="171"/>
      <c r="N264" s="171"/>
      <c r="O264" s="171"/>
      <c r="P264" s="171"/>
      <c r="Q264" s="171"/>
      <c r="R264" s="171"/>
      <c r="S264" s="171"/>
      <c r="T264" s="171"/>
      <c r="U264" s="171"/>
      <c r="V264" s="171"/>
      <c r="W264" s="171"/>
      <c r="X264" s="171"/>
      <c r="Y264" s="171"/>
      <c r="Z264" s="171"/>
      <c r="AA264" s="169"/>
      <c r="AB264" s="169"/>
      <c r="AC264" s="169"/>
      <c r="AD264" s="169"/>
      <c r="AE264" s="169"/>
      <c r="AF264" s="169"/>
      <c r="AG264" s="169"/>
      <c r="AH264" s="169"/>
      <c r="AI264" s="169"/>
      <c r="AJ264" s="169"/>
      <c r="AK264" s="169"/>
    </row>
    <row r="265" spans="2:37" s="168" customFormat="1" ht="14.25" hidden="1" outlineLevel="1" collapsed="1">
      <c r="D265" s="6" t="s">
        <v>506</v>
      </c>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69"/>
      <c r="AB265" s="169"/>
      <c r="AC265" s="169"/>
      <c r="AD265" s="169"/>
      <c r="AE265" s="169"/>
      <c r="AF265" s="169"/>
      <c r="AG265" s="169"/>
      <c r="AH265" s="169"/>
      <c r="AI265" s="169"/>
      <c r="AJ265" s="169"/>
      <c r="AK265" s="169"/>
    </row>
    <row r="266" spans="2:37" s="168" customFormat="1" ht="14.25" hidden="1" outlineLevel="1">
      <c r="B266" s="168" t="s">
        <v>1</v>
      </c>
      <c r="D266" s="170" t="s">
        <v>43</v>
      </c>
      <c r="E266" s="307"/>
      <c r="F266" s="307"/>
      <c r="G266" s="307"/>
      <c r="H266" s="307"/>
      <c r="I266" s="307"/>
      <c r="J266" s="307"/>
      <c r="K266" s="307"/>
      <c r="L266" s="307"/>
      <c r="M266" s="307"/>
      <c r="N266" s="307"/>
      <c r="O266" s="307"/>
      <c r="P266" s="307"/>
      <c r="Q266" s="307"/>
      <c r="R266" s="307"/>
      <c r="S266" s="307"/>
      <c r="T266" s="171"/>
      <c r="U266" s="171"/>
      <c r="V266" s="171"/>
      <c r="W266" s="171"/>
      <c r="X266" s="171"/>
      <c r="Y266" s="171">
        <v>550000</v>
      </c>
      <c r="Z266" s="171">
        <v>750000</v>
      </c>
      <c r="AA266" s="169"/>
      <c r="AB266" s="169"/>
      <c r="AC266" s="169"/>
      <c r="AD266" s="169"/>
      <c r="AE266" s="169"/>
      <c r="AF266" s="169"/>
      <c r="AG266" s="169"/>
      <c r="AH266" s="169"/>
      <c r="AI266" s="169"/>
      <c r="AJ266" s="169"/>
      <c r="AK266" s="169"/>
    </row>
    <row r="267" spans="2:37" s="168" customFormat="1" ht="14.25" hidden="1" outlineLevel="1">
      <c r="B267" s="168" t="s">
        <v>1</v>
      </c>
      <c r="D267" s="170" t="s">
        <v>44</v>
      </c>
      <c r="E267" s="307"/>
      <c r="F267" s="307"/>
      <c r="G267" s="307"/>
      <c r="H267" s="307"/>
      <c r="I267" s="307"/>
      <c r="J267" s="307"/>
      <c r="K267" s="307"/>
      <c r="L267" s="307"/>
      <c r="M267" s="307"/>
      <c r="N267" s="307"/>
      <c r="O267" s="307"/>
      <c r="P267" s="307"/>
      <c r="Q267" s="307"/>
      <c r="R267" s="307"/>
      <c r="S267" s="307"/>
      <c r="T267" s="171"/>
      <c r="U267" s="171"/>
      <c r="V267" s="171"/>
      <c r="W267" s="171"/>
      <c r="X267" s="171"/>
      <c r="Y267" s="171">
        <v>100000</v>
      </c>
      <c r="Z267" s="171">
        <v>100000</v>
      </c>
      <c r="AA267" s="169"/>
      <c r="AB267" s="169"/>
      <c r="AC267" s="169"/>
      <c r="AD267" s="169"/>
      <c r="AE267" s="169"/>
      <c r="AF267" s="169"/>
      <c r="AG267" s="169"/>
      <c r="AH267" s="169"/>
      <c r="AI267" s="169"/>
      <c r="AJ267" s="169"/>
      <c r="AK267" s="169"/>
    </row>
    <row r="268" spans="2:37" s="168" customFormat="1" ht="14.25" hidden="1" outlineLevel="1">
      <c r="B268" s="168" t="s">
        <v>1</v>
      </c>
      <c r="D268" s="170" t="s">
        <v>45</v>
      </c>
      <c r="E268" s="307"/>
      <c r="F268" s="307"/>
      <c r="G268" s="307"/>
      <c r="H268" s="307"/>
      <c r="I268" s="307"/>
      <c r="J268" s="307"/>
      <c r="K268" s="307"/>
      <c r="L268" s="307"/>
      <c r="M268" s="307"/>
      <c r="N268" s="307"/>
      <c r="O268" s="307"/>
      <c r="P268" s="307"/>
      <c r="Q268" s="307"/>
      <c r="R268" s="307"/>
      <c r="S268" s="307"/>
      <c r="T268" s="171"/>
      <c r="U268" s="171"/>
      <c r="V268" s="171"/>
      <c r="W268" s="171"/>
      <c r="X268" s="171"/>
      <c r="Y268" s="171">
        <v>100000</v>
      </c>
      <c r="Z268" s="171">
        <v>100000</v>
      </c>
      <c r="AA268" s="169"/>
      <c r="AB268" s="169"/>
      <c r="AC268" s="169"/>
      <c r="AD268" s="169"/>
      <c r="AE268" s="169"/>
      <c r="AF268" s="169"/>
      <c r="AG268" s="169"/>
      <c r="AH268" s="169"/>
      <c r="AI268" s="169"/>
      <c r="AJ268" s="169"/>
      <c r="AK268" s="169"/>
    </row>
    <row r="269" spans="2:37" s="168" customFormat="1" ht="14.25" hidden="1" outlineLevel="1">
      <c r="B269" s="168" t="s">
        <v>1</v>
      </c>
      <c r="D269" s="170" t="s">
        <v>46</v>
      </c>
      <c r="E269" s="307"/>
      <c r="F269" s="307"/>
      <c r="G269" s="307"/>
      <c r="H269" s="307"/>
      <c r="I269" s="307"/>
      <c r="J269" s="307"/>
      <c r="K269" s="307"/>
      <c r="L269" s="307"/>
      <c r="M269" s="307"/>
      <c r="N269" s="307"/>
      <c r="O269" s="307"/>
      <c r="P269" s="307"/>
      <c r="Q269" s="307"/>
      <c r="R269" s="307"/>
      <c r="S269" s="307"/>
      <c r="T269" s="171"/>
      <c r="U269" s="171"/>
      <c r="V269" s="171"/>
      <c r="W269" s="171"/>
      <c r="X269" s="171"/>
      <c r="Y269" s="171">
        <v>250000</v>
      </c>
      <c r="Z269" s="171">
        <v>250000</v>
      </c>
      <c r="AA269" s="169"/>
      <c r="AB269" s="169"/>
      <c r="AC269" s="169"/>
      <c r="AD269" s="169"/>
      <c r="AE269" s="169"/>
      <c r="AF269" s="169"/>
      <c r="AG269" s="169"/>
      <c r="AH269" s="169"/>
      <c r="AI269" s="169"/>
      <c r="AJ269" s="169"/>
      <c r="AK269" s="169"/>
    </row>
    <row r="270" spans="2:37" s="168" customFormat="1" ht="14.25" hidden="1" outlineLevel="1">
      <c r="B270" s="168" t="s">
        <v>1</v>
      </c>
      <c r="D270" s="321" t="s">
        <v>429</v>
      </c>
      <c r="E270" s="307"/>
      <c r="F270" s="307"/>
      <c r="G270" s="307"/>
      <c r="H270" s="307"/>
      <c r="I270" s="307"/>
      <c r="J270" s="307"/>
      <c r="K270" s="307"/>
      <c r="L270" s="307"/>
      <c r="M270" s="307"/>
      <c r="N270" s="307"/>
      <c r="O270" s="307"/>
      <c r="P270" s="307"/>
      <c r="Q270" s="307"/>
      <c r="R270" s="307"/>
      <c r="S270" s="307"/>
      <c r="T270" s="171"/>
      <c r="U270" s="171"/>
      <c r="V270" s="171"/>
      <c r="W270" s="171"/>
      <c r="X270" s="171"/>
      <c r="Y270" s="171">
        <v>0</v>
      </c>
      <c r="Z270" s="171">
        <v>0</v>
      </c>
      <c r="AA270" s="169"/>
      <c r="AB270" s="169"/>
      <c r="AC270" s="169"/>
      <c r="AD270" s="169"/>
      <c r="AE270" s="169"/>
      <c r="AF270" s="169"/>
      <c r="AG270" s="169"/>
      <c r="AH270" s="169"/>
      <c r="AI270" s="169"/>
      <c r="AJ270" s="169"/>
      <c r="AK270" s="169"/>
    </row>
    <row r="271" spans="2:37" s="168" customFormat="1" ht="14.25" hidden="1" outlineLevel="1">
      <c r="B271" s="168" t="s">
        <v>1</v>
      </c>
      <c r="D271" s="321" t="s">
        <v>430</v>
      </c>
      <c r="E271" s="307"/>
      <c r="F271" s="307"/>
      <c r="G271" s="307"/>
      <c r="H271" s="307"/>
      <c r="I271" s="307"/>
      <c r="J271" s="307"/>
      <c r="K271" s="307"/>
      <c r="L271" s="307"/>
      <c r="M271" s="307"/>
      <c r="N271" s="307"/>
      <c r="O271" s="307"/>
      <c r="P271" s="307"/>
      <c r="Q271" s="307"/>
      <c r="R271" s="307"/>
      <c r="S271" s="307"/>
      <c r="T271" s="171"/>
      <c r="U271" s="171"/>
      <c r="V271" s="171"/>
      <c r="W271" s="171"/>
      <c r="X271" s="171"/>
      <c r="Y271" s="171">
        <v>0</v>
      </c>
      <c r="Z271" s="171">
        <v>0</v>
      </c>
      <c r="AA271" s="169"/>
      <c r="AB271" s="169"/>
      <c r="AC271" s="169"/>
      <c r="AD271" s="169"/>
      <c r="AE271" s="169"/>
      <c r="AF271" s="169"/>
      <c r="AG271" s="169"/>
      <c r="AH271" s="169"/>
      <c r="AI271" s="169"/>
      <c r="AJ271" s="169"/>
      <c r="AK271" s="169"/>
    </row>
    <row r="272" spans="2:37" s="168" customFormat="1" ht="14.25" hidden="1" outlineLevel="1">
      <c r="B272" s="168" t="s">
        <v>1</v>
      </c>
      <c r="D272" s="170" t="s">
        <v>507</v>
      </c>
      <c r="E272" s="307"/>
      <c r="F272" s="307"/>
      <c r="G272" s="307"/>
      <c r="H272" s="307"/>
      <c r="I272" s="307"/>
      <c r="J272" s="307"/>
      <c r="K272" s="307"/>
      <c r="L272" s="307"/>
      <c r="M272" s="307"/>
      <c r="N272" s="307"/>
      <c r="O272" s="307"/>
      <c r="P272" s="307"/>
      <c r="Q272" s="307"/>
      <c r="R272" s="307"/>
      <c r="S272" s="307"/>
      <c r="T272" s="171"/>
      <c r="U272" s="171"/>
      <c r="V272" s="171"/>
      <c r="W272" s="171"/>
      <c r="X272" s="171"/>
      <c r="Y272" s="171">
        <f>SUM(Y266:Y271)</f>
        <v>1000000</v>
      </c>
      <c r="Z272" s="171">
        <f>SUM(Z266:Z271)</f>
        <v>1200000</v>
      </c>
      <c r="AA272" s="169"/>
      <c r="AB272" s="169"/>
      <c r="AC272" s="169"/>
      <c r="AD272" s="169"/>
      <c r="AE272" s="169"/>
      <c r="AF272" s="169"/>
      <c r="AG272" s="169"/>
      <c r="AH272" s="169"/>
      <c r="AI272" s="169"/>
      <c r="AJ272" s="169"/>
      <c r="AK272" s="169"/>
    </row>
    <row r="273" spans="2:37" s="168" customFormat="1" ht="14.25" hidden="1" outlineLevel="1">
      <c r="D273" s="170"/>
      <c r="E273" s="307"/>
      <c r="F273" s="307"/>
      <c r="G273" s="307"/>
      <c r="H273" s="307"/>
      <c r="I273" s="307"/>
      <c r="J273" s="307"/>
      <c r="K273" s="307"/>
      <c r="L273" s="307"/>
      <c r="M273" s="307"/>
      <c r="N273" s="307"/>
      <c r="O273" s="307"/>
      <c r="P273" s="307"/>
      <c r="Q273" s="307"/>
      <c r="R273" s="307"/>
      <c r="S273" s="307"/>
      <c r="T273" s="171"/>
      <c r="U273" s="171"/>
      <c r="V273" s="171"/>
      <c r="W273" s="171"/>
      <c r="X273" s="171"/>
      <c r="Y273" s="171"/>
      <c r="Z273" s="171"/>
      <c r="AA273" s="169"/>
      <c r="AB273" s="169"/>
      <c r="AC273" s="169"/>
      <c r="AD273" s="169"/>
      <c r="AE273" s="169"/>
      <c r="AF273" s="169"/>
      <c r="AG273" s="169"/>
      <c r="AH273" s="169"/>
      <c r="AI273" s="169"/>
      <c r="AJ273" s="169"/>
      <c r="AK273" s="169"/>
    </row>
    <row r="274" spans="2:37" s="168" customFormat="1" ht="14.25" hidden="1" outlineLevel="1">
      <c r="D274" s="170"/>
      <c r="E274" s="307"/>
      <c r="F274" s="307"/>
      <c r="G274" s="307"/>
      <c r="H274" s="307"/>
      <c r="I274" s="307"/>
      <c r="J274" s="307"/>
      <c r="K274" s="307"/>
      <c r="L274" s="307"/>
      <c r="M274" s="307"/>
      <c r="N274" s="307"/>
      <c r="O274" s="307"/>
      <c r="P274" s="307"/>
      <c r="Q274" s="307"/>
      <c r="R274" s="307"/>
      <c r="S274" s="307"/>
      <c r="T274" s="171"/>
      <c r="U274" s="171"/>
      <c r="V274" s="171"/>
      <c r="W274" s="171"/>
      <c r="X274" s="171"/>
      <c r="Y274" s="171"/>
      <c r="Z274" s="171"/>
      <c r="AA274" s="169"/>
      <c r="AB274" s="169"/>
      <c r="AC274" s="169"/>
      <c r="AD274" s="169"/>
      <c r="AE274" s="169"/>
      <c r="AF274" s="169"/>
      <c r="AG274" s="169"/>
      <c r="AH274" s="169"/>
      <c r="AI274" s="169"/>
      <c r="AJ274" s="169"/>
      <c r="AK274" s="169"/>
    </row>
    <row r="275" spans="2:37" s="168" customFormat="1" ht="14.25" hidden="1" outlineLevel="1">
      <c r="D275" s="170"/>
      <c r="E275" s="307"/>
      <c r="F275" s="307"/>
      <c r="G275" s="307"/>
      <c r="H275" s="307"/>
      <c r="I275" s="307"/>
      <c r="J275" s="307"/>
      <c r="K275" s="307"/>
      <c r="L275" s="307"/>
      <c r="M275" s="307"/>
      <c r="N275" s="307"/>
      <c r="O275" s="307"/>
      <c r="P275" s="307"/>
      <c r="Q275" s="307"/>
      <c r="R275" s="307"/>
      <c r="S275" s="307"/>
      <c r="T275" s="171"/>
      <c r="U275" s="171"/>
      <c r="V275" s="171"/>
      <c r="W275" s="171"/>
      <c r="X275" s="171"/>
      <c r="Y275" s="171"/>
      <c r="Z275" s="171"/>
      <c r="AA275" s="169"/>
      <c r="AB275" s="169"/>
      <c r="AC275" s="169"/>
      <c r="AD275" s="169"/>
      <c r="AE275" s="169"/>
      <c r="AF275" s="169"/>
      <c r="AG275" s="169"/>
      <c r="AH275" s="169"/>
      <c r="AI275" s="169"/>
      <c r="AJ275" s="169"/>
      <c r="AK275" s="169"/>
    </row>
    <row r="276" spans="2:37" s="168" customFormat="1" ht="14.25" hidden="1" outlineLevel="1">
      <c r="D276" s="170"/>
      <c r="E276" s="307"/>
      <c r="F276" s="307"/>
      <c r="G276" s="307"/>
      <c r="H276" s="307"/>
      <c r="I276" s="307"/>
      <c r="J276" s="307"/>
      <c r="K276" s="307"/>
      <c r="L276" s="307"/>
      <c r="M276" s="307"/>
      <c r="N276" s="307"/>
      <c r="O276" s="307"/>
      <c r="P276" s="307"/>
      <c r="Q276" s="307"/>
      <c r="R276" s="307"/>
      <c r="S276" s="307"/>
      <c r="T276" s="171"/>
      <c r="U276" s="171"/>
      <c r="V276" s="171"/>
      <c r="W276" s="171"/>
      <c r="X276" s="171"/>
      <c r="Y276" s="171"/>
      <c r="Z276" s="171"/>
      <c r="AA276" s="169"/>
      <c r="AB276" s="169"/>
      <c r="AC276" s="169"/>
      <c r="AD276" s="169"/>
      <c r="AE276" s="169"/>
      <c r="AF276" s="169"/>
      <c r="AG276" s="169"/>
      <c r="AH276" s="169"/>
      <c r="AI276" s="169"/>
      <c r="AJ276" s="169"/>
      <c r="AK276" s="169"/>
    </row>
    <row r="277" spans="2:37" s="168" customFormat="1" ht="14.25" hidden="1" outlineLevel="1" collapsed="1">
      <c r="D277" s="6" t="s">
        <v>473</v>
      </c>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69"/>
      <c r="AB277" s="169"/>
      <c r="AC277" s="169"/>
      <c r="AD277" s="169"/>
      <c r="AE277" s="169"/>
      <c r="AF277" s="169"/>
      <c r="AG277" s="169"/>
      <c r="AH277" s="169"/>
      <c r="AI277" s="169"/>
      <c r="AJ277" s="169"/>
      <c r="AK277" s="169"/>
    </row>
    <row r="278" spans="2:37" s="168" customFormat="1" ht="14.25" hidden="1" outlineLevel="1">
      <c r="B278" s="168" t="s">
        <v>1</v>
      </c>
      <c r="D278" s="170" t="s">
        <v>43</v>
      </c>
      <c r="E278" s="171">
        <v>2710960</v>
      </c>
      <c r="F278" s="171">
        <v>2710960</v>
      </c>
      <c r="G278" s="171">
        <v>2577014</v>
      </c>
      <c r="H278" s="171">
        <v>2577014</v>
      </c>
      <c r="I278" s="171">
        <v>2325226</v>
      </c>
      <c r="J278" s="171">
        <v>2347066</v>
      </c>
      <c r="K278" s="171">
        <v>2527362</v>
      </c>
      <c r="L278" s="171">
        <v>2527362</v>
      </c>
      <c r="M278" s="171">
        <v>2500592</v>
      </c>
      <c r="N278" s="171">
        <v>2500592</v>
      </c>
      <c r="O278" s="171">
        <v>2529465</v>
      </c>
      <c r="P278" s="171">
        <v>2398890</v>
      </c>
      <c r="Q278" s="171">
        <v>2640161</v>
      </c>
      <c r="R278" s="171">
        <v>2640161</v>
      </c>
      <c r="S278" s="171">
        <v>2640771</v>
      </c>
      <c r="T278" s="171">
        <v>2640771</v>
      </c>
      <c r="U278" s="171">
        <v>2498838</v>
      </c>
      <c r="V278" s="171">
        <v>2498838</v>
      </c>
      <c r="W278" s="171">
        <v>2253765</v>
      </c>
      <c r="X278" s="171">
        <v>2253765</v>
      </c>
      <c r="Y278" s="171">
        <v>2233231</v>
      </c>
      <c r="Z278" s="171">
        <v>2233231</v>
      </c>
      <c r="AA278" s="169"/>
      <c r="AB278" s="169"/>
      <c r="AC278" s="169"/>
      <c r="AD278" s="169"/>
      <c r="AE278" s="169"/>
      <c r="AF278" s="169"/>
      <c r="AG278" s="169"/>
      <c r="AH278" s="169"/>
      <c r="AI278" s="169"/>
      <c r="AJ278" s="169"/>
      <c r="AK278" s="169"/>
    </row>
    <row r="279" spans="2:37" s="168" customFormat="1" ht="14.25" hidden="1" outlineLevel="1">
      <c r="B279" s="168" t="s">
        <v>1</v>
      </c>
      <c r="D279" s="170" t="s">
        <v>44</v>
      </c>
      <c r="E279" s="171">
        <v>1644460</v>
      </c>
      <c r="F279" s="171">
        <v>1635594</v>
      </c>
      <c r="G279" s="171">
        <v>1439047</v>
      </c>
      <c r="H279" s="171">
        <v>1439047</v>
      </c>
      <c r="I279" s="171">
        <v>1069351</v>
      </c>
      <c r="J279" s="171">
        <v>1175782</v>
      </c>
      <c r="K279" s="171">
        <v>1268877</v>
      </c>
      <c r="L279" s="171">
        <v>1268877</v>
      </c>
      <c r="M279" s="171">
        <v>1407401</v>
      </c>
      <c r="N279" s="171">
        <v>1407401</v>
      </c>
      <c r="O279" s="171">
        <v>1027551</v>
      </c>
      <c r="P279" s="171">
        <v>961901</v>
      </c>
      <c r="Q279" s="171">
        <v>1132981</v>
      </c>
      <c r="R279" s="171">
        <v>1132981</v>
      </c>
      <c r="S279" s="171">
        <v>672057</v>
      </c>
      <c r="T279" s="171">
        <v>672057</v>
      </c>
      <c r="U279" s="171">
        <v>844171</v>
      </c>
      <c r="V279" s="171">
        <v>844171</v>
      </c>
      <c r="W279" s="171">
        <v>736451</v>
      </c>
      <c r="X279" s="171">
        <v>736451</v>
      </c>
      <c r="Y279" s="171">
        <v>847542</v>
      </c>
      <c r="Z279" s="171">
        <v>847542</v>
      </c>
      <c r="AA279" s="169"/>
      <c r="AB279" s="169"/>
      <c r="AC279" s="169"/>
      <c r="AD279" s="169"/>
      <c r="AE279" s="169"/>
      <c r="AF279" s="169"/>
      <c r="AG279" s="169"/>
      <c r="AH279" s="169"/>
      <c r="AI279" s="169"/>
      <c r="AJ279" s="169"/>
      <c r="AK279" s="169"/>
    </row>
    <row r="280" spans="2:37" s="168" customFormat="1" ht="14.25" hidden="1" outlineLevel="1">
      <c r="B280" s="168" t="s">
        <v>1</v>
      </c>
      <c r="D280" s="170" t="s">
        <v>45</v>
      </c>
      <c r="E280" s="171">
        <v>341960</v>
      </c>
      <c r="F280" s="171">
        <v>341960</v>
      </c>
      <c r="G280" s="171">
        <v>415075</v>
      </c>
      <c r="H280" s="171">
        <v>415075</v>
      </c>
      <c r="I280" s="171">
        <v>210953</v>
      </c>
      <c r="J280" s="171">
        <v>216314</v>
      </c>
      <c r="K280" s="171">
        <v>351145</v>
      </c>
      <c r="L280" s="171">
        <v>351145</v>
      </c>
      <c r="M280" s="171">
        <v>418916</v>
      </c>
      <c r="N280" s="171">
        <v>418916</v>
      </c>
      <c r="O280" s="171">
        <v>274581</v>
      </c>
      <c r="P280" s="171">
        <v>268626</v>
      </c>
      <c r="Q280" s="171">
        <v>394280</v>
      </c>
      <c r="R280" s="171">
        <v>394280</v>
      </c>
      <c r="S280" s="171">
        <v>360901</v>
      </c>
      <c r="T280" s="171">
        <v>360901</v>
      </c>
      <c r="U280" s="171">
        <v>454353</v>
      </c>
      <c r="V280" s="171">
        <v>454353</v>
      </c>
      <c r="W280" s="171">
        <v>450471</v>
      </c>
      <c r="X280" s="171">
        <v>450471</v>
      </c>
      <c r="Y280" s="171">
        <v>383187</v>
      </c>
      <c r="Z280" s="171">
        <v>383187</v>
      </c>
      <c r="AA280" s="169"/>
      <c r="AB280" s="169"/>
      <c r="AC280" s="169"/>
      <c r="AD280" s="169"/>
      <c r="AE280" s="169"/>
      <c r="AF280" s="169"/>
      <c r="AG280" s="169"/>
      <c r="AH280" s="169"/>
      <c r="AI280" s="169"/>
      <c r="AJ280" s="169"/>
      <c r="AK280" s="169"/>
    </row>
    <row r="281" spans="2:37" s="168" customFormat="1" ht="14.25" hidden="1" outlineLevel="1">
      <c r="B281" s="168" t="s">
        <v>1</v>
      </c>
      <c r="D281" s="170" t="s">
        <v>46</v>
      </c>
      <c r="E281" s="171">
        <v>4165610</v>
      </c>
      <c r="F281" s="171">
        <v>4165611</v>
      </c>
      <c r="G281" s="171">
        <v>3857617</v>
      </c>
      <c r="H281" s="171">
        <v>3857617</v>
      </c>
      <c r="I281" s="171">
        <v>4330053</v>
      </c>
      <c r="J281" s="171">
        <v>4371601</v>
      </c>
      <c r="K281" s="171">
        <v>3724097</v>
      </c>
      <c r="L281" s="171">
        <v>3724097</v>
      </c>
      <c r="M281" s="171">
        <v>3074045</v>
      </c>
      <c r="N281" s="171">
        <v>3074045</v>
      </c>
      <c r="O281" s="171">
        <v>3258753</v>
      </c>
      <c r="P281" s="171">
        <v>2966735</v>
      </c>
      <c r="Q281" s="171">
        <v>3629133</v>
      </c>
      <c r="R281" s="171">
        <v>3629133</v>
      </c>
      <c r="S281" s="171">
        <v>2818035</v>
      </c>
      <c r="T281" s="171">
        <v>2818035</v>
      </c>
      <c r="U281" s="171">
        <v>2681388</v>
      </c>
      <c r="V281" s="171">
        <v>2681388</v>
      </c>
      <c r="W281" s="171">
        <v>2589130</v>
      </c>
      <c r="X281" s="171">
        <v>2589130</v>
      </c>
      <c r="Y281" s="171">
        <v>2466717</v>
      </c>
      <c r="Z281" s="171">
        <v>2466717</v>
      </c>
      <c r="AA281" s="169"/>
      <c r="AB281" s="169"/>
      <c r="AC281" s="169"/>
      <c r="AD281" s="169"/>
      <c r="AE281" s="169"/>
      <c r="AF281" s="169"/>
      <c r="AG281" s="169"/>
      <c r="AH281" s="169"/>
      <c r="AI281" s="169"/>
      <c r="AJ281" s="169"/>
      <c r="AK281" s="169"/>
    </row>
    <row r="282" spans="2:37" s="168" customFormat="1" ht="14.25" hidden="1" outlineLevel="1">
      <c r="D282" s="321" t="s">
        <v>429</v>
      </c>
      <c r="E282" s="171"/>
      <c r="F282" s="171"/>
      <c r="G282" s="171"/>
      <c r="H282" s="171"/>
      <c r="I282" s="171"/>
      <c r="J282" s="171"/>
      <c r="K282" s="171"/>
      <c r="L282" s="171"/>
      <c r="M282" s="171"/>
      <c r="N282" s="171"/>
      <c r="O282" s="171"/>
      <c r="P282" s="171"/>
      <c r="Q282" s="171"/>
      <c r="R282" s="171"/>
      <c r="S282" s="171"/>
      <c r="T282" s="171"/>
      <c r="U282" s="171"/>
      <c r="V282" s="171"/>
      <c r="W282" s="171">
        <v>197218</v>
      </c>
      <c r="X282" s="171">
        <v>256939</v>
      </c>
      <c r="Y282" s="171">
        <v>324729</v>
      </c>
      <c r="Z282" s="171">
        <v>324729</v>
      </c>
      <c r="AA282" s="169"/>
      <c r="AB282" s="169"/>
      <c r="AC282" s="169"/>
      <c r="AD282" s="169"/>
      <c r="AE282" s="169"/>
      <c r="AF282" s="169"/>
      <c r="AG282" s="169"/>
      <c r="AH282" s="169"/>
      <c r="AI282" s="169"/>
      <c r="AJ282" s="169"/>
      <c r="AK282" s="169"/>
    </row>
    <row r="283" spans="2:37" s="168" customFormat="1" ht="14.25" hidden="1" outlineLevel="1">
      <c r="B283" s="168" t="s">
        <v>1</v>
      </c>
      <c r="D283" s="321" t="s">
        <v>430</v>
      </c>
      <c r="E283" s="171"/>
      <c r="F283" s="171"/>
      <c r="G283" s="171"/>
      <c r="H283" s="171"/>
      <c r="I283" s="171"/>
      <c r="J283" s="171"/>
      <c r="K283" s="171"/>
      <c r="L283" s="171"/>
      <c r="M283" s="171"/>
      <c r="N283" s="171"/>
      <c r="O283" s="171"/>
      <c r="P283" s="171"/>
      <c r="Q283" s="171"/>
      <c r="R283" s="171"/>
      <c r="S283" s="171"/>
      <c r="T283" s="171"/>
      <c r="U283" s="171"/>
      <c r="V283" s="171"/>
      <c r="W283" s="171">
        <v>270771</v>
      </c>
      <c r="X283" s="171">
        <v>355934</v>
      </c>
      <c r="Y283" s="171">
        <v>100333</v>
      </c>
      <c r="Z283" s="171">
        <v>100333</v>
      </c>
      <c r="AA283" s="169"/>
      <c r="AB283" s="169"/>
      <c r="AC283" s="169"/>
      <c r="AD283" s="169"/>
      <c r="AE283" s="169"/>
      <c r="AF283" s="169"/>
      <c r="AG283" s="169"/>
      <c r="AH283" s="169"/>
      <c r="AI283" s="169"/>
      <c r="AJ283" s="169"/>
      <c r="AK283" s="169"/>
    </row>
    <row r="284" spans="2:37" s="168" customFormat="1" ht="14.25" hidden="1" outlineLevel="1">
      <c r="B284" s="168" t="s">
        <v>1</v>
      </c>
      <c r="D284" s="170" t="s">
        <v>246</v>
      </c>
      <c r="E284" s="171">
        <f t="shared" ref="E284:X284" si="31">SUM(E278:E283)</f>
        <v>8862990</v>
      </c>
      <c r="F284" s="171">
        <f t="shared" si="31"/>
        <v>8854125</v>
      </c>
      <c r="G284" s="171">
        <f t="shared" si="31"/>
        <v>8288753</v>
      </c>
      <c r="H284" s="171">
        <f t="shared" si="31"/>
        <v>8288753</v>
      </c>
      <c r="I284" s="171">
        <f t="shared" si="31"/>
        <v>7935583</v>
      </c>
      <c r="J284" s="171">
        <f t="shared" si="31"/>
        <v>8110763</v>
      </c>
      <c r="K284" s="171">
        <f t="shared" si="31"/>
        <v>7871481</v>
      </c>
      <c r="L284" s="171">
        <f t="shared" si="31"/>
        <v>7871481</v>
      </c>
      <c r="M284" s="171">
        <f t="shared" si="31"/>
        <v>7400954</v>
      </c>
      <c r="N284" s="171">
        <f t="shared" si="31"/>
        <v>7400954</v>
      </c>
      <c r="O284" s="171">
        <f t="shared" si="31"/>
        <v>7090350</v>
      </c>
      <c r="P284" s="171">
        <f t="shared" si="31"/>
        <v>6596152</v>
      </c>
      <c r="Q284" s="171">
        <f t="shared" si="31"/>
        <v>7796555</v>
      </c>
      <c r="R284" s="171">
        <f t="shared" si="31"/>
        <v>7796555</v>
      </c>
      <c r="S284" s="171">
        <f t="shared" si="31"/>
        <v>6491764</v>
      </c>
      <c r="T284" s="171">
        <f t="shared" si="31"/>
        <v>6491764</v>
      </c>
      <c r="U284" s="171">
        <f t="shared" si="31"/>
        <v>6478750</v>
      </c>
      <c r="V284" s="171">
        <f t="shared" si="31"/>
        <v>6478750</v>
      </c>
      <c r="W284" s="171">
        <f t="shared" si="31"/>
        <v>6497806</v>
      </c>
      <c r="X284" s="171">
        <f t="shared" si="31"/>
        <v>6642690</v>
      </c>
      <c r="Y284" s="171">
        <f>SUM(Y278:Y283)</f>
        <v>6355739</v>
      </c>
      <c r="Z284" s="171">
        <f>SUM(Z278:Z283)</f>
        <v>6355739</v>
      </c>
      <c r="AA284" s="169"/>
      <c r="AB284" s="169"/>
      <c r="AC284" s="169"/>
      <c r="AD284" s="169"/>
      <c r="AE284" s="169"/>
      <c r="AF284" s="169"/>
      <c r="AG284" s="169"/>
      <c r="AH284" s="169"/>
      <c r="AI284" s="169"/>
      <c r="AJ284" s="169"/>
      <c r="AK284" s="169"/>
    </row>
    <row r="285" spans="2:37" s="168" customFormat="1" ht="14.25" hidden="1" outlineLevel="1">
      <c r="D285" s="170"/>
      <c r="E285" s="171"/>
      <c r="F285" s="171"/>
      <c r="G285" s="171"/>
      <c r="H285" s="171"/>
      <c r="I285" s="171"/>
      <c r="J285" s="171"/>
      <c r="K285" s="171"/>
      <c r="L285" s="171"/>
      <c r="M285" s="171"/>
      <c r="N285" s="171"/>
      <c r="O285" s="171"/>
      <c r="P285" s="171"/>
      <c r="Q285" s="171"/>
      <c r="R285" s="171"/>
      <c r="S285" s="171"/>
      <c r="T285" s="171"/>
      <c r="U285" s="171"/>
      <c r="V285" s="171"/>
      <c r="W285" s="171"/>
      <c r="X285" s="171"/>
      <c r="Y285" s="171"/>
      <c r="Z285" s="171"/>
      <c r="AA285" s="169"/>
      <c r="AB285" s="169"/>
      <c r="AC285" s="169"/>
      <c r="AD285" s="169"/>
      <c r="AE285" s="169"/>
      <c r="AF285" s="169"/>
      <c r="AG285" s="169"/>
      <c r="AH285" s="169"/>
      <c r="AI285" s="169"/>
      <c r="AJ285" s="169"/>
      <c r="AK285" s="169"/>
    </row>
    <row r="286" spans="2:37" s="168" customFormat="1" ht="14.25" hidden="1" outlineLevel="1">
      <c r="D286" s="170"/>
      <c r="E286" s="171"/>
      <c r="F286" s="171"/>
      <c r="G286" s="171"/>
      <c r="H286" s="171"/>
      <c r="I286" s="171"/>
      <c r="J286" s="171"/>
      <c r="K286" s="171"/>
      <c r="L286" s="171"/>
      <c r="M286" s="171"/>
      <c r="N286" s="171"/>
      <c r="O286" s="171"/>
      <c r="P286" s="171"/>
      <c r="Q286" s="171"/>
      <c r="R286" s="171"/>
      <c r="S286" s="171"/>
      <c r="T286" s="171"/>
      <c r="U286" s="171"/>
      <c r="V286" s="171"/>
      <c r="W286" s="171"/>
      <c r="X286" s="171"/>
      <c r="Y286" s="171"/>
      <c r="Z286" s="171"/>
      <c r="AA286" s="169"/>
      <c r="AB286" s="169"/>
      <c r="AC286" s="169"/>
      <c r="AD286" s="169"/>
      <c r="AE286" s="169"/>
      <c r="AF286" s="169"/>
      <c r="AG286" s="169"/>
      <c r="AH286" s="169"/>
      <c r="AI286" s="169"/>
      <c r="AJ286" s="169"/>
      <c r="AK286" s="169"/>
    </row>
    <row r="287" spans="2:37" s="168" customFormat="1" ht="14.25" hidden="1" outlineLevel="1">
      <c r="D287" s="170"/>
      <c r="E287" s="171"/>
      <c r="F287" s="171"/>
      <c r="G287" s="171"/>
      <c r="H287" s="171"/>
      <c r="I287" s="171"/>
      <c r="J287" s="171"/>
      <c r="K287" s="171"/>
      <c r="L287" s="171"/>
      <c r="M287" s="171"/>
      <c r="N287" s="171"/>
      <c r="O287" s="171"/>
      <c r="P287" s="171"/>
      <c r="Q287" s="171"/>
      <c r="R287" s="171"/>
      <c r="S287" s="171"/>
      <c r="T287" s="171"/>
      <c r="U287" s="171"/>
      <c r="V287" s="171"/>
      <c r="W287" s="171"/>
      <c r="X287" s="171"/>
      <c r="Y287" s="171"/>
      <c r="Z287" s="171"/>
      <c r="AA287" s="169"/>
      <c r="AB287" s="169"/>
      <c r="AC287" s="169"/>
      <c r="AD287" s="169"/>
      <c r="AE287" s="169"/>
      <c r="AF287" s="169"/>
      <c r="AG287" s="169"/>
      <c r="AH287" s="169"/>
      <c r="AI287" s="169"/>
      <c r="AJ287" s="169"/>
      <c r="AK287" s="169"/>
    </row>
    <row r="288" spans="2:37" s="168" customFormat="1" ht="14.25" hidden="1" outlineLevel="1">
      <c r="D288" s="170"/>
      <c r="E288" s="171"/>
      <c r="F288" s="171"/>
      <c r="G288" s="171"/>
      <c r="H288" s="171"/>
      <c r="I288" s="171"/>
      <c r="J288" s="171"/>
      <c r="K288" s="171"/>
      <c r="L288" s="171"/>
      <c r="M288" s="171"/>
      <c r="N288" s="171"/>
      <c r="O288" s="171"/>
      <c r="P288" s="171"/>
      <c r="Q288" s="171"/>
      <c r="R288" s="171"/>
      <c r="S288" s="171"/>
      <c r="T288" s="171"/>
      <c r="U288" s="171"/>
      <c r="V288" s="171"/>
      <c r="W288" s="171"/>
      <c r="X288" s="171"/>
      <c r="Y288" s="171"/>
      <c r="Z288" s="171"/>
      <c r="AA288" s="169"/>
      <c r="AB288" s="169"/>
      <c r="AC288" s="169"/>
      <c r="AD288" s="169"/>
      <c r="AE288" s="169"/>
      <c r="AF288" s="169"/>
      <c r="AG288" s="169"/>
      <c r="AH288" s="169"/>
      <c r="AI288" s="169"/>
      <c r="AJ288" s="169"/>
      <c r="AK288" s="169"/>
    </row>
    <row r="289" spans="2:37" s="168" customFormat="1" ht="14.25" hidden="1" outlineLevel="1" collapsed="1">
      <c r="D289" s="6" t="s">
        <v>197</v>
      </c>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69"/>
      <c r="AB289" s="169"/>
      <c r="AC289" s="169"/>
      <c r="AD289" s="169"/>
      <c r="AE289" s="169"/>
      <c r="AF289" s="169"/>
      <c r="AG289" s="169"/>
      <c r="AH289" s="169"/>
      <c r="AI289" s="169"/>
      <c r="AJ289" s="169"/>
      <c r="AK289" s="169"/>
    </row>
    <row r="290" spans="2:37" s="168" customFormat="1" ht="14.25" hidden="1" outlineLevel="1">
      <c r="B290" s="168" t="s">
        <v>1</v>
      </c>
      <c r="D290" s="170" t="s">
        <v>43</v>
      </c>
      <c r="E290" s="171">
        <v>75000</v>
      </c>
      <c r="F290" s="171">
        <v>75000</v>
      </c>
      <c r="G290" s="171">
        <v>75000</v>
      </c>
      <c r="H290" s="171">
        <v>75000</v>
      </c>
      <c r="I290" s="171">
        <v>375000</v>
      </c>
      <c r="J290" s="171">
        <v>375000</v>
      </c>
      <c r="K290" s="171">
        <v>375000</v>
      </c>
      <c r="L290" s="171">
        <v>375000</v>
      </c>
      <c r="M290" s="171">
        <v>375000</v>
      </c>
      <c r="N290" s="171">
        <v>375000</v>
      </c>
      <c r="O290" s="171">
        <v>316575</v>
      </c>
      <c r="P290" s="171">
        <v>316575</v>
      </c>
      <c r="Q290" s="171">
        <v>316575</v>
      </c>
      <c r="R290" s="171">
        <v>316575</v>
      </c>
      <c r="S290" s="171">
        <v>336825</v>
      </c>
      <c r="T290" s="171">
        <v>336825</v>
      </c>
      <c r="U290" s="171">
        <v>358125</v>
      </c>
      <c r="V290" s="171">
        <v>358125</v>
      </c>
      <c r="W290" s="171">
        <v>317625</v>
      </c>
      <c r="X290" s="171">
        <v>317625</v>
      </c>
      <c r="Y290" s="171">
        <v>658283.16580139182</v>
      </c>
      <c r="Z290" s="171">
        <v>658283.16580139182</v>
      </c>
      <c r="AA290" s="169"/>
      <c r="AB290" s="169"/>
      <c r="AC290" s="169"/>
      <c r="AD290" s="169"/>
      <c r="AE290" s="169"/>
      <c r="AF290" s="169"/>
      <c r="AG290" s="169"/>
      <c r="AH290" s="169"/>
      <c r="AI290" s="169"/>
      <c r="AJ290" s="169"/>
      <c r="AK290" s="169"/>
    </row>
    <row r="291" spans="2:37" s="168" customFormat="1" ht="14.25" hidden="1" outlineLevel="1">
      <c r="B291" s="168" t="s">
        <v>1</v>
      </c>
      <c r="D291" s="170" t="s">
        <v>44</v>
      </c>
      <c r="E291" s="171">
        <v>75000</v>
      </c>
      <c r="F291" s="171">
        <v>75000</v>
      </c>
      <c r="G291" s="171">
        <v>75000</v>
      </c>
      <c r="H291" s="171">
        <v>75000</v>
      </c>
      <c r="I291" s="171">
        <v>375000</v>
      </c>
      <c r="J291" s="171">
        <v>375000</v>
      </c>
      <c r="K291" s="171">
        <v>375000</v>
      </c>
      <c r="L291" s="171">
        <v>375000</v>
      </c>
      <c r="M291" s="171">
        <v>375000</v>
      </c>
      <c r="N291" s="171">
        <v>375000</v>
      </c>
      <c r="O291" s="171">
        <v>375000</v>
      </c>
      <c r="P291" s="171">
        <v>375000</v>
      </c>
      <c r="Q291" s="171">
        <v>375000</v>
      </c>
      <c r="R291" s="171">
        <v>375000</v>
      </c>
      <c r="S291" s="171">
        <v>375000</v>
      </c>
      <c r="T291" s="171">
        <v>375000</v>
      </c>
      <c r="U291" s="171">
        <v>375000</v>
      </c>
      <c r="V291" s="171">
        <v>375000</v>
      </c>
      <c r="W291" s="171">
        <v>375000</v>
      </c>
      <c r="X291" s="171">
        <v>375000</v>
      </c>
      <c r="Y291" s="171">
        <v>658283.16580139182</v>
      </c>
      <c r="Z291" s="171">
        <v>658283.16580139182</v>
      </c>
      <c r="AA291" s="169"/>
      <c r="AB291" s="169"/>
      <c r="AC291" s="169"/>
      <c r="AD291" s="169"/>
      <c r="AE291" s="169"/>
      <c r="AF291" s="169"/>
      <c r="AG291" s="169"/>
      <c r="AH291" s="169"/>
      <c r="AI291" s="169"/>
      <c r="AJ291" s="169"/>
      <c r="AK291" s="169"/>
    </row>
    <row r="292" spans="2:37" s="168" customFormat="1" ht="14.25" hidden="1" outlineLevel="1">
      <c r="B292" s="168" t="s">
        <v>1</v>
      </c>
      <c r="D292" s="170" t="s">
        <v>45</v>
      </c>
      <c r="E292" s="171">
        <v>75000</v>
      </c>
      <c r="F292" s="171">
        <v>75000</v>
      </c>
      <c r="G292" s="171">
        <v>75000</v>
      </c>
      <c r="H292" s="171">
        <v>75000</v>
      </c>
      <c r="I292" s="171">
        <v>375000</v>
      </c>
      <c r="J292" s="171">
        <v>375000</v>
      </c>
      <c r="K292" s="171">
        <v>375000</v>
      </c>
      <c r="L292" s="171">
        <v>375000</v>
      </c>
      <c r="M292" s="171">
        <v>375000</v>
      </c>
      <c r="N292" s="171">
        <v>375000</v>
      </c>
      <c r="O292" s="171">
        <v>375000</v>
      </c>
      <c r="P292" s="171">
        <v>375000</v>
      </c>
      <c r="Q292" s="171">
        <v>375000</v>
      </c>
      <c r="R292" s="171">
        <v>375000</v>
      </c>
      <c r="S292" s="171">
        <v>375000</v>
      </c>
      <c r="T292" s="171">
        <v>375000</v>
      </c>
      <c r="U292" s="171">
        <v>375000</v>
      </c>
      <c r="V292" s="171">
        <v>375000</v>
      </c>
      <c r="W292" s="171">
        <v>375000</v>
      </c>
      <c r="X292" s="171">
        <v>375000</v>
      </c>
      <c r="Y292" s="171">
        <v>658283.16580139182</v>
      </c>
      <c r="Z292" s="171">
        <v>658283.16580139182</v>
      </c>
      <c r="AA292" s="169"/>
      <c r="AB292" s="169"/>
      <c r="AC292" s="169"/>
      <c r="AD292" s="169"/>
      <c r="AE292" s="169"/>
      <c r="AF292" s="169"/>
      <c r="AG292" s="169"/>
      <c r="AH292" s="169"/>
      <c r="AI292" s="169"/>
      <c r="AJ292" s="169"/>
      <c r="AK292" s="169"/>
    </row>
    <row r="293" spans="2:37" s="168" customFormat="1" ht="14.25" hidden="1" outlineLevel="1">
      <c r="B293" s="168" t="s">
        <v>1</v>
      </c>
      <c r="D293" s="170" t="s">
        <v>46</v>
      </c>
      <c r="E293" s="171">
        <v>75000</v>
      </c>
      <c r="F293" s="171">
        <v>75000</v>
      </c>
      <c r="G293" s="171">
        <v>75000</v>
      </c>
      <c r="H293" s="171">
        <v>75000</v>
      </c>
      <c r="I293" s="171">
        <v>375000</v>
      </c>
      <c r="J293" s="171">
        <v>375000</v>
      </c>
      <c r="K293" s="171">
        <v>375000</v>
      </c>
      <c r="L293" s="171">
        <v>375000</v>
      </c>
      <c r="M293" s="171">
        <v>375000</v>
      </c>
      <c r="N293" s="171">
        <v>375000</v>
      </c>
      <c r="O293" s="171">
        <v>375000</v>
      </c>
      <c r="P293" s="171">
        <v>375000</v>
      </c>
      <c r="Q293" s="171">
        <v>375000</v>
      </c>
      <c r="R293" s="171">
        <v>375000</v>
      </c>
      <c r="S293" s="171">
        <v>375000</v>
      </c>
      <c r="T293" s="171">
        <v>375000</v>
      </c>
      <c r="U293" s="171">
        <v>375000</v>
      </c>
      <c r="V293" s="171">
        <v>375000</v>
      </c>
      <c r="W293" s="171">
        <v>375000</v>
      </c>
      <c r="X293" s="171">
        <v>375000</v>
      </c>
      <c r="Y293" s="171">
        <v>658283.16580139182</v>
      </c>
      <c r="Z293" s="171">
        <v>658283.16580139182</v>
      </c>
      <c r="AA293" s="169"/>
      <c r="AB293" s="169"/>
      <c r="AC293" s="169"/>
      <c r="AD293" s="169"/>
      <c r="AE293" s="169"/>
      <c r="AF293" s="169"/>
      <c r="AG293" s="169"/>
      <c r="AH293" s="169"/>
      <c r="AI293" s="169"/>
      <c r="AJ293" s="169"/>
      <c r="AK293" s="169"/>
    </row>
    <row r="294" spans="2:37" s="168" customFormat="1" ht="14.25" hidden="1" outlineLevel="1">
      <c r="D294" s="321" t="s">
        <v>429</v>
      </c>
      <c r="E294" s="171"/>
      <c r="F294" s="171"/>
      <c r="G294" s="171"/>
      <c r="H294" s="171"/>
      <c r="I294" s="171"/>
      <c r="J294" s="171"/>
      <c r="K294" s="171"/>
      <c r="L294" s="171"/>
      <c r="M294" s="171"/>
      <c r="N294" s="171"/>
      <c r="O294" s="171"/>
      <c r="P294" s="171"/>
      <c r="Q294" s="171"/>
      <c r="R294" s="171"/>
      <c r="S294" s="171"/>
      <c r="T294" s="171"/>
      <c r="U294" s="171"/>
      <c r="V294" s="171"/>
      <c r="W294" s="171">
        <v>375000</v>
      </c>
      <c r="X294" s="171">
        <v>375000</v>
      </c>
      <c r="Y294" s="171">
        <v>658283.16580139182</v>
      </c>
      <c r="Z294" s="171">
        <v>658283.16580139182</v>
      </c>
      <c r="AA294" s="169"/>
      <c r="AB294" s="169"/>
      <c r="AC294" s="169"/>
      <c r="AD294" s="169"/>
      <c r="AE294" s="169"/>
      <c r="AF294" s="169"/>
      <c r="AG294" s="169"/>
      <c r="AH294" s="169"/>
      <c r="AI294" s="169"/>
      <c r="AJ294" s="169"/>
      <c r="AK294" s="169"/>
    </row>
    <row r="295" spans="2:37" s="168" customFormat="1" ht="14.25" hidden="1" outlineLevel="1">
      <c r="B295" s="168" t="s">
        <v>1</v>
      </c>
      <c r="D295" s="321" t="s">
        <v>430</v>
      </c>
      <c r="E295" s="171"/>
      <c r="F295" s="171"/>
      <c r="G295" s="171"/>
      <c r="H295" s="171"/>
      <c r="I295" s="171"/>
      <c r="J295" s="171"/>
      <c r="K295" s="171"/>
      <c r="L295" s="171"/>
      <c r="M295" s="171"/>
      <c r="N295" s="171"/>
      <c r="O295" s="171"/>
      <c r="P295" s="171"/>
      <c r="Q295" s="171"/>
      <c r="R295" s="171"/>
      <c r="S295" s="171"/>
      <c r="T295" s="171"/>
      <c r="U295" s="171"/>
      <c r="V295" s="171"/>
      <c r="W295" s="171">
        <v>375000</v>
      </c>
      <c r="X295" s="171">
        <v>375000</v>
      </c>
      <c r="Y295" s="171">
        <v>658283.16580139182</v>
      </c>
      <c r="Z295" s="171">
        <v>658283.16580139182</v>
      </c>
      <c r="AA295" s="169"/>
      <c r="AB295" s="169"/>
      <c r="AC295" s="169"/>
      <c r="AD295" s="169"/>
      <c r="AE295" s="169"/>
      <c r="AF295" s="169"/>
      <c r="AG295" s="169"/>
      <c r="AH295" s="169"/>
      <c r="AI295" s="169"/>
      <c r="AJ295" s="169"/>
      <c r="AK295" s="169"/>
    </row>
    <row r="296" spans="2:37" s="168" customFormat="1" ht="14.25" hidden="1" outlineLevel="1">
      <c r="B296" s="168" t="s">
        <v>1</v>
      </c>
      <c r="D296" s="170" t="s">
        <v>241</v>
      </c>
      <c r="E296" s="171">
        <f t="shared" ref="E296:Z296" si="32">SUM(E290:E295)</f>
        <v>300000</v>
      </c>
      <c r="F296" s="171">
        <f t="shared" si="32"/>
        <v>300000</v>
      </c>
      <c r="G296" s="171">
        <f t="shared" si="32"/>
        <v>300000</v>
      </c>
      <c r="H296" s="171">
        <f t="shared" si="32"/>
        <v>300000</v>
      </c>
      <c r="I296" s="171">
        <f t="shared" si="32"/>
        <v>1500000</v>
      </c>
      <c r="J296" s="171">
        <f t="shared" si="32"/>
        <v>1500000</v>
      </c>
      <c r="K296" s="171">
        <f t="shared" si="32"/>
        <v>1500000</v>
      </c>
      <c r="L296" s="171">
        <f t="shared" si="32"/>
        <v>1500000</v>
      </c>
      <c r="M296" s="171">
        <f t="shared" si="32"/>
        <v>1500000</v>
      </c>
      <c r="N296" s="171">
        <f t="shared" si="32"/>
        <v>1500000</v>
      </c>
      <c r="O296" s="171">
        <f t="shared" si="32"/>
        <v>1441575</v>
      </c>
      <c r="P296" s="171">
        <f t="shared" si="32"/>
        <v>1441575</v>
      </c>
      <c r="Q296" s="171">
        <f t="shared" si="32"/>
        <v>1441575</v>
      </c>
      <c r="R296" s="171">
        <f t="shared" si="32"/>
        <v>1441575</v>
      </c>
      <c r="S296" s="171">
        <f t="shared" si="32"/>
        <v>1461825</v>
      </c>
      <c r="T296" s="171">
        <f t="shared" si="32"/>
        <v>1461825</v>
      </c>
      <c r="U296" s="171">
        <f t="shared" si="32"/>
        <v>1483125</v>
      </c>
      <c r="V296" s="171">
        <f t="shared" si="32"/>
        <v>1483125</v>
      </c>
      <c r="W296" s="171">
        <f t="shared" si="32"/>
        <v>2192625</v>
      </c>
      <c r="X296" s="171">
        <f t="shared" si="32"/>
        <v>2192625</v>
      </c>
      <c r="Y296" s="171">
        <f t="shared" si="32"/>
        <v>3949698.9948083512</v>
      </c>
      <c r="Z296" s="171">
        <f t="shared" si="32"/>
        <v>3949698.9948083512</v>
      </c>
      <c r="AA296" s="169"/>
      <c r="AB296" s="169"/>
      <c r="AC296" s="169"/>
      <c r="AD296" s="169"/>
      <c r="AE296" s="169"/>
      <c r="AF296" s="169"/>
      <c r="AG296" s="169"/>
      <c r="AH296" s="169"/>
      <c r="AI296" s="169"/>
      <c r="AJ296" s="169"/>
      <c r="AK296" s="169"/>
    </row>
    <row r="297" spans="2:37" s="168" customFormat="1" ht="14.25" hidden="1" outlineLevel="1">
      <c r="D297" s="170"/>
      <c r="E297" s="171"/>
      <c r="F297" s="171"/>
      <c r="G297" s="171"/>
      <c r="H297" s="171"/>
      <c r="I297" s="171"/>
      <c r="J297" s="171"/>
      <c r="K297" s="171"/>
      <c r="L297" s="171"/>
      <c r="M297" s="171"/>
      <c r="N297" s="171"/>
      <c r="O297" s="171"/>
      <c r="P297" s="171"/>
      <c r="Q297" s="171"/>
      <c r="R297" s="171"/>
      <c r="S297" s="171"/>
      <c r="T297" s="171"/>
      <c r="U297" s="171"/>
      <c r="V297" s="171"/>
      <c r="W297" s="171"/>
      <c r="X297" s="171"/>
      <c r="Y297" s="171"/>
      <c r="Z297" s="171"/>
      <c r="AA297" s="169"/>
      <c r="AB297" s="169"/>
      <c r="AC297" s="169"/>
      <c r="AD297" s="169"/>
      <c r="AE297" s="169"/>
      <c r="AF297" s="169"/>
      <c r="AG297" s="169"/>
      <c r="AH297" s="169"/>
      <c r="AI297" s="169"/>
      <c r="AJ297" s="169"/>
      <c r="AK297" s="169"/>
    </row>
    <row r="298" spans="2:37" s="168" customFormat="1" ht="14.25" hidden="1" outlineLevel="1">
      <c r="D298" s="325" t="s">
        <v>435</v>
      </c>
      <c r="E298" s="171"/>
      <c r="F298" s="171"/>
      <c r="G298" s="171"/>
      <c r="H298" s="171"/>
      <c r="I298" s="171"/>
      <c r="J298" s="171"/>
      <c r="K298" s="171"/>
      <c r="L298" s="171"/>
      <c r="M298" s="171"/>
      <c r="N298" s="171"/>
      <c r="O298" s="171"/>
      <c r="P298" s="171"/>
      <c r="Q298" s="171"/>
      <c r="R298" s="171"/>
      <c r="S298" s="171"/>
      <c r="T298" s="171"/>
      <c r="U298" s="171"/>
      <c r="V298" s="171"/>
      <c r="W298" s="171"/>
      <c r="X298" s="171"/>
      <c r="Y298" s="171"/>
      <c r="Z298" s="171"/>
      <c r="AA298" s="169"/>
      <c r="AB298" s="169"/>
      <c r="AC298" s="169"/>
      <c r="AD298" s="169"/>
      <c r="AE298" s="169"/>
      <c r="AF298" s="169"/>
      <c r="AG298" s="169"/>
      <c r="AH298" s="169"/>
      <c r="AI298" s="169"/>
      <c r="AJ298" s="169"/>
      <c r="AK298" s="169"/>
    </row>
    <row r="299" spans="2:37" s="168" customFormat="1" ht="14.25" hidden="1" outlineLevel="1">
      <c r="D299" s="326" t="s">
        <v>448</v>
      </c>
      <c r="E299" s="171"/>
      <c r="F299" s="171"/>
      <c r="G299" s="171"/>
      <c r="H299" s="171"/>
      <c r="I299" s="171"/>
      <c r="J299" s="171"/>
      <c r="K299" s="171"/>
      <c r="L299" s="171"/>
      <c r="M299" s="171" t="s">
        <v>439</v>
      </c>
      <c r="N299" s="171"/>
      <c r="O299" s="171" t="s">
        <v>439</v>
      </c>
      <c r="P299" s="171"/>
      <c r="Q299" s="171" t="s">
        <v>439</v>
      </c>
      <c r="R299" s="171"/>
      <c r="S299" s="171">
        <v>137737154</v>
      </c>
      <c r="T299" s="171"/>
      <c r="U299" s="171">
        <v>133450000</v>
      </c>
      <c r="V299" s="171"/>
      <c r="W299" s="171">
        <v>170111844</v>
      </c>
      <c r="X299" s="171"/>
      <c r="Y299" s="171">
        <v>183396549</v>
      </c>
      <c r="Z299" s="171"/>
      <c r="AA299" s="169"/>
      <c r="AB299" s="169"/>
      <c r="AC299" s="169"/>
      <c r="AD299" s="169"/>
      <c r="AE299" s="169"/>
      <c r="AF299" s="169"/>
      <c r="AG299" s="169"/>
      <c r="AH299" s="169"/>
      <c r="AI299" s="169"/>
      <c r="AJ299" s="169"/>
      <c r="AK299" s="169"/>
    </row>
    <row r="300" spans="2:37" s="168" customFormat="1" ht="14.25" hidden="1" outlineLevel="1">
      <c r="D300" s="326" t="s">
        <v>392</v>
      </c>
      <c r="E300" s="171"/>
      <c r="F300" s="171"/>
      <c r="G300" s="171"/>
      <c r="H300" s="171"/>
      <c r="I300" s="171"/>
      <c r="J300" s="171"/>
      <c r="K300" s="171"/>
      <c r="L300" s="171"/>
      <c r="M300" s="171">
        <v>2019802</v>
      </c>
      <c r="N300" s="171"/>
      <c r="O300" s="171">
        <v>2222435</v>
      </c>
      <c r="P300" s="171"/>
      <c r="Q300" s="171">
        <v>2705381</v>
      </c>
      <c r="R300" s="171"/>
      <c r="S300" s="171">
        <v>2077660</v>
      </c>
      <c r="T300" s="171"/>
      <c r="U300" s="171">
        <v>1935606</v>
      </c>
      <c r="V300" s="171"/>
      <c r="W300" s="171">
        <v>1986136</v>
      </c>
      <c r="X300" s="171"/>
      <c r="Y300" s="171">
        <v>1749572</v>
      </c>
      <c r="Z300" s="171"/>
      <c r="AA300" s="169"/>
      <c r="AB300" s="169"/>
      <c r="AC300" s="169"/>
      <c r="AD300" s="169"/>
      <c r="AE300" s="169"/>
      <c r="AF300" s="169"/>
      <c r="AG300" s="169"/>
      <c r="AH300" s="169"/>
      <c r="AI300" s="169"/>
      <c r="AJ300" s="169"/>
      <c r="AK300" s="169"/>
    </row>
    <row r="301" spans="2:37" s="168" customFormat="1" ht="14.25" hidden="1" outlineLevel="1">
      <c r="D301" s="326" t="s">
        <v>393</v>
      </c>
      <c r="E301" s="171"/>
      <c r="F301" s="171"/>
      <c r="G301" s="171"/>
      <c r="H301" s="171"/>
      <c r="I301" s="171"/>
      <c r="J301" s="171"/>
      <c r="K301" s="171"/>
      <c r="L301" s="171"/>
      <c r="M301" s="171">
        <v>6716263</v>
      </c>
      <c r="N301" s="171"/>
      <c r="O301" s="171">
        <v>6670296</v>
      </c>
      <c r="P301" s="171"/>
      <c r="Q301" s="171">
        <v>6648976</v>
      </c>
      <c r="R301" s="171"/>
      <c r="S301" s="171">
        <v>5240640</v>
      </c>
      <c r="T301" s="171"/>
      <c r="U301" s="171">
        <v>5588350</v>
      </c>
      <c r="V301" s="171"/>
      <c r="W301" s="171">
        <v>5449903</v>
      </c>
      <c r="X301" s="171"/>
      <c r="Y301" s="171">
        <v>5476364</v>
      </c>
      <c r="Z301" s="171"/>
      <c r="AA301" s="169"/>
      <c r="AB301" s="169"/>
      <c r="AC301" s="169"/>
      <c r="AD301" s="169"/>
      <c r="AE301" s="169"/>
      <c r="AF301" s="169"/>
      <c r="AG301" s="169"/>
      <c r="AH301" s="169"/>
      <c r="AI301" s="169"/>
      <c r="AJ301" s="169"/>
      <c r="AK301" s="169"/>
    </row>
    <row r="302" spans="2:37" s="168" customFormat="1" ht="14.25" hidden="1" outlineLevel="1">
      <c r="D302" s="326" t="s">
        <v>394</v>
      </c>
      <c r="E302" s="171"/>
      <c r="F302" s="171"/>
      <c r="G302" s="171"/>
      <c r="H302" s="171"/>
      <c r="I302" s="171"/>
      <c r="J302" s="171"/>
      <c r="K302" s="171"/>
      <c r="L302" s="171"/>
      <c r="M302" s="171">
        <f>SUM(M300:M301)</f>
        <v>8736065</v>
      </c>
      <c r="N302" s="171"/>
      <c r="O302" s="171">
        <f>SUM(O300:O301)</f>
        <v>8892731</v>
      </c>
      <c r="P302" s="171"/>
      <c r="Q302" s="171">
        <f>SUM(Q300:Q301)</f>
        <v>9354357</v>
      </c>
      <c r="R302" s="171"/>
      <c r="S302" s="171">
        <f>SUM(S300:S301)</f>
        <v>7318300</v>
      </c>
      <c r="T302" s="171"/>
      <c r="U302" s="171">
        <f>SUM(U300:U301)</f>
        <v>7523956</v>
      </c>
      <c r="V302" s="171"/>
      <c r="W302" s="171">
        <f>SUM(W300:W301)</f>
        <v>7436039</v>
      </c>
      <c r="X302" s="171"/>
      <c r="Y302" s="171">
        <f>SUM(Y300:Y301)</f>
        <v>7225936</v>
      </c>
      <c r="Z302" s="171"/>
      <c r="AA302" s="169"/>
      <c r="AB302" s="169"/>
      <c r="AC302" s="169"/>
      <c r="AD302" s="169"/>
      <c r="AE302" s="169"/>
      <c r="AF302" s="169"/>
      <c r="AG302" s="169"/>
      <c r="AH302" s="169"/>
      <c r="AI302" s="169"/>
      <c r="AJ302" s="169"/>
      <c r="AK302" s="169"/>
    </row>
    <row r="303" spans="2:37" s="168" customFormat="1" ht="14.25" hidden="1" outlineLevel="1">
      <c r="D303" s="326" t="s">
        <v>505</v>
      </c>
      <c r="E303" s="171"/>
      <c r="F303" s="171"/>
      <c r="G303" s="171"/>
      <c r="H303" s="171"/>
      <c r="I303" s="171"/>
      <c r="J303" s="171"/>
      <c r="K303" s="171"/>
      <c r="L303" s="171"/>
      <c r="M303" s="171"/>
      <c r="N303" s="171"/>
      <c r="O303" s="171"/>
      <c r="P303" s="171"/>
      <c r="Q303" s="171"/>
      <c r="R303" s="171"/>
      <c r="S303" s="171"/>
      <c r="T303" s="171"/>
      <c r="U303" s="171"/>
      <c r="V303" s="171"/>
      <c r="W303" s="171">
        <v>0</v>
      </c>
      <c r="X303" s="171"/>
      <c r="Y303" s="171">
        <v>262272</v>
      </c>
      <c r="Z303" s="171"/>
      <c r="AA303" s="169"/>
      <c r="AB303" s="169"/>
      <c r="AC303" s="169"/>
      <c r="AD303" s="169"/>
      <c r="AE303" s="169"/>
      <c r="AF303" s="169"/>
      <c r="AG303" s="169"/>
      <c r="AH303" s="169"/>
      <c r="AI303" s="169"/>
      <c r="AJ303" s="169"/>
      <c r="AK303" s="169"/>
    </row>
    <row r="304" spans="2:37" s="168" customFormat="1" ht="14.25" hidden="1" outlineLevel="1">
      <c r="D304" s="326" t="s">
        <v>395</v>
      </c>
      <c r="E304" s="171"/>
      <c r="F304" s="171"/>
      <c r="G304" s="171"/>
      <c r="H304" s="171"/>
      <c r="I304" s="171"/>
      <c r="J304" s="171"/>
      <c r="K304" s="171"/>
      <c r="L304" s="171"/>
      <c r="M304" s="171">
        <v>10744</v>
      </c>
      <c r="N304" s="171"/>
      <c r="O304" s="171">
        <v>13344</v>
      </c>
      <c r="P304" s="171"/>
      <c r="Q304" s="171">
        <v>13024</v>
      </c>
      <c r="R304" s="171"/>
      <c r="S304" s="171">
        <v>11392</v>
      </c>
      <c r="T304" s="171"/>
      <c r="U304" s="171">
        <v>11642</v>
      </c>
      <c r="V304" s="171"/>
      <c r="W304" s="171">
        <v>12581</v>
      </c>
      <c r="X304" s="171"/>
      <c r="Y304" s="171">
        <v>12123</v>
      </c>
      <c r="Z304" s="171"/>
      <c r="AA304" s="169"/>
      <c r="AB304" s="169"/>
      <c r="AC304" s="169"/>
      <c r="AD304" s="169"/>
      <c r="AE304" s="169"/>
      <c r="AF304" s="169"/>
      <c r="AG304" s="169"/>
      <c r="AH304" s="169"/>
      <c r="AI304" s="169"/>
      <c r="AJ304" s="169"/>
      <c r="AK304" s="169"/>
    </row>
    <row r="305" spans="1:37" s="168" customFormat="1" ht="14.25" hidden="1" outlineLevel="1">
      <c r="D305" s="326" t="s">
        <v>396</v>
      </c>
      <c r="E305" s="171"/>
      <c r="F305" s="171"/>
      <c r="G305" s="171"/>
      <c r="H305" s="171"/>
      <c r="I305" s="171"/>
      <c r="J305" s="171"/>
      <c r="K305" s="171"/>
      <c r="L305" s="171"/>
      <c r="M305" s="171">
        <v>7639</v>
      </c>
      <c r="N305" s="171"/>
      <c r="O305" s="171">
        <v>8319</v>
      </c>
      <c r="P305" s="171"/>
      <c r="Q305" s="171">
        <v>9315</v>
      </c>
      <c r="R305" s="171"/>
      <c r="S305" s="171">
        <v>7686</v>
      </c>
      <c r="T305" s="171"/>
      <c r="U305" s="171">
        <v>7578</v>
      </c>
      <c r="V305" s="171"/>
      <c r="W305" s="171">
        <v>7894</v>
      </c>
      <c r="X305" s="171"/>
      <c r="Y305" s="171">
        <v>7320</v>
      </c>
      <c r="Z305" s="171"/>
      <c r="AA305" s="169"/>
      <c r="AB305" s="169"/>
      <c r="AC305" s="169"/>
      <c r="AD305" s="169"/>
      <c r="AE305" s="169"/>
      <c r="AF305" s="169"/>
      <c r="AG305" s="169"/>
      <c r="AH305" s="169"/>
      <c r="AI305" s="169"/>
      <c r="AJ305" s="169"/>
      <c r="AK305" s="169"/>
    </row>
    <row r="306" spans="1:37" s="168" customFormat="1" ht="14.25" hidden="1" outlineLevel="1">
      <c r="D306" s="326" t="s">
        <v>397</v>
      </c>
      <c r="E306" s="171"/>
      <c r="F306" s="171"/>
      <c r="G306" s="171"/>
      <c r="H306" s="171"/>
      <c r="I306" s="171"/>
      <c r="J306" s="171"/>
      <c r="K306" s="171"/>
      <c r="L306" s="171"/>
      <c r="M306" s="171">
        <v>1216028</v>
      </c>
      <c r="N306" s="171"/>
      <c r="O306" s="171">
        <v>1211245</v>
      </c>
      <c r="P306" s="171"/>
      <c r="Q306" s="171">
        <v>1573943</v>
      </c>
      <c r="R306" s="171"/>
      <c r="S306" s="171">
        <v>1084176</v>
      </c>
      <c r="T306" s="171"/>
      <c r="U306" s="171">
        <v>1088619</v>
      </c>
      <c r="V306" s="171"/>
      <c r="W306" s="171">
        <v>1142992</v>
      </c>
      <c r="X306" s="171"/>
      <c r="Y306" s="171">
        <v>1111059</v>
      </c>
      <c r="Z306" s="171"/>
      <c r="AA306" s="169"/>
      <c r="AB306" s="169"/>
      <c r="AC306" s="169"/>
      <c r="AD306" s="169"/>
      <c r="AE306" s="169"/>
      <c r="AF306" s="169"/>
      <c r="AG306" s="169"/>
      <c r="AH306" s="169"/>
      <c r="AI306" s="169"/>
      <c r="AJ306" s="169"/>
      <c r="AK306" s="169"/>
    </row>
    <row r="307" spans="1:37" s="168" customFormat="1" ht="14.25" hidden="1" outlineLevel="1">
      <c r="D307" s="325" t="s">
        <v>398</v>
      </c>
      <c r="E307" s="171"/>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69"/>
      <c r="AB307" s="169"/>
      <c r="AC307" s="169"/>
      <c r="AD307" s="169"/>
      <c r="AE307" s="169"/>
      <c r="AF307" s="169"/>
      <c r="AG307" s="169"/>
      <c r="AH307" s="169"/>
      <c r="AI307" s="169"/>
      <c r="AJ307" s="169"/>
      <c r="AK307" s="169"/>
    </row>
    <row r="308" spans="1:37" s="168" customFormat="1" ht="14.25" hidden="1" outlineLevel="1">
      <c r="D308" s="326" t="s">
        <v>436</v>
      </c>
      <c r="E308" s="171"/>
      <c r="F308" s="171"/>
      <c r="G308" s="171"/>
      <c r="H308" s="171"/>
      <c r="I308" s="171"/>
      <c r="J308" s="171"/>
      <c r="K308" s="171"/>
      <c r="L308" s="171"/>
      <c r="M308" s="323">
        <f>(((M260+N260)-((M260+N260)-(M1053+N1053)))/M302)</f>
        <v>10.329555698131825</v>
      </c>
      <c r="N308" s="171"/>
      <c r="O308" s="323">
        <f>(((O260+P260)-((O260+P260)-(O1053+P1053)))/O302)</f>
        <v>9.5676577870172839</v>
      </c>
      <c r="P308" s="171"/>
      <c r="Q308" s="323">
        <f>(((Q260+R260)-((Q260+R260)-(Q1053+R1053)))/Q302)</f>
        <v>9.0853130792421108</v>
      </c>
      <c r="R308" s="171"/>
      <c r="S308" s="357" t="s">
        <v>388</v>
      </c>
      <c r="T308" s="357"/>
      <c r="U308" s="357" t="s">
        <v>388</v>
      </c>
      <c r="V308" s="357"/>
      <c r="W308" s="357" t="s">
        <v>388</v>
      </c>
      <c r="X308" s="171"/>
      <c r="Y308" s="171"/>
      <c r="Z308" s="171"/>
      <c r="AA308" s="169"/>
      <c r="AB308" s="169"/>
      <c r="AC308" s="169"/>
      <c r="AD308" s="169"/>
      <c r="AE308" s="169"/>
      <c r="AF308" s="169"/>
      <c r="AG308" s="169"/>
      <c r="AH308" s="169"/>
      <c r="AI308" s="169"/>
      <c r="AJ308" s="169"/>
      <c r="AK308" s="169"/>
    </row>
    <row r="309" spans="1:37" s="168" customFormat="1" ht="25.5" hidden="1" outlineLevel="1">
      <c r="D309" s="327" t="s">
        <v>437</v>
      </c>
      <c r="E309" s="171"/>
      <c r="F309" s="171"/>
      <c r="G309" s="171"/>
      <c r="H309" s="171"/>
      <c r="I309" s="171"/>
      <c r="J309" s="171"/>
      <c r="K309" s="171"/>
      <c r="L309" s="171"/>
      <c r="M309" s="322"/>
      <c r="N309" s="171"/>
      <c r="O309" s="322"/>
      <c r="P309" s="171"/>
      <c r="Q309" s="322"/>
      <c r="R309" s="171"/>
      <c r="S309" s="324">
        <v>0.32601144786249903</v>
      </c>
      <c r="T309" s="171"/>
      <c r="U309" s="324">
        <v>0.35</v>
      </c>
      <c r="V309" s="171"/>
      <c r="W309" s="324">
        <v>0.28000000000000003</v>
      </c>
      <c r="X309" s="171"/>
      <c r="Y309" s="324">
        <v>0.36055395375975979</v>
      </c>
      <c r="Z309" s="171"/>
      <c r="AA309" s="169"/>
      <c r="AB309" s="169"/>
      <c r="AC309" s="169"/>
      <c r="AD309" s="169"/>
      <c r="AE309" s="169"/>
      <c r="AF309" s="169"/>
      <c r="AG309" s="169"/>
      <c r="AH309" s="169"/>
      <c r="AI309" s="169"/>
      <c r="AJ309" s="169"/>
      <c r="AK309" s="169"/>
    </row>
    <row r="310" spans="1:37" s="168" customFormat="1" ht="14.25" hidden="1" outlineLevel="1">
      <c r="D310" s="328" t="s">
        <v>438</v>
      </c>
      <c r="E310" s="171"/>
      <c r="F310" s="171"/>
      <c r="G310" s="171"/>
      <c r="H310" s="171"/>
      <c r="I310" s="171"/>
      <c r="J310" s="171"/>
      <c r="K310" s="171"/>
      <c r="L310" s="171"/>
      <c r="M310" s="323">
        <v>6.1878000000000002</v>
      </c>
      <c r="N310" s="171"/>
      <c r="O310" s="323">
        <v>6.0920339790984075</v>
      </c>
      <c r="P310" s="171"/>
      <c r="Q310" s="323">
        <v>5.0286989360974594</v>
      </c>
      <c r="R310" s="171"/>
      <c r="S310" s="323">
        <v>5.5</v>
      </c>
      <c r="T310" s="171"/>
      <c r="U310" s="323">
        <v>5.5512550000000003</v>
      </c>
      <c r="V310" s="171"/>
      <c r="W310" s="323">
        <v>5.1452469842071329</v>
      </c>
      <c r="X310" s="171"/>
      <c r="Y310" s="323">
        <v>5.3294426272050313</v>
      </c>
      <c r="Z310" s="171"/>
      <c r="AA310" s="169"/>
      <c r="AB310" s="169"/>
      <c r="AC310" s="169"/>
      <c r="AD310" s="169"/>
      <c r="AE310" s="169"/>
      <c r="AF310" s="169"/>
      <c r="AG310" s="169"/>
      <c r="AH310" s="169"/>
      <c r="AI310" s="169"/>
      <c r="AJ310" s="169"/>
      <c r="AK310" s="169"/>
    </row>
    <row r="311" spans="1:37" s="38" customFormat="1">
      <c r="A311" s="7"/>
      <c r="B311" s="118"/>
      <c r="C311" s="7"/>
      <c r="D311" s="117"/>
      <c r="E311" s="117"/>
      <c r="F311" s="117"/>
      <c r="G311" s="117"/>
      <c r="H311" s="117"/>
      <c r="I311" s="117"/>
      <c r="J311" s="117"/>
      <c r="K311" s="117"/>
      <c r="L311" s="117"/>
      <c r="M311" s="117"/>
      <c r="N311" s="117"/>
      <c r="O311" s="7"/>
      <c r="P311" s="7"/>
      <c r="Q311" s="119"/>
      <c r="R311" s="119"/>
      <c r="S311" s="120"/>
      <c r="T311" s="120"/>
    </row>
    <row r="312" spans="1:37" s="168" customFormat="1" ht="14.25" collapsed="1">
      <c r="B312" s="581" t="s">
        <v>235</v>
      </c>
      <c r="C312" s="582"/>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169"/>
      <c r="AB312" s="169"/>
      <c r="AC312" s="169"/>
      <c r="AD312" s="169"/>
      <c r="AE312" s="169"/>
      <c r="AF312" s="169"/>
      <c r="AG312" s="169"/>
      <c r="AH312" s="169"/>
      <c r="AI312" s="169"/>
      <c r="AJ312" s="169"/>
      <c r="AK312" s="169"/>
    </row>
    <row r="313" spans="1:37" s="168" customFormat="1" ht="14.25" hidden="1" outlineLevel="1" collapsed="1">
      <c r="D313" s="6" t="s">
        <v>242</v>
      </c>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69"/>
      <c r="AB313" s="169"/>
      <c r="AC313" s="169"/>
      <c r="AD313" s="169"/>
      <c r="AE313" s="169"/>
      <c r="AF313" s="169"/>
      <c r="AG313" s="169"/>
      <c r="AH313" s="169"/>
      <c r="AI313" s="169"/>
      <c r="AJ313" s="169"/>
      <c r="AK313" s="169"/>
    </row>
    <row r="314" spans="1:37" s="168" customFormat="1" ht="14.25" hidden="1" outlineLevel="2">
      <c r="B314" s="168" t="s">
        <v>1</v>
      </c>
      <c r="D314" s="170" t="s">
        <v>37</v>
      </c>
      <c r="E314" s="171">
        <v>6723387</v>
      </c>
      <c r="F314" s="171">
        <v>6910129</v>
      </c>
      <c r="G314" s="171">
        <v>8457827</v>
      </c>
      <c r="H314" s="171">
        <v>8445990</v>
      </c>
      <c r="I314" s="171">
        <v>7965551</v>
      </c>
      <c r="J314" s="171">
        <v>8037478</v>
      </c>
      <c r="K314" s="171">
        <v>8891819</v>
      </c>
      <c r="L314" s="171">
        <v>8883739</v>
      </c>
      <c r="M314" s="171">
        <v>8762809</v>
      </c>
      <c r="N314" s="171">
        <v>8761136</v>
      </c>
      <c r="O314" s="171">
        <v>9902425</v>
      </c>
      <c r="P314" s="171">
        <v>9631157</v>
      </c>
      <c r="Q314" s="171">
        <v>9578693</v>
      </c>
      <c r="R314" s="171">
        <v>9657073</v>
      </c>
      <c r="S314" s="171">
        <v>8286095</v>
      </c>
      <c r="T314" s="171">
        <v>8279034</v>
      </c>
      <c r="U314" s="171">
        <v>8440610</v>
      </c>
      <c r="V314" s="171">
        <v>8426395</v>
      </c>
      <c r="W314" s="171">
        <v>8657763</v>
      </c>
      <c r="X314" s="171">
        <v>8643877</v>
      </c>
      <c r="Y314" s="171">
        <f>Y320+Y329+Y338</f>
        <v>12829820</v>
      </c>
      <c r="Z314" s="171">
        <f>Z320+Z329+Z338</f>
        <v>12830456</v>
      </c>
      <c r="AA314" s="169"/>
      <c r="AB314" s="169"/>
      <c r="AC314" s="169"/>
      <c r="AD314" s="169"/>
      <c r="AE314" s="169"/>
      <c r="AF314" s="169"/>
      <c r="AG314" s="169"/>
      <c r="AH314" s="169"/>
      <c r="AI314" s="169"/>
      <c r="AJ314" s="169"/>
      <c r="AK314" s="169"/>
    </row>
    <row r="315" spans="1:37" s="168" customFormat="1" ht="14.25" hidden="1" outlineLevel="2">
      <c r="B315" s="168" t="s">
        <v>1</v>
      </c>
      <c r="D315" s="170" t="s">
        <v>38</v>
      </c>
      <c r="E315" s="171">
        <v>4305824</v>
      </c>
      <c r="F315" s="171">
        <v>4416014</v>
      </c>
      <c r="G315" s="171">
        <v>5419313</v>
      </c>
      <c r="H315" s="171">
        <v>5417530</v>
      </c>
      <c r="I315" s="171">
        <v>4753590</v>
      </c>
      <c r="J315" s="171">
        <v>4797507</v>
      </c>
      <c r="K315" s="171">
        <v>5942354</v>
      </c>
      <c r="L315" s="171">
        <v>5981390</v>
      </c>
      <c r="M315" s="171">
        <v>6387089</v>
      </c>
      <c r="N315" s="171">
        <v>6396696</v>
      </c>
      <c r="O315" s="171">
        <v>6427848</v>
      </c>
      <c r="P315" s="171">
        <v>6178880</v>
      </c>
      <c r="Q315" s="171">
        <v>7077055</v>
      </c>
      <c r="R315" s="171">
        <v>7062325</v>
      </c>
      <c r="S315" s="171">
        <v>6706314</v>
      </c>
      <c r="T315" s="171">
        <v>6732751</v>
      </c>
      <c r="U315" s="171">
        <v>6189963</v>
      </c>
      <c r="V315" s="171">
        <v>6176056</v>
      </c>
      <c r="W315" s="171">
        <v>6334185</v>
      </c>
      <c r="X315" s="171">
        <v>6325716</v>
      </c>
      <c r="Y315" s="171">
        <f t="shared" ref="Y315:Z315" si="33">Y321+Y330+Y339</f>
        <v>8685346</v>
      </c>
      <c r="Z315" s="171">
        <f t="shared" si="33"/>
        <v>8685583</v>
      </c>
      <c r="AA315" s="169"/>
      <c r="AB315" s="169"/>
      <c r="AC315" s="169"/>
      <c r="AD315" s="169"/>
      <c r="AE315" s="169"/>
      <c r="AF315" s="169"/>
      <c r="AG315" s="169"/>
      <c r="AH315" s="169"/>
      <c r="AI315" s="169"/>
      <c r="AJ315" s="169"/>
      <c r="AK315" s="169"/>
    </row>
    <row r="316" spans="1:37" s="168" customFormat="1" ht="14.25" hidden="1" outlineLevel="2">
      <c r="B316" s="168" t="s">
        <v>1</v>
      </c>
      <c r="D316" s="170" t="s">
        <v>39</v>
      </c>
      <c r="E316" s="171">
        <v>7248574</v>
      </c>
      <c r="F316" s="171">
        <v>7436034</v>
      </c>
      <c r="G316" s="171">
        <v>7672605</v>
      </c>
      <c r="H316" s="171">
        <v>7647104</v>
      </c>
      <c r="I316" s="171">
        <v>7772168</v>
      </c>
      <c r="J316" s="171">
        <v>7871842</v>
      </c>
      <c r="K316" s="171">
        <v>8022534</v>
      </c>
      <c r="L316" s="171">
        <v>8025920</v>
      </c>
      <c r="M316" s="171">
        <v>7581197</v>
      </c>
      <c r="N316" s="171">
        <v>7579088</v>
      </c>
      <c r="O316" s="171">
        <v>7322845</v>
      </c>
      <c r="P316" s="171">
        <v>6693380</v>
      </c>
      <c r="Q316" s="171">
        <v>6484520</v>
      </c>
      <c r="R316" s="171">
        <v>6484520</v>
      </c>
      <c r="S316" s="171">
        <v>10171448</v>
      </c>
      <c r="T316" s="171">
        <v>10158922</v>
      </c>
      <c r="U316" s="171">
        <v>6829963</v>
      </c>
      <c r="V316" s="171">
        <v>6817699</v>
      </c>
      <c r="W316" s="171">
        <v>7097421</v>
      </c>
      <c r="X316" s="171">
        <v>7089315</v>
      </c>
      <c r="Y316" s="171">
        <f t="shared" ref="Y316:Z316" si="34">Y322+Y331+Y340</f>
        <v>11166228</v>
      </c>
      <c r="Z316" s="171">
        <f t="shared" si="34"/>
        <v>11168901</v>
      </c>
      <c r="AA316" s="169"/>
      <c r="AB316" s="169"/>
      <c r="AC316" s="169"/>
      <c r="AD316" s="169"/>
      <c r="AE316" s="169"/>
      <c r="AF316" s="169"/>
      <c r="AG316" s="169"/>
      <c r="AH316" s="169"/>
      <c r="AI316" s="169"/>
      <c r="AJ316" s="169"/>
      <c r="AK316" s="169"/>
    </row>
    <row r="317" spans="1:37" s="168" customFormat="1" ht="14.25" hidden="1" outlineLevel="2">
      <c r="B317" s="168" t="s">
        <v>1</v>
      </c>
      <c r="D317" s="170" t="s">
        <v>242</v>
      </c>
      <c r="E317" s="171">
        <f t="shared" ref="E317:X317" si="35">SUM(E314:E316)</f>
        <v>18277785</v>
      </c>
      <c r="F317" s="171">
        <f t="shared" si="35"/>
        <v>18762177</v>
      </c>
      <c r="G317" s="171">
        <f t="shared" si="35"/>
        <v>21549745</v>
      </c>
      <c r="H317" s="171">
        <f t="shared" si="35"/>
        <v>21510624</v>
      </c>
      <c r="I317" s="171">
        <f t="shared" si="35"/>
        <v>20491309</v>
      </c>
      <c r="J317" s="171">
        <f t="shared" si="35"/>
        <v>20706827</v>
      </c>
      <c r="K317" s="171">
        <f t="shared" si="35"/>
        <v>22856707</v>
      </c>
      <c r="L317" s="171">
        <f t="shared" si="35"/>
        <v>22891049</v>
      </c>
      <c r="M317" s="171">
        <f t="shared" si="35"/>
        <v>22731095</v>
      </c>
      <c r="N317" s="171">
        <f t="shared" si="35"/>
        <v>22736920</v>
      </c>
      <c r="O317" s="171">
        <f t="shared" si="35"/>
        <v>23653118</v>
      </c>
      <c r="P317" s="171">
        <f t="shared" si="35"/>
        <v>22503417</v>
      </c>
      <c r="Q317" s="171">
        <f t="shared" si="35"/>
        <v>23140268</v>
      </c>
      <c r="R317" s="171">
        <f t="shared" si="35"/>
        <v>23203918</v>
      </c>
      <c r="S317" s="171">
        <f t="shared" si="35"/>
        <v>25163857</v>
      </c>
      <c r="T317" s="171">
        <f t="shared" si="35"/>
        <v>25170707</v>
      </c>
      <c r="U317" s="171">
        <f t="shared" si="35"/>
        <v>21460536</v>
      </c>
      <c r="V317" s="171">
        <f t="shared" si="35"/>
        <v>21420150</v>
      </c>
      <c r="W317" s="171">
        <f t="shared" si="35"/>
        <v>22089369</v>
      </c>
      <c r="X317" s="171">
        <f t="shared" si="35"/>
        <v>22058908</v>
      </c>
      <c r="Y317" s="171">
        <f>SUM(Y314:Y316)</f>
        <v>32681394</v>
      </c>
      <c r="Z317" s="171">
        <f>SUM(Z314:Z316)</f>
        <v>32684940</v>
      </c>
      <c r="AA317" s="169"/>
      <c r="AB317" s="169"/>
      <c r="AC317" s="169"/>
      <c r="AD317" s="169"/>
      <c r="AE317" s="169"/>
      <c r="AF317" s="169"/>
      <c r="AG317" s="169"/>
      <c r="AH317" s="169"/>
      <c r="AI317" s="169"/>
      <c r="AJ317" s="169"/>
      <c r="AK317" s="169"/>
    </row>
    <row r="318" spans="1:37" s="168" customFormat="1" ht="14.25" hidden="1" outlineLevel="2">
      <c r="D318" s="170"/>
      <c r="E318" s="171"/>
      <c r="F318" s="171"/>
      <c r="G318" s="171"/>
      <c r="H318" s="171"/>
      <c r="I318" s="171"/>
      <c r="J318" s="171"/>
      <c r="K318" s="171"/>
      <c r="L318" s="171"/>
      <c r="M318" s="171"/>
      <c r="N318" s="171"/>
      <c r="O318" s="171"/>
      <c r="P318" s="171"/>
      <c r="Q318" s="171"/>
      <c r="R318" s="171"/>
      <c r="S318" s="171"/>
      <c r="T318" s="171"/>
      <c r="U318" s="171"/>
      <c r="V318" s="171"/>
      <c r="W318" s="171"/>
      <c r="X318" s="171"/>
      <c r="Y318" s="171"/>
      <c r="Z318" s="171"/>
      <c r="AA318" s="169"/>
      <c r="AB318" s="169"/>
      <c r="AC318" s="169"/>
      <c r="AD318" s="169"/>
      <c r="AE318" s="169"/>
      <c r="AF318" s="169"/>
      <c r="AG318" s="169"/>
      <c r="AH318" s="169"/>
      <c r="AI318" s="169"/>
      <c r="AJ318" s="169"/>
      <c r="AK318" s="169"/>
    </row>
    <row r="319" spans="1:37" s="168" customFormat="1" ht="14.25" hidden="1" outlineLevel="1">
      <c r="D319" s="6" t="s">
        <v>185</v>
      </c>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69"/>
      <c r="AB319" s="169"/>
      <c r="AC319" s="169"/>
      <c r="AD319" s="169"/>
      <c r="AE319" s="169"/>
      <c r="AF319" s="169"/>
      <c r="AG319" s="169"/>
      <c r="AH319" s="169"/>
      <c r="AI319" s="169"/>
      <c r="AJ319" s="169"/>
      <c r="AK319" s="169"/>
    </row>
    <row r="320" spans="1:37" s="168" customFormat="1" ht="14.25" hidden="1" outlineLevel="1">
      <c r="B320" s="168" t="s">
        <v>1</v>
      </c>
      <c r="D320" s="170" t="s">
        <v>37</v>
      </c>
      <c r="E320" s="171">
        <v>6186015</v>
      </c>
      <c r="F320" s="171">
        <v>6372757</v>
      </c>
      <c r="G320" s="171">
        <v>6857222</v>
      </c>
      <c r="H320" s="171">
        <v>6845385</v>
      </c>
      <c r="I320" s="171">
        <v>6555756</v>
      </c>
      <c r="J320" s="171">
        <v>6627684</v>
      </c>
      <c r="K320" s="171">
        <v>7483915</v>
      </c>
      <c r="L320" s="171">
        <v>7475835</v>
      </c>
      <c r="M320" s="171">
        <v>7352197</v>
      </c>
      <c r="N320" s="171">
        <v>7350524</v>
      </c>
      <c r="O320" s="171">
        <v>8264568</v>
      </c>
      <c r="P320" s="171">
        <v>8044296</v>
      </c>
      <c r="Q320" s="171">
        <v>8115275</v>
      </c>
      <c r="R320" s="171">
        <v>8193655</v>
      </c>
      <c r="S320" s="171">
        <v>6754134</v>
      </c>
      <c r="T320" s="171">
        <v>6747073</v>
      </c>
      <c r="U320" s="171">
        <v>6991697</v>
      </c>
      <c r="V320" s="171">
        <v>6977481</v>
      </c>
      <c r="W320" s="171">
        <v>7062644</v>
      </c>
      <c r="X320" s="171">
        <v>7048758</v>
      </c>
      <c r="Y320" s="171">
        <f>4261135+5939753</f>
        <v>10200888</v>
      </c>
      <c r="Z320" s="171">
        <f>4261789+5939735</f>
        <v>10201524</v>
      </c>
      <c r="AA320" s="169"/>
      <c r="AB320" s="169"/>
      <c r="AC320" s="169"/>
      <c r="AD320" s="169"/>
      <c r="AE320" s="169"/>
      <c r="AF320" s="169"/>
      <c r="AG320" s="169"/>
      <c r="AH320" s="169"/>
      <c r="AI320" s="169"/>
      <c r="AJ320" s="169"/>
      <c r="AK320" s="169"/>
    </row>
    <row r="321" spans="2:37" s="168" customFormat="1" ht="14.25" hidden="1" outlineLevel="1">
      <c r="B321" s="168" t="s">
        <v>1</v>
      </c>
      <c r="D321" s="170" t="s">
        <v>38</v>
      </c>
      <c r="E321" s="171">
        <v>3198447</v>
      </c>
      <c r="F321" s="171">
        <v>3308637</v>
      </c>
      <c r="G321" s="171">
        <v>4258342</v>
      </c>
      <c r="H321" s="171">
        <v>4256559</v>
      </c>
      <c r="I321" s="171">
        <v>3846340</v>
      </c>
      <c r="J321" s="171">
        <v>3890257</v>
      </c>
      <c r="K321" s="171">
        <v>4802459</v>
      </c>
      <c r="L321" s="171">
        <v>4841495</v>
      </c>
      <c r="M321" s="171">
        <v>5137150</v>
      </c>
      <c r="N321" s="171">
        <v>5146757</v>
      </c>
      <c r="O321" s="171">
        <v>5211141</v>
      </c>
      <c r="P321" s="171">
        <v>5021305</v>
      </c>
      <c r="Q321" s="171">
        <v>5754078</v>
      </c>
      <c r="R321" s="171">
        <v>5739348</v>
      </c>
      <c r="S321" s="171">
        <v>5420878</v>
      </c>
      <c r="T321" s="171">
        <v>5447315</v>
      </c>
      <c r="U321" s="171">
        <v>4910072</v>
      </c>
      <c r="V321" s="171">
        <v>4896165</v>
      </c>
      <c r="W321" s="171">
        <v>5104343</v>
      </c>
      <c r="X321" s="171">
        <v>5095871</v>
      </c>
      <c r="Y321" s="171">
        <f>3809517+2725130</f>
        <v>6534647</v>
      </c>
      <c r="Z321" s="171">
        <f>3809754+2725130</f>
        <v>6534884</v>
      </c>
      <c r="AA321" s="169"/>
      <c r="AB321" s="169"/>
      <c r="AC321" s="169"/>
      <c r="AD321" s="169"/>
      <c r="AE321" s="169"/>
      <c r="AF321" s="169"/>
      <c r="AG321" s="169"/>
      <c r="AH321" s="169"/>
      <c r="AI321" s="169"/>
      <c r="AJ321" s="169"/>
      <c r="AK321" s="169"/>
    </row>
    <row r="322" spans="2:37" s="168" customFormat="1" ht="14.25" hidden="1" outlineLevel="1">
      <c r="B322" s="168" t="s">
        <v>1</v>
      </c>
      <c r="D322" s="170" t="s">
        <v>39</v>
      </c>
      <c r="E322" s="171">
        <v>5693011</v>
      </c>
      <c r="F322" s="171">
        <v>5880471</v>
      </c>
      <c r="G322" s="171">
        <v>6116181</v>
      </c>
      <c r="H322" s="171">
        <v>6090680</v>
      </c>
      <c r="I322" s="171">
        <v>6441258</v>
      </c>
      <c r="J322" s="171">
        <v>6540932</v>
      </c>
      <c r="K322" s="171">
        <v>6560114</v>
      </c>
      <c r="L322" s="171">
        <v>6563500</v>
      </c>
      <c r="M322" s="171">
        <v>6170195</v>
      </c>
      <c r="N322" s="171">
        <v>6168086</v>
      </c>
      <c r="O322" s="171">
        <v>5985976</v>
      </c>
      <c r="P322" s="171">
        <v>5486844</v>
      </c>
      <c r="Q322" s="171">
        <v>5005031</v>
      </c>
      <c r="R322" s="171">
        <v>5005031</v>
      </c>
      <c r="S322" s="171">
        <v>8545417</v>
      </c>
      <c r="T322" s="171">
        <v>8532890</v>
      </c>
      <c r="U322" s="171">
        <v>5240545</v>
      </c>
      <c r="V322" s="171">
        <v>5228282</v>
      </c>
      <c r="W322" s="171">
        <v>5623581</v>
      </c>
      <c r="X322" s="171">
        <v>5615475</v>
      </c>
      <c r="Y322" s="171">
        <f>4319096+4312843</f>
        <v>8631939</v>
      </c>
      <c r="Z322" s="171">
        <f>4321769+4312843</f>
        <v>8634612</v>
      </c>
      <c r="AA322" s="169"/>
      <c r="AB322" s="169"/>
      <c r="AC322" s="169"/>
      <c r="AD322" s="169"/>
      <c r="AE322" s="169"/>
      <c r="AF322" s="169"/>
      <c r="AG322" s="169"/>
      <c r="AH322" s="169"/>
      <c r="AI322" s="169"/>
      <c r="AJ322" s="169"/>
      <c r="AK322" s="169"/>
    </row>
    <row r="323" spans="2:37" s="168" customFormat="1" ht="14.25" hidden="1" outlineLevel="1">
      <c r="B323" s="168" t="s">
        <v>1</v>
      </c>
      <c r="D323" s="170" t="s">
        <v>245</v>
      </c>
      <c r="E323" s="171">
        <f t="shared" ref="E323:Z323" si="36">SUM(E320:E322)</f>
        <v>15077473</v>
      </c>
      <c r="F323" s="171">
        <f t="shared" si="36"/>
        <v>15561865</v>
      </c>
      <c r="G323" s="171">
        <f t="shared" si="36"/>
        <v>17231745</v>
      </c>
      <c r="H323" s="171">
        <f t="shared" si="36"/>
        <v>17192624</v>
      </c>
      <c r="I323" s="171">
        <f t="shared" si="36"/>
        <v>16843354</v>
      </c>
      <c r="J323" s="171">
        <f t="shared" si="36"/>
        <v>17058873</v>
      </c>
      <c r="K323" s="171">
        <f t="shared" si="36"/>
        <v>18846488</v>
      </c>
      <c r="L323" s="171">
        <f t="shared" si="36"/>
        <v>18880830</v>
      </c>
      <c r="M323" s="171">
        <f t="shared" si="36"/>
        <v>18659542</v>
      </c>
      <c r="N323" s="171">
        <f t="shared" si="36"/>
        <v>18665367</v>
      </c>
      <c r="O323" s="171">
        <f t="shared" si="36"/>
        <v>19461685</v>
      </c>
      <c r="P323" s="171">
        <f t="shared" si="36"/>
        <v>18552445</v>
      </c>
      <c r="Q323" s="171">
        <f t="shared" si="36"/>
        <v>18874384</v>
      </c>
      <c r="R323" s="171">
        <f t="shared" si="36"/>
        <v>18938034</v>
      </c>
      <c r="S323" s="171">
        <f t="shared" si="36"/>
        <v>20720429</v>
      </c>
      <c r="T323" s="171">
        <f t="shared" si="36"/>
        <v>20727278</v>
      </c>
      <c r="U323" s="171">
        <f t="shared" si="36"/>
        <v>17142314</v>
      </c>
      <c r="V323" s="171">
        <f t="shared" si="36"/>
        <v>17101928</v>
      </c>
      <c r="W323" s="171">
        <f t="shared" si="36"/>
        <v>17790568</v>
      </c>
      <c r="X323" s="171">
        <f t="shared" si="36"/>
        <v>17760104</v>
      </c>
      <c r="Y323" s="171">
        <f t="shared" si="36"/>
        <v>25367474</v>
      </c>
      <c r="Z323" s="171">
        <f t="shared" si="36"/>
        <v>25371020</v>
      </c>
      <c r="AA323" s="169"/>
      <c r="AB323" s="169"/>
      <c r="AC323" s="169"/>
      <c r="AD323" s="169"/>
      <c r="AE323" s="169"/>
      <c r="AF323" s="169"/>
      <c r="AG323" s="169"/>
      <c r="AH323" s="169"/>
      <c r="AI323" s="169"/>
      <c r="AJ323" s="169"/>
      <c r="AK323" s="169"/>
    </row>
    <row r="324" spans="2:37" s="168" customFormat="1" ht="14.25" hidden="1" outlineLevel="1">
      <c r="D324" s="170"/>
      <c r="E324" s="171"/>
      <c r="F324" s="171"/>
      <c r="G324" s="171"/>
      <c r="H324" s="171"/>
      <c r="I324" s="171"/>
      <c r="J324" s="171"/>
      <c r="K324" s="171"/>
      <c r="L324" s="171"/>
      <c r="M324" s="171"/>
      <c r="N324" s="171"/>
      <c r="O324" s="171"/>
      <c r="P324" s="171"/>
      <c r="Q324" s="171"/>
      <c r="R324" s="171"/>
      <c r="S324" s="171"/>
      <c r="T324" s="171"/>
      <c r="U324" s="171"/>
      <c r="V324" s="171"/>
      <c r="W324" s="171"/>
      <c r="X324" s="171"/>
      <c r="Y324" s="171"/>
      <c r="Z324" s="171"/>
      <c r="AA324" s="169"/>
      <c r="AB324" s="169"/>
      <c r="AC324" s="169"/>
      <c r="AD324" s="169"/>
      <c r="AE324" s="169"/>
      <c r="AF324" s="169"/>
      <c r="AG324" s="169"/>
      <c r="AH324" s="169"/>
      <c r="AI324" s="169"/>
      <c r="AJ324" s="169"/>
      <c r="AK324" s="169"/>
    </row>
    <row r="325" spans="2:37" s="168" customFormat="1" ht="14.25" hidden="1" outlineLevel="1">
      <c r="D325" s="170"/>
      <c r="E325" s="171"/>
      <c r="F325" s="171"/>
      <c r="G325" s="171"/>
      <c r="H325" s="171"/>
      <c r="I325" s="171"/>
      <c r="J325" s="171"/>
      <c r="K325" s="171"/>
      <c r="L325" s="171"/>
      <c r="M325" s="171"/>
      <c r="N325" s="171"/>
      <c r="O325" s="171"/>
      <c r="P325" s="171"/>
      <c r="Q325" s="171"/>
      <c r="R325" s="171"/>
      <c r="S325" s="171"/>
      <c r="T325" s="171"/>
      <c r="U325" s="171"/>
      <c r="V325" s="171"/>
      <c r="W325" s="171"/>
      <c r="X325" s="171"/>
      <c r="Y325" s="171"/>
      <c r="Z325" s="171"/>
      <c r="AA325" s="169"/>
      <c r="AB325" s="169"/>
      <c r="AC325" s="169"/>
      <c r="AD325" s="169"/>
      <c r="AE325" s="169"/>
      <c r="AF325" s="169"/>
      <c r="AG325" s="169"/>
      <c r="AH325" s="169"/>
      <c r="AI325" s="169"/>
      <c r="AJ325" s="169"/>
      <c r="AK325" s="169"/>
    </row>
    <row r="326" spans="2:37" s="168" customFormat="1" ht="14.25" hidden="1" outlineLevel="1">
      <c r="D326" s="170"/>
      <c r="E326" s="171"/>
      <c r="F326" s="171"/>
      <c r="G326" s="171"/>
      <c r="H326" s="171"/>
      <c r="I326" s="171"/>
      <c r="J326" s="171"/>
      <c r="K326" s="171"/>
      <c r="L326" s="171"/>
      <c r="M326" s="171"/>
      <c r="N326" s="171"/>
      <c r="O326" s="171"/>
      <c r="P326" s="171"/>
      <c r="Q326" s="171"/>
      <c r="R326" s="171"/>
      <c r="S326" s="171"/>
      <c r="T326" s="171"/>
      <c r="U326" s="171"/>
      <c r="V326" s="171"/>
      <c r="W326" s="171"/>
      <c r="X326" s="171"/>
      <c r="Y326" s="171"/>
      <c r="Z326" s="171"/>
      <c r="AA326" s="169"/>
      <c r="AB326" s="169"/>
      <c r="AC326" s="169"/>
      <c r="AD326" s="169"/>
      <c r="AE326" s="169"/>
      <c r="AF326" s="169"/>
      <c r="AG326" s="169"/>
      <c r="AH326" s="169"/>
      <c r="AI326" s="169"/>
      <c r="AJ326" s="169"/>
      <c r="AK326" s="169"/>
    </row>
    <row r="327" spans="2:37" s="168" customFormat="1" ht="14.25" hidden="1" outlineLevel="1">
      <c r="D327" s="170"/>
      <c r="E327" s="171"/>
      <c r="F327" s="171"/>
      <c r="G327" s="171"/>
      <c r="H327" s="171"/>
      <c r="I327" s="171"/>
      <c r="J327" s="171"/>
      <c r="K327" s="171"/>
      <c r="L327" s="171"/>
      <c r="M327" s="171"/>
      <c r="N327" s="171"/>
      <c r="O327" s="171"/>
      <c r="P327" s="171"/>
      <c r="Q327" s="171"/>
      <c r="R327" s="171"/>
      <c r="S327" s="171"/>
      <c r="T327" s="171"/>
      <c r="U327" s="171"/>
      <c r="V327" s="171"/>
      <c r="W327" s="171"/>
      <c r="X327" s="171"/>
      <c r="Y327" s="171"/>
      <c r="Z327" s="171"/>
      <c r="AA327" s="169"/>
      <c r="AB327" s="169"/>
      <c r="AC327" s="169"/>
      <c r="AD327" s="169"/>
      <c r="AE327" s="169"/>
      <c r="AF327" s="169"/>
      <c r="AG327" s="169"/>
      <c r="AH327" s="169"/>
      <c r="AI327" s="169"/>
      <c r="AJ327" s="169"/>
      <c r="AK327" s="169"/>
    </row>
    <row r="328" spans="2:37" s="168" customFormat="1" ht="14.25" hidden="1" outlineLevel="1">
      <c r="D328" s="6" t="s">
        <v>473</v>
      </c>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69"/>
      <c r="AB328" s="169"/>
      <c r="AC328" s="169"/>
      <c r="AD328" s="169"/>
      <c r="AE328" s="169"/>
      <c r="AF328" s="169"/>
      <c r="AG328" s="169"/>
      <c r="AH328" s="169"/>
      <c r="AI328" s="169"/>
      <c r="AJ328" s="169"/>
      <c r="AK328" s="169"/>
    </row>
    <row r="329" spans="2:37" s="168" customFormat="1" ht="14.25" hidden="1" outlineLevel="1">
      <c r="B329" s="168" t="s">
        <v>1</v>
      </c>
      <c r="D329" s="170" t="s">
        <v>37</v>
      </c>
      <c r="E329" s="171">
        <v>462372</v>
      </c>
      <c r="F329" s="171">
        <v>462372</v>
      </c>
      <c r="G329" s="171">
        <v>1525605</v>
      </c>
      <c r="H329" s="171">
        <v>1525605</v>
      </c>
      <c r="I329" s="171">
        <v>1034795</v>
      </c>
      <c r="J329" s="171">
        <v>1034794</v>
      </c>
      <c r="K329" s="171">
        <v>1032904</v>
      </c>
      <c r="L329" s="171">
        <v>1032904</v>
      </c>
      <c r="M329" s="171">
        <v>1035612</v>
      </c>
      <c r="N329" s="171">
        <v>1035612</v>
      </c>
      <c r="O329" s="171">
        <v>1262858</v>
      </c>
      <c r="P329" s="171">
        <v>1211861</v>
      </c>
      <c r="Q329" s="171">
        <v>1088419</v>
      </c>
      <c r="R329" s="171">
        <v>1088419</v>
      </c>
      <c r="S329" s="171">
        <v>1156961</v>
      </c>
      <c r="T329" s="171">
        <v>1156961</v>
      </c>
      <c r="U329" s="171">
        <v>1073914</v>
      </c>
      <c r="V329" s="171">
        <v>1073914</v>
      </c>
      <c r="W329" s="171">
        <v>1220119</v>
      </c>
      <c r="X329" s="171">
        <v>1220119</v>
      </c>
      <c r="Y329" s="171">
        <v>1312366</v>
      </c>
      <c r="Z329" s="171">
        <v>1312366</v>
      </c>
      <c r="AA329" s="169"/>
      <c r="AB329" s="169"/>
      <c r="AC329" s="169"/>
      <c r="AD329" s="169"/>
      <c r="AE329" s="169"/>
      <c r="AF329" s="169"/>
      <c r="AG329" s="169"/>
      <c r="AH329" s="169"/>
      <c r="AI329" s="169"/>
      <c r="AJ329" s="169"/>
      <c r="AK329" s="169"/>
    </row>
    <row r="330" spans="2:37" s="168" customFormat="1" ht="14.25" hidden="1" outlineLevel="1">
      <c r="B330" s="168" t="s">
        <v>1</v>
      </c>
      <c r="D330" s="170" t="s">
        <v>38</v>
      </c>
      <c r="E330" s="171">
        <v>1032377</v>
      </c>
      <c r="F330" s="171">
        <v>1032377</v>
      </c>
      <c r="G330" s="171">
        <v>1085971</v>
      </c>
      <c r="H330" s="171">
        <v>1085971</v>
      </c>
      <c r="I330" s="171">
        <v>532250</v>
      </c>
      <c r="J330" s="171">
        <v>532250</v>
      </c>
      <c r="K330" s="171">
        <v>764895</v>
      </c>
      <c r="L330" s="171">
        <v>764895</v>
      </c>
      <c r="M330" s="171">
        <v>874939</v>
      </c>
      <c r="N330" s="171">
        <v>874939</v>
      </c>
      <c r="O330" s="171">
        <v>841707</v>
      </c>
      <c r="P330" s="171">
        <v>782575</v>
      </c>
      <c r="Q330" s="171">
        <v>947977</v>
      </c>
      <c r="R330" s="171">
        <v>947977</v>
      </c>
      <c r="S330" s="171">
        <v>910436</v>
      </c>
      <c r="T330" s="171">
        <v>910436</v>
      </c>
      <c r="U330" s="171">
        <v>904891</v>
      </c>
      <c r="V330" s="171">
        <v>904891</v>
      </c>
      <c r="W330" s="171">
        <v>854842</v>
      </c>
      <c r="X330" s="171">
        <v>854845</v>
      </c>
      <c r="Y330" s="171">
        <v>834133</v>
      </c>
      <c r="Z330" s="171">
        <v>834133</v>
      </c>
      <c r="AA330" s="169"/>
      <c r="AB330" s="169"/>
      <c r="AC330" s="169"/>
      <c r="AD330" s="169"/>
      <c r="AE330" s="169"/>
      <c r="AF330" s="169"/>
      <c r="AG330" s="169"/>
      <c r="AH330" s="169"/>
      <c r="AI330" s="169"/>
      <c r="AJ330" s="169"/>
      <c r="AK330" s="169"/>
    </row>
    <row r="331" spans="2:37" s="168" customFormat="1" ht="14.25" hidden="1" outlineLevel="1">
      <c r="B331" s="168" t="s">
        <v>1</v>
      </c>
      <c r="D331" s="170" t="s">
        <v>39</v>
      </c>
      <c r="E331" s="171">
        <v>1480563</v>
      </c>
      <c r="F331" s="171">
        <v>1480563</v>
      </c>
      <c r="G331" s="171">
        <v>1481424</v>
      </c>
      <c r="H331" s="171">
        <v>1481424</v>
      </c>
      <c r="I331" s="171">
        <v>955910</v>
      </c>
      <c r="J331" s="171">
        <v>955910</v>
      </c>
      <c r="K331" s="171">
        <v>1087420</v>
      </c>
      <c r="L331" s="171">
        <v>1087420</v>
      </c>
      <c r="M331" s="171">
        <v>1036003</v>
      </c>
      <c r="N331" s="171">
        <v>1036003</v>
      </c>
      <c r="O331" s="171">
        <v>961869</v>
      </c>
      <c r="P331" s="171">
        <v>831535</v>
      </c>
      <c r="Q331" s="171">
        <v>1104489</v>
      </c>
      <c r="R331" s="171">
        <v>1104489</v>
      </c>
      <c r="S331" s="171">
        <v>1251032</v>
      </c>
      <c r="T331" s="171">
        <v>1251032</v>
      </c>
      <c r="U331" s="171">
        <v>1214418</v>
      </c>
      <c r="V331" s="171">
        <v>1214418</v>
      </c>
      <c r="W331" s="171">
        <v>1098840</v>
      </c>
      <c r="X331" s="171">
        <v>1098840</v>
      </c>
      <c r="Y331" s="171">
        <v>1217723</v>
      </c>
      <c r="Z331" s="171">
        <v>1217723</v>
      </c>
      <c r="AA331" s="169"/>
      <c r="AB331" s="169"/>
      <c r="AC331" s="169"/>
      <c r="AD331" s="169"/>
      <c r="AE331" s="169"/>
      <c r="AF331" s="169"/>
      <c r="AG331" s="169"/>
      <c r="AH331" s="169"/>
      <c r="AI331" s="169"/>
      <c r="AJ331" s="169"/>
      <c r="AK331" s="169"/>
    </row>
    <row r="332" spans="2:37" s="168" customFormat="1" ht="14.25" hidden="1" outlineLevel="1">
      <c r="B332" s="168" t="s">
        <v>1</v>
      </c>
      <c r="D332" s="170" t="s">
        <v>247</v>
      </c>
      <c r="E332" s="171">
        <f t="shared" ref="E332:Z332" si="37">SUM(E329:E331)</f>
        <v>2975312</v>
      </c>
      <c r="F332" s="171">
        <f t="shared" si="37"/>
        <v>2975312</v>
      </c>
      <c r="G332" s="171">
        <f t="shared" si="37"/>
        <v>4093000</v>
      </c>
      <c r="H332" s="171">
        <f t="shared" si="37"/>
        <v>4093000</v>
      </c>
      <c r="I332" s="171">
        <f t="shared" si="37"/>
        <v>2522955</v>
      </c>
      <c r="J332" s="171">
        <f t="shared" si="37"/>
        <v>2522954</v>
      </c>
      <c r="K332" s="171">
        <f t="shared" si="37"/>
        <v>2885219</v>
      </c>
      <c r="L332" s="171">
        <f t="shared" si="37"/>
        <v>2885219</v>
      </c>
      <c r="M332" s="171">
        <f t="shared" si="37"/>
        <v>2946554</v>
      </c>
      <c r="N332" s="171">
        <f t="shared" si="37"/>
        <v>2946554</v>
      </c>
      <c r="O332" s="171">
        <f t="shared" si="37"/>
        <v>3066434</v>
      </c>
      <c r="P332" s="171">
        <f t="shared" si="37"/>
        <v>2825971</v>
      </c>
      <c r="Q332" s="171">
        <f t="shared" si="37"/>
        <v>3140885</v>
      </c>
      <c r="R332" s="171">
        <f t="shared" si="37"/>
        <v>3140885</v>
      </c>
      <c r="S332" s="171">
        <f t="shared" si="37"/>
        <v>3318429</v>
      </c>
      <c r="T332" s="171">
        <f t="shared" si="37"/>
        <v>3318429</v>
      </c>
      <c r="U332" s="171">
        <f t="shared" si="37"/>
        <v>3193223</v>
      </c>
      <c r="V332" s="171">
        <f t="shared" si="37"/>
        <v>3193223</v>
      </c>
      <c r="W332" s="171">
        <f t="shared" si="37"/>
        <v>3173801</v>
      </c>
      <c r="X332" s="171">
        <f t="shared" si="37"/>
        <v>3173804</v>
      </c>
      <c r="Y332" s="171">
        <f t="shared" si="37"/>
        <v>3364222</v>
      </c>
      <c r="Z332" s="171">
        <f t="shared" si="37"/>
        <v>3364222</v>
      </c>
      <c r="AA332" s="169"/>
      <c r="AB332" s="169"/>
      <c r="AC332" s="169"/>
      <c r="AD332" s="169"/>
      <c r="AE332" s="169"/>
      <c r="AF332" s="169"/>
      <c r="AG332" s="169"/>
      <c r="AH332" s="169"/>
      <c r="AI332" s="169"/>
      <c r="AJ332" s="169"/>
      <c r="AK332" s="169"/>
    </row>
    <row r="333" spans="2:37" s="168" customFormat="1" ht="14.25" hidden="1" outlineLevel="1">
      <c r="D333" s="170"/>
      <c r="E333" s="171"/>
      <c r="F333" s="171"/>
      <c r="G333" s="171"/>
      <c r="H333" s="171"/>
      <c r="I333" s="171"/>
      <c r="J333" s="171"/>
      <c r="K333" s="171"/>
      <c r="L333" s="171"/>
      <c r="M333" s="171"/>
      <c r="N333" s="171"/>
      <c r="O333" s="171"/>
      <c r="P333" s="171"/>
      <c r="Q333" s="171"/>
      <c r="R333" s="171"/>
      <c r="S333" s="171"/>
      <c r="T333" s="171"/>
      <c r="U333" s="171"/>
      <c r="V333" s="171"/>
      <c r="W333" s="171"/>
      <c r="X333" s="171"/>
      <c r="Y333" s="171"/>
      <c r="Z333" s="171"/>
      <c r="AA333" s="169"/>
      <c r="AB333" s="169"/>
      <c r="AC333" s="169"/>
      <c r="AD333" s="169"/>
      <c r="AE333" s="169"/>
      <c r="AF333" s="169"/>
      <c r="AG333" s="169"/>
      <c r="AH333" s="169"/>
      <c r="AI333" s="169"/>
      <c r="AJ333" s="169"/>
      <c r="AK333" s="169"/>
    </row>
    <row r="334" spans="2:37" s="168" customFormat="1" ht="14.25" hidden="1" outlineLevel="1">
      <c r="D334" s="170"/>
      <c r="E334" s="171"/>
      <c r="F334" s="171"/>
      <c r="G334" s="171"/>
      <c r="H334" s="171"/>
      <c r="I334" s="171"/>
      <c r="J334" s="171"/>
      <c r="K334" s="171"/>
      <c r="L334" s="171"/>
      <c r="M334" s="171"/>
      <c r="N334" s="171"/>
      <c r="O334" s="171"/>
      <c r="P334" s="171"/>
      <c r="Q334" s="171"/>
      <c r="R334" s="171"/>
      <c r="S334" s="171"/>
      <c r="T334" s="171"/>
      <c r="U334" s="171"/>
      <c r="V334" s="171"/>
      <c r="W334" s="171"/>
      <c r="X334" s="171"/>
      <c r="Y334" s="171"/>
      <c r="Z334" s="171"/>
      <c r="AA334" s="169"/>
      <c r="AB334" s="169"/>
      <c r="AC334" s="169"/>
      <c r="AD334" s="169"/>
      <c r="AE334" s="169"/>
      <c r="AF334" s="169"/>
      <c r="AG334" s="169"/>
      <c r="AH334" s="169"/>
      <c r="AI334" s="169"/>
      <c r="AJ334" s="169"/>
      <c r="AK334" s="169"/>
    </row>
    <row r="335" spans="2:37" s="168" customFormat="1" ht="14.25" hidden="1" outlineLevel="1">
      <c r="D335" s="170"/>
      <c r="E335" s="171"/>
      <c r="F335" s="171"/>
      <c r="G335" s="171"/>
      <c r="H335" s="171"/>
      <c r="I335" s="171"/>
      <c r="J335" s="171"/>
      <c r="K335" s="171"/>
      <c r="L335" s="171"/>
      <c r="M335" s="171"/>
      <c r="N335" s="171"/>
      <c r="O335" s="171"/>
      <c r="P335" s="171"/>
      <c r="Q335" s="171"/>
      <c r="R335" s="171"/>
      <c r="S335" s="171"/>
      <c r="T335" s="171"/>
      <c r="U335" s="171"/>
      <c r="V335" s="171"/>
      <c r="W335" s="171"/>
      <c r="X335" s="171"/>
      <c r="Y335" s="171"/>
      <c r="Z335" s="171"/>
      <c r="AA335" s="169"/>
      <c r="AB335" s="169"/>
      <c r="AC335" s="169"/>
      <c r="AD335" s="169"/>
      <c r="AE335" s="169"/>
      <c r="AF335" s="169"/>
      <c r="AG335" s="169"/>
      <c r="AH335" s="169"/>
      <c r="AI335" s="169"/>
      <c r="AJ335" s="169"/>
      <c r="AK335" s="169"/>
    </row>
    <row r="336" spans="2:37" s="168" customFormat="1" ht="14.25" hidden="1" outlineLevel="1">
      <c r="D336" s="170"/>
      <c r="E336" s="171"/>
      <c r="F336" s="171"/>
      <c r="G336" s="171"/>
      <c r="H336" s="171"/>
      <c r="I336" s="171"/>
      <c r="J336" s="171"/>
      <c r="K336" s="171"/>
      <c r="L336" s="171"/>
      <c r="M336" s="171"/>
      <c r="N336" s="171"/>
      <c r="O336" s="171"/>
      <c r="P336" s="171"/>
      <c r="Q336" s="171"/>
      <c r="R336" s="171"/>
      <c r="S336" s="171"/>
      <c r="T336" s="171"/>
      <c r="U336" s="171"/>
      <c r="V336" s="171"/>
      <c r="W336" s="171"/>
      <c r="X336" s="171"/>
      <c r="Y336" s="171"/>
      <c r="Z336" s="171"/>
      <c r="AA336" s="169"/>
      <c r="AB336" s="169"/>
      <c r="AC336" s="169"/>
      <c r="AD336" s="169"/>
      <c r="AE336" s="169"/>
      <c r="AF336" s="169"/>
      <c r="AG336" s="169"/>
      <c r="AH336" s="169"/>
      <c r="AI336" s="169"/>
      <c r="AJ336" s="169"/>
      <c r="AK336" s="169"/>
    </row>
    <row r="337" spans="1:37" s="168" customFormat="1" ht="14.25" hidden="1" outlineLevel="1">
      <c r="D337" s="6" t="s">
        <v>197</v>
      </c>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69"/>
      <c r="AB337" s="169"/>
      <c r="AC337" s="169"/>
      <c r="AD337" s="169"/>
      <c r="AE337" s="169"/>
      <c r="AF337" s="169"/>
      <c r="AG337" s="169"/>
      <c r="AH337" s="169"/>
      <c r="AI337" s="169"/>
      <c r="AJ337" s="169"/>
      <c r="AK337" s="169"/>
    </row>
    <row r="338" spans="1:37" s="168" customFormat="1" ht="14.25" hidden="1" outlineLevel="1">
      <c r="B338" s="168" t="s">
        <v>1</v>
      </c>
      <c r="D338" s="170" t="s">
        <v>37</v>
      </c>
      <c r="E338" s="171">
        <v>75000</v>
      </c>
      <c r="F338" s="171">
        <v>75000</v>
      </c>
      <c r="G338" s="171">
        <v>75000</v>
      </c>
      <c r="H338" s="171">
        <v>75000</v>
      </c>
      <c r="I338" s="171">
        <v>375000</v>
      </c>
      <c r="J338" s="171">
        <v>375000</v>
      </c>
      <c r="K338" s="171">
        <v>375000</v>
      </c>
      <c r="L338" s="171">
        <v>375000</v>
      </c>
      <c r="M338" s="171">
        <v>375000</v>
      </c>
      <c r="N338" s="171">
        <v>375000</v>
      </c>
      <c r="O338" s="171">
        <v>375000</v>
      </c>
      <c r="P338" s="171">
        <v>375000</v>
      </c>
      <c r="Q338" s="171">
        <v>375000</v>
      </c>
      <c r="R338" s="171">
        <v>375000</v>
      </c>
      <c r="S338" s="171">
        <v>375000</v>
      </c>
      <c r="T338" s="171">
        <v>375000</v>
      </c>
      <c r="U338" s="171">
        <v>375000</v>
      </c>
      <c r="V338" s="171">
        <v>375000</v>
      </c>
      <c r="W338" s="171">
        <v>375000</v>
      </c>
      <c r="X338" s="171">
        <v>375000</v>
      </c>
      <c r="Y338" s="171">
        <v>1316566</v>
      </c>
      <c r="Z338" s="171">
        <v>1316566</v>
      </c>
      <c r="AA338" s="169"/>
      <c r="AB338" s="169"/>
      <c r="AC338" s="169"/>
      <c r="AD338" s="169"/>
      <c r="AE338" s="169"/>
      <c r="AF338" s="169"/>
      <c r="AG338" s="169"/>
      <c r="AH338" s="169"/>
      <c r="AI338" s="169"/>
      <c r="AJ338" s="169"/>
      <c r="AK338" s="169"/>
    </row>
    <row r="339" spans="1:37" s="168" customFormat="1" ht="14.25" hidden="1" outlineLevel="1">
      <c r="B339" s="168" t="s">
        <v>1</v>
      </c>
      <c r="D339" s="170" t="s">
        <v>38</v>
      </c>
      <c r="E339" s="171">
        <v>75000</v>
      </c>
      <c r="F339" s="171">
        <v>75000</v>
      </c>
      <c r="G339" s="171">
        <v>75000</v>
      </c>
      <c r="H339" s="171">
        <v>75000</v>
      </c>
      <c r="I339" s="171">
        <v>375000</v>
      </c>
      <c r="J339" s="171">
        <v>375000</v>
      </c>
      <c r="K339" s="171">
        <v>375000</v>
      </c>
      <c r="L339" s="171">
        <v>375000</v>
      </c>
      <c r="M339" s="171">
        <v>375000</v>
      </c>
      <c r="N339" s="171">
        <v>375000</v>
      </c>
      <c r="O339" s="171">
        <v>375000</v>
      </c>
      <c r="P339" s="171">
        <v>375000</v>
      </c>
      <c r="Q339" s="171">
        <v>375000</v>
      </c>
      <c r="R339" s="171">
        <v>375000</v>
      </c>
      <c r="S339" s="171">
        <v>375000</v>
      </c>
      <c r="T339" s="171">
        <v>375000</v>
      </c>
      <c r="U339" s="171">
        <v>375000</v>
      </c>
      <c r="V339" s="171">
        <v>375000</v>
      </c>
      <c r="W339" s="171">
        <v>375000</v>
      </c>
      <c r="X339" s="171">
        <v>375000</v>
      </c>
      <c r="Y339" s="171">
        <v>1316566</v>
      </c>
      <c r="Z339" s="171">
        <v>1316566</v>
      </c>
      <c r="AA339" s="169"/>
      <c r="AB339" s="169"/>
      <c r="AC339" s="169"/>
      <c r="AD339" s="169"/>
      <c r="AE339" s="169"/>
      <c r="AF339" s="169"/>
      <c r="AG339" s="169"/>
      <c r="AH339" s="169"/>
      <c r="AI339" s="169"/>
      <c r="AJ339" s="169"/>
      <c r="AK339" s="169"/>
    </row>
    <row r="340" spans="1:37" s="168" customFormat="1" ht="14.25" hidden="1" outlineLevel="1">
      <c r="B340" s="168" t="s">
        <v>1</v>
      </c>
      <c r="D340" s="170" t="s">
        <v>39</v>
      </c>
      <c r="E340" s="171">
        <v>75000</v>
      </c>
      <c r="F340" s="171">
        <v>75000</v>
      </c>
      <c r="G340" s="171">
        <v>75000</v>
      </c>
      <c r="H340" s="171">
        <v>75000</v>
      </c>
      <c r="I340" s="171">
        <v>375000</v>
      </c>
      <c r="J340" s="171">
        <v>375000</v>
      </c>
      <c r="K340" s="171">
        <v>375000</v>
      </c>
      <c r="L340" s="171">
        <v>375000</v>
      </c>
      <c r="M340" s="171">
        <v>375000</v>
      </c>
      <c r="N340" s="171">
        <v>375000</v>
      </c>
      <c r="O340" s="171">
        <v>375000</v>
      </c>
      <c r="P340" s="171">
        <v>375000</v>
      </c>
      <c r="Q340" s="171">
        <v>375000</v>
      </c>
      <c r="R340" s="171">
        <v>375000</v>
      </c>
      <c r="S340" s="171">
        <v>375000</v>
      </c>
      <c r="T340" s="171">
        <v>375000</v>
      </c>
      <c r="U340" s="171">
        <v>375000</v>
      </c>
      <c r="V340" s="171">
        <v>375000</v>
      </c>
      <c r="W340" s="171">
        <v>375000</v>
      </c>
      <c r="X340" s="171">
        <v>375000</v>
      </c>
      <c r="Y340" s="171">
        <v>1316566</v>
      </c>
      <c r="Z340" s="171">
        <v>1316566</v>
      </c>
      <c r="AA340" s="169"/>
      <c r="AB340" s="169"/>
      <c r="AC340" s="169"/>
      <c r="AD340" s="169"/>
      <c r="AE340" s="169"/>
      <c r="AF340" s="169"/>
      <c r="AG340" s="169"/>
      <c r="AH340" s="169"/>
      <c r="AI340" s="169"/>
      <c r="AJ340" s="169"/>
      <c r="AK340" s="169"/>
    </row>
    <row r="341" spans="1:37" s="237" customFormat="1" ht="14.25" hidden="1" outlineLevel="1">
      <c r="B341" s="237" t="s">
        <v>1</v>
      </c>
      <c r="D341" s="329" t="s">
        <v>241</v>
      </c>
      <c r="E341" s="330">
        <f t="shared" ref="E341:Z341" si="38">SUM(E338:E340)</f>
        <v>225000</v>
      </c>
      <c r="F341" s="330">
        <f t="shared" si="38"/>
        <v>225000</v>
      </c>
      <c r="G341" s="330">
        <f t="shared" si="38"/>
        <v>225000</v>
      </c>
      <c r="H341" s="330">
        <f t="shared" si="38"/>
        <v>225000</v>
      </c>
      <c r="I341" s="330">
        <f t="shared" si="38"/>
        <v>1125000</v>
      </c>
      <c r="J341" s="330">
        <f t="shared" si="38"/>
        <v>1125000</v>
      </c>
      <c r="K341" s="330">
        <f t="shared" si="38"/>
        <v>1125000</v>
      </c>
      <c r="L341" s="330">
        <f t="shared" si="38"/>
        <v>1125000</v>
      </c>
      <c r="M341" s="330">
        <f t="shared" si="38"/>
        <v>1125000</v>
      </c>
      <c r="N341" s="330">
        <f t="shared" si="38"/>
        <v>1125000</v>
      </c>
      <c r="O341" s="330">
        <f t="shared" si="38"/>
        <v>1125000</v>
      </c>
      <c r="P341" s="330">
        <f t="shared" si="38"/>
        <v>1125000</v>
      </c>
      <c r="Q341" s="330">
        <f t="shared" si="38"/>
        <v>1125000</v>
      </c>
      <c r="R341" s="330">
        <f t="shared" si="38"/>
        <v>1125000</v>
      </c>
      <c r="S341" s="330">
        <f t="shared" si="38"/>
        <v>1125000</v>
      </c>
      <c r="T341" s="330">
        <f t="shared" si="38"/>
        <v>1125000</v>
      </c>
      <c r="U341" s="330">
        <f t="shared" si="38"/>
        <v>1125000</v>
      </c>
      <c r="V341" s="330">
        <f t="shared" si="38"/>
        <v>1125000</v>
      </c>
      <c r="W341" s="330">
        <f t="shared" si="38"/>
        <v>1125000</v>
      </c>
      <c r="X341" s="330">
        <f t="shared" si="38"/>
        <v>1125000</v>
      </c>
      <c r="Y341" s="330">
        <f t="shared" si="38"/>
        <v>3949698</v>
      </c>
      <c r="Z341" s="330">
        <f t="shared" si="38"/>
        <v>3949698</v>
      </c>
      <c r="AA341" s="332"/>
      <c r="AB341" s="332"/>
      <c r="AC341" s="332"/>
      <c r="AD341" s="332"/>
      <c r="AE341" s="332"/>
      <c r="AF341" s="332"/>
      <c r="AG341" s="332"/>
      <c r="AH341" s="332"/>
      <c r="AI341" s="332"/>
      <c r="AJ341" s="332"/>
      <c r="AK341" s="332"/>
    </row>
    <row r="342" spans="1:37" s="168" customFormat="1" ht="14.25" hidden="1" outlineLevel="1">
      <c r="D342" s="170"/>
      <c r="E342" s="171"/>
      <c r="F342" s="171"/>
      <c r="G342" s="171"/>
      <c r="H342" s="171"/>
      <c r="I342" s="171"/>
      <c r="J342" s="171"/>
      <c r="K342" s="171"/>
      <c r="L342" s="171"/>
      <c r="M342" s="171"/>
      <c r="N342" s="171"/>
      <c r="O342" s="171"/>
      <c r="P342" s="171"/>
      <c r="Q342" s="171"/>
      <c r="R342" s="171"/>
      <c r="S342" s="171"/>
      <c r="T342" s="171"/>
      <c r="U342" s="171"/>
      <c r="V342" s="171"/>
      <c r="W342" s="171"/>
      <c r="X342" s="171"/>
      <c r="Y342" s="171"/>
      <c r="Z342" s="171"/>
      <c r="AA342" s="169"/>
      <c r="AB342" s="169"/>
      <c r="AC342" s="169"/>
      <c r="AD342" s="169"/>
      <c r="AE342" s="169"/>
      <c r="AF342" s="169"/>
      <c r="AG342" s="169"/>
      <c r="AH342" s="169"/>
      <c r="AI342" s="169"/>
      <c r="AJ342" s="169"/>
      <c r="AK342" s="169"/>
    </row>
    <row r="343" spans="1:37" s="237" customFormat="1" ht="14.25" hidden="1" outlineLevel="1">
      <c r="D343" s="593" t="s">
        <v>392</v>
      </c>
      <c r="E343" s="330"/>
      <c r="F343" s="330"/>
      <c r="G343" s="330"/>
      <c r="H343" s="330"/>
      <c r="I343" s="330"/>
      <c r="J343" s="330"/>
      <c r="K343" s="330"/>
      <c r="L343" s="330"/>
      <c r="M343" s="330"/>
      <c r="N343" s="330"/>
      <c r="O343" s="330"/>
      <c r="P343" s="330"/>
      <c r="Q343" s="330"/>
      <c r="R343" s="330"/>
      <c r="S343" s="349">
        <v>1517728</v>
      </c>
      <c r="T343" s="330"/>
      <c r="U343" s="349">
        <v>1364992</v>
      </c>
      <c r="V343" s="330"/>
      <c r="W343" s="350">
        <v>1401424</v>
      </c>
      <c r="X343" s="330"/>
      <c r="Y343" s="349">
        <v>1554304</v>
      </c>
      <c r="Z343" s="330"/>
      <c r="AA343" s="332"/>
      <c r="AB343" s="332"/>
      <c r="AC343" s="332"/>
      <c r="AD343" s="332"/>
      <c r="AE343" s="332"/>
      <c r="AF343" s="332"/>
      <c r="AG343" s="332"/>
      <c r="AH343" s="332"/>
      <c r="AI343" s="332"/>
      <c r="AJ343" s="332"/>
      <c r="AK343" s="332"/>
    </row>
    <row r="344" spans="1:37" s="237" customFormat="1" ht="14.25" hidden="1" outlineLevel="1">
      <c r="D344" s="593" t="s">
        <v>393</v>
      </c>
      <c r="E344" s="330"/>
      <c r="F344" s="330"/>
      <c r="G344" s="330"/>
      <c r="H344" s="330"/>
      <c r="I344" s="330"/>
      <c r="J344" s="330"/>
      <c r="K344" s="330"/>
      <c r="L344" s="330"/>
      <c r="M344" s="330"/>
      <c r="N344" s="330"/>
      <c r="O344" s="330"/>
      <c r="P344" s="330"/>
      <c r="Q344" s="330"/>
      <c r="R344" s="330"/>
      <c r="S344" s="349">
        <v>2893967</v>
      </c>
      <c r="T344" s="330"/>
      <c r="U344" s="349">
        <v>2336757</v>
      </c>
      <c r="V344" s="330"/>
      <c r="W344" s="350">
        <v>2450573</v>
      </c>
      <c r="X344" s="330"/>
      <c r="Y344" s="349">
        <v>2540478</v>
      </c>
      <c r="Z344" s="330"/>
      <c r="AA344" s="332"/>
      <c r="AB344" s="332"/>
      <c r="AC344" s="332"/>
      <c r="AD344" s="332"/>
      <c r="AE344" s="332"/>
      <c r="AF344" s="332"/>
      <c r="AG344" s="332"/>
      <c r="AH344" s="332"/>
      <c r="AI344" s="332"/>
      <c r="AJ344" s="332"/>
      <c r="AK344" s="332"/>
    </row>
    <row r="345" spans="1:37" s="237" customFormat="1" ht="14.25" hidden="1" outlineLevel="1">
      <c r="D345" s="593" t="s">
        <v>394</v>
      </c>
      <c r="E345" s="330"/>
      <c r="F345" s="330"/>
      <c r="G345" s="330"/>
      <c r="H345" s="330"/>
      <c r="I345" s="330"/>
      <c r="J345" s="330"/>
      <c r="K345" s="330"/>
      <c r="L345" s="330"/>
      <c r="M345" s="330"/>
      <c r="N345" s="330"/>
      <c r="O345" s="330"/>
      <c r="P345" s="330"/>
      <c r="Q345" s="330"/>
      <c r="R345" s="330"/>
      <c r="S345" s="349">
        <f>SUM(S343:S344)</f>
        <v>4411695</v>
      </c>
      <c r="T345" s="330"/>
      <c r="U345" s="349">
        <f>SUM(U343:U344)</f>
        <v>3701749</v>
      </c>
      <c r="V345" s="330"/>
      <c r="W345" s="350">
        <f>SUM(W343:W344)</f>
        <v>3851997</v>
      </c>
      <c r="X345" s="330"/>
      <c r="Y345" s="349">
        <f>SUM(Y343:Y344)</f>
        <v>4094782</v>
      </c>
      <c r="Z345" s="330"/>
      <c r="AA345" s="332"/>
      <c r="AB345" s="332"/>
      <c r="AC345" s="332"/>
      <c r="AD345" s="332"/>
      <c r="AE345" s="332"/>
      <c r="AF345" s="332"/>
      <c r="AG345" s="332"/>
      <c r="AH345" s="332"/>
      <c r="AI345" s="332"/>
      <c r="AJ345" s="332"/>
      <c r="AK345" s="332"/>
    </row>
    <row r="346" spans="1:37" s="237" customFormat="1" ht="14.25" hidden="1" outlineLevel="1">
      <c r="D346" s="593" t="s">
        <v>395</v>
      </c>
      <c r="E346" s="330"/>
      <c r="F346" s="330"/>
      <c r="G346" s="330"/>
      <c r="H346" s="330"/>
      <c r="I346" s="330"/>
      <c r="J346" s="330"/>
      <c r="K346" s="330"/>
      <c r="L346" s="330"/>
      <c r="M346" s="330"/>
      <c r="N346" s="330"/>
      <c r="O346" s="330"/>
      <c r="P346" s="330"/>
      <c r="Q346" s="330"/>
      <c r="R346" s="330"/>
      <c r="S346" s="349">
        <v>7740</v>
      </c>
      <c r="T346" s="330"/>
      <c r="U346" s="349">
        <v>7045</v>
      </c>
      <c r="V346" s="330"/>
      <c r="W346" s="350">
        <v>7146</v>
      </c>
      <c r="X346" s="330"/>
      <c r="Y346" s="349">
        <v>8023</v>
      </c>
      <c r="Z346" s="330"/>
      <c r="AA346" s="332"/>
      <c r="AB346" s="332"/>
      <c r="AC346" s="332"/>
      <c r="AD346" s="332"/>
      <c r="AE346" s="332"/>
      <c r="AF346" s="332"/>
      <c r="AG346" s="332"/>
      <c r="AH346" s="332"/>
      <c r="AI346" s="332"/>
      <c r="AJ346" s="332"/>
      <c r="AK346" s="332"/>
    </row>
    <row r="347" spans="1:37" s="237" customFormat="1" ht="14.25" hidden="1" outlineLevel="1">
      <c r="D347" s="593" t="s">
        <v>396</v>
      </c>
      <c r="E347" s="330"/>
      <c r="F347" s="330"/>
      <c r="G347" s="330"/>
      <c r="H347" s="330"/>
      <c r="I347" s="330"/>
      <c r="J347" s="330"/>
      <c r="K347" s="330"/>
      <c r="L347" s="330"/>
      <c r="M347" s="330"/>
      <c r="N347" s="330"/>
      <c r="O347" s="330"/>
      <c r="P347" s="330"/>
      <c r="Q347" s="330"/>
      <c r="R347" s="330"/>
      <c r="S347" s="349">
        <v>5049</v>
      </c>
      <c r="T347" s="330"/>
      <c r="U347" s="349">
        <v>4492</v>
      </c>
      <c r="V347" s="330"/>
      <c r="W347" s="350">
        <v>4441</v>
      </c>
      <c r="X347" s="330"/>
      <c r="Y347" s="349">
        <v>5598</v>
      </c>
      <c r="Z347" s="330"/>
      <c r="AA347" s="332"/>
      <c r="AB347" s="332"/>
      <c r="AC347" s="332"/>
      <c r="AD347" s="332"/>
      <c r="AE347" s="332"/>
      <c r="AF347" s="332"/>
      <c r="AG347" s="332"/>
      <c r="AH347" s="332"/>
      <c r="AI347" s="332"/>
      <c r="AJ347" s="332"/>
      <c r="AK347" s="332"/>
    </row>
    <row r="348" spans="1:37" s="237" customFormat="1" ht="14.25" hidden="1" outlineLevel="1">
      <c r="D348" s="594" t="s">
        <v>397</v>
      </c>
      <c r="E348" s="330"/>
      <c r="F348" s="330"/>
      <c r="G348" s="330"/>
      <c r="H348" s="330"/>
      <c r="I348" s="330"/>
      <c r="J348" s="330"/>
      <c r="K348" s="330"/>
      <c r="L348" s="330"/>
      <c r="M348" s="330"/>
      <c r="N348" s="330"/>
      <c r="O348" s="330"/>
      <c r="P348" s="330"/>
      <c r="Q348" s="330"/>
      <c r="R348" s="330"/>
      <c r="S348" s="349">
        <v>618853</v>
      </c>
      <c r="T348" s="330"/>
      <c r="U348" s="349">
        <v>574712</v>
      </c>
      <c r="V348" s="330"/>
      <c r="W348" s="350">
        <v>571548</v>
      </c>
      <c r="X348" s="330"/>
      <c r="Y348" s="349">
        <v>591681</v>
      </c>
      <c r="Z348" s="330"/>
      <c r="AA348" s="332"/>
      <c r="AB348" s="332"/>
      <c r="AC348" s="332"/>
      <c r="AD348" s="332"/>
      <c r="AE348" s="332"/>
      <c r="AF348" s="332"/>
      <c r="AG348" s="332"/>
      <c r="AH348" s="332"/>
      <c r="AI348" s="332"/>
      <c r="AJ348" s="332"/>
      <c r="AK348" s="332"/>
    </row>
    <row r="349" spans="1:37" s="237" customFormat="1" ht="14.25" hidden="1" outlineLevel="1">
      <c r="D349" s="595" t="s">
        <v>446</v>
      </c>
      <c r="E349" s="330"/>
      <c r="F349" s="330"/>
      <c r="G349" s="330"/>
      <c r="H349" s="330"/>
      <c r="I349" s="330"/>
      <c r="J349" s="330"/>
      <c r="K349" s="330"/>
      <c r="L349" s="330"/>
      <c r="M349" s="330"/>
      <c r="N349" s="330"/>
      <c r="O349" s="330"/>
      <c r="P349" s="330"/>
      <c r="Q349" s="330"/>
      <c r="R349" s="330"/>
      <c r="S349" s="351">
        <v>6.8871766973918191</v>
      </c>
      <c r="T349" s="330"/>
      <c r="U349" s="351">
        <v>7.0507751876207703</v>
      </c>
      <c r="V349" s="330"/>
      <c r="W349" s="351">
        <v>7.0501054388152458</v>
      </c>
      <c r="X349" s="330"/>
      <c r="Y349" s="351">
        <v>10.23001688490376</v>
      </c>
      <c r="Z349" s="330"/>
      <c r="AA349" s="332"/>
      <c r="AB349" s="332"/>
      <c r="AC349" s="332"/>
      <c r="AD349" s="332"/>
      <c r="AE349" s="332"/>
      <c r="AF349" s="332"/>
      <c r="AG349" s="332"/>
      <c r="AH349" s="332"/>
      <c r="AI349" s="332"/>
      <c r="AJ349" s="332"/>
      <c r="AK349" s="332"/>
    </row>
    <row r="350" spans="1:37" s="237" customFormat="1" ht="15" hidden="1" outlineLevel="1" thickBot="1">
      <c r="D350" s="596" t="s">
        <v>447</v>
      </c>
      <c r="E350" s="330"/>
      <c r="F350" s="330"/>
      <c r="G350" s="330"/>
      <c r="H350" s="330"/>
      <c r="I350" s="330"/>
      <c r="J350" s="330"/>
      <c r="K350" s="330"/>
      <c r="L350" s="330"/>
      <c r="M350" s="330"/>
      <c r="N350" s="330"/>
      <c r="O350" s="330"/>
      <c r="P350" s="330"/>
      <c r="Q350" s="330"/>
      <c r="R350" s="330"/>
      <c r="S350" s="352">
        <v>5.5</v>
      </c>
      <c r="T350" s="330"/>
      <c r="U350" s="352">
        <v>5.55</v>
      </c>
      <c r="V350" s="330"/>
      <c r="W350" s="352">
        <v>5.2690476471203702</v>
      </c>
      <c r="X350" s="330"/>
      <c r="Y350" s="352">
        <v>5.3294426272050313</v>
      </c>
      <c r="Z350" s="330"/>
      <c r="AA350" s="332"/>
      <c r="AB350" s="332"/>
      <c r="AC350" s="332"/>
      <c r="AD350" s="332"/>
      <c r="AE350" s="332"/>
      <c r="AF350" s="332"/>
      <c r="AG350" s="332"/>
      <c r="AH350" s="332"/>
      <c r="AI350" s="332"/>
      <c r="AJ350" s="332"/>
      <c r="AK350" s="332"/>
    </row>
    <row r="351" spans="1:37" s="168" customFormat="1" ht="14.25" hidden="1" outlineLevel="1">
      <c r="D351" s="170"/>
      <c r="E351" s="171"/>
      <c r="F351" s="171"/>
      <c r="G351" s="171"/>
      <c r="H351" s="171"/>
      <c r="I351" s="171"/>
      <c r="J351" s="171"/>
      <c r="K351" s="171"/>
      <c r="L351" s="171"/>
      <c r="M351" s="171"/>
      <c r="N351" s="171"/>
      <c r="O351" s="171"/>
      <c r="P351" s="171"/>
      <c r="Q351" s="171"/>
      <c r="R351" s="171"/>
      <c r="S351" s="171"/>
      <c r="T351" s="171"/>
      <c r="U351" s="171"/>
      <c r="V351" s="171"/>
      <c r="W351" s="171"/>
      <c r="X351" s="171"/>
      <c r="Y351" s="171"/>
      <c r="Z351" s="171"/>
      <c r="AA351" s="169"/>
      <c r="AB351" s="169"/>
      <c r="AC351" s="169"/>
      <c r="AD351" s="169"/>
      <c r="AE351" s="169"/>
      <c r="AF351" s="169"/>
      <c r="AG351" s="169"/>
      <c r="AH351" s="169"/>
      <c r="AI351" s="169"/>
      <c r="AJ351" s="169"/>
      <c r="AK351" s="169"/>
    </row>
    <row r="352" spans="1:37" s="38" customFormat="1">
      <c r="A352" s="7"/>
      <c r="B352" s="118"/>
      <c r="C352" s="7"/>
      <c r="D352" s="117"/>
      <c r="E352" s="117"/>
      <c r="F352" s="117"/>
      <c r="G352" s="117"/>
      <c r="H352" s="117"/>
      <c r="I352" s="117"/>
      <c r="J352" s="117"/>
      <c r="K352" s="117"/>
      <c r="L352" s="117"/>
      <c r="M352" s="117"/>
      <c r="N352" s="117"/>
      <c r="O352" s="7"/>
      <c r="P352" s="7"/>
      <c r="Q352" s="119"/>
      <c r="R352" s="119"/>
      <c r="S352" s="120"/>
      <c r="T352" s="120"/>
    </row>
    <row r="353" spans="2:37" s="168" customFormat="1" ht="14.25" collapsed="1">
      <c r="B353" s="584" t="s">
        <v>236</v>
      </c>
      <c r="C353" s="585"/>
      <c r="D353" s="586"/>
      <c r="E353" s="586"/>
      <c r="F353" s="586"/>
      <c r="G353" s="586"/>
      <c r="H353" s="586"/>
      <c r="I353" s="586"/>
      <c r="J353" s="586"/>
      <c r="K353" s="586"/>
      <c r="L353" s="586"/>
      <c r="M353" s="586"/>
      <c r="N353" s="586"/>
      <c r="O353" s="586"/>
      <c r="P353" s="586"/>
      <c r="Q353" s="586"/>
      <c r="R353" s="586"/>
      <c r="S353" s="586"/>
      <c r="T353" s="586"/>
      <c r="U353" s="586"/>
      <c r="V353" s="586"/>
      <c r="W353" s="586"/>
      <c r="X353" s="586"/>
      <c r="Y353" s="586"/>
      <c r="Z353" s="586"/>
      <c r="AA353" s="169"/>
      <c r="AB353" s="169"/>
      <c r="AC353" s="169"/>
      <c r="AD353" s="169"/>
      <c r="AE353" s="169"/>
      <c r="AF353" s="169"/>
      <c r="AG353" s="169"/>
      <c r="AH353" s="169"/>
      <c r="AI353" s="169"/>
      <c r="AJ353" s="169"/>
      <c r="AK353" s="169"/>
    </row>
    <row r="354" spans="2:37" s="168" customFormat="1" ht="14.25" hidden="1" outlineLevel="1" collapsed="1">
      <c r="D354" s="6" t="s">
        <v>242</v>
      </c>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69"/>
      <c r="AB354" s="169"/>
      <c r="AC354" s="169"/>
      <c r="AD354" s="169"/>
      <c r="AE354" s="169"/>
      <c r="AF354" s="169"/>
      <c r="AG354" s="169"/>
      <c r="AH354" s="169"/>
      <c r="AI354" s="169"/>
      <c r="AJ354" s="169"/>
      <c r="AK354" s="169"/>
    </row>
    <row r="355" spans="2:37" s="168" customFormat="1" ht="14.25" hidden="1" outlineLevel="2">
      <c r="B355" s="168" t="s">
        <v>1</v>
      </c>
      <c r="D355" s="5" t="s">
        <v>484</v>
      </c>
      <c r="E355" s="171">
        <v>53572545</v>
      </c>
      <c r="F355" s="171">
        <v>54979755</v>
      </c>
      <c r="G355" s="171">
        <v>60155716</v>
      </c>
      <c r="H355" s="171">
        <v>60155716</v>
      </c>
      <c r="I355" s="171">
        <v>57782465</v>
      </c>
      <c r="J355" s="171">
        <v>57782465</v>
      </c>
      <c r="K355" s="171">
        <v>65368636</v>
      </c>
      <c r="L355" s="171">
        <v>65368636</v>
      </c>
      <c r="M355" s="171">
        <v>67846696</v>
      </c>
      <c r="N355" s="171">
        <v>67846696</v>
      </c>
      <c r="O355" s="171">
        <v>69987971</v>
      </c>
      <c r="P355" s="171">
        <v>65322989</v>
      </c>
      <c r="Q355" s="171">
        <v>66015445</v>
      </c>
      <c r="R355" s="171">
        <v>66015445</v>
      </c>
      <c r="S355" s="171">
        <v>63440459</v>
      </c>
      <c r="T355" s="171">
        <v>63440459</v>
      </c>
      <c r="U355" s="171">
        <f t="shared" ref="U355:X374" si="39">U408+U462+U518+U573</f>
        <v>59950935</v>
      </c>
      <c r="V355" s="171">
        <f t="shared" si="39"/>
        <v>59950934</v>
      </c>
      <c r="W355" s="171">
        <f t="shared" si="39"/>
        <v>59886422</v>
      </c>
      <c r="X355" s="171">
        <f t="shared" si="39"/>
        <v>59886422</v>
      </c>
      <c r="Y355" s="171">
        <f t="shared" ref="Y355:Z355" si="40">Y408+Y462+Y518+Y573</f>
        <v>62774470</v>
      </c>
      <c r="Z355" s="171">
        <f t="shared" si="40"/>
        <v>62774478</v>
      </c>
      <c r="AA355" s="169"/>
      <c r="AB355" s="169"/>
      <c r="AC355" s="169"/>
      <c r="AD355" s="169"/>
      <c r="AE355" s="169"/>
      <c r="AF355" s="169"/>
      <c r="AG355" s="169"/>
      <c r="AH355" s="169"/>
      <c r="AI355" s="169"/>
      <c r="AJ355" s="169"/>
      <c r="AK355" s="169"/>
    </row>
    <row r="356" spans="2:37" s="168" customFormat="1" ht="14.25" hidden="1" outlineLevel="2">
      <c r="B356" s="168" t="s">
        <v>1</v>
      </c>
      <c r="D356" s="5" t="s">
        <v>48</v>
      </c>
      <c r="E356" s="171">
        <v>7668189</v>
      </c>
      <c r="F356" s="171">
        <v>7869244</v>
      </c>
      <c r="G356" s="171">
        <v>8216694</v>
      </c>
      <c r="H356" s="171">
        <v>8216694</v>
      </c>
      <c r="I356" s="171">
        <v>8063955</v>
      </c>
      <c r="J356" s="171">
        <v>8063955</v>
      </c>
      <c r="K356" s="171">
        <v>8064298</v>
      </c>
      <c r="L356" s="171">
        <v>8064298</v>
      </c>
      <c r="M356" s="171">
        <v>8456708</v>
      </c>
      <c r="N356" s="171">
        <v>8456709</v>
      </c>
      <c r="O356" s="171">
        <v>7584755</v>
      </c>
      <c r="P356" s="171">
        <v>7385335</v>
      </c>
      <c r="Q356" s="171">
        <v>7364589</v>
      </c>
      <c r="R356" s="171">
        <v>7364589</v>
      </c>
      <c r="S356" s="171">
        <v>7380912</v>
      </c>
      <c r="T356" s="171">
        <v>7380912</v>
      </c>
      <c r="U356" s="171">
        <f t="shared" si="39"/>
        <v>7205161</v>
      </c>
      <c r="V356" s="171">
        <f t="shared" si="39"/>
        <v>7205160</v>
      </c>
      <c r="W356" s="171">
        <f t="shared" si="39"/>
        <v>7930936</v>
      </c>
      <c r="X356" s="171">
        <f t="shared" si="39"/>
        <v>7930934</v>
      </c>
      <c r="Y356" s="171">
        <f t="shared" ref="Y356:Z356" si="41">Y409+Y463+Y519+Y574</f>
        <v>7772636</v>
      </c>
      <c r="Z356" s="171">
        <f t="shared" si="41"/>
        <v>7772636</v>
      </c>
      <c r="AA356" s="169"/>
      <c r="AB356" s="169"/>
      <c r="AC356" s="169"/>
      <c r="AD356" s="169"/>
      <c r="AE356" s="169"/>
      <c r="AF356" s="169"/>
      <c r="AG356" s="169"/>
      <c r="AH356" s="169"/>
      <c r="AI356" s="169"/>
      <c r="AJ356" s="169"/>
      <c r="AK356" s="169"/>
    </row>
    <row r="357" spans="2:37" s="168" customFormat="1" ht="14.25" hidden="1" outlineLevel="2">
      <c r="B357" s="168" t="s">
        <v>1</v>
      </c>
      <c r="D357" s="5" t="s">
        <v>49</v>
      </c>
      <c r="E357" s="171">
        <v>15684817</v>
      </c>
      <c r="F357" s="171">
        <v>16096205</v>
      </c>
      <c r="G357" s="171">
        <v>17491043</v>
      </c>
      <c r="H357" s="171">
        <v>17491043</v>
      </c>
      <c r="I357" s="171">
        <v>15773445</v>
      </c>
      <c r="J357" s="171">
        <v>15773446</v>
      </c>
      <c r="K357" s="171">
        <v>16811685</v>
      </c>
      <c r="L357" s="171">
        <v>16811685</v>
      </c>
      <c r="M357" s="171">
        <v>17153266</v>
      </c>
      <c r="N357" s="171">
        <v>17153267</v>
      </c>
      <c r="O357" s="171">
        <v>15789535</v>
      </c>
      <c r="P357" s="171">
        <v>15361261</v>
      </c>
      <c r="Q357" s="171">
        <v>15289611</v>
      </c>
      <c r="R357" s="171">
        <v>15289611</v>
      </c>
      <c r="S357" s="171">
        <v>15278458</v>
      </c>
      <c r="T357" s="171">
        <v>15278458</v>
      </c>
      <c r="U357" s="171">
        <f t="shared" si="39"/>
        <v>13793779</v>
      </c>
      <c r="V357" s="171">
        <f t="shared" si="39"/>
        <v>13793777</v>
      </c>
      <c r="W357" s="171">
        <f t="shared" si="39"/>
        <v>13518127</v>
      </c>
      <c r="X357" s="171">
        <f t="shared" si="39"/>
        <v>13518126</v>
      </c>
      <c r="Y357" s="171">
        <f t="shared" ref="Y357:Z357" si="42">Y410+Y464+Y520+Y575</f>
        <v>14847413</v>
      </c>
      <c r="Z357" s="171">
        <f t="shared" si="42"/>
        <v>14847411</v>
      </c>
      <c r="AA357" s="169"/>
      <c r="AB357" s="169"/>
      <c r="AC357" s="169"/>
      <c r="AD357" s="169"/>
      <c r="AE357" s="169"/>
      <c r="AF357" s="169"/>
      <c r="AG357" s="169"/>
      <c r="AH357" s="169"/>
      <c r="AI357" s="169"/>
      <c r="AJ357" s="169"/>
      <c r="AK357" s="169"/>
    </row>
    <row r="358" spans="2:37" s="168" customFormat="1" ht="14.25" hidden="1" outlineLevel="2">
      <c r="B358" s="168" t="s">
        <v>1</v>
      </c>
      <c r="D358" s="5" t="s">
        <v>50</v>
      </c>
      <c r="E358" s="171">
        <v>7465568</v>
      </c>
      <c r="F358" s="171">
        <v>7661718</v>
      </c>
      <c r="G358" s="171">
        <v>8217684</v>
      </c>
      <c r="H358" s="171">
        <v>8217684</v>
      </c>
      <c r="I358" s="171">
        <v>8061445</v>
      </c>
      <c r="J358" s="171">
        <v>8061446</v>
      </c>
      <c r="K358" s="171">
        <v>8398356</v>
      </c>
      <c r="L358" s="171">
        <v>8398356</v>
      </c>
      <c r="M358" s="171">
        <v>7727329</v>
      </c>
      <c r="N358" s="171">
        <v>7727329</v>
      </c>
      <c r="O358" s="171">
        <v>7466883</v>
      </c>
      <c r="P358" s="171">
        <v>7264625</v>
      </c>
      <c r="Q358" s="171">
        <v>7805624</v>
      </c>
      <c r="R358" s="171">
        <v>7805624</v>
      </c>
      <c r="S358" s="171">
        <v>7610997</v>
      </c>
      <c r="T358" s="171">
        <v>7610997</v>
      </c>
      <c r="U358" s="171">
        <f t="shared" si="39"/>
        <v>7385421</v>
      </c>
      <c r="V358" s="171">
        <f t="shared" si="39"/>
        <v>7385420</v>
      </c>
      <c r="W358" s="171">
        <f t="shared" si="39"/>
        <v>7465206</v>
      </c>
      <c r="X358" s="171">
        <f t="shared" si="39"/>
        <v>7465206</v>
      </c>
      <c r="Y358" s="171">
        <f t="shared" ref="Y358:Z358" si="43">Y411+Y465+Y521+Y576</f>
        <v>7306451</v>
      </c>
      <c r="Z358" s="171">
        <f t="shared" si="43"/>
        <v>7306450</v>
      </c>
      <c r="AA358" s="169"/>
      <c r="AB358" s="169"/>
      <c r="AC358" s="169"/>
      <c r="AD358" s="169"/>
      <c r="AE358" s="169"/>
      <c r="AF358" s="169"/>
      <c r="AG358" s="169"/>
      <c r="AH358" s="169"/>
      <c r="AI358" s="169"/>
      <c r="AJ358" s="169"/>
      <c r="AK358" s="169"/>
    </row>
    <row r="359" spans="2:37" s="168" customFormat="1" ht="14.25" hidden="1" outlineLevel="2">
      <c r="B359" s="168" t="s">
        <v>1</v>
      </c>
      <c r="D359" s="5" t="s">
        <v>51</v>
      </c>
      <c r="E359" s="171">
        <v>35644238</v>
      </c>
      <c r="F359" s="171">
        <v>36577930</v>
      </c>
      <c r="G359" s="171">
        <v>38679377</v>
      </c>
      <c r="H359" s="171">
        <v>38679377</v>
      </c>
      <c r="I359" s="171">
        <v>35816607</v>
      </c>
      <c r="J359" s="171">
        <v>35816607</v>
      </c>
      <c r="K359" s="171">
        <v>37075121</v>
      </c>
      <c r="L359" s="171">
        <v>37075121</v>
      </c>
      <c r="M359" s="171">
        <v>41779850</v>
      </c>
      <c r="N359" s="171">
        <v>41779849</v>
      </c>
      <c r="O359" s="171">
        <v>44221129</v>
      </c>
      <c r="P359" s="171">
        <v>43058022</v>
      </c>
      <c r="Q359" s="171">
        <v>45032730</v>
      </c>
      <c r="R359" s="171">
        <v>45032730</v>
      </c>
      <c r="S359" s="171">
        <v>45828719</v>
      </c>
      <c r="T359" s="171">
        <v>45828719</v>
      </c>
      <c r="U359" s="171">
        <f t="shared" si="39"/>
        <v>43791542</v>
      </c>
      <c r="V359" s="171">
        <f t="shared" si="39"/>
        <v>43791540</v>
      </c>
      <c r="W359" s="171">
        <f t="shared" si="39"/>
        <v>43743032</v>
      </c>
      <c r="X359" s="171">
        <f t="shared" si="39"/>
        <v>43743031</v>
      </c>
      <c r="Y359" s="171">
        <f t="shared" ref="Y359:Z359" si="44">Y412+Y466+Y522+Y577</f>
        <v>44928419</v>
      </c>
      <c r="Z359" s="171">
        <f t="shared" si="44"/>
        <v>44928418</v>
      </c>
      <c r="AA359" s="169"/>
      <c r="AB359" s="169"/>
      <c r="AC359" s="169"/>
      <c r="AD359" s="169"/>
      <c r="AE359" s="169"/>
      <c r="AF359" s="169"/>
      <c r="AG359" s="169"/>
      <c r="AH359" s="169"/>
      <c r="AI359" s="169"/>
      <c r="AJ359" s="169"/>
      <c r="AK359" s="169"/>
    </row>
    <row r="360" spans="2:37" s="168" customFormat="1" ht="14.25" hidden="1" outlineLevel="2">
      <c r="B360" s="168" t="s">
        <v>1</v>
      </c>
      <c r="D360" s="5" t="s">
        <v>52</v>
      </c>
      <c r="E360" s="171">
        <v>17711056</v>
      </c>
      <c r="F360" s="171">
        <v>18176116</v>
      </c>
      <c r="G360" s="171">
        <v>20061916</v>
      </c>
      <c r="H360" s="171">
        <v>20061916</v>
      </c>
      <c r="I360" s="171">
        <v>18398138</v>
      </c>
      <c r="J360" s="171">
        <v>18398137</v>
      </c>
      <c r="K360" s="171">
        <v>18872114</v>
      </c>
      <c r="L360" s="171">
        <v>18872114</v>
      </c>
      <c r="M360" s="171">
        <v>20569979</v>
      </c>
      <c r="N360" s="171">
        <v>20569979</v>
      </c>
      <c r="O360" s="171">
        <v>22467992</v>
      </c>
      <c r="P360" s="171">
        <v>21334258</v>
      </c>
      <c r="Q360" s="171">
        <v>20483203</v>
      </c>
      <c r="R360" s="171">
        <v>20483203</v>
      </c>
      <c r="S360" s="171">
        <v>22487613</v>
      </c>
      <c r="T360" s="171">
        <v>22487613</v>
      </c>
      <c r="U360" s="171">
        <f t="shared" si="39"/>
        <v>23695565</v>
      </c>
      <c r="V360" s="171">
        <f t="shared" si="39"/>
        <v>23695563</v>
      </c>
      <c r="W360" s="171">
        <f t="shared" si="39"/>
        <v>23207841</v>
      </c>
      <c r="X360" s="171">
        <f t="shared" si="39"/>
        <v>23207840</v>
      </c>
      <c r="Y360" s="171">
        <f t="shared" ref="Y360:Z360" si="45">Y413+Y467+Y523+Y578</f>
        <v>24464720</v>
      </c>
      <c r="Z360" s="171">
        <f t="shared" si="45"/>
        <v>24464719</v>
      </c>
      <c r="AA360" s="169"/>
      <c r="AB360" s="169"/>
      <c r="AC360" s="169"/>
      <c r="AD360" s="169"/>
      <c r="AE360" s="169"/>
      <c r="AF360" s="169"/>
      <c r="AG360" s="169"/>
      <c r="AH360" s="169"/>
      <c r="AI360" s="169"/>
      <c r="AJ360" s="169"/>
      <c r="AK360" s="169"/>
    </row>
    <row r="361" spans="2:37" s="168" customFormat="1" ht="14.25" hidden="1" outlineLevel="2">
      <c r="B361" s="168" t="s">
        <v>1</v>
      </c>
      <c r="D361" s="5" t="s">
        <v>53</v>
      </c>
      <c r="E361" s="171">
        <v>5250892</v>
      </c>
      <c r="F361" s="171">
        <v>5388811</v>
      </c>
      <c r="G361" s="171">
        <v>6263026</v>
      </c>
      <c r="H361" s="171">
        <v>6263026</v>
      </c>
      <c r="I361" s="171">
        <v>5610326</v>
      </c>
      <c r="J361" s="171">
        <v>5610326</v>
      </c>
      <c r="K361" s="171">
        <v>6080652</v>
      </c>
      <c r="L361" s="171">
        <v>6080652</v>
      </c>
      <c r="M361" s="171">
        <v>5997143</v>
      </c>
      <c r="N361" s="171">
        <v>5797142</v>
      </c>
      <c r="O361" s="171">
        <v>4902498</v>
      </c>
      <c r="P361" s="171">
        <v>4770044</v>
      </c>
      <c r="Q361" s="171">
        <v>4886769</v>
      </c>
      <c r="R361" s="171">
        <v>4886769</v>
      </c>
      <c r="S361" s="171">
        <v>5277901</v>
      </c>
      <c r="T361" s="171">
        <v>5277901</v>
      </c>
      <c r="U361" s="171">
        <f t="shared" si="39"/>
        <v>5039658</v>
      </c>
      <c r="V361" s="171">
        <f t="shared" si="39"/>
        <v>5039657</v>
      </c>
      <c r="W361" s="171">
        <f t="shared" si="39"/>
        <v>5239513</v>
      </c>
      <c r="X361" s="171">
        <f t="shared" si="39"/>
        <v>5239512</v>
      </c>
      <c r="Y361" s="171">
        <f t="shared" ref="Y361:Z361" si="46">Y414+Y468+Y524+Y579</f>
        <v>5295969</v>
      </c>
      <c r="Z361" s="171">
        <f t="shared" si="46"/>
        <v>5295968</v>
      </c>
      <c r="AA361" s="169"/>
      <c r="AB361" s="169"/>
      <c r="AC361" s="169"/>
      <c r="AD361" s="169"/>
      <c r="AE361" s="169"/>
      <c r="AF361" s="169"/>
      <c r="AG361" s="169"/>
      <c r="AH361" s="169"/>
      <c r="AI361" s="169"/>
      <c r="AJ361" s="169"/>
      <c r="AK361" s="169"/>
    </row>
    <row r="362" spans="2:37" s="168" customFormat="1" ht="14.25" hidden="1" outlineLevel="2">
      <c r="B362" s="168" t="s">
        <v>1</v>
      </c>
      <c r="D362" s="5" t="s">
        <v>54</v>
      </c>
      <c r="E362" s="171">
        <v>17520429</v>
      </c>
      <c r="F362" s="171">
        <v>17979388</v>
      </c>
      <c r="G362" s="171">
        <v>17993187</v>
      </c>
      <c r="H362" s="171">
        <v>17993187</v>
      </c>
      <c r="I362" s="171">
        <v>17943387</v>
      </c>
      <c r="J362" s="171">
        <v>17943388</v>
      </c>
      <c r="K362" s="171">
        <v>19362128</v>
      </c>
      <c r="L362" s="171">
        <v>19362128</v>
      </c>
      <c r="M362" s="171">
        <v>20013113</v>
      </c>
      <c r="N362" s="171">
        <v>20013114</v>
      </c>
      <c r="O362" s="171">
        <v>20141212</v>
      </c>
      <c r="P362" s="171">
        <v>19594212</v>
      </c>
      <c r="Q362" s="171">
        <v>19825095</v>
      </c>
      <c r="R362" s="171">
        <v>19825095</v>
      </c>
      <c r="S362" s="171">
        <v>20604188</v>
      </c>
      <c r="T362" s="171">
        <v>20604188</v>
      </c>
      <c r="U362" s="171">
        <f t="shared" si="39"/>
        <v>18083952</v>
      </c>
      <c r="V362" s="171">
        <f t="shared" si="39"/>
        <v>18083951</v>
      </c>
      <c r="W362" s="171">
        <f t="shared" si="39"/>
        <v>16614884</v>
      </c>
      <c r="X362" s="171">
        <f t="shared" si="39"/>
        <v>16614883</v>
      </c>
      <c r="Y362" s="171">
        <f t="shared" ref="Y362:Z362" si="47">Y415+Y469+Y525+Y580</f>
        <v>16380840</v>
      </c>
      <c r="Z362" s="171">
        <f t="shared" si="47"/>
        <v>16380839</v>
      </c>
      <c r="AA362" s="169"/>
      <c r="AB362" s="169"/>
      <c r="AC362" s="169"/>
      <c r="AD362" s="169"/>
      <c r="AE362" s="169"/>
      <c r="AF362" s="169"/>
      <c r="AG362" s="169"/>
      <c r="AH362" s="169"/>
      <c r="AI362" s="169"/>
      <c r="AJ362" s="169"/>
      <c r="AK362" s="169"/>
    </row>
    <row r="363" spans="2:37" s="168" customFormat="1" ht="14.25" hidden="1" outlineLevel="2">
      <c r="B363" s="168" t="s">
        <v>1</v>
      </c>
      <c r="D363" s="5" t="s">
        <v>485</v>
      </c>
      <c r="E363" s="171">
        <v>4256497</v>
      </c>
      <c r="F363" s="171">
        <v>4368082</v>
      </c>
      <c r="G363" s="171">
        <v>4423150</v>
      </c>
      <c r="H363" s="171">
        <v>4423150</v>
      </c>
      <c r="I363" s="171">
        <v>4250788</v>
      </c>
      <c r="J363" s="171">
        <v>4250789</v>
      </c>
      <c r="K363" s="171">
        <v>5385931</v>
      </c>
      <c r="L363" s="171">
        <v>5169431</v>
      </c>
      <c r="M363" s="171">
        <v>5483108</v>
      </c>
      <c r="N363" s="171">
        <v>5483108</v>
      </c>
      <c r="O363" s="171">
        <v>5460471</v>
      </c>
      <c r="P363" s="171">
        <v>5114536</v>
      </c>
      <c r="Q363" s="171">
        <v>5534898</v>
      </c>
      <c r="R363" s="171">
        <v>5534898</v>
      </c>
      <c r="S363" s="171">
        <v>5264255</v>
      </c>
      <c r="T363" s="171">
        <v>5264255</v>
      </c>
      <c r="U363" s="171">
        <f t="shared" si="39"/>
        <v>5382567</v>
      </c>
      <c r="V363" s="171">
        <f t="shared" si="39"/>
        <v>5382565</v>
      </c>
      <c r="W363" s="171">
        <f t="shared" si="39"/>
        <v>5209600</v>
      </c>
      <c r="X363" s="171">
        <f t="shared" si="39"/>
        <v>5209599</v>
      </c>
      <c r="Y363" s="171">
        <f t="shared" ref="Y363:Z363" si="48">Y416+Y470+Y526+Y581</f>
        <v>5547261</v>
      </c>
      <c r="Z363" s="171">
        <f t="shared" si="48"/>
        <v>5547260</v>
      </c>
      <c r="AA363" s="169"/>
      <c r="AB363" s="169"/>
      <c r="AC363" s="169"/>
      <c r="AD363" s="169"/>
      <c r="AE363" s="169"/>
      <c r="AF363" s="169"/>
      <c r="AG363" s="169"/>
      <c r="AH363" s="169"/>
      <c r="AI363" s="169"/>
      <c r="AJ363" s="169"/>
      <c r="AK363" s="169"/>
    </row>
    <row r="364" spans="2:37" s="168" customFormat="1" ht="14.25" hidden="1" outlineLevel="2">
      <c r="B364" s="168" t="s">
        <v>1</v>
      </c>
      <c r="D364" s="5" t="s">
        <v>56</v>
      </c>
      <c r="E364" s="171">
        <v>2125000</v>
      </c>
      <c r="F364" s="171">
        <v>2125000</v>
      </c>
      <c r="G364" s="171">
        <v>2318375</v>
      </c>
      <c r="H364" s="171">
        <v>2318375</v>
      </c>
      <c r="I364" s="171">
        <v>2092187</v>
      </c>
      <c r="J364" s="171">
        <v>2092187</v>
      </c>
      <c r="K364" s="171">
        <v>2086757</v>
      </c>
      <c r="L364" s="171">
        <v>2086757</v>
      </c>
      <c r="M364" s="171">
        <v>2088598</v>
      </c>
      <c r="N364" s="171">
        <v>2088597</v>
      </c>
      <c r="O364" s="171">
        <v>2539848</v>
      </c>
      <c r="P364" s="171">
        <v>2473033</v>
      </c>
      <c r="Q364" s="171">
        <v>2553182</v>
      </c>
      <c r="R364" s="171">
        <v>2553182</v>
      </c>
      <c r="S364" s="171">
        <v>2485093</v>
      </c>
      <c r="T364" s="171">
        <v>2485093</v>
      </c>
      <c r="U364" s="171">
        <f t="shared" si="39"/>
        <v>2568791</v>
      </c>
      <c r="V364" s="171">
        <f t="shared" si="39"/>
        <v>2568790</v>
      </c>
      <c r="W364" s="171">
        <f t="shared" si="39"/>
        <v>2835381</v>
      </c>
      <c r="X364" s="171">
        <f t="shared" si="39"/>
        <v>2835380</v>
      </c>
      <c r="Y364" s="171">
        <f t="shared" ref="Y364:Z364" si="49">Y417+Y471+Y527+Y582</f>
        <v>2933293</v>
      </c>
      <c r="Z364" s="171">
        <f t="shared" si="49"/>
        <v>2933292</v>
      </c>
      <c r="AA364" s="169"/>
      <c r="AB364" s="169"/>
      <c r="AC364" s="169"/>
      <c r="AD364" s="169"/>
      <c r="AE364" s="169"/>
      <c r="AF364" s="169"/>
      <c r="AG364" s="169"/>
      <c r="AH364" s="169"/>
      <c r="AI364" s="169"/>
      <c r="AJ364" s="169"/>
      <c r="AK364" s="169"/>
    </row>
    <row r="365" spans="2:37" s="168" customFormat="1" ht="14.25" hidden="1" outlineLevel="2">
      <c r="B365" s="168" t="s">
        <v>1</v>
      </c>
      <c r="D365" s="5" t="s">
        <v>486</v>
      </c>
      <c r="E365" s="171">
        <v>6699568</v>
      </c>
      <c r="F365" s="171">
        <v>6875645</v>
      </c>
      <c r="G365" s="171">
        <v>7032624</v>
      </c>
      <c r="H365" s="171">
        <v>7032624</v>
      </c>
      <c r="I365" s="171">
        <v>6825439</v>
      </c>
      <c r="J365" s="171">
        <v>6825439</v>
      </c>
      <c r="K365" s="171">
        <v>6806222</v>
      </c>
      <c r="L365" s="171">
        <v>6806222</v>
      </c>
      <c r="M365" s="171">
        <v>5540541</v>
      </c>
      <c r="N365" s="171">
        <v>5540540</v>
      </c>
      <c r="O365" s="171">
        <v>6457024</v>
      </c>
      <c r="P365" s="171">
        <v>6328540</v>
      </c>
      <c r="Q365" s="171">
        <v>6493375</v>
      </c>
      <c r="R365" s="171">
        <v>6493375</v>
      </c>
      <c r="S365" s="171">
        <v>6290718</v>
      </c>
      <c r="T365" s="171">
        <v>6290718</v>
      </c>
      <c r="U365" s="171">
        <f t="shared" si="39"/>
        <v>6421423</v>
      </c>
      <c r="V365" s="171">
        <f t="shared" si="39"/>
        <v>6421423</v>
      </c>
      <c r="W365" s="171">
        <f t="shared" si="39"/>
        <v>7162663</v>
      </c>
      <c r="X365" s="171">
        <f t="shared" si="39"/>
        <v>7162661</v>
      </c>
      <c r="Y365" s="171">
        <f t="shared" ref="Y365:Z365" si="50">Y418+Y472+Y528+Y583</f>
        <v>6345146</v>
      </c>
      <c r="Z365" s="171">
        <f t="shared" si="50"/>
        <v>6345146</v>
      </c>
      <c r="AA365" s="169"/>
      <c r="AB365" s="169"/>
      <c r="AC365" s="169"/>
      <c r="AD365" s="169"/>
      <c r="AE365" s="169"/>
      <c r="AF365" s="169"/>
      <c r="AG365" s="169"/>
      <c r="AH365" s="169"/>
      <c r="AI365" s="169"/>
      <c r="AJ365" s="169"/>
      <c r="AK365" s="169"/>
    </row>
    <row r="366" spans="2:37" s="168" customFormat="1" ht="14.25" hidden="1" outlineLevel="2">
      <c r="B366" s="168" t="s">
        <v>1</v>
      </c>
      <c r="D366" s="5" t="s">
        <v>487</v>
      </c>
      <c r="E366" s="171">
        <v>6281601</v>
      </c>
      <c r="F366" s="171">
        <v>6446354</v>
      </c>
      <c r="G366" s="171">
        <v>6351197</v>
      </c>
      <c r="H366" s="171">
        <v>6351197</v>
      </c>
      <c r="I366" s="171">
        <v>6089999</v>
      </c>
      <c r="J366" s="171">
        <v>6090000</v>
      </c>
      <c r="K366" s="171">
        <v>6353704</v>
      </c>
      <c r="L366" s="171">
        <v>6353704</v>
      </c>
      <c r="M366" s="171">
        <v>6087727</v>
      </c>
      <c r="N366" s="171">
        <v>6087727</v>
      </c>
      <c r="O366" s="171">
        <v>5753628</v>
      </c>
      <c r="P366" s="171">
        <v>5597665</v>
      </c>
      <c r="Q366" s="171">
        <v>6019347</v>
      </c>
      <c r="R366" s="171">
        <v>6019347</v>
      </c>
      <c r="S366" s="171">
        <v>6103539</v>
      </c>
      <c r="T366" s="171">
        <v>6103539</v>
      </c>
      <c r="U366" s="171">
        <f t="shared" si="39"/>
        <v>5838182</v>
      </c>
      <c r="V366" s="171">
        <f t="shared" si="39"/>
        <v>5838181</v>
      </c>
      <c r="W366" s="171">
        <f t="shared" si="39"/>
        <v>6100118</v>
      </c>
      <c r="X366" s="171">
        <f t="shared" si="39"/>
        <v>6100117</v>
      </c>
      <c r="Y366" s="171">
        <f t="shared" ref="Y366:Z366" si="51">Y419+Y473+Y529+Y584</f>
        <v>6533437</v>
      </c>
      <c r="Z366" s="171">
        <f t="shared" si="51"/>
        <v>6533436</v>
      </c>
      <c r="AA366" s="169"/>
      <c r="AB366" s="169"/>
      <c r="AC366" s="169"/>
      <c r="AD366" s="169"/>
      <c r="AE366" s="169"/>
      <c r="AF366" s="169"/>
      <c r="AG366" s="169"/>
      <c r="AH366" s="169"/>
      <c r="AI366" s="169"/>
      <c r="AJ366" s="169"/>
      <c r="AK366" s="169"/>
    </row>
    <row r="367" spans="2:37" s="168" customFormat="1" ht="14.25" hidden="1" outlineLevel="2">
      <c r="B367" s="168" t="s">
        <v>1</v>
      </c>
      <c r="D367" s="5" t="s">
        <v>488</v>
      </c>
      <c r="E367" s="171">
        <v>18037262</v>
      </c>
      <c r="F367" s="171">
        <v>18510745</v>
      </c>
      <c r="G367" s="171">
        <v>21788187</v>
      </c>
      <c r="H367" s="171">
        <v>21788187</v>
      </c>
      <c r="I367" s="171">
        <v>22087832</v>
      </c>
      <c r="J367" s="171">
        <v>22087832</v>
      </c>
      <c r="K367" s="171">
        <v>24986006</v>
      </c>
      <c r="L367" s="171">
        <v>24986006</v>
      </c>
      <c r="M367" s="171">
        <v>28191440</v>
      </c>
      <c r="N367" s="171">
        <v>28191441</v>
      </c>
      <c r="O367" s="171">
        <v>30268880</v>
      </c>
      <c r="P367" s="171">
        <v>29446827</v>
      </c>
      <c r="Q367" s="171">
        <v>30022848</v>
      </c>
      <c r="R367" s="171">
        <v>30022848</v>
      </c>
      <c r="S367" s="171">
        <v>33136075</v>
      </c>
      <c r="T367" s="171">
        <v>33136075</v>
      </c>
      <c r="U367" s="171">
        <f t="shared" si="39"/>
        <v>33744731</v>
      </c>
      <c r="V367" s="171">
        <f t="shared" si="39"/>
        <v>33744729</v>
      </c>
      <c r="W367" s="171">
        <f t="shared" si="39"/>
        <v>35500002</v>
      </c>
      <c r="X367" s="171">
        <f t="shared" si="39"/>
        <v>35500001</v>
      </c>
      <c r="Y367" s="171">
        <f t="shared" ref="Y367:Z367" si="52">Y420+Y474+Y530+Y585</f>
        <v>39834020</v>
      </c>
      <c r="Z367" s="171">
        <f t="shared" si="52"/>
        <v>39834019</v>
      </c>
      <c r="AA367" s="169"/>
      <c r="AB367" s="169"/>
      <c r="AC367" s="169"/>
      <c r="AD367" s="169"/>
      <c r="AE367" s="169"/>
      <c r="AF367" s="169"/>
      <c r="AG367" s="169"/>
      <c r="AH367" s="169"/>
      <c r="AI367" s="169"/>
      <c r="AJ367" s="169"/>
      <c r="AK367" s="169"/>
    </row>
    <row r="368" spans="2:37" s="168" customFormat="1" ht="14.25" hidden="1" outlineLevel="2">
      <c r="B368" s="168" t="s">
        <v>1</v>
      </c>
      <c r="D368" s="40" t="s">
        <v>489</v>
      </c>
      <c r="E368" s="171">
        <v>76497597</v>
      </c>
      <c r="F368" s="171">
        <v>78509169</v>
      </c>
      <c r="G368" s="171">
        <v>86244041</v>
      </c>
      <c r="H368" s="171">
        <v>86244041</v>
      </c>
      <c r="I368" s="171">
        <v>83218554</v>
      </c>
      <c r="J368" s="171">
        <v>83218554</v>
      </c>
      <c r="K368" s="171">
        <v>84881606</v>
      </c>
      <c r="L368" s="171">
        <v>84881607</v>
      </c>
      <c r="M368" s="171">
        <v>89498204</v>
      </c>
      <c r="N368" s="171">
        <v>89498204</v>
      </c>
      <c r="O368" s="171">
        <v>94564089</v>
      </c>
      <c r="P368" s="171">
        <v>89255846</v>
      </c>
      <c r="Q368" s="171">
        <v>89955379</v>
      </c>
      <c r="R368" s="171">
        <v>89955379</v>
      </c>
      <c r="S368" s="171">
        <v>87146027</v>
      </c>
      <c r="T368" s="171">
        <v>87146027</v>
      </c>
      <c r="U368" s="171">
        <f t="shared" si="39"/>
        <v>85227607</v>
      </c>
      <c r="V368" s="171">
        <f t="shared" si="39"/>
        <v>85227606</v>
      </c>
      <c r="W368" s="171">
        <f t="shared" si="39"/>
        <v>87722604</v>
      </c>
      <c r="X368" s="171">
        <f t="shared" si="39"/>
        <v>87722604</v>
      </c>
      <c r="Y368" s="171">
        <f t="shared" ref="Y368:Z368" si="53">Y421+Y475+Y531+Y586</f>
        <v>94495215</v>
      </c>
      <c r="Z368" s="171">
        <f t="shared" si="53"/>
        <v>94495214</v>
      </c>
      <c r="AA368" s="169"/>
      <c r="AB368" s="169"/>
      <c r="AC368" s="169"/>
      <c r="AD368" s="169"/>
      <c r="AE368" s="169"/>
      <c r="AF368" s="169"/>
      <c r="AG368" s="169"/>
      <c r="AH368" s="169"/>
      <c r="AI368" s="169"/>
      <c r="AJ368" s="169"/>
      <c r="AK368" s="169"/>
    </row>
    <row r="369" spans="2:37" s="168" customFormat="1" ht="14.25" hidden="1" outlineLevel="2">
      <c r="B369" s="168" t="s">
        <v>1</v>
      </c>
      <c r="D369" s="5" t="s">
        <v>60</v>
      </c>
      <c r="E369" s="171">
        <v>18114835</v>
      </c>
      <c r="F369" s="171">
        <v>18590649</v>
      </c>
      <c r="G369" s="171">
        <v>19098188</v>
      </c>
      <c r="H369" s="171">
        <v>19098188</v>
      </c>
      <c r="I369" s="171">
        <v>18713797</v>
      </c>
      <c r="J369" s="171">
        <v>18713798</v>
      </c>
      <c r="K369" s="171">
        <v>18628771</v>
      </c>
      <c r="L369" s="171">
        <v>18628771</v>
      </c>
      <c r="M369" s="171">
        <v>18658677</v>
      </c>
      <c r="N369" s="171">
        <v>18658677</v>
      </c>
      <c r="O369" s="171">
        <v>17668067</v>
      </c>
      <c r="P369" s="171">
        <v>17203333</v>
      </c>
      <c r="Q369" s="171">
        <v>16587948</v>
      </c>
      <c r="R369" s="171">
        <v>16587948</v>
      </c>
      <c r="S369" s="171">
        <v>15193419</v>
      </c>
      <c r="T369" s="171">
        <v>15193419</v>
      </c>
      <c r="U369" s="171">
        <f t="shared" si="39"/>
        <v>14536060</v>
      </c>
      <c r="V369" s="171">
        <f t="shared" si="39"/>
        <v>14536060</v>
      </c>
      <c r="W369" s="171">
        <f t="shared" si="39"/>
        <v>15867734</v>
      </c>
      <c r="X369" s="171">
        <f t="shared" si="39"/>
        <v>15867733</v>
      </c>
      <c r="Y369" s="171">
        <f t="shared" ref="Y369:Z369" si="54">Y422+Y476+Y532+Y587</f>
        <v>16479471</v>
      </c>
      <c r="Z369" s="171">
        <f t="shared" si="54"/>
        <v>16479469</v>
      </c>
      <c r="AA369" s="169"/>
      <c r="AB369" s="169"/>
      <c r="AC369" s="169"/>
      <c r="AD369" s="169"/>
      <c r="AE369" s="169"/>
      <c r="AF369" s="169"/>
      <c r="AG369" s="169"/>
      <c r="AH369" s="169"/>
      <c r="AI369" s="169"/>
      <c r="AJ369" s="169"/>
      <c r="AK369" s="169"/>
    </row>
    <row r="370" spans="2:37" s="168" customFormat="1" ht="14.25" hidden="1" outlineLevel="2">
      <c r="B370" s="168" t="s">
        <v>1</v>
      </c>
      <c r="D370" s="5" t="s">
        <v>490</v>
      </c>
      <c r="E370" s="171">
        <v>32603334</v>
      </c>
      <c r="F370" s="171">
        <v>33459456</v>
      </c>
      <c r="G370" s="171">
        <v>32261929</v>
      </c>
      <c r="H370" s="171">
        <v>32261929</v>
      </c>
      <c r="I370" s="171">
        <v>29079265</v>
      </c>
      <c r="J370" s="171">
        <v>29079266</v>
      </c>
      <c r="K370" s="171">
        <v>31642383</v>
      </c>
      <c r="L370" s="171">
        <v>31642383</v>
      </c>
      <c r="M370" s="171">
        <v>33356211</v>
      </c>
      <c r="N370" s="171">
        <v>33356210</v>
      </c>
      <c r="O370" s="171">
        <v>31994399</v>
      </c>
      <c r="P370" s="171">
        <v>31125485</v>
      </c>
      <c r="Q370" s="171">
        <v>31020092</v>
      </c>
      <c r="R370" s="171">
        <v>31020092</v>
      </c>
      <c r="S370" s="171">
        <v>33758308</v>
      </c>
      <c r="T370" s="171">
        <v>33758308</v>
      </c>
      <c r="U370" s="171">
        <f t="shared" si="39"/>
        <v>32113304</v>
      </c>
      <c r="V370" s="171">
        <f t="shared" si="39"/>
        <v>32113303</v>
      </c>
      <c r="W370" s="171">
        <f t="shared" si="39"/>
        <v>31794915</v>
      </c>
      <c r="X370" s="171">
        <f t="shared" si="39"/>
        <v>31794914</v>
      </c>
      <c r="Y370" s="171">
        <f t="shared" ref="Y370:Z370" si="55">Y423+Y477+Y533+Y588</f>
        <v>32105981</v>
      </c>
      <c r="Z370" s="171">
        <f t="shared" si="55"/>
        <v>32105979</v>
      </c>
      <c r="AA370" s="169"/>
      <c r="AB370" s="169"/>
      <c r="AC370" s="169"/>
      <c r="AD370" s="169"/>
      <c r="AE370" s="169"/>
      <c r="AF370" s="169"/>
      <c r="AG370" s="169"/>
      <c r="AH370" s="169"/>
      <c r="AI370" s="169"/>
      <c r="AJ370" s="169"/>
      <c r="AK370" s="169"/>
    </row>
    <row r="371" spans="2:37" s="168" customFormat="1" ht="14.25" hidden="1" outlineLevel="2">
      <c r="B371" s="168" t="s">
        <v>1</v>
      </c>
      <c r="D371" s="5" t="s">
        <v>62</v>
      </c>
      <c r="E371" s="171">
        <v>2389979</v>
      </c>
      <c r="F371" s="171">
        <v>2452997</v>
      </c>
      <c r="G371" s="171">
        <v>2436909</v>
      </c>
      <c r="H371" s="171">
        <v>2436909</v>
      </c>
      <c r="I371" s="171">
        <v>2494309</v>
      </c>
      <c r="J371" s="171">
        <v>2494309</v>
      </c>
      <c r="K371" s="171">
        <v>2738876</v>
      </c>
      <c r="L371" s="171">
        <v>2738876</v>
      </c>
      <c r="M371" s="171">
        <v>2687125</v>
      </c>
      <c r="N371" s="171">
        <v>2687125</v>
      </c>
      <c r="O371" s="171">
        <v>2703691</v>
      </c>
      <c r="P371" s="171">
        <v>2632568</v>
      </c>
      <c r="Q371" s="171">
        <v>2056921</v>
      </c>
      <c r="R371" s="171">
        <v>2056921</v>
      </c>
      <c r="S371" s="171">
        <v>2280532</v>
      </c>
      <c r="T371" s="171">
        <v>2280532</v>
      </c>
      <c r="U371" s="171">
        <f t="shared" si="39"/>
        <v>2444593</v>
      </c>
      <c r="V371" s="171">
        <f t="shared" si="39"/>
        <v>2444591</v>
      </c>
      <c r="W371" s="171">
        <f t="shared" si="39"/>
        <v>2642997</v>
      </c>
      <c r="X371" s="171">
        <f t="shared" si="39"/>
        <v>2642996</v>
      </c>
      <c r="Y371" s="171">
        <f t="shared" ref="Y371:Z371" si="56">Y424+Y478+Y534+Y589</f>
        <v>2538541</v>
      </c>
      <c r="Z371" s="171">
        <f t="shared" si="56"/>
        <v>2538541</v>
      </c>
      <c r="AA371" s="169"/>
      <c r="AB371" s="169"/>
      <c r="AC371" s="169"/>
      <c r="AD371" s="169"/>
      <c r="AE371" s="169"/>
      <c r="AF371" s="169"/>
      <c r="AG371" s="169"/>
      <c r="AH371" s="169"/>
      <c r="AI371" s="169"/>
      <c r="AJ371" s="169"/>
      <c r="AK371" s="169"/>
    </row>
    <row r="372" spans="2:37" s="168" customFormat="1" ht="14.25" hidden="1" outlineLevel="2">
      <c r="B372" s="168" t="s">
        <v>1</v>
      </c>
      <c r="D372" s="5" t="s">
        <v>63</v>
      </c>
      <c r="E372" s="171">
        <v>4417467</v>
      </c>
      <c r="F372" s="171">
        <v>4533347</v>
      </c>
      <c r="G372" s="171">
        <v>5284284</v>
      </c>
      <c r="H372" s="171">
        <v>5284284</v>
      </c>
      <c r="I372" s="171">
        <v>4745500</v>
      </c>
      <c r="J372" s="171">
        <v>4745500</v>
      </c>
      <c r="K372" s="171">
        <v>4720401</v>
      </c>
      <c r="L372" s="171">
        <v>4720401</v>
      </c>
      <c r="M372" s="171">
        <v>3819313</v>
      </c>
      <c r="N372" s="171">
        <v>3819312</v>
      </c>
      <c r="O372" s="171">
        <v>3354645</v>
      </c>
      <c r="P372" s="171">
        <v>3264506</v>
      </c>
      <c r="Q372" s="171">
        <v>3365990</v>
      </c>
      <c r="R372" s="171">
        <v>3365990</v>
      </c>
      <c r="S372" s="171">
        <v>3759208</v>
      </c>
      <c r="T372" s="171">
        <v>3759208</v>
      </c>
      <c r="U372" s="171">
        <f t="shared" si="39"/>
        <v>3661357</v>
      </c>
      <c r="V372" s="171">
        <f t="shared" si="39"/>
        <v>3661356</v>
      </c>
      <c r="W372" s="171">
        <f t="shared" si="39"/>
        <v>4085599</v>
      </c>
      <c r="X372" s="171">
        <f t="shared" si="39"/>
        <v>4085598</v>
      </c>
      <c r="Y372" s="171">
        <f t="shared" ref="Y372:Z372" si="57">Y425+Y479+Y535+Y590</f>
        <v>4608371</v>
      </c>
      <c r="Z372" s="171">
        <f t="shared" si="57"/>
        <v>4608370</v>
      </c>
      <c r="AA372" s="169"/>
      <c r="AB372" s="169"/>
      <c r="AC372" s="169"/>
      <c r="AD372" s="169"/>
      <c r="AE372" s="169"/>
      <c r="AF372" s="169"/>
      <c r="AG372" s="169"/>
      <c r="AH372" s="169"/>
      <c r="AI372" s="169"/>
      <c r="AJ372" s="169"/>
      <c r="AK372" s="169"/>
    </row>
    <row r="373" spans="2:37" s="168" customFormat="1" ht="14.25" hidden="1" outlineLevel="2">
      <c r="B373" s="168" t="s">
        <v>1</v>
      </c>
      <c r="D373" s="5" t="s">
        <v>491</v>
      </c>
      <c r="E373" s="171">
        <v>6137186</v>
      </c>
      <c r="F373" s="171">
        <v>6297915</v>
      </c>
      <c r="G373" s="171">
        <v>6386077</v>
      </c>
      <c r="H373" s="171">
        <v>6386077</v>
      </c>
      <c r="I373" s="171">
        <v>6016048</v>
      </c>
      <c r="J373" s="171">
        <v>6016049</v>
      </c>
      <c r="K373" s="171">
        <v>6570405</v>
      </c>
      <c r="L373" s="171">
        <v>6570405</v>
      </c>
      <c r="M373" s="171">
        <v>6955071</v>
      </c>
      <c r="N373" s="171">
        <v>6955070</v>
      </c>
      <c r="O373" s="171">
        <v>7074706</v>
      </c>
      <c r="P373" s="171">
        <v>6882571</v>
      </c>
      <c r="Q373" s="171">
        <v>7581418</v>
      </c>
      <c r="R373" s="171">
        <v>7581418</v>
      </c>
      <c r="S373" s="171">
        <v>7451692</v>
      </c>
      <c r="T373" s="171">
        <v>7451692</v>
      </c>
      <c r="U373" s="171">
        <f t="shared" si="39"/>
        <v>7228388</v>
      </c>
      <c r="V373" s="171">
        <f t="shared" si="39"/>
        <v>7228387</v>
      </c>
      <c r="W373" s="171">
        <f t="shared" si="39"/>
        <v>6836260</v>
      </c>
      <c r="X373" s="171">
        <f t="shared" si="39"/>
        <v>6836259</v>
      </c>
      <c r="Y373" s="171">
        <f t="shared" ref="Y373:Z373" si="58">Y426+Y480+Y536+Y591</f>
        <v>6772938</v>
      </c>
      <c r="Z373" s="171">
        <f t="shared" si="58"/>
        <v>6772938</v>
      </c>
      <c r="AA373" s="169"/>
      <c r="AB373" s="169"/>
      <c r="AC373" s="169"/>
      <c r="AD373" s="169"/>
      <c r="AE373" s="169"/>
      <c r="AF373" s="169"/>
      <c r="AG373" s="169"/>
      <c r="AH373" s="169"/>
      <c r="AI373" s="169"/>
      <c r="AJ373" s="169"/>
      <c r="AK373" s="169"/>
    </row>
    <row r="374" spans="2:37" s="168" customFormat="1" ht="14.25" hidden="1" outlineLevel="2">
      <c r="B374" s="168" t="s">
        <v>1</v>
      </c>
      <c r="D374" s="5" t="s">
        <v>65</v>
      </c>
      <c r="E374" s="171">
        <v>4551804</v>
      </c>
      <c r="F374" s="171">
        <v>4671201</v>
      </c>
      <c r="G374" s="171">
        <v>4991171</v>
      </c>
      <c r="H374" s="171">
        <v>4991171</v>
      </c>
      <c r="I374" s="171">
        <v>5357832</v>
      </c>
      <c r="J374" s="171">
        <v>5357832</v>
      </c>
      <c r="K374" s="171">
        <v>5534849</v>
      </c>
      <c r="L374" s="171">
        <v>5534849</v>
      </c>
      <c r="M374" s="171">
        <v>6497815</v>
      </c>
      <c r="N374" s="171">
        <v>6497816</v>
      </c>
      <c r="O374" s="171">
        <v>6802312</v>
      </c>
      <c r="P374" s="171">
        <v>6151758</v>
      </c>
      <c r="Q374" s="171">
        <v>6692330</v>
      </c>
      <c r="R374" s="171">
        <v>6692330</v>
      </c>
      <c r="S374" s="171">
        <v>7255805</v>
      </c>
      <c r="T374" s="171">
        <v>7255805</v>
      </c>
      <c r="U374" s="171">
        <f t="shared" si="39"/>
        <v>6525440</v>
      </c>
      <c r="V374" s="171">
        <f t="shared" si="39"/>
        <v>6525438</v>
      </c>
      <c r="W374" s="171">
        <f t="shared" si="39"/>
        <v>6376789</v>
      </c>
      <c r="X374" s="171">
        <f t="shared" si="39"/>
        <v>6376787</v>
      </c>
      <c r="Y374" s="171">
        <f t="shared" ref="Y374:Z374" si="59">Y427+Y481+Y537+Y592</f>
        <v>6765978</v>
      </c>
      <c r="Z374" s="171">
        <f t="shared" si="59"/>
        <v>6765977</v>
      </c>
      <c r="AA374" s="169"/>
      <c r="AB374" s="169"/>
      <c r="AC374" s="169"/>
      <c r="AD374" s="169"/>
      <c r="AE374" s="169"/>
      <c r="AF374" s="169"/>
      <c r="AG374" s="169"/>
      <c r="AH374" s="169"/>
      <c r="AI374" s="169"/>
      <c r="AJ374" s="169"/>
      <c r="AK374" s="169"/>
    </row>
    <row r="375" spans="2:37" s="168" customFormat="1" ht="14.25" hidden="1" outlineLevel="2">
      <c r="B375" s="168" t="s">
        <v>1</v>
      </c>
      <c r="D375" s="5" t="s">
        <v>66</v>
      </c>
      <c r="E375" s="171">
        <v>60033459</v>
      </c>
      <c r="F375" s="171">
        <v>61609925</v>
      </c>
      <c r="G375" s="171">
        <v>66641337</v>
      </c>
      <c r="H375" s="171">
        <v>66641337</v>
      </c>
      <c r="I375" s="171">
        <v>59209229</v>
      </c>
      <c r="J375" s="171">
        <v>59209229</v>
      </c>
      <c r="K375" s="171">
        <v>61233118</v>
      </c>
      <c r="L375" s="171">
        <v>61233118</v>
      </c>
      <c r="M375" s="171">
        <v>63627433</v>
      </c>
      <c r="N375" s="171">
        <v>63627432</v>
      </c>
      <c r="O375" s="171">
        <v>66878129</v>
      </c>
      <c r="P375" s="171">
        <v>65061829</v>
      </c>
      <c r="Q375" s="171">
        <v>70326503</v>
      </c>
      <c r="R375" s="171">
        <v>70326503</v>
      </c>
      <c r="S375" s="171">
        <v>69148935</v>
      </c>
      <c r="T375" s="171">
        <v>69148935</v>
      </c>
      <c r="U375" s="171">
        <f t="shared" ref="U375:X394" si="60">U428+U482+U538+U593</f>
        <v>69995428</v>
      </c>
      <c r="V375" s="171">
        <f t="shared" si="60"/>
        <v>69995426</v>
      </c>
      <c r="W375" s="171">
        <f t="shared" si="60"/>
        <v>68108943</v>
      </c>
      <c r="X375" s="171">
        <f t="shared" si="60"/>
        <v>68108943</v>
      </c>
      <c r="Y375" s="171">
        <f t="shared" ref="Y375:Z375" si="61">Y428+Y482+Y538+Y593</f>
        <v>67325955</v>
      </c>
      <c r="Z375" s="171">
        <f t="shared" si="61"/>
        <v>67325953</v>
      </c>
      <c r="AA375" s="169"/>
      <c r="AB375" s="169"/>
      <c r="AC375" s="169"/>
      <c r="AD375" s="169"/>
      <c r="AE375" s="169"/>
      <c r="AF375" s="169"/>
      <c r="AG375" s="169"/>
      <c r="AH375" s="169"/>
      <c r="AI375" s="169"/>
      <c r="AJ375" s="169"/>
      <c r="AK375" s="169"/>
    </row>
    <row r="376" spans="2:37" s="168" customFormat="1" ht="14.25" hidden="1" outlineLevel="2">
      <c r="B376" s="168" t="s">
        <v>1</v>
      </c>
      <c r="D376" s="5" t="s">
        <v>492</v>
      </c>
      <c r="E376" s="171">
        <v>6557649</v>
      </c>
      <c r="F376" s="171">
        <v>6729154</v>
      </c>
      <c r="G376" s="171">
        <v>7753048</v>
      </c>
      <c r="H376" s="171">
        <v>7753048</v>
      </c>
      <c r="I376" s="171">
        <v>7063893</v>
      </c>
      <c r="J376" s="171">
        <v>7063892</v>
      </c>
      <c r="K376" s="171">
        <v>7953194</v>
      </c>
      <c r="L376" s="171">
        <v>7953194</v>
      </c>
      <c r="M376" s="171">
        <v>7674235</v>
      </c>
      <c r="N376" s="171">
        <v>7674235</v>
      </c>
      <c r="O376" s="171">
        <v>8323841</v>
      </c>
      <c r="P376" s="171">
        <v>8203795</v>
      </c>
      <c r="Q376" s="171">
        <v>8027074</v>
      </c>
      <c r="R376" s="171">
        <v>8027074</v>
      </c>
      <c r="S376" s="171">
        <v>7114241</v>
      </c>
      <c r="T376" s="171">
        <v>7114241</v>
      </c>
      <c r="U376" s="171">
        <f t="shared" si="60"/>
        <v>6004410</v>
      </c>
      <c r="V376" s="171">
        <f t="shared" si="60"/>
        <v>6004409</v>
      </c>
      <c r="W376" s="171">
        <f t="shared" si="60"/>
        <v>6360559</v>
      </c>
      <c r="X376" s="171">
        <f t="shared" si="60"/>
        <v>6360558</v>
      </c>
      <c r="Y376" s="171">
        <f t="shared" ref="Y376:Z376" si="62">Y429+Y483+Y539+Y594</f>
        <v>6844480</v>
      </c>
      <c r="Z376" s="171">
        <f t="shared" si="62"/>
        <v>6844479</v>
      </c>
      <c r="AA376" s="169"/>
      <c r="AB376" s="169"/>
      <c r="AC376" s="169"/>
      <c r="AD376" s="169"/>
      <c r="AE376" s="169"/>
      <c r="AF376" s="169"/>
      <c r="AG376" s="169"/>
      <c r="AH376" s="169"/>
      <c r="AI376" s="169"/>
      <c r="AJ376" s="169"/>
      <c r="AK376" s="169"/>
    </row>
    <row r="377" spans="2:37" s="168" customFormat="1" ht="14.25" hidden="1" outlineLevel="2">
      <c r="B377" s="168" t="s">
        <v>1</v>
      </c>
      <c r="D377" s="5" t="s">
        <v>68</v>
      </c>
      <c r="E377" s="171">
        <v>9584009</v>
      </c>
      <c r="F377" s="171">
        <v>9835697</v>
      </c>
      <c r="G377" s="171">
        <v>11438851</v>
      </c>
      <c r="H377" s="171">
        <v>11438851</v>
      </c>
      <c r="I377" s="171">
        <v>10210989</v>
      </c>
      <c r="J377" s="171">
        <v>10210989</v>
      </c>
      <c r="K377" s="171">
        <v>10156983</v>
      </c>
      <c r="L377" s="171">
        <v>10156983</v>
      </c>
      <c r="M377" s="171">
        <v>10183214</v>
      </c>
      <c r="N377" s="171">
        <v>10183215</v>
      </c>
      <c r="O377" s="171">
        <v>11946298</v>
      </c>
      <c r="P377" s="171">
        <v>11632057</v>
      </c>
      <c r="Q377" s="171">
        <v>11248692</v>
      </c>
      <c r="R377" s="171">
        <v>11248692</v>
      </c>
      <c r="S377" s="171">
        <v>10583081</v>
      </c>
      <c r="T377" s="171">
        <v>10583081</v>
      </c>
      <c r="U377" s="171">
        <f t="shared" si="60"/>
        <v>9980673</v>
      </c>
      <c r="V377" s="171">
        <f t="shared" si="60"/>
        <v>9980671</v>
      </c>
      <c r="W377" s="171">
        <f t="shared" si="60"/>
        <v>9728706</v>
      </c>
      <c r="X377" s="171">
        <f t="shared" si="60"/>
        <v>9728706</v>
      </c>
      <c r="Y377" s="171">
        <f t="shared" ref="Y377:Z377" si="63">Y430+Y484+Y540+Y595</f>
        <v>9168317</v>
      </c>
      <c r="Z377" s="171">
        <f t="shared" si="63"/>
        <v>9168316</v>
      </c>
      <c r="AA377" s="169"/>
      <c r="AB377" s="169"/>
      <c r="AC377" s="169"/>
      <c r="AD377" s="169"/>
      <c r="AE377" s="169"/>
      <c r="AF377" s="169"/>
      <c r="AG377" s="169"/>
      <c r="AH377" s="169"/>
      <c r="AI377" s="169"/>
      <c r="AJ377" s="169"/>
      <c r="AK377" s="169"/>
    </row>
    <row r="378" spans="2:37" s="168" customFormat="1" ht="14.25" hidden="1" outlineLevel="2">
      <c r="B378" s="168" t="s">
        <v>1</v>
      </c>
      <c r="D378" s="5" t="s">
        <v>69</v>
      </c>
      <c r="E378" s="171">
        <v>12455727</v>
      </c>
      <c r="F378" s="171">
        <v>12783373</v>
      </c>
      <c r="G378" s="171">
        <v>12703277</v>
      </c>
      <c r="H378" s="171">
        <v>12703277</v>
      </c>
      <c r="I378" s="171">
        <v>11487787</v>
      </c>
      <c r="J378" s="171">
        <v>11487788</v>
      </c>
      <c r="K378" s="171">
        <v>12625337</v>
      </c>
      <c r="L378" s="171">
        <v>12625337</v>
      </c>
      <c r="M378" s="171">
        <v>12482036</v>
      </c>
      <c r="N378" s="171">
        <v>12482036</v>
      </c>
      <c r="O378" s="171">
        <v>11377690</v>
      </c>
      <c r="P378" s="171">
        <v>11069534</v>
      </c>
      <c r="Q378" s="171">
        <v>10893267</v>
      </c>
      <c r="R378" s="171">
        <v>10893267</v>
      </c>
      <c r="S378" s="171">
        <v>10949400</v>
      </c>
      <c r="T378" s="171">
        <v>10949400</v>
      </c>
      <c r="U378" s="171">
        <f t="shared" si="60"/>
        <v>10159928</v>
      </c>
      <c r="V378" s="171">
        <f t="shared" si="60"/>
        <v>10159927</v>
      </c>
      <c r="W378" s="171">
        <f t="shared" si="60"/>
        <v>10280078</v>
      </c>
      <c r="X378" s="171">
        <f t="shared" si="60"/>
        <v>10280077</v>
      </c>
      <c r="Y378" s="171">
        <f t="shared" ref="Y378:Z378" si="64">Y431+Y485+Y541+Y596</f>
        <v>11347927</v>
      </c>
      <c r="Z378" s="171">
        <f t="shared" si="64"/>
        <v>11347926</v>
      </c>
      <c r="AA378" s="169"/>
      <c r="AB378" s="169"/>
      <c r="AC378" s="169"/>
      <c r="AD378" s="169"/>
      <c r="AE378" s="169"/>
      <c r="AF378" s="169"/>
      <c r="AG378" s="169"/>
      <c r="AH378" s="169"/>
      <c r="AI378" s="169"/>
      <c r="AJ378" s="169"/>
      <c r="AK378" s="169"/>
    </row>
    <row r="379" spans="2:37" s="168" customFormat="1" ht="14.25" hidden="1" outlineLevel="2">
      <c r="B379" s="168" t="s">
        <v>1</v>
      </c>
      <c r="D379" s="5" t="s">
        <v>493</v>
      </c>
      <c r="E379" s="171">
        <v>11018980</v>
      </c>
      <c r="F379" s="171">
        <v>11306731</v>
      </c>
      <c r="G379" s="171">
        <v>11104988</v>
      </c>
      <c r="H379" s="171">
        <v>11104988</v>
      </c>
      <c r="I379" s="171">
        <v>10052617</v>
      </c>
      <c r="J379" s="171">
        <v>10052618</v>
      </c>
      <c r="K379" s="171">
        <v>10060064</v>
      </c>
      <c r="L379" s="171">
        <v>10060064</v>
      </c>
      <c r="M379" s="171">
        <v>9910292</v>
      </c>
      <c r="N379" s="171">
        <v>9910293</v>
      </c>
      <c r="O379" s="171">
        <v>9774696</v>
      </c>
      <c r="P379" s="171">
        <v>9517578</v>
      </c>
      <c r="Q379" s="171">
        <v>9330699</v>
      </c>
      <c r="R379" s="171">
        <v>9330699</v>
      </c>
      <c r="S379" s="171">
        <v>8680108</v>
      </c>
      <c r="T379" s="171">
        <v>8680108</v>
      </c>
      <c r="U379" s="171">
        <f t="shared" si="60"/>
        <v>9096119</v>
      </c>
      <c r="V379" s="171">
        <f t="shared" si="60"/>
        <v>9096118</v>
      </c>
      <c r="W379" s="171">
        <f t="shared" si="60"/>
        <v>9919220</v>
      </c>
      <c r="X379" s="171">
        <f t="shared" si="60"/>
        <v>9919220</v>
      </c>
      <c r="Y379" s="171">
        <f t="shared" ref="Y379:Z379" si="65">Y432+Y486+Y542+Y597</f>
        <v>10424439</v>
      </c>
      <c r="Z379" s="171">
        <f t="shared" si="65"/>
        <v>10424437</v>
      </c>
      <c r="AA379" s="169"/>
      <c r="AB379" s="169"/>
      <c r="AC379" s="169"/>
      <c r="AD379" s="169"/>
      <c r="AE379" s="169"/>
      <c r="AF379" s="169"/>
      <c r="AG379" s="169"/>
      <c r="AH379" s="169"/>
      <c r="AI379" s="169"/>
      <c r="AJ379" s="169"/>
      <c r="AK379" s="169"/>
    </row>
    <row r="380" spans="2:37" s="168" customFormat="1" ht="14.25" hidden="1" outlineLevel="2">
      <c r="B380" s="168" t="s">
        <v>1</v>
      </c>
      <c r="D380" s="5" t="s">
        <v>494</v>
      </c>
      <c r="E380" s="171">
        <v>32086891</v>
      </c>
      <c r="F380" s="171">
        <v>32931541</v>
      </c>
      <c r="G380" s="171">
        <v>39072888</v>
      </c>
      <c r="H380" s="171">
        <v>39072888</v>
      </c>
      <c r="I380" s="171">
        <v>40741801</v>
      </c>
      <c r="J380" s="171">
        <v>40741801</v>
      </c>
      <c r="K380" s="171">
        <v>49155327</v>
      </c>
      <c r="L380" s="171">
        <v>49155327</v>
      </c>
      <c r="M380" s="171">
        <v>54856528</v>
      </c>
      <c r="N380" s="171">
        <v>54856528</v>
      </c>
      <c r="O380" s="171">
        <v>58585743</v>
      </c>
      <c r="P380" s="171">
        <v>56994651</v>
      </c>
      <c r="Q380" s="171">
        <v>63235414</v>
      </c>
      <c r="R380" s="171">
        <v>63235414</v>
      </c>
      <c r="S380" s="171">
        <v>72475700</v>
      </c>
      <c r="T380" s="171">
        <v>72475700</v>
      </c>
      <c r="U380" s="171">
        <f t="shared" si="60"/>
        <v>74093146</v>
      </c>
      <c r="V380" s="171">
        <f t="shared" si="60"/>
        <v>74093145</v>
      </c>
      <c r="W380" s="171">
        <f t="shared" si="60"/>
        <v>77956615</v>
      </c>
      <c r="X380" s="171">
        <f t="shared" si="60"/>
        <v>77956614</v>
      </c>
      <c r="Y380" s="171">
        <f t="shared" ref="Y380:Z380" si="66">Y433+Y487+Y543+Y598</f>
        <v>78657933</v>
      </c>
      <c r="Z380" s="171">
        <f t="shared" si="66"/>
        <v>78657932</v>
      </c>
      <c r="AA380" s="169"/>
      <c r="AB380" s="169"/>
      <c r="AC380" s="169"/>
      <c r="AD380" s="169"/>
      <c r="AE380" s="169"/>
      <c r="AF380" s="169"/>
      <c r="AG380" s="169"/>
      <c r="AH380" s="169"/>
      <c r="AI380" s="169"/>
      <c r="AJ380" s="169"/>
      <c r="AK380" s="169"/>
    </row>
    <row r="381" spans="2:37" s="168" customFormat="1" ht="14.25" hidden="1" outlineLevel="2">
      <c r="B381" s="168" t="s">
        <v>1</v>
      </c>
      <c r="D381" s="5" t="s">
        <v>72</v>
      </c>
      <c r="E381" s="171">
        <v>11445598</v>
      </c>
      <c r="F381" s="171">
        <v>11746262</v>
      </c>
      <c r="G381" s="171">
        <v>11534385</v>
      </c>
      <c r="H381" s="171">
        <v>11534385</v>
      </c>
      <c r="I381" s="171">
        <v>11896934</v>
      </c>
      <c r="J381" s="171">
        <v>11896934</v>
      </c>
      <c r="K381" s="171">
        <v>13277866</v>
      </c>
      <c r="L381" s="171">
        <v>13277866</v>
      </c>
      <c r="M381" s="171">
        <v>13803602</v>
      </c>
      <c r="N381" s="171">
        <v>13803602</v>
      </c>
      <c r="O381" s="171">
        <v>13389075</v>
      </c>
      <c r="P381" s="171">
        <v>13036884</v>
      </c>
      <c r="Q381" s="171">
        <v>13895905</v>
      </c>
      <c r="R381" s="171">
        <v>13895905</v>
      </c>
      <c r="S381" s="171">
        <v>13456451</v>
      </c>
      <c r="T381" s="171">
        <v>13456451</v>
      </c>
      <c r="U381" s="171">
        <f t="shared" si="60"/>
        <v>12109138</v>
      </c>
      <c r="V381" s="171">
        <f t="shared" si="60"/>
        <v>12109136</v>
      </c>
      <c r="W381" s="171">
        <f t="shared" si="60"/>
        <v>12343261</v>
      </c>
      <c r="X381" s="171">
        <f t="shared" si="60"/>
        <v>12343260</v>
      </c>
      <c r="Y381" s="171">
        <f t="shared" ref="Y381:Z381" si="67">Y434+Y488+Y544+Y599</f>
        <v>12500515</v>
      </c>
      <c r="Z381" s="171">
        <f t="shared" si="67"/>
        <v>12500515</v>
      </c>
      <c r="AA381" s="169"/>
      <c r="AB381" s="169"/>
      <c r="AC381" s="169"/>
      <c r="AD381" s="169"/>
      <c r="AE381" s="169"/>
      <c r="AF381" s="169"/>
      <c r="AG381" s="169"/>
      <c r="AH381" s="169"/>
      <c r="AI381" s="169"/>
      <c r="AJ381" s="169"/>
      <c r="AK381" s="169"/>
    </row>
    <row r="382" spans="2:37" s="168" customFormat="1" ht="14.25" hidden="1" outlineLevel="2">
      <c r="B382" s="168" t="s">
        <v>1</v>
      </c>
      <c r="D382" s="5" t="s">
        <v>73</v>
      </c>
      <c r="E382" s="171">
        <v>7896227</v>
      </c>
      <c r="F382" s="171">
        <v>8103503</v>
      </c>
      <c r="G382" s="171">
        <v>8450752</v>
      </c>
      <c r="H382" s="171">
        <v>8450752</v>
      </c>
      <c r="I382" s="171">
        <v>8053041</v>
      </c>
      <c r="J382" s="171">
        <v>8053041</v>
      </c>
      <c r="K382" s="171">
        <v>9967237</v>
      </c>
      <c r="L382" s="171">
        <v>9967237</v>
      </c>
      <c r="M382" s="171">
        <v>9976869</v>
      </c>
      <c r="N382" s="171">
        <v>9776870</v>
      </c>
      <c r="O382" s="171">
        <v>9342757</v>
      </c>
      <c r="P382" s="171">
        <v>8755609</v>
      </c>
      <c r="Q382" s="171">
        <v>8524566</v>
      </c>
      <c r="R382" s="171">
        <v>8524566</v>
      </c>
      <c r="S382" s="171">
        <v>8514334</v>
      </c>
      <c r="T382" s="171">
        <v>8514334</v>
      </c>
      <c r="U382" s="171">
        <f t="shared" si="60"/>
        <v>7298179</v>
      </c>
      <c r="V382" s="171">
        <f t="shared" si="60"/>
        <v>7298179</v>
      </c>
      <c r="W382" s="171">
        <f t="shared" si="60"/>
        <v>8040832</v>
      </c>
      <c r="X382" s="171">
        <f t="shared" si="60"/>
        <v>8040832</v>
      </c>
      <c r="Y382" s="171">
        <f t="shared" ref="Y382:Z382" si="68">Y435+Y489+Y545+Y600</f>
        <v>7191800</v>
      </c>
      <c r="Z382" s="171">
        <f t="shared" si="68"/>
        <v>7191798</v>
      </c>
      <c r="AA382" s="169"/>
      <c r="AB382" s="169"/>
      <c r="AC382" s="169"/>
      <c r="AD382" s="169"/>
      <c r="AE382" s="169"/>
      <c r="AF382" s="169"/>
      <c r="AG382" s="169"/>
      <c r="AH382" s="169"/>
      <c r="AI382" s="169"/>
      <c r="AJ382" s="169"/>
      <c r="AK382" s="169"/>
    </row>
    <row r="383" spans="2:37" s="168" customFormat="1" ht="14.25" hidden="1" outlineLevel="2">
      <c r="B383" s="168" t="s">
        <v>1</v>
      </c>
      <c r="D383" s="5" t="s">
        <v>74</v>
      </c>
      <c r="E383" s="171">
        <v>7082680</v>
      </c>
      <c r="F383" s="171">
        <v>7268781</v>
      </c>
      <c r="G383" s="171">
        <v>8926748</v>
      </c>
      <c r="H383" s="171">
        <v>8926748</v>
      </c>
      <c r="I383" s="171">
        <v>8899420</v>
      </c>
      <c r="J383" s="171">
        <v>8899420</v>
      </c>
      <c r="K383" s="171">
        <v>10580526</v>
      </c>
      <c r="L383" s="171">
        <v>10580526</v>
      </c>
      <c r="M383" s="171">
        <v>12124659</v>
      </c>
      <c r="N383" s="171">
        <v>12124659</v>
      </c>
      <c r="O383" s="171">
        <v>14412855</v>
      </c>
      <c r="P383" s="171">
        <v>14021426</v>
      </c>
      <c r="Q383" s="171">
        <v>15609936</v>
      </c>
      <c r="R383" s="171">
        <v>15609936</v>
      </c>
      <c r="S383" s="171">
        <v>16262313</v>
      </c>
      <c r="T383" s="171">
        <v>16262313</v>
      </c>
      <c r="U383" s="171">
        <f t="shared" si="60"/>
        <v>15266373</v>
      </c>
      <c r="V383" s="171">
        <f t="shared" si="60"/>
        <v>15266372</v>
      </c>
      <c r="W383" s="171">
        <f t="shared" si="60"/>
        <v>14052371</v>
      </c>
      <c r="X383" s="171">
        <f t="shared" si="60"/>
        <v>14052370</v>
      </c>
      <c r="Y383" s="171">
        <f t="shared" ref="Y383:Z383" si="69">Y436+Y490+Y546+Y601</f>
        <v>13362835</v>
      </c>
      <c r="Z383" s="171">
        <f t="shared" si="69"/>
        <v>13362833</v>
      </c>
      <c r="AA383" s="169"/>
      <c r="AB383" s="169"/>
      <c r="AC383" s="169"/>
      <c r="AD383" s="169"/>
      <c r="AE383" s="169"/>
      <c r="AF383" s="169"/>
      <c r="AG383" s="169"/>
      <c r="AH383" s="169"/>
      <c r="AI383" s="169"/>
      <c r="AJ383" s="169"/>
      <c r="AK383" s="169"/>
    </row>
    <row r="384" spans="2:37" s="168" customFormat="1" ht="14.25" hidden="1" outlineLevel="2">
      <c r="B384" s="168" t="s">
        <v>1</v>
      </c>
      <c r="D384" s="5" t="s">
        <v>495</v>
      </c>
      <c r="E384" s="171">
        <v>5995539</v>
      </c>
      <c r="F384" s="171">
        <v>6152680</v>
      </c>
      <c r="G384" s="171">
        <v>7373566</v>
      </c>
      <c r="H384" s="171">
        <v>7373566</v>
      </c>
      <c r="I384" s="171">
        <v>7370021</v>
      </c>
      <c r="J384" s="171">
        <v>7370022</v>
      </c>
      <c r="K384" s="171">
        <v>7803906</v>
      </c>
      <c r="L384" s="171">
        <v>7803906</v>
      </c>
      <c r="M384" s="171">
        <v>9419309</v>
      </c>
      <c r="N384" s="171">
        <v>9419309</v>
      </c>
      <c r="O384" s="171">
        <v>10162878</v>
      </c>
      <c r="P384" s="171">
        <v>9551791</v>
      </c>
      <c r="Q384" s="171">
        <v>9585132</v>
      </c>
      <c r="R384" s="171">
        <v>9585132</v>
      </c>
      <c r="S384" s="171">
        <v>11319127</v>
      </c>
      <c r="T384" s="171">
        <v>11319127</v>
      </c>
      <c r="U384" s="171">
        <f t="shared" si="60"/>
        <v>11279940</v>
      </c>
      <c r="V384" s="171">
        <f t="shared" si="60"/>
        <v>11279940</v>
      </c>
      <c r="W384" s="171">
        <f t="shared" si="60"/>
        <v>10901756</v>
      </c>
      <c r="X384" s="171">
        <f t="shared" si="60"/>
        <v>10901755</v>
      </c>
      <c r="Y384" s="171">
        <f t="shared" ref="Y384:Z384" si="70">Y437+Y491+Y547+Y602</f>
        <v>11816615</v>
      </c>
      <c r="Z384" s="171">
        <f t="shared" si="70"/>
        <v>11816615</v>
      </c>
      <c r="AA384" s="169"/>
      <c r="AB384" s="169"/>
      <c r="AC384" s="169"/>
      <c r="AD384" s="169"/>
      <c r="AE384" s="169"/>
      <c r="AF384" s="169"/>
      <c r="AG384" s="169"/>
      <c r="AH384" s="169"/>
      <c r="AI384" s="169"/>
      <c r="AJ384" s="169"/>
      <c r="AK384" s="169"/>
    </row>
    <row r="385" spans="2:37" s="168" customFormat="1" ht="14.25" hidden="1" outlineLevel="2">
      <c r="B385" s="168" t="s">
        <v>1</v>
      </c>
      <c r="D385" s="5" t="s">
        <v>496</v>
      </c>
      <c r="E385" s="171">
        <v>3813429</v>
      </c>
      <c r="F385" s="171">
        <v>3913783</v>
      </c>
      <c r="G385" s="171">
        <v>3553186</v>
      </c>
      <c r="H385" s="171">
        <v>3553186</v>
      </c>
      <c r="I385" s="171">
        <v>3727255</v>
      </c>
      <c r="J385" s="171">
        <v>3727256</v>
      </c>
      <c r="K385" s="171">
        <v>3836570</v>
      </c>
      <c r="L385" s="171">
        <v>3836570</v>
      </c>
      <c r="M385" s="171">
        <v>3990216</v>
      </c>
      <c r="N385" s="171">
        <v>3990216</v>
      </c>
      <c r="O385" s="171">
        <v>4023888</v>
      </c>
      <c r="P385" s="171">
        <v>3914607</v>
      </c>
      <c r="Q385" s="171">
        <v>4285578</v>
      </c>
      <c r="R385" s="171">
        <v>4285578</v>
      </c>
      <c r="S385" s="171">
        <v>4862118</v>
      </c>
      <c r="T385" s="171">
        <v>4862118</v>
      </c>
      <c r="U385" s="171">
        <f t="shared" si="60"/>
        <v>4578180</v>
      </c>
      <c r="V385" s="171">
        <f t="shared" si="60"/>
        <v>4578178</v>
      </c>
      <c r="W385" s="171">
        <f t="shared" si="60"/>
        <v>4732868</v>
      </c>
      <c r="X385" s="171">
        <f t="shared" si="60"/>
        <v>4732867</v>
      </c>
      <c r="Y385" s="171">
        <f t="shared" ref="Y385:Z385" si="71">Y438+Y492+Y548+Y603</f>
        <v>4967759</v>
      </c>
      <c r="Z385" s="171">
        <f t="shared" si="71"/>
        <v>4967758</v>
      </c>
      <c r="AA385" s="169"/>
      <c r="AB385" s="169"/>
      <c r="AC385" s="169"/>
      <c r="AD385" s="169"/>
      <c r="AE385" s="169"/>
      <c r="AF385" s="169"/>
      <c r="AG385" s="169"/>
      <c r="AH385" s="169"/>
      <c r="AI385" s="169"/>
      <c r="AJ385" s="169"/>
      <c r="AK385" s="169"/>
    </row>
    <row r="386" spans="2:37" s="168" customFormat="1" ht="14.25" hidden="1" outlineLevel="2">
      <c r="B386" s="168" t="s">
        <v>1</v>
      </c>
      <c r="D386" s="5" t="s">
        <v>77</v>
      </c>
      <c r="E386" s="171">
        <v>8655279</v>
      </c>
      <c r="F386" s="171">
        <v>8882059</v>
      </c>
      <c r="G386" s="171">
        <v>8833580</v>
      </c>
      <c r="H386" s="171">
        <v>8833580</v>
      </c>
      <c r="I386" s="171">
        <v>8366653</v>
      </c>
      <c r="J386" s="171">
        <v>8366654</v>
      </c>
      <c r="K386" s="171">
        <v>8621081</v>
      </c>
      <c r="L386" s="171">
        <v>8621081</v>
      </c>
      <c r="M386" s="171">
        <v>7864890</v>
      </c>
      <c r="N386" s="171">
        <v>7864889</v>
      </c>
      <c r="O386" s="171">
        <v>7334347</v>
      </c>
      <c r="P386" s="171">
        <v>7135868</v>
      </c>
      <c r="Q386" s="171">
        <v>6761400</v>
      </c>
      <c r="R386" s="171">
        <v>6761400</v>
      </c>
      <c r="S386" s="171">
        <v>7351136</v>
      </c>
      <c r="T386" s="171">
        <v>7351136</v>
      </c>
      <c r="U386" s="171">
        <f t="shared" si="60"/>
        <v>7613429</v>
      </c>
      <c r="V386" s="171">
        <f t="shared" si="60"/>
        <v>7613429</v>
      </c>
      <c r="W386" s="171">
        <f t="shared" si="60"/>
        <v>8370062</v>
      </c>
      <c r="X386" s="171">
        <f t="shared" si="60"/>
        <v>8370061</v>
      </c>
      <c r="Y386" s="171">
        <f t="shared" ref="Y386:Z386" si="72">Y439+Y493+Y549+Y604</f>
        <v>9641570</v>
      </c>
      <c r="Z386" s="171">
        <f t="shared" si="72"/>
        <v>9641569</v>
      </c>
      <c r="AA386" s="169"/>
      <c r="AB386" s="169"/>
      <c r="AC386" s="169"/>
      <c r="AD386" s="169"/>
      <c r="AE386" s="169"/>
      <c r="AF386" s="169"/>
      <c r="AG386" s="169"/>
      <c r="AH386" s="169"/>
      <c r="AI386" s="169"/>
      <c r="AJ386" s="169"/>
      <c r="AK386" s="169"/>
    </row>
    <row r="387" spans="2:37" s="168" customFormat="1" ht="14.25" hidden="1" outlineLevel="2">
      <c r="B387" s="168" t="s">
        <v>1</v>
      </c>
      <c r="D387" s="5" t="s">
        <v>78</v>
      </c>
      <c r="E387" s="171">
        <v>3566972</v>
      </c>
      <c r="F387" s="171">
        <v>3660701</v>
      </c>
      <c r="G387" s="171">
        <v>3578128</v>
      </c>
      <c r="H387" s="171">
        <v>3578128</v>
      </c>
      <c r="I387" s="171">
        <v>3225178</v>
      </c>
      <c r="J387" s="171">
        <v>3225179</v>
      </c>
      <c r="K387" s="171">
        <v>3294704</v>
      </c>
      <c r="L387" s="171">
        <v>3294704</v>
      </c>
      <c r="M387" s="171">
        <v>3643558</v>
      </c>
      <c r="N387" s="171">
        <v>3643558</v>
      </c>
      <c r="O387" s="171">
        <v>3748421</v>
      </c>
      <c r="P387" s="171">
        <v>3428608</v>
      </c>
      <c r="Q387" s="171">
        <v>3383947</v>
      </c>
      <c r="R387" s="171">
        <v>3383947</v>
      </c>
      <c r="S387" s="171">
        <v>4315726</v>
      </c>
      <c r="T387" s="171">
        <v>4315726</v>
      </c>
      <c r="U387" s="171">
        <f t="shared" si="60"/>
        <v>4684705</v>
      </c>
      <c r="V387" s="171">
        <f t="shared" si="60"/>
        <v>4684704</v>
      </c>
      <c r="W387" s="171">
        <f t="shared" si="60"/>
        <v>5073688</v>
      </c>
      <c r="X387" s="171">
        <f t="shared" si="60"/>
        <v>5073686</v>
      </c>
      <c r="Y387" s="171">
        <f t="shared" ref="Y387:Z387" si="73">Y440+Y494+Y550+Y605</f>
        <v>4861783</v>
      </c>
      <c r="Z387" s="171">
        <f t="shared" si="73"/>
        <v>4861782</v>
      </c>
      <c r="AA387" s="169"/>
      <c r="AB387" s="169"/>
      <c r="AC387" s="169"/>
      <c r="AD387" s="169"/>
      <c r="AE387" s="169"/>
      <c r="AF387" s="169"/>
      <c r="AG387" s="169"/>
      <c r="AH387" s="169"/>
      <c r="AI387" s="169"/>
      <c r="AJ387" s="169"/>
      <c r="AK387" s="169"/>
    </row>
    <row r="388" spans="2:37" s="168" customFormat="1" ht="14.25" hidden="1" outlineLevel="2">
      <c r="B388" s="168" t="s">
        <v>1</v>
      </c>
      <c r="D388" s="5" t="s">
        <v>79</v>
      </c>
      <c r="E388" s="171">
        <v>6680908</v>
      </c>
      <c r="F388" s="171">
        <v>6856779</v>
      </c>
      <c r="G388" s="171">
        <v>6459205</v>
      </c>
      <c r="H388" s="171">
        <v>6459205</v>
      </c>
      <c r="I388" s="171">
        <v>6880894</v>
      </c>
      <c r="J388" s="171">
        <v>6880894</v>
      </c>
      <c r="K388" s="171">
        <v>7499508</v>
      </c>
      <c r="L388" s="171">
        <v>7499508</v>
      </c>
      <c r="M388" s="171">
        <v>8145155</v>
      </c>
      <c r="N388" s="171">
        <v>8145155</v>
      </c>
      <c r="O388" s="171">
        <v>8815970</v>
      </c>
      <c r="P388" s="171">
        <v>8576976</v>
      </c>
      <c r="Q388" s="171">
        <v>8901844</v>
      </c>
      <c r="R388" s="171">
        <v>8901844</v>
      </c>
      <c r="S388" s="171">
        <v>8496387</v>
      </c>
      <c r="T388" s="171">
        <v>8496387</v>
      </c>
      <c r="U388" s="171">
        <f t="shared" si="60"/>
        <v>8486838</v>
      </c>
      <c r="V388" s="171">
        <f t="shared" si="60"/>
        <v>8486837</v>
      </c>
      <c r="W388" s="171">
        <f t="shared" si="60"/>
        <v>7813822</v>
      </c>
      <c r="X388" s="171">
        <f t="shared" si="60"/>
        <v>7813822</v>
      </c>
      <c r="Y388" s="171">
        <f t="shared" ref="Y388:Z388" si="74">Y441+Y495+Y551+Y606</f>
        <v>7941653</v>
      </c>
      <c r="Z388" s="171">
        <f t="shared" si="74"/>
        <v>7941651</v>
      </c>
      <c r="AA388" s="169"/>
      <c r="AB388" s="169"/>
      <c r="AC388" s="169"/>
      <c r="AD388" s="169"/>
      <c r="AE388" s="169"/>
      <c r="AF388" s="169"/>
      <c r="AG388" s="169"/>
      <c r="AH388" s="169"/>
      <c r="AI388" s="169"/>
      <c r="AJ388" s="169"/>
      <c r="AK388" s="169"/>
    </row>
    <row r="389" spans="2:37" s="168" customFormat="1" ht="14.25" hidden="1" outlineLevel="2">
      <c r="B389" s="168" t="s">
        <v>1</v>
      </c>
      <c r="D389" s="5" t="s">
        <v>80</v>
      </c>
      <c r="E389" s="171">
        <v>2125000</v>
      </c>
      <c r="F389" s="171">
        <v>2125000</v>
      </c>
      <c r="G389" s="171">
        <v>2318375</v>
      </c>
      <c r="H389" s="171">
        <v>2318375</v>
      </c>
      <c r="I389" s="171">
        <v>2092187</v>
      </c>
      <c r="J389" s="171">
        <v>2092187</v>
      </c>
      <c r="K389" s="171">
        <v>2086756</v>
      </c>
      <c r="L389" s="171">
        <v>2086756</v>
      </c>
      <c r="M389" s="171">
        <v>2089810</v>
      </c>
      <c r="N389" s="171">
        <v>2089810</v>
      </c>
      <c r="O389" s="171">
        <v>1924519</v>
      </c>
      <c r="P389" s="171">
        <v>1873900</v>
      </c>
      <c r="Q389" s="171">
        <v>2211669</v>
      </c>
      <c r="R389" s="171">
        <v>2211669</v>
      </c>
      <c r="S389" s="171">
        <v>3354665</v>
      </c>
      <c r="T389" s="171">
        <v>3354665</v>
      </c>
      <c r="U389" s="171">
        <f t="shared" si="60"/>
        <v>3582858</v>
      </c>
      <c r="V389" s="171">
        <f t="shared" si="60"/>
        <v>3582857</v>
      </c>
      <c r="W389" s="171">
        <f t="shared" si="60"/>
        <v>3897149</v>
      </c>
      <c r="X389" s="171">
        <f t="shared" si="60"/>
        <v>3897148</v>
      </c>
      <c r="Y389" s="171">
        <f t="shared" ref="Y389:Z389" si="75">Y442+Y496+Y552+Y607</f>
        <v>3863091</v>
      </c>
      <c r="Z389" s="171">
        <f t="shared" si="75"/>
        <v>3863090</v>
      </c>
      <c r="AA389" s="169"/>
      <c r="AB389" s="169"/>
      <c r="AC389" s="169"/>
      <c r="AD389" s="169"/>
      <c r="AE389" s="169"/>
      <c r="AF389" s="169"/>
      <c r="AG389" s="169"/>
      <c r="AH389" s="169"/>
      <c r="AI389" s="169"/>
      <c r="AJ389" s="169"/>
      <c r="AK389" s="169"/>
    </row>
    <row r="390" spans="2:37" s="168" customFormat="1" ht="14.25" hidden="1" outlineLevel="2">
      <c r="B390" s="168" t="s">
        <v>1</v>
      </c>
      <c r="D390" s="5" t="s">
        <v>497</v>
      </c>
      <c r="E390" s="171">
        <v>31727854</v>
      </c>
      <c r="F390" s="171">
        <v>32560175</v>
      </c>
      <c r="G390" s="171">
        <v>36747063</v>
      </c>
      <c r="H390" s="171">
        <v>36747063</v>
      </c>
      <c r="I390" s="171">
        <v>33174368</v>
      </c>
      <c r="J390" s="171">
        <v>33174369</v>
      </c>
      <c r="K390" s="171">
        <v>35167193</v>
      </c>
      <c r="L390" s="171">
        <v>35167193</v>
      </c>
      <c r="M390" s="171">
        <v>37123012</v>
      </c>
      <c r="N390" s="171">
        <v>37123013</v>
      </c>
      <c r="O390" s="171">
        <v>36971314</v>
      </c>
      <c r="P390" s="171">
        <v>35967234</v>
      </c>
      <c r="Q390" s="171">
        <v>36100675</v>
      </c>
      <c r="R390" s="171">
        <v>36100675</v>
      </c>
      <c r="S390" s="171">
        <v>37142853</v>
      </c>
      <c r="T390" s="171">
        <v>37142853</v>
      </c>
      <c r="U390" s="171">
        <f t="shared" si="60"/>
        <v>36486414</v>
      </c>
      <c r="V390" s="171">
        <f t="shared" si="60"/>
        <v>36486412</v>
      </c>
      <c r="W390" s="171">
        <f t="shared" si="60"/>
        <v>38785179</v>
      </c>
      <c r="X390" s="171">
        <f t="shared" si="60"/>
        <v>38785177</v>
      </c>
      <c r="Y390" s="171">
        <f t="shared" ref="Y390:Z390" si="76">Y443+Y497+Y553+Y608</f>
        <v>42079966</v>
      </c>
      <c r="Z390" s="171">
        <f t="shared" si="76"/>
        <v>42079966</v>
      </c>
      <c r="AA390" s="169"/>
      <c r="AB390" s="169"/>
      <c r="AC390" s="169"/>
      <c r="AD390" s="169"/>
      <c r="AE390" s="169"/>
      <c r="AF390" s="169"/>
      <c r="AG390" s="169"/>
      <c r="AH390" s="169"/>
      <c r="AI390" s="169"/>
      <c r="AJ390" s="169"/>
      <c r="AK390" s="169"/>
    </row>
    <row r="391" spans="2:37" s="168" customFormat="1" ht="14.25" hidden="1" outlineLevel="2">
      <c r="B391" s="168" t="s">
        <v>1</v>
      </c>
      <c r="D391" s="5" t="s">
        <v>82</v>
      </c>
      <c r="E391" s="171">
        <v>12336987</v>
      </c>
      <c r="F391" s="171">
        <v>12661581</v>
      </c>
      <c r="G391" s="171">
        <v>13400195</v>
      </c>
      <c r="H391" s="171">
        <v>13400195</v>
      </c>
      <c r="I391" s="171">
        <v>13125022</v>
      </c>
      <c r="J391" s="171">
        <v>13125022</v>
      </c>
      <c r="K391" s="171">
        <v>14372258</v>
      </c>
      <c r="L391" s="171">
        <v>14372258</v>
      </c>
      <c r="M391" s="171">
        <v>14512858</v>
      </c>
      <c r="N391" s="171">
        <v>14512859</v>
      </c>
      <c r="O391" s="171">
        <v>14360753</v>
      </c>
      <c r="P391" s="171">
        <v>13983003</v>
      </c>
      <c r="Q391" s="171">
        <v>13604871</v>
      </c>
      <c r="R391" s="171">
        <v>13604871</v>
      </c>
      <c r="S391" s="171">
        <v>13398638</v>
      </c>
      <c r="T391" s="171">
        <v>13398638</v>
      </c>
      <c r="U391" s="171">
        <f t="shared" si="60"/>
        <v>13947421</v>
      </c>
      <c r="V391" s="171">
        <f t="shared" si="60"/>
        <v>13947420</v>
      </c>
      <c r="W391" s="171">
        <f t="shared" si="60"/>
        <v>13607154</v>
      </c>
      <c r="X391" s="171">
        <f t="shared" si="60"/>
        <v>13607153</v>
      </c>
      <c r="Y391" s="171">
        <f t="shared" ref="Y391:Z391" si="77">Y444+Y498+Y554+Y609</f>
        <v>13387699</v>
      </c>
      <c r="Z391" s="171">
        <f t="shared" si="77"/>
        <v>13387698</v>
      </c>
      <c r="AA391" s="169"/>
      <c r="AB391" s="169"/>
      <c r="AC391" s="169"/>
      <c r="AD391" s="169"/>
      <c r="AE391" s="169"/>
      <c r="AF391" s="169"/>
      <c r="AG391" s="169"/>
      <c r="AH391" s="169"/>
      <c r="AI391" s="169"/>
      <c r="AJ391" s="169"/>
      <c r="AK391" s="169"/>
    </row>
    <row r="392" spans="2:37" s="168" customFormat="1" ht="14.25" hidden="1" outlineLevel="2">
      <c r="B392" s="168" t="s">
        <v>1</v>
      </c>
      <c r="D392" s="5" t="s">
        <v>83</v>
      </c>
      <c r="E392" s="171">
        <v>16833409</v>
      </c>
      <c r="F392" s="171">
        <v>17275287</v>
      </c>
      <c r="G392" s="171">
        <v>19463483</v>
      </c>
      <c r="H392" s="171">
        <v>19463483</v>
      </c>
      <c r="I392" s="171">
        <v>19935083</v>
      </c>
      <c r="J392" s="171">
        <v>19935084</v>
      </c>
      <c r="K392" s="171">
        <v>23962221</v>
      </c>
      <c r="L392" s="171">
        <v>23962221</v>
      </c>
      <c r="M392" s="171">
        <v>25572842</v>
      </c>
      <c r="N392" s="171">
        <v>25372842</v>
      </c>
      <c r="O392" s="171">
        <v>29065135</v>
      </c>
      <c r="P392" s="171">
        <v>28276040</v>
      </c>
      <c r="Q392" s="171">
        <v>32241180</v>
      </c>
      <c r="R392" s="171">
        <v>32241180</v>
      </c>
      <c r="S392" s="171">
        <v>35896669</v>
      </c>
      <c r="T392" s="171">
        <v>35896669</v>
      </c>
      <c r="U392" s="171">
        <f t="shared" si="60"/>
        <v>37777929</v>
      </c>
      <c r="V392" s="171">
        <f t="shared" si="60"/>
        <v>37777927</v>
      </c>
      <c r="W392" s="171">
        <f t="shared" si="60"/>
        <v>39154023</v>
      </c>
      <c r="X392" s="171">
        <f t="shared" si="60"/>
        <v>39154022</v>
      </c>
      <c r="Y392" s="171">
        <f t="shared" ref="Y392:Z392" si="78">Y445+Y499+Y555+Y610</f>
        <v>40864445</v>
      </c>
      <c r="Z392" s="171">
        <f t="shared" si="78"/>
        <v>40864443</v>
      </c>
      <c r="AA392" s="169"/>
      <c r="AB392" s="169"/>
      <c r="AC392" s="169"/>
      <c r="AD392" s="169"/>
      <c r="AE392" s="169"/>
      <c r="AF392" s="169"/>
      <c r="AG392" s="169"/>
      <c r="AH392" s="169"/>
      <c r="AI392" s="169"/>
      <c r="AJ392" s="169"/>
      <c r="AK392" s="169"/>
    </row>
    <row r="393" spans="2:37" s="168" customFormat="1" ht="14.25" hidden="1" outlineLevel="2">
      <c r="B393" s="168" t="s">
        <v>1</v>
      </c>
      <c r="D393" s="5" t="s">
        <v>84</v>
      </c>
      <c r="E393" s="171">
        <v>6070729</v>
      </c>
      <c r="F393" s="171">
        <v>6230610</v>
      </c>
      <c r="G393" s="171">
        <v>6214244</v>
      </c>
      <c r="H393" s="171">
        <v>6214244</v>
      </c>
      <c r="I393" s="171">
        <v>6358951</v>
      </c>
      <c r="J393" s="171">
        <v>6358951</v>
      </c>
      <c r="K393" s="171">
        <v>7752535</v>
      </c>
      <c r="L393" s="171">
        <v>7752535</v>
      </c>
      <c r="M393" s="171">
        <v>7157898</v>
      </c>
      <c r="N393" s="171">
        <v>7157897</v>
      </c>
      <c r="O393" s="171">
        <v>7030420</v>
      </c>
      <c r="P393" s="171">
        <v>6845551</v>
      </c>
      <c r="Q393" s="171">
        <v>7306967</v>
      </c>
      <c r="R393" s="171">
        <v>7306967</v>
      </c>
      <c r="S393" s="171">
        <v>7311744</v>
      </c>
      <c r="T393" s="171">
        <v>7311744</v>
      </c>
      <c r="U393" s="171">
        <f t="shared" si="60"/>
        <v>6986904</v>
      </c>
      <c r="V393" s="171">
        <f t="shared" si="60"/>
        <v>6986903</v>
      </c>
      <c r="W393" s="171">
        <f t="shared" si="60"/>
        <v>7467879</v>
      </c>
      <c r="X393" s="171">
        <f t="shared" si="60"/>
        <v>7467877</v>
      </c>
      <c r="Y393" s="171">
        <f t="shared" ref="Y393:Z393" si="79">Y446+Y500+Y556+Y611</f>
        <v>8462710</v>
      </c>
      <c r="Z393" s="171">
        <f t="shared" si="79"/>
        <v>8462709</v>
      </c>
      <c r="AA393" s="169"/>
      <c r="AB393" s="169"/>
      <c r="AC393" s="169"/>
      <c r="AD393" s="169"/>
      <c r="AE393" s="169"/>
      <c r="AF393" s="169"/>
      <c r="AG393" s="169"/>
      <c r="AH393" s="169"/>
      <c r="AI393" s="169"/>
      <c r="AJ393" s="169"/>
      <c r="AK393" s="169"/>
    </row>
    <row r="394" spans="2:37" s="168" customFormat="1" ht="14.25" hidden="1" outlineLevel="2">
      <c r="B394" s="168" t="s">
        <v>1</v>
      </c>
      <c r="D394" s="5" t="s">
        <v>498</v>
      </c>
      <c r="E394" s="171">
        <v>38411147</v>
      </c>
      <c r="F394" s="171">
        <v>39420190</v>
      </c>
      <c r="G394" s="171">
        <v>40228007</v>
      </c>
      <c r="H394" s="171">
        <v>40228007</v>
      </c>
      <c r="I394" s="171">
        <v>40044562</v>
      </c>
      <c r="J394" s="171">
        <v>40044562</v>
      </c>
      <c r="K394" s="171">
        <v>43372228</v>
      </c>
      <c r="L394" s="171">
        <v>43372228</v>
      </c>
      <c r="M394" s="171">
        <v>45442760</v>
      </c>
      <c r="N394" s="171">
        <v>45442760</v>
      </c>
      <c r="O394" s="171">
        <v>51131661</v>
      </c>
      <c r="P394" s="171">
        <v>48231367</v>
      </c>
      <c r="Q394" s="171">
        <v>51753799</v>
      </c>
      <c r="R394" s="171">
        <v>51753799</v>
      </c>
      <c r="S394" s="171">
        <v>54396981</v>
      </c>
      <c r="T394" s="171">
        <v>54396981</v>
      </c>
      <c r="U394" s="171">
        <f t="shared" si="60"/>
        <v>57095258</v>
      </c>
      <c r="V394" s="171">
        <f t="shared" si="60"/>
        <v>57095258</v>
      </c>
      <c r="W394" s="171">
        <f t="shared" si="60"/>
        <v>56417465</v>
      </c>
      <c r="X394" s="171">
        <f t="shared" si="60"/>
        <v>56417464</v>
      </c>
      <c r="Y394" s="171">
        <f t="shared" ref="Y394:Z394" si="80">Y447+Y501+Y557+Y612</f>
        <v>58139328</v>
      </c>
      <c r="Z394" s="171">
        <f t="shared" si="80"/>
        <v>58139327</v>
      </c>
      <c r="AA394" s="169"/>
      <c r="AB394" s="169"/>
      <c r="AC394" s="169"/>
      <c r="AD394" s="169"/>
      <c r="AE394" s="169"/>
      <c r="AF394" s="169"/>
      <c r="AG394" s="169"/>
      <c r="AH394" s="169"/>
      <c r="AI394" s="169"/>
      <c r="AJ394" s="169"/>
      <c r="AK394" s="169"/>
    </row>
    <row r="395" spans="2:37" s="168" customFormat="1" ht="14.25" hidden="1" outlineLevel="2">
      <c r="B395" s="168" t="s">
        <v>1</v>
      </c>
      <c r="D395" s="5" t="s">
        <v>499</v>
      </c>
      <c r="E395" s="171">
        <v>5508194</v>
      </c>
      <c r="F395" s="171">
        <v>5652863</v>
      </c>
      <c r="G395" s="171">
        <v>6312297</v>
      </c>
      <c r="H395" s="171">
        <v>6312297</v>
      </c>
      <c r="I395" s="171">
        <v>6082607</v>
      </c>
      <c r="J395" s="171">
        <v>6082608</v>
      </c>
      <c r="K395" s="171">
        <v>6155207</v>
      </c>
      <c r="L395" s="171">
        <v>6155207</v>
      </c>
      <c r="M395" s="171">
        <v>7050649</v>
      </c>
      <c r="N395" s="171">
        <v>7050650</v>
      </c>
      <c r="O395" s="171">
        <v>7868144</v>
      </c>
      <c r="P395" s="171">
        <v>7654458</v>
      </c>
      <c r="Q395" s="171">
        <v>7820690</v>
      </c>
      <c r="R395" s="171">
        <v>7820690</v>
      </c>
      <c r="S395" s="171">
        <v>7854386</v>
      </c>
      <c r="T395" s="171">
        <v>7854386</v>
      </c>
      <c r="U395" s="171">
        <f t="shared" ref="U395:X404" si="81">U448+U502+U558+U613</f>
        <v>7646065</v>
      </c>
      <c r="V395" s="171">
        <f t="shared" si="81"/>
        <v>7646063</v>
      </c>
      <c r="W395" s="171">
        <f t="shared" si="81"/>
        <v>7070683</v>
      </c>
      <c r="X395" s="171">
        <f t="shared" si="81"/>
        <v>7070682</v>
      </c>
      <c r="Y395" s="171">
        <f t="shared" ref="Y395:Z395" si="82">Y448+Y502+Y558+Y613</f>
        <v>7022460</v>
      </c>
      <c r="Z395" s="171">
        <f t="shared" si="82"/>
        <v>7022458</v>
      </c>
      <c r="AA395" s="169"/>
      <c r="AB395" s="169"/>
      <c r="AC395" s="169"/>
      <c r="AD395" s="169"/>
      <c r="AE395" s="169"/>
      <c r="AF395" s="169"/>
      <c r="AG395" s="169"/>
      <c r="AH395" s="169"/>
      <c r="AI395" s="169"/>
      <c r="AJ395" s="169"/>
      <c r="AK395" s="169"/>
    </row>
    <row r="396" spans="2:37" s="168" customFormat="1" ht="14.25" hidden="1" outlineLevel="2">
      <c r="B396" s="168" t="s">
        <v>1</v>
      </c>
      <c r="D396" s="5" t="s">
        <v>87</v>
      </c>
      <c r="E396" s="171">
        <v>8403207</v>
      </c>
      <c r="F396" s="171">
        <v>8623352</v>
      </c>
      <c r="G396" s="171">
        <v>8998778</v>
      </c>
      <c r="H396" s="171">
        <v>8998778</v>
      </c>
      <c r="I396" s="171">
        <v>8184552</v>
      </c>
      <c r="J396" s="171">
        <v>8184553</v>
      </c>
      <c r="K396" s="171">
        <v>8944049</v>
      </c>
      <c r="L396" s="171">
        <v>8944049</v>
      </c>
      <c r="M396" s="171">
        <v>9106535</v>
      </c>
      <c r="N396" s="171">
        <v>9106535</v>
      </c>
      <c r="O396" s="171">
        <v>8844265</v>
      </c>
      <c r="P396" s="171">
        <v>8604068</v>
      </c>
      <c r="Q396" s="171">
        <v>7682940</v>
      </c>
      <c r="R396" s="171">
        <v>7682940</v>
      </c>
      <c r="S396" s="171">
        <v>6681440</v>
      </c>
      <c r="T396" s="171">
        <v>6681440</v>
      </c>
      <c r="U396" s="171">
        <f t="shared" si="81"/>
        <v>6939423</v>
      </c>
      <c r="V396" s="171">
        <f t="shared" si="81"/>
        <v>6939421</v>
      </c>
      <c r="W396" s="171">
        <f t="shared" si="81"/>
        <v>7198828</v>
      </c>
      <c r="X396" s="171">
        <f t="shared" si="81"/>
        <v>7198827</v>
      </c>
      <c r="Y396" s="171">
        <f t="shared" ref="Y396:Z396" si="83">Y449+Y503+Y559+Y614</f>
        <v>7484440</v>
      </c>
      <c r="Z396" s="171">
        <f t="shared" si="83"/>
        <v>7484438</v>
      </c>
      <c r="AA396" s="169"/>
      <c r="AB396" s="169"/>
      <c r="AC396" s="169"/>
      <c r="AD396" s="169"/>
      <c r="AE396" s="169"/>
      <c r="AF396" s="169"/>
      <c r="AG396" s="169"/>
      <c r="AH396" s="169"/>
      <c r="AI396" s="169"/>
      <c r="AJ396" s="169"/>
      <c r="AK396" s="169"/>
    </row>
    <row r="397" spans="2:37" s="168" customFormat="1" ht="14.25" hidden="1" outlineLevel="2">
      <c r="B397" s="168" t="s">
        <v>1</v>
      </c>
      <c r="D397" s="5" t="s">
        <v>88</v>
      </c>
      <c r="E397" s="171">
        <v>11649969</v>
      </c>
      <c r="F397" s="171">
        <v>11955891</v>
      </c>
      <c r="G397" s="171">
        <v>11640122</v>
      </c>
      <c r="H397" s="171">
        <v>11640122</v>
      </c>
      <c r="I397" s="171">
        <v>10872778</v>
      </c>
      <c r="J397" s="171">
        <v>10872778</v>
      </c>
      <c r="K397" s="171">
        <v>12289481</v>
      </c>
      <c r="L397" s="171">
        <v>12289481</v>
      </c>
      <c r="M397" s="171">
        <v>13982821</v>
      </c>
      <c r="N397" s="171">
        <v>13982821</v>
      </c>
      <c r="O397" s="171">
        <v>12909819</v>
      </c>
      <c r="P397" s="171">
        <v>11306919</v>
      </c>
      <c r="Q397" s="171">
        <v>11382503</v>
      </c>
      <c r="R397" s="171">
        <v>11382503</v>
      </c>
      <c r="S397" s="171">
        <v>5094234</v>
      </c>
      <c r="T397" s="171">
        <v>5094235</v>
      </c>
      <c r="U397" s="171">
        <f t="shared" si="81"/>
        <v>5327047</v>
      </c>
      <c r="V397" s="171">
        <f t="shared" si="81"/>
        <v>5327046</v>
      </c>
      <c r="W397" s="171">
        <f t="shared" si="81"/>
        <v>5237663</v>
      </c>
      <c r="X397" s="171">
        <f t="shared" si="81"/>
        <v>5237662</v>
      </c>
      <c r="Y397" s="171">
        <f t="shared" ref="Y397:Z397" si="84">Y450+Y504+Y560+Y615</f>
        <v>7048806</v>
      </c>
      <c r="Z397" s="171">
        <f t="shared" si="84"/>
        <v>7048804</v>
      </c>
      <c r="AA397" s="169"/>
      <c r="AB397" s="169"/>
      <c r="AC397" s="169"/>
      <c r="AD397" s="169"/>
      <c r="AE397" s="169"/>
      <c r="AF397" s="169"/>
      <c r="AG397" s="169"/>
      <c r="AH397" s="169"/>
      <c r="AI397" s="169"/>
      <c r="AJ397" s="169"/>
      <c r="AK397" s="169"/>
    </row>
    <row r="398" spans="2:37" s="168" customFormat="1" ht="14.25" hidden="1" outlineLevel="2">
      <c r="B398" s="168" t="s">
        <v>1</v>
      </c>
      <c r="D398" s="5" t="s">
        <v>89</v>
      </c>
      <c r="E398" s="171">
        <v>9595468</v>
      </c>
      <c r="F398" s="171">
        <v>9847441</v>
      </c>
      <c r="G398" s="171">
        <v>10515602</v>
      </c>
      <c r="H398" s="171">
        <v>10515602</v>
      </c>
      <c r="I398" s="171">
        <v>10287213</v>
      </c>
      <c r="J398" s="171">
        <v>10287214</v>
      </c>
      <c r="K398" s="171">
        <v>11071406</v>
      </c>
      <c r="L398" s="171">
        <v>11071406</v>
      </c>
      <c r="M398" s="171">
        <v>11574177</v>
      </c>
      <c r="N398" s="171">
        <v>11574177</v>
      </c>
      <c r="O398" s="171">
        <v>11937840</v>
      </c>
      <c r="P398" s="171">
        <v>10455433</v>
      </c>
      <c r="Q398" s="171">
        <v>11138008</v>
      </c>
      <c r="R398" s="171">
        <v>11138008</v>
      </c>
      <c r="S398" s="171">
        <v>11334491</v>
      </c>
      <c r="T398" s="171">
        <v>11334491</v>
      </c>
      <c r="U398" s="171">
        <f t="shared" si="81"/>
        <v>11143764</v>
      </c>
      <c r="V398" s="171">
        <f t="shared" si="81"/>
        <v>11143762</v>
      </c>
      <c r="W398" s="171">
        <f t="shared" si="81"/>
        <v>11734564</v>
      </c>
      <c r="X398" s="171">
        <f t="shared" si="81"/>
        <v>11734564</v>
      </c>
      <c r="Y398" s="171">
        <f t="shared" ref="Y398:Z398" si="85">Y451+Y505+Y561+Y616</f>
        <v>11926817</v>
      </c>
      <c r="Z398" s="171">
        <f t="shared" si="85"/>
        <v>11926816</v>
      </c>
      <c r="AA398" s="169"/>
      <c r="AB398" s="169"/>
      <c r="AC398" s="169"/>
      <c r="AD398" s="169"/>
      <c r="AE398" s="169"/>
      <c r="AF398" s="169"/>
      <c r="AG398" s="169"/>
      <c r="AH398" s="169"/>
      <c r="AI398" s="169"/>
      <c r="AJ398" s="169"/>
      <c r="AK398" s="169"/>
    </row>
    <row r="399" spans="2:37" s="168" customFormat="1" ht="14.25" hidden="1" outlineLevel="2">
      <c r="B399" s="168" t="s">
        <v>1</v>
      </c>
      <c r="D399" s="5" t="s">
        <v>90</v>
      </c>
      <c r="E399" s="171">
        <v>15066820</v>
      </c>
      <c r="F399" s="171">
        <v>15463131</v>
      </c>
      <c r="G399" s="171">
        <v>16195891</v>
      </c>
      <c r="H399" s="171">
        <v>16195891</v>
      </c>
      <c r="I399" s="171">
        <v>15147365</v>
      </c>
      <c r="J399" s="171">
        <v>15147365</v>
      </c>
      <c r="K399" s="171">
        <v>15976253</v>
      </c>
      <c r="L399" s="171">
        <v>15976253</v>
      </c>
      <c r="M399" s="171">
        <v>16487450</v>
      </c>
      <c r="N399" s="171">
        <v>16487450</v>
      </c>
      <c r="O399" s="171">
        <v>17872530</v>
      </c>
      <c r="P399" s="171">
        <v>16187890</v>
      </c>
      <c r="Q399" s="171">
        <v>17471056</v>
      </c>
      <c r="R399" s="171">
        <v>17471056</v>
      </c>
      <c r="S399" s="171">
        <v>16788037</v>
      </c>
      <c r="T399" s="171">
        <v>16788037</v>
      </c>
      <c r="U399" s="171">
        <f t="shared" si="81"/>
        <v>16655958</v>
      </c>
      <c r="V399" s="171">
        <f t="shared" si="81"/>
        <v>16655957</v>
      </c>
      <c r="W399" s="171">
        <f t="shared" si="81"/>
        <v>16769512</v>
      </c>
      <c r="X399" s="171">
        <f t="shared" si="81"/>
        <v>16769511</v>
      </c>
      <c r="Y399" s="171">
        <f t="shared" ref="Y399:Z399" si="86">Y452+Y506+Y562+Y617</f>
        <v>18061367</v>
      </c>
      <c r="Z399" s="171">
        <f t="shared" si="86"/>
        <v>18061365</v>
      </c>
      <c r="AA399" s="169"/>
      <c r="AB399" s="169"/>
      <c r="AC399" s="169"/>
      <c r="AD399" s="169"/>
      <c r="AE399" s="169"/>
      <c r="AF399" s="169"/>
      <c r="AG399" s="169"/>
      <c r="AH399" s="169"/>
      <c r="AI399" s="169"/>
      <c r="AJ399" s="169"/>
      <c r="AK399" s="169"/>
    </row>
    <row r="400" spans="2:37" s="168" customFormat="1" ht="14.25" hidden="1" outlineLevel="2">
      <c r="B400" s="168" t="s">
        <v>1</v>
      </c>
      <c r="D400" s="5" t="s">
        <v>500</v>
      </c>
      <c r="E400" s="171">
        <v>4902973</v>
      </c>
      <c r="F400" s="171">
        <v>5031674</v>
      </c>
      <c r="G400" s="171">
        <v>5613313</v>
      </c>
      <c r="H400" s="171">
        <v>5613313</v>
      </c>
      <c r="I400" s="171">
        <v>5069703</v>
      </c>
      <c r="J400" s="171">
        <v>5069703</v>
      </c>
      <c r="K400" s="171">
        <v>5446010</v>
      </c>
      <c r="L400" s="171">
        <v>5446010</v>
      </c>
      <c r="M400" s="171">
        <v>5389735</v>
      </c>
      <c r="N400" s="171">
        <v>5389735</v>
      </c>
      <c r="O400" s="171">
        <v>5606552</v>
      </c>
      <c r="P400" s="171">
        <v>5454589</v>
      </c>
      <c r="Q400" s="171">
        <v>5849929</v>
      </c>
      <c r="R400" s="171">
        <v>5849929</v>
      </c>
      <c r="S400" s="171">
        <v>5511466</v>
      </c>
      <c r="T400" s="171">
        <v>5511466</v>
      </c>
      <c r="U400" s="171">
        <f t="shared" si="81"/>
        <v>5593616</v>
      </c>
      <c r="V400" s="171">
        <f t="shared" si="81"/>
        <v>5593614</v>
      </c>
      <c r="W400" s="171">
        <f t="shared" si="81"/>
        <v>5594240</v>
      </c>
      <c r="X400" s="171">
        <f t="shared" si="81"/>
        <v>5594239</v>
      </c>
      <c r="Y400" s="171">
        <f t="shared" ref="Y400:Z400" si="87">Y453+Y507+Y563+Y618</f>
        <v>5338450</v>
      </c>
      <c r="Z400" s="171">
        <f t="shared" si="87"/>
        <v>5338449</v>
      </c>
      <c r="AA400" s="169"/>
      <c r="AB400" s="169"/>
      <c r="AC400" s="169"/>
      <c r="AD400" s="169"/>
      <c r="AE400" s="169"/>
      <c r="AF400" s="169"/>
      <c r="AG400" s="169"/>
      <c r="AH400" s="169"/>
      <c r="AI400" s="169"/>
      <c r="AJ400" s="169"/>
      <c r="AK400" s="169"/>
    </row>
    <row r="401" spans="2:37" s="168" customFormat="1" ht="14.25" hidden="1" outlineLevel="2">
      <c r="B401" s="168" t="s">
        <v>1</v>
      </c>
      <c r="D401" s="5" t="s">
        <v>92</v>
      </c>
      <c r="E401" s="171">
        <v>7114188</v>
      </c>
      <c r="F401" s="171">
        <v>7301420</v>
      </c>
      <c r="G401" s="171">
        <v>7583090</v>
      </c>
      <c r="H401" s="171">
        <v>7583090</v>
      </c>
      <c r="I401" s="171">
        <v>6845321</v>
      </c>
      <c r="J401" s="171">
        <v>6845322</v>
      </c>
      <c r="K401" s="171">
        <v>6809116</v>
      </c>
      <c r="L401" s="171">
        <v>6809116</v>
      </c>
      <c r="M401" s="171">
        <v>6664213</v>
      </c>
      <c r="N401" s="171">
        <v>6664213</v>
      </c>
      <c r="O401" s="171">
        <v>6234004</v>
      </c>
      <c r="P401" s="171">
        <v>6070074</v>
      </c>
      <c r="Q401" s="171">
        <v>5882052</v>
      </c>
      <c r="R401" s="171">
        <v>5882052</v>
      </c>
      <c r="S401" s="171">
        <v>6245318</v>
      </c>
      <c r="T401" s="171">
        <v>6245318</v>
      </c>
      <c r="U401" s="171">
        <f t="shared" si="81"/>
        <v>5785997</v>
      </c>
      <c r="V401" s="171">
        <f t="shared" si="81"/>
        <v>5785996</v>
      </c>
      <c r="W401" s="171">
        <f t="shared" si="81"/>
        <v>5622722</v>
      </c>
      <c r="X401" s="171">
        <f t="shared" si="81"/>
        <v>5622721</v>
      </c>
      <c r="Y401" s="171">
        <f t="shared" ref="Y401:Z401" si="88">Y454+Y508+Y564+Y619</f>
        <v>5555088</v>
      </c>
      <c r="Z401" s="171">
        <f t="shared" si="88"/>
        <v>5555086</v>
      </c>
      <c r="AA401" s="169"/>
      <c r="AB401" s="169"/>
      <c r="AC401" s="169"/>
      <c r="AD401" s="169"/>
      <c r="AE401" s="169"/>
      <c r="AF401" s="169"/>
      <c r="AG401" s="169"/>
      <c r="AH401" s="169"/>
      <c r="AI401" s="169"/>
      <c r="AJ401" s="169"/>
      <c r="AK401" s="169"/>
    </row>
    <row r="402" spans="2:37" s="168" customFormat="1" ht="14.25" hidden="1" outlineLevel="2">
      <c r="B402" s="168" t="s">
        <v>1</v>
      </c>
      <c r="D402" s="5" t="s">
        <v>93</v>
      </c>
      <c r="E402" s="171">
        <v>4823525</v>
      </c>
      <c r="F402" s="171">
        <v>4950642</v>
      </c>
      <c r="G402" s="171">
        <v>5359961</v>
      </c>
      <c r="H402" s="171">
        <v>5359961</v>
      </c>
      <c r="I402" s="171">
        <v>7277216</v>
      </c>
      <c r="J402" s="171">
        <v>7277217</v>
      </c>
      <c r="K402" s="171">
        <v>7732685</v>
      </c>
      <c r="L402" s="171">
        <v>7732685</v>
      </c>
      <c r="M402" s="171">
        <v>8234131</v>
      </c>
      <c r="N402" s="171">
        <v>8234130</v>
      </c>
      <c r="O402" s="171">
        <v>7419998</v>
      </c>
      <c r="P402" s="171">
        <v>7218901</v>
      </c>
      <c r="Q402" s="171">
        <v>7674508</v>
      </c>
      <c r="R402" s="171">
        <v>7674508</v>
      </c>
      <c r="S402" s="171">
        <v>8199690</v>
      </c>
      <c r="T402" s="171">
        <v>8199690</v>
      </c>
      <c r="U402" s="171">
        <f t="shared" si="81"/>
        <v>8996586</v>
      </c>
      <c r="V402" s="171">
        <f t="shared" si="81"/>
        <v>8996584</v>
      </c>
      <c r="W402" s="171">
        <f t="shared" si="81"/>
        <v>8461966</v>
      </c>
      <c r="X402" s="171">
        <f t="shared" si="81"/>
        <v>8461965</v>
      </c>
      <c r="Y402" s="171">
        <f t="shared" ref="Y402:Z402" si="89">Y455+Y509+Y565+Y620</f>
        <v>9059678</v>
      </c>
      <c r="Z402" s="171">
        <f t="shared" si="89"/>
        <v>9059678</v>
      </c>
      <c r="AA402" s="169"/>
      <c r="AB402" s="169"/>
      <c r="AC402" s="169"/>
      <c r="AD402" s="169"/>
      <c r="AE402" s="169"/>
      <c r="AF402" s="169"/>
      <c r="AG402" s="169"/>
      <c r="AH402" s="169"/>
      <c r="AI402" s="169"/>
      <c r="AJ402" s="169"/>
      <c r="AK402" s="169"/>
    </row>
    <row r="403" spans="2:37" s="168" customFormat="1" ht="14.25" hidden="1" outlineLevel="2">
      <c r="B403" s="168" t="s">
        <v>1</v>
      </c>
      <c r="D403" s="5" t="s">
        <v>94</v>
      </c>
      <c r="E403" s="171">
        <v>2749830</v>
      </c>
      <c r="F403" s="171">
        <v>2822014</v>
      </c>
      <c r="G403" s="171">
        <v>2786282</v>
      </c>
      <c r="H403" s="171">
        <v>2786282</v>
      </c>
      <c r="I403" s="171">
        <v>2639964</v>
      </c>
      <c r="J403" s="171">
        <v>2639965</v>
      </c>
      <c r="K403" s="171">
        <v>2716581</v>
      </c>
      <c r="L403" s="171">
        <v>2716581</v>
      </c>
      <c r="M403" s="171">
        <v>3064009</v>
      </c>
      <c r="N403" s="171">
        <v>3064008</v>
      </c>
      <c r="O403" s="171">
        <v>3814429</v>
      </c>
      <c r="P403" s="171">
        <v>3710866</v>
      </c>
      <c r="Q403" s="171">
        <v>3562667</v>
      </c>
      <c r="R403" s="171">
        <v>3562667</v>
      </c>
      <c r="S403" s="171">
        <v>3920992</v>
      </c>
      <c r="T403" s="171">
        <v>3920992</v>
      </c>
      <c r="U403" s="171">
        <f t="shared" si="81"/>
        <v>3551091</v>
      </c>
      <c r="V403" s="171">
        <f t="shared" si="81"/>
        <v>3551090</v>
      </c>
      <c r="W403" s="171">
        <f t="shared" si="81"/>
        <v>3885074</v>
      </c>
      <c r="X403" s="171">
        <f t="shared" si="81"/>
        <v>3885073</v>
      </c>
      <c r="Y403" s="171">
        <f t="shared" ref="Y403:Z403" si="90">Y456+Y510+Y566+Y621</f>
        <v>3929862</v>
      </c>
      <c r="Z403" s="171">
        <f t="shared" si="90"/>
        <v>3929861</v>
      </c>
      <c r="AA403" s="169"/>
      <c r="AB403" s="169"/>
      <c r="AC403" s="169"/>
      <c r="AD403" s="169"/>
      <c r="AE403" s="169"/>
      <c r="AF403" s="169"/>
      <c r="AG403" s="169"/>
      <c r="AH403" s="169"/>
      <c r="AI403" s="169"/>
      <c r="AJ403" s="169"/>
      <c r="AK403" s="169"/>
    </row>
    <row r="404" spans="2:37" s="168" customFormat="1" ht="14.25" hidden="1" outlineLevel="2">
      <c r="B404" s="168" t="s">
        <v>1</v>
      </c>
      <c r="D404" s="5" t="s">
        <v>95</v>
      </c>
      <c r="E404" s="171">
        <v>7709826</v>
      </c>
      <c r="F404" s="171">
        <v>7912501</v>
      </c>
      <c r="G404" s="171">
        <v>8083378</v>
      </c>
      <c r="H404" s="171">
        <v>8083378</v>
      </c>
      <c r="I404" s="171">
        <v>7893578</v>
      </c>
      <c r="J404" s="171">
        <v>7893578</v>
      </c>
      <c r="K404" s="171">
        <v>8112916</v>
      </c>
      <c r="L404" s="171">
        <v>8112916</v>
      </c>
      <c r="M404" s="171">
        <v>8416004</v>
      </c>
      <c r="N404" s="171">
        <v>8416004</v>
      </c>
      <c r="O404" s="171">
        <v>8083121</v>
      </c>
      <c r="P404" s="171">
        <v>7870501</v>
      </c>
      <c r="Q404" s="171">
        <v>8523709</v>
      </c>
      <c r="R404" s="171">
        <v>8523709</v>
      </c>
      <c r="S404" s="171">
        <v>9237866</v>
      </c>
      <c r="T404" s="171">
        <v>9237866</v>
      </c>
      <c r="U404" s="171">
        <f t="shared" si="81"/>
        <v>9112077</v>
      </c>
      <c r="V404" s="171">
        <f t="shared" si="81"/>
        <v>9112075</v>
      </c>
      <c r="W404" s="171">
        <f t="shared" si="81"/>
        <v>9373136</v>
      </c>
      <c r="X404" s="171">
        <f t="shared" si="81"/>
        <v>9373136</v>
      </c>
      <c r="Y404" s="171">
        <f t="shared" ref="Y404:Z404" si="91">Y457+Y511+Y567+Y622</f>
        <v>9645284</v>
      </c>
      <c r="Z404" s="171">
        <f t="shared" si="91"/>
        <v>9645283</v>
      </c>
      <c r="AA404" s="169"/>
      <c r="AB404" s="169"/>
      <c r="AC404" s="169"/>
      <c r="AD404" s="169"/>
      <c r="AE404" s="169"/>
      <c r="AF404" s="169"/>
      <c r="AG404" s="169"/>
      <c r="AH404" s="169"/>
      <c r="AI404" s="169"/>
      <c r="AJ404" s="169"/>
      <c r="AK404" s="169"/>
    </row>
    <row r="405" spans="2:37" s="168" customFormat="1" ht="14.25" hidden="1" outlineLevel="2">
      <c r="B405" s="168" t="s">
        <v>1</v>
      </c>
      <c r="D405" s="170" t="s">
        <v>242</v>
      </c>
      <c r="E405" s="171">
        <v>714532337</v>
      </c>
      <c r="F405" s="171">
        <v>733184468</v>
      </c>
      <c r="G405" s="171">
        <v>784578795</v>
      </c>
      <c r="H405" s="171">
        <v>784578795</v>
      </c>
      <c r="I405" s="171">
        <v>750637500</v>
      </c>
      <c r="J405" s="171">
        <v>750637520</v>
      </c>
      <c r="K405" s="171">
        <v>808401217</v>
      </c>
      <c r="L405" s="171">
        <v>808184718</v>
      </c>
      <c r="M405" s="171">
        <v>847978814</v>
      </c>
      <c r="N405" s="171">
        <v>847378813</v>
      </c>
      <c r="O405" s="171">
        <v>876394827</v>
      </c>
      <c r="P405" s="171">
        <v>840179422</v>
      </c>
      <c r="Q405" s="171">
        <v>868803974</v>
      </c>
      <c r="R405" s="171">
        <v>868803974</v>
      </c>
      <c r="S405" s="171">
        <v>883932445</v>
      </c>
      <c r="T405" s="171">
        <v>883932446</v>
      </c>
      <c r="U405" s="171">
        <f>SUM(U355:U404)</f>
        <v>871913350</v>
      </c>
      <c r="V405" s="171">
        <f>SUM(V355:V404)</f>
        <v>871913287</v>
      </c>
      <c r="W405" s="171">
        <f t="shared" ref="W405:Z405" si="92">SUM(W355:W404)</f>
        <v>883700641</v>
      </c>
      <c r="X405" s="171">
        <f t="shared" si="92"/>
        <v>883700595</v>
      </c>
      <c r="Y405" s="171">
        <f t="shared" si="92"/>
        <v>916653642</v>
      </c>
      <c r="Z405" s="171">
        <f t="shared" si="92"/>
        <v>916653595</v>
      </c>
      <c r="AA405" s="169"/>
      <c r="AB405" s="169"/>
      <c r="AC405" s="169"/>
      <c r="AD405" s="169"/>
      <c r="AE405" s="169"/>
      <c r="AF405" s="169"/>
      <c r="AG405" s="169"/>
      <c r="AH405" s="169"/>
      <c r="AI405" s="169"/>
      <c r="AJ405" s="169"/>
      <c r="AK405" s="169"/>
    </row>
    <row r="406" spans="2:37" s="168" customFormat="1" ht="14.25" hidden="1" outlineLevel="2">
      <c r="D406" s="170"/>
      <c r="E406" s="171"/>
      <c r="F406" s="171"/>
      <c r="G406" s="171"/>
      <c r="H406" s="171"/>
      <c r="I406" s="171"/>
      <c r="J406" s="171"/>
      <c r="K406" s="171"/>
      <c r="L406" s="171"/>
      <c r="M406" s="171"/>
      <c r="N406" s="171"/>
      <c r="O406" s="171"/>
      <c r="P406" s="171"/>
      <c r="Q406" s="171"/>
      <c r="R406" s="171"/>
      <c r="S406" s="171"/>
      <c r="T406" s="171"/>
      <c r="U406" s="171"/>
      <c r="V406" s="171"/>
      <c r="W406" s="171"/>
      <c r="X406" s="171"/>
      <c r="Y406" s="171"/>
      <c r="Z406" s="171"/>
      <c r="AA406" s="169"/>
      <c r="AB406" s="169"/>
      <c r="AC406" s="169"/>
      <c r="AD406" s="169"/>
      <c r="AE406" s="169"/>
      <c r="AF406" s="169"/>
      <c r="AG406" s="169"/>
      <c r="AH406" s="169"/>
      <c r="AI406" s="169"/>
      <c r="AJ406" s="169"/>
      <c r="AK406" s="169"/>
    </row>
    <row r="407" spans="2:37" s="168" customFormat="1" ht="14.25" hidden="1" outlineLevel="1" collapsed="1">
      <c r="D407" s="6" t="s">
        <v>465</v>
      </c>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69"/>
      <c r="AB407" s="169"/>
      <c r="AC407" s="169"/>
      <c r="AD407" s="169"/>
      <c r="AE407" s="169"/>
      <c r="AF407" s="169"/>
      <c r="AG407" s="169"/>
      <c r="AH407" s="169"/>
      <c r="AI407" s="169"/>
      <c r="AJ407" s="169"/>
      <c r="AK407" s="169"/>
    </row>
    <row r="408" spans="2:37" s="168" customFormat="1" ht="14.25" hidden="1" outlineLevel="2">
      <c r="B408" s="168" t="s">
        <v>1</v>
      </c>
      <c r="D408" s="5" t="s">
        <v>484</v>
      </c>
      <c r="E408" s="171">
        <v>0</v>
      </c>
      <c r="F408" s="171">
        <v>0</v>
      </c>
      <c r="G408" s="171">
        <v>0</v>
      </c>
      <c r="H408" s="171">
        <v>0</v>
      </c>
      <c r="I408" s="171">
        <v>0</v>
      </c>
      <c r="J408" s="171">
        <v>0</v>
      </c>
      <c r="K408" s="171">
        <v>0</v>
      </c>
      <c r="L408" s="171">
        <v>0</v>
      </c>
      <c r="M408" s="171">
        <v>0</v>
      </c>
      <c r="N408" s="171">
        <v>0</v>
      </c>
      <c r="O408" s="171">
        <v>0</v>
      </c>
      <c r="P408" s="171">
        <v>0</v>
      </c>
      <c r="Q408" s="171">
        <v>0</v>
      </c>
      <c r="R408" s="171">
        <v>0</v>
      </c>
      <c r="S408" s="171">
        <v>500000</v>
      </c>
      <c r="T408" s="171">
        <v>500000</v>
      </c>
      <c r="U408" s="171">
        <v>500000</v>
      </c>
      <c r="V408" s="171">
        <v>500000</v>
      </c>
      <c r="W408" s="171">
        <v>680406</v>
      </c>
      <c r="X408" s="171">
        <v>680406</v>
      </c>
      <c r="Y408" s="171">
        <v>680406</v>
      </c>
      <c r="Z408" s="171">
        <v>680406</v>
      </c>
      <c r="AA408" s="169"/>
      <c r="AB408" s="169"/>
      <c r="AC408" s="169"/>
      <c r="AD408" s="169"/>
      <c r="AE408" s="169"/>
      <c r="AF408" s="169"/>
      <c r="AG408" s="169"/>
      <c r="AH408" s="169"/>
      <c r="AI408" s="169"/>
      <c r="AJ408" s="169"/>
      <c r="AK408" s="169"/>
    </row>
    <row r="409" spans="2:37" s="168" customFormat="1" ht="14.25" hidden="1" outlineLevel="2">
      <c r="B409" s="168" t="s">
        <v>1</v>
      </c>
      <c r="D409" s="5" t="s">
        <v>48</v>
      </c>
      <c r="E409" s="171">
        <v>0</v>
      </c>
      <c r="F409" s="171">
        <v>0</v>
      </c>
      <c r="G409" s="171">
        <v>0</v>
      </c>
      <c r="H409" s="171">
        <v>0</v>
      </c>
      <c r="I409" s="171">
        <v>0</v>
      </c>
      <c r="J409" s="171">
        <v>0</v>
      </c>
      <c r="K409" s="171">
        <v>0</v>
      </c>
      <c r="L409" s="171">
        <v>0</v>
      </c>
      <c r="M409" s="171">
        <v>0</v>
      </c>
      <c r="N409" s="171">
        <v>0</v>
      </c>
      <c r="O409" s="171">
        <v>0</v>
      </c>
      <c r="P409" s="171">
        <v>0</v>
      </c>
      <c r="Q409" s="171">
        <v>0</v>
      </c>
      <c r="R409" s="171">
        <v>0</v>
      </c>
      <c r="S409" s="171">
        <v>500000</v>
      </c>
      <c r="T409" s="171">
        <v>500000</v>
      </c>
      <c r="U409" s="171">
        <v>500000</v>
      </c>
      <c r="V409" s="171">
        <v>500000</v>
      </c>
      <c r="W409" s="171">
        <v>680406</v>
      </c>
      <c r="X409" s="171">
        <v>680406</v>
      </c>
      <c r="Y409" s="171">
        <v>680406</v>
      </c>
      <c r="Z409" s="171">
        <v>680406</v>
      </c>
      <c r="AA409" s="169"/>
      <c r="AB409" s="169"/>
      <c r="AC409" s="169"/>
      <c r="AD409" s="169"/>
      <c r="AE409" s="169"/>
      <c r="AF409" s="169"/>
      <c r="AG409" s="169"/>
      <c r="AH409" s="169"/>
      <c r="AI409" s="169"/>
      <c r="AJ409" s="169"/>
      <c r="AK409" s="169"/>
    </row>
    <row r="410" spans="2:37" s="168" customFormat="1" ht="14.25" hidden="1" outlineLevel="2">
      <c r="B410" s="168" t="s">
        <v>1</v>
      </c>
      <c r="D410" s="5" t="s">
        <v>49</v>
      </c>
      <c r="E410" s="171">
        <v>0</v>
      </c>
      <c r="F410" s="171">
        <v>0</v>
      </c>
      <c r="G410" s="171">
        <v>0</v>
      </c>
      <c r="H410" s="171">
        <v>0</v>
      </c>
      <c r="I410" s="171">
        <v>0</v>
      </c>
      <c r="J410" s="171">
        <v>0</v>
      </c>
      <c r="K410" s="171">
        <v>0</v>
      </c>
      <c r="L410" s="171">
        <v>0</v>
      </c>
      <c r="M410" s="171">
        <v>0</v>
      </c>
      <c r="N410" s="171">
        <v>0</v>
      </c>
      <c r="O410" s="171">
        <v>0</v>
      </c>
      <c r="P410" s="171">
        <v>0</v>
      </c>
      <c r="Q410" s="171">
        <v>0</v>
      </c>
      <c r="R410" s="171">
        <v>0</v>
      </c>
      <c r="S410" s="171">
        <v>500000</v>
      </c>
      <c r="T410" s="171">
        <v>500000</v>
      </c>
      <c r="U410" s="171">
        <v>500000</v>
      </c>
      <c r="V410" s="171">
        <v>500000</v>
      </c>
      <c r="W410" s="171">
        <v>680406</v>
      </c>
      <c r="X410" s="171">
        <v>680406</v>
      </c>
      <c r="Y410" s="171">
        <v>680406</v>
      </c>
      <c r="Z410" s="171">
        <v>680406</v>
      </c>
      <c r="AA410" s="169"/>
      <c r="AB410" s="169"/>
      <c r="AC410" s="169"/>
      <c r="AD410" s="169"/>
      <c r="AE410" s="169"/>
      <c r="AF410" s="169"/>
      <c r="AG410" s="169"/>
      <c r="AH410" s="169"/>
      <c r="AI410" s="169"/>
      <c r="AJ410" s="169"/>
      <c r="AK410" s="169"/>
    </row>
    <row r="411" spans="2:37" s="168" customFormat="1" ht="14.25" hidden="1" outlineLevel="2">
      <c r="B411" s="168" t="s">
        <v>1</v>
      </c>
      <c r="D411" s="5" t="s">
        <v>50</v>
      </c>
      <c r="E411" s="171">
        <v>0</v>
      </c>
      <c r="F411" s="171">
        <v>0</v>
      </c>
      <c r="G411" s="171">
        <v>0</v>
      </c>
      <c r="H411" s="171">
        <v>0</v>
      </c>
      <c r="I411" s="171">
        <v>0</v>
      </c>
      <c r="J411" s="171">
        <v>0</v>
      </c>
      <c r="K411" s="171">
        <v>0</v>
      </c>
      <c r="L411" s="171">
        <v>0</v>
      </c>
      <c r="M411" s="171">
        <v>0</v>
      </c>
      <c r="N411" s="171">
        <v>0</v>
      </c>
      <c r="O411" s="171">
        <v>0</v>
      </c>
      <c r="P411" s="171">
        <v>0</v>
      </c>
      <c r="Q411" s="171">
        <v>0</v>
      </c>
      <c r="R411" s="171">
        <v>0</v>
      </c>
      <c r="S411" s="171">
        <v>500000</v>
      </c>
      <c r="T411" s="171">
        <v>500000</v>
      </c>
      <c r="U411" s="171">
        <v>500000</v>
      </c>
      <c r="V411" s="171">
        <v>500000</v>
      </c>
      <c r="W411" s="171">
        <v>680406</v>
      </c>
      <c r="X411" s="171">
        <v>680406</v>
      </c>
      <c r="Y411" s="171">
        <v>680406</v>
      </c>
      <c r="Z411" s="171">
        <v>680406</v>
      </c>
      <c r="AA411" s="169"/>
      <c r="AB411" s="169"/>
      <c r="AC411" s="169"/>
      <c r="AD411" s="169"/>
      <c r="AE411" s="169"/>
      <c r="AF411" s="169"/>
      <c r="AG411" s="169"/>
      <c r="AH411" s="169"/>
      <c r="AI411" s="169"/>
      <c r="AJ411" s="169"/>
      <c r="AK411" s="169"/>
    </row>
    <row r="412" spans="2:37" s="168" customFormat="1" ht="14.25" hidden="1" outlineLevel="2">
      <c r="B412" s="168" t="s">
        <v>1</v>
      </c>
      <c r="D412" s="5" t="s">
        <v>51</v>
      </c>
      <c r="E412" s="171">
        <v>0</v>
      </c>
      <c r="F412" s="171">
        <v>0</v>
      </c>
      <c r="G412" s="171">
        <v>0</v>
      </c>
      <c r="H412" s="171">
        <v>0</v>
      </c>
      <c r="I412" s="171">
        <v>0</v>
      </c>
      <c r="J412" s="171">
        <v>0</v>
      </c>
      <c r="K412" s="171">
        <v>0</v>
      </c>
      <c r="L412" s="171">
        <v>0</v>
      </c>
      <c r="M412" s="171">
        <v>0</v>
      </c>
      <c r="N412" s="171">
        <v>0</v>
      </c>
      <c r="O412" s="171">
        <v>0</v>
      </c>
      <c r="P412" s="171">
        <v>0</v>
      </c>
      <c r="Q412" s="171">
        <v>0</v>
      </c>
      <c r="R412" s="171">
        <v>0</v>
      </c>
      <c r="S412" s="171">
        <v>500000</v>
      </c>
      <c r="T412" s="171">
        <v>500000</v>
      </c>
      <c r="U412" s="171">
        <v>500000</v>
      </c>
      <c r="V412" s="171">
        <v>500000</v>
      </c>
      <c r="W412" s="171">
        <v>680406</v>
      </c>
      <c r="X412" s="171">
        <v>680406</v>
      </c>
      <c r="Y412" s="171">
        <v>680406</v>
      </c>
      <c r="Z412" s="171">
        <v>680406</v>
      </c>
      <c r="AA412" s="169"/>
      <c r="AB412" s="169"/>
      <c r="AC412" s="169"/>
      <c r="AD412" s="169"/>
      <c r="AE412" s="169"/>
      <c r="AF412" s="169"/>
      <c r="AG412" s="169"/>
      <c r="AH412" s="169"/>
      <c r="AI412" s="169"/>
      <c r="AJ412" s="169"/>
      <c r="AK412" s="169"/>
    </row>
    <row r="413" spans="2:37" s="168" customFormat="1" ht="14.25" hidden="1" outlineLevel="2">
      <c r="B413" s="168" t="s">
        <v>1</v>
      </c>
      <c r="D413" s="5" t="s">
        <v>52</v>
      </c>
      <c r="E413" s="171">
        <v>0</v>
      </c>
      <c r="F413" s="171">
        <v>0</v>
      </c>
      <c r="G413" s="171">
        <v>0</v>
      </c>
      <c r="H413" s="171">
        <v>0</v>
      </c>
      <c r="I413" s="171">
        <v>0</v>
      </c>
      <c r="J413" s="171">
        <v>0</v>
      </c>
      <c r="K413" s="171">
        <v>0</v>
      </c>
      <c r="L413" s="171">
        <v>0</v>
      </c>
      <c r="M413" s="171">
        <v>0</v>
      </c>
      <c r="N413" s="171">
        <v>0</v>
      </c>
      <c r="O413" s="171">
        <v>0</v>
      </c>
      <c r="P413" s="171">
        <v>0</v>
      </c>
      <c r="Q413" s="171">
        <v>0</v>
      </c>
      <c r="R413" s="171">
        <v>0</v>
      </c>
      <c r="S413" s="171">
        <v>500000</v>
      </c>
      <c r="T413" s="171">
        <v>500000</v>
      </c>
      <c r="U413" s="171">
        <v>500000</v>
      </c>
      <c r="V413" s="171">
        <v>500000</v>
      </c>
      <c r="W413" s="171">
        <v>680406</v>
      </c>
      <c r="X413" s="171">
        <v>680406</v>
      </c>
      <c r="Y413" s="171">
        <v>680406</v>
      </c>
      <c r="Z413" s="171">
        <v>680406</v>
      </c>
      <c r="AA413" s="169"/>
      <c r="AB413" s="169"/>
      <c r="AC413" s="169"/>
      <c r="AD413" s="169"/>
      <c r="AE413" s="169"/>
      <c r="AF413" s="169"/>
      <c r="AG413" s="169"/>
      <c r="AH413" s="169"/>
      <c r="AI413" s="169"/>
      <c r="AJ413" s="169"/>
      <c r="AK413" s="169"/>
    </row>
    <row r="414" spans="2:37" s="168" customFormat="1" ht="14.25" hidden="1" outlineLevel="2">
      <c r="B414" s="168" t="s">
        <v>1</v>
      </c>
      <c r="D414" s="5" t="s">
        <v>53</v>
      </c>
      <c r="E414" s="171">
        <v>0</v>
      </c>
      <c r="F414" s="171">
        <v>0</v>
      </c>
      <c r="G414" s="171">
        <v>0</v>
      </c>
      <c r="H414" s="171">
        <v>0</v>
      </c>
      <c r="I414" s="171">
        <v>0</v>
      </c>
      <c r="J414" s="171">
        <v>0</v>
      </c>
      <c r="K414" s="171">
        <v>0</v>
      </c>
      <c r="L414" s="171">
        <v>0</v>
      </c>
      <c r="M414" s="171">
        <v>0</v>
      </c>
      <c r="N414" s="171">
        <v>0</v>
      </c>
      <c r="O414" s="171">
        <v>0</v>
      </c>
      <c r="P414" s="171">
        <v>0</v>
      </c>
      <c r="Q414" s="171">
        <v>0</v>
      </c>
      <c r="R414" s="171">
        <v>0</v>
      </c>
      <c r="S414" s="171">
        <v>500000</v>
      </c>
      <c r="T414" s="171">
        <v>500000</v>
      </c>
      <c r="U414" s="171">
        <v>500000</v>
      </c>
      <c r="V414" s="171">
        <v>500000</v>
      </c>
      <c r="W414" s="171">
        <v>680406</v>
      </c>
      <c r="X414" s="171">
        <v>680406</v>
      </c>
      <c r="Y414" s="171">
        <v>680406</v>
      </c>
      <c r="Z414" s="171">
        <v>680406</v>
      </c>
      <c r="AA414" s="169"/>
      <c r="AB414" s="169"/>
      <c r="AC414" s="169"/>
      <c r="AD414" s="169"/>
      <c r="AE414" s="169"/>
      <c r="AF414" s="169"/>
      <c r="AG414" s="169"/>
      <c r="AH414" s="169"/>
      <c r="AI414" s="169"/>
      <c r="AJ414" s="169"/>
      <c r="AK414" s="169"/>
    </row>
    <row r="415" spans="2:37" s="168" customFormat="1" ht="14.25" hidden="1" outlineLevel="2">
      <c r="B415" s="168" t="s">
        <v>1</v>
      </c>
      <c r="D415" s="5" t="s">
        <v>54</v>
      </c>
      <c r="E415" s="171">
        <v>0</v>
      </c>
      <c r="F415" s="171">
        <v>0</v>
      </c>
      <c r="G415" s="171">
        <v>0</v>
      </c>
      <c r="H415" s="171">
        <v>0</v>
      </c>
      <c r="I415" s="171">
        <v>0</v>
      </c>
      <c r="J415" s="171">
        <v>0</v>
      </c>
      <c r="K415" s="171">
        <v>0</v>
      </c>
      <c r="L415" s="171">
        <v>0</v>
      </c>
      <c r="M415" s="171">
        <v>0</v>
      </c>
      <c r="N415" s="171">
        <v>0</v>
      </c>
      <c r="O415" s="171">
        <v>0</v>
      </c>
      <c r="P415" s="171">
        <v>0</v>
      </c>
      <c r="Q415" s="171">
        <v>0</v>
      </c>
      <c r="R415" s="171">
        <v>0</v>
      </c>
      <c r="S415" s="171">
        <v>500000</v>
      </c>
      <c r="T415" s="171">
        <v>500000</v>
      </c>
      <c r="U415" s="171">
        <v>500000</v>
      </c>
      <c r="V415" s="171">
        <v>500000</v>
      </c>
      <c r="W415" s="171">
        <v>680406</v>
      </c>
      <c r="X415" s="171">
        <v>680406</v>
      </c>
      <c r="Y415" s="171">
        <v>680406</v>
      </c>
      <c r="Z415" s="171">
        <v>680406</v>
      </c>
      <c r="AA415" s="169"/>
      <c r="AB415" s="169"/>
      <c r="AC415" s="169"/>
      <c r="AD415" s="169"/>
      <c r="AE415" s="169"/>
      <c r="AF415" s="169"/>
      <c r="AG415" s="169"/>
      <c r="AH415" s="169"/>
      <c r="AI415" s="169"/>
      <c r="AJ415" s="169"/>
      <c r="AK415" s="169"/>
    </row>
    <row r="416" spans="2:37" s="168" customFormat="1" ht="14.25" hidden="1" outlineLevel="2">
      <c r="B416" s="168" t="s">
        <v>1</v>
      </c>
      <c r="D416" s="5" t="s">
        <v>485</v>
      </c>
      <c r="E416" s="171">
        <v>0</v>
      </c>
      <c r="F416" s="171">
        <v>0</v>
      </c>
      <c r="G416" s="171">
        <v>0</v>
      </c>
      <c r="H416" s="171">
        <v>0</v>
      </c>
      <c r="I416" s="171">
        <v>0</v>
      </c>
      <c r="J416" s="171">
        <v>0</v>
      </c>
      <c r="K416" s="171">
        <v>0</v>
      </c>
      <c r="L416" s="171">
        <v>0</v>
      </c>
      <c r="M416" s="171">
        <v>0</v>
      </c>
      <c r="N416" s="171">
        <v>0</v>
      </c>
      <c r="O416" s="171">
        <v>0</v>
      </c>
      <c r="P416" s="171">
        <v>0</v>
      </c>
      <c r="Q416" s="171">
        <v>0</v>
      </c>
      <c r="R416" s="171">
        <v>0</v>
      </c>
      <c r="S416" s="171">
        <v>500000</v>
      </c>
      <c r="T416" s="171">
        <v>500000</v>
      </c>
      <c r="U416" s="171">
        <v>500000</v>
      </c>
      <c r="V416" s="171">
        <v>500000</v>
      </c>
      <c r="W416" s="171">
        <v>680406</v>
      </c>
      <c r="X416" s="171">
        <v>680406</v>
      </c>
      <c r="Y416" s="171">
        <v>680406</v>
      </c>
      <c r="Z416" s="171">
        <v>680406</v>
      </c>
      <c r="AA416" s="169"/>
      <c r="AB416" s="169"/>
      <c r="AC416" s="169"/>
      <c r="AD416" s="169"/>
      <c r="AE416" s="169"/>
      <c r="AF416" s="169"/>
      <c r="AG416" s="169"/>
      <c r="AH416" s="169"/>
      <c r="AI416" s="169"/>
      <c r="AJ416" s="169"/>
      <c r="AK416" s="169"/>
    </row>
    <row r="417" spans="2:37" s="168" customFormat="1" ht="14.25" hidden="1" outlineLevel="2">
      <c r="B417" s="168" t="s">
        <v>1</v>
      </c>
      <c r="D417" s="5" t="s">
        <v>56</v>
      </c>
      <c r="E417" s="171">
        <v>0</v>
      </c>
      <c r="F417" s="171">
        <v>0</v>
      </c>
      <c r="G417" s="171">
        <v>0</v>
      </c>
      <c r="H417" s="171">
        <v>0</v>
      </c>
      <c r="I417" s="171">
        <v>0</v>
      </c>
      <c r="J417" s="171">
        <v>0</v>
      </c>
      <c r="K417" s="171">
        <v>0</v>
      </c>
      <c r="L417" s="171">
        <v>0</v>
      </c>
      <c r="M417" s="171">
        <v>98310</v>
      </c>
      <c r="N417" s="171">
        <v>98310</v>
      </c>
      <c r="O417" s="171">
        <v>426938</v>
      </c>
      <c r="P417" s="171">
        <v>415626</v>
      </c>
      <c r="Q417" s="171">
        <v>250000</v>
      </c>
      <c r="R417" s="171">
        <v>250000</v>
      </c>
      <c r="S417" s="171">
        <v>500000</v>
      </c>
      <c r="T417" s="171">
        <v>500000</v>
      </c>
      <c r="U417" s="171">
        <v>500000</v>
      </c>
      <c r="V417" s="171">
        <v>500000</v>
      </c>
      <c r="W417" s="171">
        <v>680406</v>
      </c>
      <c r="X417" s="171">
        <v>680406</v>
      </c>
      <c r="Y417" s="171">
        <v>680406</v>
      </c>
      <c r="Z417" s="171">
        <v>680406</v>
      </c>
      <c r="AA417" s="169"/>
      <c r="AB417" s="169"/>
      <c r="AC417" s="169"/>
      <c r="AD417" s="169"/>
      <c r="AE417" s="169"/>
      <c r="AF417" s="169"/>
      <c r="AG417" s="169"/>
      <c r="AH417" s="169"/>
      <c r="AI417" s="169"/>
      <c r="AJ417" s="169"/>
      <c r="AK417" s="169"/>
    </row>
    <row r="418" spans="2:37" s="168" customFormat="1" ht="14.25" hidden="1" outlineLevel="2">
      <c r="B418" s="168" t="s">
        <v>1</v>
      </c>
      <c r="D418" s="5" t="s">
        <v>486</v>
      </c>
      <c r="E418" s="171">
        <v>0</v>
      </c>
      <c r="F418" s="171">
        <v>0</v>
      </c>
      <c r="G418" s="171">
        <v>0</v>
      </c>
      <c r="H418" s="171">
        <v>0</v>
      </c>
      <c r="I418" s="171">
        <v>0</v>
      </c>
      <c r="J418" s="171">
        <v>0</v>
      </c>
      <c r="K418" s="171">
        <v>0</v>
      </c>
      <c r="L418" s="171">
        <v>0</v>
      </c>
      <c r="M418" s="171">
        <v>0</v>
      </c>
      <c r="N418" s="171">
        <v>0</v>
      </c>
      <c r="O418" s="171">
        <v>69555</v>
      </c>
      <c r="P418" s="171">
        <v>68159</v>
      </c>
      <c r="Q418" s="171">
        <v>250000</v>
      </c>
      <c r="R418" s="171">
        <v>250000</v>
      </c>
      <c r="S418" s="171">
        <v>500000</v>
      </c>
      <c r="T418" s="171">
        <v>500000</v>
      </c>
      <c r="U418" s="171">
        <v>500000</v>
      </c>
      <c r="V418" s="171">
        <v>500000</v>
      </c>
      <c r="W418" s="171">
        <v>680406</v>
      </c>
      <c r="X418" s="171">
        <v>680406</v>
      </c>
      <c r="Y418" s="171">
        <v>680406</v>
      </c>
      <c r="Z418" s="171">
        <v>680406</v>
      </c>
      <c r="AA418" s="169"/>
      <c r="AB418" s="169"/>
      <c r="AC418" s="169"/>
      <c r="AD418" s="169"/>
      <c r="AE418" s="169"/>
      <c r="AF418" s="169"/>
      <c r="AG418" s="169"/>
      <c r="AH418" s="169"/>
      <c r="AI418" s="169"/>
      <c r="AJ418" s="169"/>
      <c r="AK418" s="169"/>
    </row>
    <row r="419" spans="2:37" s="168" customFormat="1" ht="14.25" hidden="1" outlineLevel="2">
      <c r="B419" s="168" t="s">
        <v>1</v>
      </c>
      <c r="D419" s="5" t="s">
        <v>487</v>
      </c>
      <c r="E419" s="171">
        <v>0</v>
      </c>
      <c r="F419" s="171">
        <v>0</v>
      </c>
      <c r="G419" s="171">
        <v>0</v>
      </c>
      <c r="H419" s="171">
        <v>0</v>
      </c>
      <c r="I419" s="171">
        <v>0</v>
      </c>
      <c r="J419" s="171">
        <v>0</v>
      </c>
      <c r="K419" s="171">
        <v>0</v>
      </c>
      <c r="L419" s="171">
        <v>0</v>
      </c>
      <c r="M419" s="171">
        <v>0</v>
      </c>
      <c r="N419" s="171">
        <v>0</v>
      </c>
      <c r="O419" s="171">
        <v>0</v>
      </c>
      <c r="P419" s="171">
        <v>0</v>
      </c>
      <c r="Q419" s="171">
        <v>0</v>
      </c>
      <c r="R419" s="171">
        <v>0</v>
      </c>
      <c r="S419" s="171">
        <v>500000</v>
      </c>
      <c r="T419" s="171">
        <v>500000</v>
      </c>
      <c r="U419" s="171">
        <v>500000</v>
      </c>
      <c r="V419" s="171">
        <v>500000</v>
      </c>
      <c r="W419" s="171">
        <v>680406</v>
      </c>
      <c r="X419" s="171">
        <v>680406</v>
      </c>
      <c r="Y419" s="171">
        <v>680406</v>
      </c>
      <c r="Z419" s="171">
        <v>680406</v>
      </c>
      <c r="AA419" s="169"/>
      <c r="AB419" s="169"/>
      <c r="AC419" s="169"/>
      <c r="AD419" s="169"/>
      <c r="AE419" s="169"/>
      <c r="AF419" s="169"/>
      <c r="AG419" s="169"/>
      <c r="AH419" s="169"/>
      <c r="AI419" s="169"/>
      <c r="AJ419" s="169"/>
      <c r="AK419" s="169"/>
    </row>
    <row r="420" spans="2:37" s="168" customFormat="1" ht="14.25" hidden="1" outlineLevel="2">
      <c r="B420" s="168" t="s">
        <v>1</v>
      </c>
      <c r="D420" s="5" t="s">
        <v>488</v>
      </c>
      <c r="E420" s="171">
        <v>0</v>
      </c>
      <c r="F420" s="171">
        <v>0</v>
      </c>
      <c r="G420" s="171">
        <v>0</v>
      </c>
      <c r="H420" s="171">
        <v>0</v>
      </c>
      <c r="I420" s="171">
        <v>0</v>
      </c>
      <c r="J420" s="171">
        <v>0</v>
      </c>
      <c r="K420" s="171">
        <v>0</v>
      </c>
      <c r="L420" s="171">
        <v>0</v>
      </c>
      <c r="M420" s="171">
        <v>0</v>
      </c>
      <c r="N420" s="171">
        <v>0</v>
      </c>
      <c r="O420" s="171">
        <v>0</v>
      </c>
      <c r="P420" s="171">
        <v>0</v>
      </c>
      <c r="Q420" s="171">
        <v>0</v>
      </c>
      <c r="R420" s="171">
        <v>0</v>
      </c>
      <c r="S420" s="171">
        <v>500000</v>
      </c>
      <c r="T420" s="171">
        <v>500000</v>
      </c>
      <c r="U420" s="171">
        <v>500000</v>
      </c>
      <c r="V420" s="171">
        <v>500000</v>
      </c>
      <c r="W420" s="171">
        <v>680406</v>
      </c>
      <c r="X420" s="171">
        <v>680406</v>
      </c>
      <c r="Y420" s="171">
        <v>680406</v>
      </c>
      <c r="Z420" s="171">
        <v>680406</v>
      </c>
      <c r="AA420" s="169"/>
      <c r="AB420" s="169"/>
      <c r="AC420" s="169"/>
      <c r="AD420" s="169"/>
      <c r="AE420" s="169"/>
      <c r="AF420" s="169"/>
      <c r="AG420" s="169"/>
      <c r="AH420" s="169"/>
      <c r="AI420" s="169"/>
      <c r="AJ420" s="169"/>
      <c r="AK420" s="169"/>
    </row>
    <row r="421" spans="2:37" s="168" customFormat="1" ht="14.25" hidden="1" outlineLevel="2">
      <c r="B421" s="168" t="s">
        <v>1</v>
      </c>
      <c r="D421" s="40" t="s">
        <v>489</v>
      </c>
      <c r="E421" s="171">
        <v>0</v>
      </c>
      <c r="F421" s="171">
        <v>0</v>
      </c>
      <c r="G421" s="171">
        <v>0</v>
      </c>
      <c r="H421" s="171">
        <v>0</v>
      </c>
      <c r="I421" s="171">
        <v>0</v>
      </c>
      <c r="J421" s="171">
        <v>0</v>
      </c>
      <c r="K421" s="171">
        <v>0</v>
      </c>
      <c r="L421" s="171">
        <v>0</v>
      </c>
      <c r="M421" s="171">
        <v>0</v>
      </c>
      <c r="N421" s="171">
        <v>0</v>
      </c>
      <c r="O421" s="171">
        <v>0</v>
      </c>
      <c r="P421" s="171">
        <v>0</v>
      </c>
      <c r="Q421" s="171">
        <v>0</v>
      </c>
      <c r="R421" s="171">
        <v>0</v>
      </c>
      <c r="S421" s="171">
        <v>500000</v>
      </c>
      <c r="T421" s="171">
        <v>500000</v>
      </c>
      <c r="U421" s="171">
        <v>500000</v>
      </c>
      <c r="V421" s="171">
        <v>500000</v>
      </c>
      <c r="W421" s="171">
        <v>680406</v>
      </c>
      <c r="X421" s="171">
        <v>680406</v>
      </c>
      <c r="Y421" s="171">
        <v>680406</v>
      </c>
      <c r="Z421" s="171">
        <v>680406</v>
      </c>
      <c r="AA421" s="169"/>
      <c r="AB421" s="169"/>
      <c r="AC421" s="169"/>
      <c r="AD421" s="169"/>
      <c r="AE421" s="169"/>
      <c r="AF421" s="169"/>
      <c r="AG421" s="169"/>
      <c r="AH421" s="169"/>
      <c r="AI421" s="169"/>
      <c r="AJ421" s="169"/>
      <c r="AK421" s="169"/>
    </row>
    <row r="422" spans="2:37" s="168" customFormat="1" ht="14.25" hidden="1" outlineLevel="2">
      <c r="B422" s="168" t="s">
        <v>1</v>
      </c>
      <c r="D422" s="5" t="s">
        <v>60</v>
      </c>
      <c r="E422" s="171">
        <v>0</v>
      </c>
      <c r="F422" s="171">
        <v>0</v>
      </c>
      <c r="G422" s="171">
        <v>0</v>
      </c>
      <c r="H422" s="171">
        <v>0</v>
      </c>
      <c r="I422" s="171">
        <v>0</v>
      </c>
      <c r="J422" s="171">
        <v>0</v>
      </c>
      <c r="K422" s="171">
        <v>0</v>
      </c>
      <c r="L422" s="171">
        <v>0</v>
      </c>
      <c r="M422" s="171">
        <v>0</v>
      </c>
      <c r="N422" s="171">
        <v>0</v>
      </c>
      <c r="O422" s="171">
        <v>0</v>
      </c>
      <c r="P422" s="171">
        <v>0</v>
      </c>
      <c r="Q422" s="171">
        <v>0</v>
      </c>
      <c r="R422" s="171">
        <v>0</v>
      </c>
      <c r="S422" s="171">
        <v>500000</v>
      </c>
      <c r="T422" s="171">
        <v>500000</v>
      </c>
      <c r="U422" s="171">
        <v>500000</v>
      </c>
      <c r="V422" s="171">
        <v>500000</v>
      </c>
      <c r="W422" s="171">
        <v>680406</v>
      </c>
      <c r="X422" s="171">
        <v>680406</v>
      </c>
      <c r="Y422" s="171">
        <v>680406</v>
      </c>
      <c r="Z422" s="171">
        <v>680406</v>
      </c>
      <c r="AA422" s="169"/>
      <c r="AB422" s="169"/>
      <c r="AC422" s="169"/>
      <c r="AD422" s="169"/>
      <c r="AE422" s="169"/>
      <c r="AF422" s="169"/>
      <c r="AG422" s="169"/>
      <c r="AH422" s="169"/>
      <c r="AI422" s="169"/>
      <c r="AJ422" s="169"/>
      <c r="AK422" s="169"/>
    </row>
    <row r="423" spans="2:37" s="168" customFormat="1" ht="14.25" hidden="1" outlineLevel="2">
      <c r="B423" s="168" t="s">
        <v>1</v>
      </c>
      <c r="D423" s="5" t="s">
        <v>490</v>
      </c>
      <c r="E423" s="171">
        <v>0</v>
      </c>
      <c r="F423" s="171">
        <v>0</v>
      </c>
      <c r="G423" s="171">
        <v>0</v>
      </c>
      <c r="H423" s="171">
        <v>0</v>
      </c>
      <c r="I423" s="171">
        <v>0</v>
      </c>
      <c r="J423" s="171">
        <v>0</v>
      </c>
      <c r="K423" s="171">
        <v>0</v>
      </c>
      <c r="L423" s="171">
        <v>0</v>
      </c>
      <c r="M423" s="171">
        <v>0</v>
      </c>
      <c r="N423" s="171">
        <v>0</v>
      </c>
      <c r="O423" s="171">
        <v>0</v>
      </c>
      <c r="P423" s="171">
        <v>0</v>
      </c>
      <c r="Q423" s="171">
        <v>0</v>
      </c>
      <c r="R423" s="171">
        <v>0</v>
      </c>
      <c r="S423" s="171">
        <v>500000</v>
      </c>
      <c r="T423" s="171">
        <v>500000</v>
      </c>
      <c r="U423" s="171">
        <v>500000</v>
      </c>
      <c r="V423" s="171">
        <v>500000</v>
      </c>
      <c r="W423" s="171">
        <v>680406</v>
      </c>
      <c r="X423" s="171">
        <v>680406</v>
      </c>
      <c r="Y423" s="171">
        <v>680406</v>
      </c>
      <c r="Z423" s="171">
        <v>680406</v>
      </c>
      <c r="AA423" s="169"/>
      <c r="AB423" s="169"/>
      <c r="AC423" s="169"/>
      <c r="AD423" s="169"/>
      <c r="AE423" s="169"/>
      <c r="AF423" s="169"/>
      <c r="AG423" s="169"/>
      <c r="AH423" s="169"/>
      <c r="AI423" s="169"/>
      <c r="AJ423" s="169"/>
      <c r="AK423" s="169"/>
    </row>
    <row r="424" spans="2:37" s="168" customFormat="1" ht="14.25" hidden="1" outlineLevel="2">
      <c r="B424" s="168" t="s">
        <v>1</v>
      </c>
      <c r="D424" s="5" t="s">
        <v>62</v>
      </c>
      <c r="E424" s="171">
        <v>0</v>
      </c>
      <c r="F424" s="171">
        <v>0</v>
      </c>
      <c r="G424" s="171">
        <v>0</v>
      </c>
      <c r="H424" s="171">
        <v>0</v>
      </c>
      <c r="I424" s="171">
        <v>0</v>
      </c>
      <c r="J424" s="171">
        <v>0</v>
      </c>
      <c r="K424" s="171">
        <v>0</v>
      </c>
      <c r="L424" s="171">
        <v>0</v>
      </c>
      <c r="M424" s="171">
        <v>0</v>
      </c>
      <c r="N424" s="171">
        <v>0</v>
      </c>
      <c r="O424" s="171">
        <v>354450</v>
      </c>
      <c r="P424" s="171">
        <v>345055</v>
      </c>
      <c r="Q424" s="171">
        <v>250000</v>
      </c>
      <c r="R424" s="171">
        <v>250000</v>
      </c>
      <c r="S424" s="171">
        <v>500000</v>
      </c>
      <c r="T424" s="171">
        <v>500000</v>
      </c>
      <c r="U424" s="171">
        <v>500000</v>
      </c>
      <c r="V424" s="171">
        <v>500000</v>
      </c>
      <c r="W424" s="171">
        <v>680406</v>
      </c>
      <c r="X424" s="171">
        <v>680406</v>
      </c>
      <c r="Y424" s="171">
        <v>680406</v>
      </c>
      <c r="Z424" s="171">
        <v>680406</v>
      </c>
      <c r="AA424" s="169"/>
      <c r="AB424" s="169"/>
      <c r="AC424" s="169"/>
      <c r="AD424" s="169"/>
      <c r="AE424" s="169"/>
      <c r="AF424" s="169"/>
      <c r="AG424" s="169"/>
      <c r="AH424" s="169"/>
      <c r="AI424" s="169"/>
      <c r="AJ424" s="169"/>
      <c r="AK424" s="169"/>
    </row>
    <row r="425" spans="2:37" s="168" customFormat="1" ht="14.25" hidden="1" outlineLevel="2">
      <c r="B425" s="168" t="s">
        <v>1</v>
      </c>
      <c r="D425" s="5" t="s">
        <v>63</v>
      </c>
      <c r="E425" s="171">
        <v>0</v>
      </c>
      <c r="F425" s="171">
        <v>0</v>
      </c>
      <c r="G425" s="171">
        <v>0</v>
      </c>
      <c r="H425" s="171">
        <v>0</v>
      </c>
      <c r="I425" s="171">
        <v>0</v>
      </c>
      <c r="J425" s="171">
        <v>0</v>
      </c>
      <c r="K425" s="171">
        <v>0</v>
      </c>
      <c r="L425" s="171">
        <v>0</v>
      </c>
      <c r="M425" s="171">
        <v>0</v>
      </c>
      <c r="N425" s="171">
        <v>0</v>
      </c>
      <c r="O425" s="171">
        <v>90904</v>
      </c>
      <c r="P425" s="171">
        <v>88441</v>
      </c>
      <c r="Q425" s="171">
        <v>0</v>
      </c>
      <c r="R425" s="171">
        <v>0</v>
      </c>
      <c r="S425" s="171">
        <v>500000</v>
      </c>
      <c r="T425" s="171">
        <v>500000</v>
      </c>
      <c r="U425" s="171">
        <v>500000</v>
      </c>
      <c r="V425" s="171">
        <v>500000</v>
      </c>
      <c r="W425" s="171">
        <v>680406</v>
      </c>
      <c r="X425" s="171">
        <v>680406</v>
      </c>
      <c r="Y425" s="171">
        <v>680406</v>
      </c>
      <c r="Z425" s="171">
        <v>680406</v>
      </c>
      <c r="AA425" s="169"/>
      <c r="AB425" s="169"/>
      <c r="AC425" s="169"/>
      <c r="AD425" s="169"/>
      <c r="AE425" s="169"/>
      <c r="AF425" s="169"/>
      <c r="AG425" s="169"/>
      <c r="AH425" s="169"/>
      <c r="AI425" s="169"/>
      <c r="AJ425" s="169"/>
      <c r="AK425" s="169"/>
    </row>
    <row r="426" spans="2:37" s="168" customFormat="1" ht="14.25" hidden="1" outlineLevel="2">
      <c r="B426" s="168" t="s">
        <v>1</v>
      </c>
      <c r="D426" s="5" t="s">
        <v>491</v>
      </c>
      <c r="E426" s="171">
        <v>0</v>
      </c>
      <c r="F426" s="171">
        <v>0</v>
      </c>
      <c r="G426" s="171">
        <v>0</v>
      </c>
      <c r="H426" s="171">
        <v>0</v>
      </c>
      <c r="I426" s="171">
        <v>0</v>
      </c>
      <c r="J426" s="171">
        <v>0</v>
      </c>
      <c r="K426" s="171">
        <v>0</v>
      </c>
      <c r="L426" s="171">
        <v>0</v>
      </c>
      <c r="M426" s="171">
        <v>0</v>
      </c>
      <c r="N426" s="171">
        <v>0</v>
      </c>
      <c r="O426" s="171">
        <v>0</v>
      </c>
      <c r="P426" s="171">
        <v>0</v>
      </c>
      <c r="Q426" s="171">
        <v>0</v>
      </c>
      <c r="R426" s="171">
        <v>0</v>
      </c>
      <c r="S426" s="171">
        <v>500000</v>
      </c>
      <c r="T426" s="171">
        <v>500000</v>
      </c>
      <c r="U426" s="171">
        <v>500000</v>
      </c>
      <c r="V426" s="171">
        <v>500000</v>
      </c>
      <c r="W426" s="171">
        <v>680406</v>
      </c>
      <c r="X426" s="171">
        <v>680406</v>
      </c>
      <c r="Y426" s="171">
        <v>680406</v>
      </c>
      <c r="Z426" s="171">
        <v>680406</v>
      </c>
      <c r="AA426" s="169"/>
      <c r="AB426" s="169"/>
      <c r="AC426" s="169"/>
      <c r="AD426" s="169"/>
      <c r="AE426" s="169"/>
      <c r="AF426" s="169"/>
      <c r="AG426" s="169"/>
      <c r="AH426" s="169"/>
      <c r="AI426" s="169"/>
      <c r="AJ426" s="169"/>
      <c r="AK426" s="169"/>
    </row>
    <row r="427" spans="2:37" s="168" customFormat="1" ht="14.25" hidden="1" outlineLevel="2">
      <c r="B427" s="168" t="s">
        <v>1</v>
      </c>
      <c r="D427" s="5" t="s">
        <v>65</v>
      </c>
      <c r="E427" s="171">
        <v>0</v>
      </c>
      <c r="F427" s="171">
        <v>0</v>
      </c>
      <c r="G427" s="171">
        <v>0</v>
      </c>
      <c r="H427" s="171">
        <v>0</v>
      </c>
      <c r="I427" s="171">
        <v>0</v>
      </c>
      <c r="J427" s="171">
        <v>0</v>
      </c>
      <c r="K427" s="171">
        <v>0</v>
      </c>
      <c r="L427" s="171">
        <v>0</v>
      </c>
      <c r="M427" s="171">
        <v>0</v>
      </c>
      <c r="N427" s="171">
        <v>0</v>
      </c>
      <c r="O427" s="171">
        <v>0</v>
      </c>
      <c r="P427" s="171">
        <v>0</v>
      </c>
      <c r="Q427" s="171">
        <v>0</v>
      </c>
      <c r="R427" s="171">
        <v>0</v>
      </c>
      <c r="S427" s="171">
        <v>500000</v>
      </c>
      <c r="T427" s="171">
        <v>500000</v>
      </c>
      <c r="U427" s="171">
        <v>500000</v>
      </c>
      <c r="V427" s="171">
        <v>500000</v>
      </c>
      <c r="W427" s="171">
        <v>680406</v>
      </c>
      <c r="X427" s="171">
        <v>680406</v>
      </c>
      <c r="Y427" s="171">
        <v>680406</v>
      </c>
      <c r="Z427" s="171">
        <v>680406</v>
      </c>
      <c r="AA427" s="169"/>
      <c r="AB427" s="169"/>
      <c r="AC427" s="169"/>
      <c r="AD427" s="169"/>
      <c r="AE427" s="169"/>
      <c r="AF427" s="169"/>
      <c r="AG427" s="169"/>
      <c r="AH427" s="169"/>
      <c r="AI427" s="169"/>
      <c r="AJ427" s="169"/>
      <c r="AK427" s="169"/>
    </row>
    <row r="428" spans="2:37" s="168" customFormat="1" ht="14.25" hidden="1" outlineLevel="2">
      <c r="B428" s="168" t="s">
        <v>1</v>
      </c>
      <c r="D428" s="5" t="s">
        <v>66</v>
      </c>
      <c r="E428" s="171">
        <v>0</v>
      </c>
      <c r="F428" s="171">
        <v>0</v>
      </c>
      <c r="G428" s="171">
        <v>0</v>
      </c>
      <c r="H428" s="171">
        <v>0</v>
      </c>
      <c r="I428" s="171">
        <v>0</v>
      </c>
      <c r="J428" s="171">
        <v>0</v>
      </c>
      <c r="K428" s="171">
        <v>0</v>
      </c>
      <c r="L428" s="171">
        <v>0</v>
      </c>
      <c r="M428" s="171">
        <v>0</v>
      </c>
      <c r="N428" s="171">
        <v>0</v>
      </c>
      <c r="O428" s="171">
        <v>0</v>
      </c>
      <c r="P428" s="171">
        <v>0</v>
      </c>
      <c r="Q428" s="171">
        <v>0</v>
      </c>
      <c r="R428" s="171">
        <v>0</v>
      </c>
      <c r="S428" s="171">
        <v>500000</v>
      </c>
      <c r="T428" s="171">
        <v>500000</v>
      </c>
      <c r="U428" s="171">
        <v>500000</v>
      </c>
      <c r="V428" s="171">
        <v>500000</v>
      </c>
      <c r="W428" s="171">
        <v>680406</v>
      </c>
      <c r="X428" s="171">
        <v>680406</v>
      </c>
      <c r="Y428" s="171">
        <v>680406</v>
      </c>
      <c r="Z428" s="171">
        <v>680406</v>
      </c>
      <c r="AA428" s="169"/>
      <c r="AB428" s="169"/>
      <c r="AC428" s="169"/>
      <c r="AD428" s="169"/>
      <c r="AE428" s="169"/>
      <c r="AF428" s="169"/>
      <c r="AG428" s="169"/>
      <c r="AH428" s="169"/>
      <c r="AI428" s="169"/>
      <c r="AJ428" s="169"/>
      <c r="AK428" s="169"/>
    </row>
    <row r="429" spans="2:37" s="168" customFormat="1" ht="14.25" hidden="1" outlineLevel="2">
      <c r="B429" s="168" t="s">
        <v>1</v>
      </c>
      <c r="D429" s="5" t="s">
        <v>492</v>
      </c>
      <c r="E429" s="171">
        <v>0</v>
      </c>
      <c r="F429" s="171">
        <v>0</v>
      </c>
      <c r="G429" s="171">
        <v>0</v>
      </c>
      <c r="H429" s="171">
        <v>0</v>
      </c>
      <c r="I429" s="171">
        <v>0</v>
      </c>
      <c r="J429" s="171">
        <v>0</v>
      </c>
      <c r="K429" s="171">
        <v>0</v>
      </c>
      <c r="L429" s="171">
        <v>0</v>
      </c>
      <c r="M429" s="171">
        <v>0</v>
      </c>
      <c r="N429" s="171">
        <v>0</v>
      </c>
      <c r="O429" s="171">
        <v>507183</v>
      </c>
      <c r="P429" s="171">
        <v>499808</v>
      </c>
      <c r="Q429" s="171">
        <v>250000</v>
      </c>
      <c r="R429" s="171">
        <v>250000</v>
      </c>
      <c r="S429" s="171">
        <v>500000</v>
      </c>
      <c r="T429" s="171">
        <v>500000</v>
      </c>
      <c r="U429" s="171">
        <v>500000</v>
      </c>
      <c r="V429" s="171">
        <v>500000</v>
      </c>
      <c r="W429" s="171">
        <v>680406</v>
      </c>
      <c r="X429" s="171">
        <v>680406</v>
      </c>
      <c r="Y429" s="171">
        <v>680406</v>
      </c>
      <c r="Z429" s="171">
        <v>680406</v>
      </c>
      <c r="AA429" s="169"/>
      <c r="AB429" s="169"/>
      <c r="AC429" s="169"/>
      <c r="AD429" s="169"/>
      <c r="AE429" s="169"/>
      <c r="AF429" s="169"/>
      <c r="AG429" s="169"/>
      <c r="AH429" s="169"/>
      <c r="AI429" s="169"/>
      <c r="AJ429" s="169"/>
      <c r="AK429" s="169"/>
    </row>
    <row r="430" spans="2:37" s="168" customFormat="1" ht="14.25" hidden="1" outlineLevel="2">
      <c r="B430" s="168" t="s">
        <v>1</v>
      </c>
      <c r="D430" s="5" t="s">
        <v>68</v>
      </c>
      <c r="E430" s="171">
        <v>0</v>
      </c>
      <c r="F430" s="171">
        <v>0</v>
      </c>
      <c r="G430" s="171">
        <v>0</v>
      </c>
      <c r="H430" s="171">
        <v>0</v>
      </c>
      <c r="I430" s="171">
        <v>0</v>
      </c>
      <c r="J430" s="171">
        <v>0</v>
      </c>
      <c r="K430" s="171">
        <v>0</v>
      </c>
      <c r="L430" s="171">
        <v>0</v>
      </c>
      <c r="M430" s="171">
        <v>0</v>
      </c>
      <c r="N430" s="171">
        <v>0</v>
      </c>
      <c r="O430" s="171">
        <v>0</v>
      </c>
      <c r="P430" s="171">
        <v>0</v>
      </c>
      <c r="Q430" s="171">
        <v>0</v>
      </c>
      <c r="R430" s="171">
        <v>0</v>
      </c>
      <c r="S430" s="171">
        <v>500000</v>
      </c>
      <c r="T430" s="171">
        <v>500000</v>
      </c>
      <c r="U430" s="171">
        <v>500000</v>
      </c>
      <c r="V430" s="171">
        <v>500000</v>
      </c>
      <c r="W430" s="171">
        <v>680406</v>
      </c>
      <c r="X430" s="171">
        <v>680406</v>
      </c>
      <c r="Y430" s="171">
        <v>680406</v>
      </c>
      <c r="Z430" s="171">
        <v>680406</v>
      </c>
      <c r="AA430" s="169"/>
      <c r="AB430" s="169"/>
      <c r="AC430" s="169"/>
      <c r="AD430" s="169"/>
      <c r="AE430" s="169"/>
      <c r="AF430" s="169"/>
      <c r="AG430" s="169"/>
      <c r="AH430" s="169"/>
      <c r="AI430" s="169"/>
      <c r="AJ430" s="169"/>
      <c r="AK430" s="169"/>
    </row>
    <row r="431" spans="2:37" s="168" customFormat="1" ht="14.25" hidden="1" outlineLevel="2">
      <c r="B431" s="168" t="s">
        <v>1</v>
      </c>
      <c r="D431" s="5" t="s">
        <v>69</v>
      </c>
      <c r="E431" s="171">
        <v>0</v>
      </c>
      <c r="F431" s="171">
        <v>0</v>
      </c>
      <c r="G431" s="171">
        <v>0</v>
      </c>
      <c r="H431" s="171">
        <v>0</v>
      </c>
      <c r="I431" s="171">
        <v>0</v>
      </c>
      <c r="J431" s="171">
        <v>0</v>
      </c>
      <c r="K431" s="171">
        <v>0</v>
      </c>
      <c r="L431" s="171">
        <v>0</v>
      </c>
      <c r="M431" s="171">
        <v>0</v>
      </c>
      <c r="N431" s="171">
        <v>0</v>
      </c>
      <c r="O431" s="171">
        <v>0</v>
      </c>
      <c r="P431" s="171">
        <v>0</v>
      </c>
      <c r="Q431" s="171">
        <v>0</v>
      </c>
      <c r="R431" s="171">
        <v>0</v>
      </c>
      <c r="S431" s="171">
        <v>500000</v>
      </c>
      <c r="T431" s="171">
        <v>500000</v>
      </c>
      <c r="U431" s="171">
        <v>500000</v>
      </c>
      <c r="V431" s="171">
        <v>500000</v>
      </c>
      <c r="W431" s="171">
        <v>680406</v>
      </c>
      <c r="X431" s="171">
        <v>680406</v>
      </c>
      <c r="Y431" s="171">
        <v>680406</v>
      </c>
      <c r="Z431" s="171">
        <v>680406</v>
      </c>
      <c r="AA431" s="169"/>
      <c r="AB431" s="169"/>
      <c r="AC431" s="169"/>
      <c r="AD431" s="169"/>
      <c r="AE431" s="169"/>
      <c r="AF431" s="169"/>
      <c r="AG431" s="169"/>
      <c r="AH431" s="169"/>
      <c r="AI431" s="169"/>
      <c r="AJ431" s="169"/>
      <c r="AK431" s="169"/>
    </row>
    <row r="432" spans="2:37" s="168" customFormat="1" ht="14.25" hidden="1" outlineLevel="2">
      <c r="B432" s="168" t="s">
        <v>1</v>
      </c>
      <c r="D432" s="5" t="s">
        <v>493</v>
      </c>
      <c r="E432" s="171">
        <v>0</v>
      </c>
      <c r="F432" s="171">
        <v>0</v>
      </c>
      <c r="G432" s="171">
        <v>0</v>
      </c>
      <c r="H432" s="171">
        <v>0</v>
      </c>
      <c r="I432" s="171">
        <v>0</v>
      </c>
      <c r="J432" s="171">
        <v>0</v>
      </c>
      <c r="K432" s="171">
        <v>0</v>
      </c>
      <c r="L432" s="171">
        <v>0</v>
      </c>
      <c r="M432" s="171">
        <v>0</v>
      </c>
      <c r="N432" s="171">
        <v>0</v>
      </c>
      <c r="O432" s="171">
        <v>0</v>
      </c>
      <c r="P432" s="171">
        <v>0</v>
      </c>
      <c r="Q432" s="171">
        <v>0</v>
      </c>
      <c r="R432" s="171">
        <v>0</v>
      </c>
      <c r="S432" s="171">
        <v>500000</v>
      </c>
      <c r="T432" s="171">
        <v>500000</v>
      </c>
      <c r="U432" s="171">
        <v>500000</v>
      </c>
      <c r="V432" s="171">
        <v>500000</v>
      </c>
      <c r="W432" s="171">
        <v>680406</v>
      </c>
      <c r="X432" s="171">
        <v>680406</v>
      </c>
      <c r="Y432" s="171">
        <v>680406</v>
      </c>
      <c r="Z432" s="171">
        <v>680406</v>
      </c>
      <c r="AA432" s="169"/>
      <c r="AB432" s="169"/>
      <c r="AC432" s="169"/>
      <c r="AD432" s="169"/>
      <c r="AE432" s="169"/>
      <c r="AF432" s="169"/>
      <c r="AG432" s="169"/>
      <c r="AH432" s="169"/>
      <c r="AI432" s="169"/>
      <c r="AJ432" s="169"/>
      <c r="AK432" s="169"/>
    </row>
    <row r="433" spans="2:37" s="168" customFormat="1" ht="14.25" hidden="1" outlineLevel="2">
      <c r="B433" s="168" t="s">
        <v>1</v>
      </c>
      <c r="D433" s="5" t="s">
        <v>494</v>
      </c>
      <c r="E433" s="171">
        <v>0</v>
      </c>
      <c r="F433" s="171">
        <v>0</v>
      </c>
      <c r="G433" s="171">
        <v>0</v>
      </c>
      <c r="H433" s="171">
        <v>0</v>
      </c>
      <c r="I433" s="171">
        <v>0</v>
      </c>
      <c r="J433" s="171">
        <v>0</v>
      </c>
      <c r="K433" s="171">
        <v>0</v>
      </c>
      <c r="L433" s="171">
        <v>0</v>
      </c>
      <c r="M433" s="171">
        <v>0</v>
      </c>
      <c r="N433" s="171">
        <v>0</v>
      </c>
      <c r="O433" s="171">
        <v>0</v>
      </c>
      <c r="P433" s="171">
        <v>0</v>
      </c>
      <c r="Q433" s="171">
        <v>0</v>
      </c>
      <c r="R433" s="171">
        <v>0</v>
      </c>
      <c r="S433" s="171">
        <v>500000</v>
      </c>
      <c r="T433" s="171">
        <v>500000</v>
      </c>
      <c r="U433" s="171">
        <v>500000</v>
      </c>
      <c r="V433" s="171">
        <v>500000</v>
      </c>
      <c r="W433" s="171">
        <v>680406</v>
      </c>
      <c r="X433" s="171">
        <v>680406</v>
      </c>
      <c r="Y433" s="171">
        <v>680406</v>
      </c>
      <c r="Z433" s="171">
        <v>680406</v>
      </c>
      <c r="AA433" s="169"/>
      <c r="AB433" s="169"/>
      <c r="AC433" s="169"/>
      <c r="AD433" s="169"/>
      <c r="AE433" s="169"/>
      <c r="AF433" s="169"/>
      <c r="AG433" s="169"/>
      <c r="AH433" s="169"/>
      <c r="AI433" s="169"/>
      <c r="AJ433" s="169"/>
      <c r="AK433" s="169"/>
    </row>
    <row r="434" spans="2:37" s="168" customFormat="1" ht="14.25" hidden="1" outlineLevel="2">
      <c r="B434" s="168" t="s">
        <v>1</v>
      </c>
      <c r="D434" s="5" t="s">
        <v>72</v>
      </c>
      <c r="E434" s="171">
        <v>0</v>
      </c>
      <c r="F434" s="171">
        <v>0</v>
      </c>
      <c r="G434" s="171">
        <v>0</v>
      </c>
      <c r="H434" s="171">
        <v>0</v>
      </c>
      <c r="I434" s="171">
        <v>0</v>
      </c>
      <c r="J434" s="171">
        <v>0</v>
      </c>
      <c r="K434" s="171">
        <v>0</v>
      </c>
      <c r="L434" s="171">
        <v>0</v>
      </c>
      <c r="M434" s="171">
        <v>0</v>
      </c>
      <c r="N434" s="171">
        <v>0</v>
      </c>
      <c r="O434" s="171">
        <v>0</v>
      </c>
      <c r="P434" s="171">
        <v>0</v>
      </c>
      <c r="Q434" s="171">
        <v>0</v>
      </c>
      <c r="R434" s="171">
        <v>0</v>
      </c>
      <c r="S434" s="171">
        <v>500000</v>
      </c>
      <c r="T434" s="171">
        <v>500000</v>
      </c>
      <c r="U434" s="171">
        <v>500000</v>
      </c>
      <c r="V434" s="171">
        <v>500000</v>
      </c>
      <c r="W434" s="171">
        <v>680406</v>
      </c>
      <c r="X434" s="171">
        <v>680406</v>
      </c>
      <c r="Y434" s="171">
        <v>680406</v>
      </c>
      <c r="Z434" s="171">
        <v>680406</v>
      </c>
      <c r="AA434" s="169"/>
      <c r="AB434" s="169"/>
      <c r="AC434" s="169"/>
      <c r="AD434" s="169"/>
      <c r="AE434" s="169"/>
      <c r="AF434" s="169"/>
      <c r="AG434" s="169"/>
      <c r="AH434" s="169"/>
      <c r="AI434" s="169"/>
      <c r="AJ434" s="169"/>
      <c r="AK434" s="169"/>
    </row>
    <row r="435" spans="2:37" s="168" customFormat="1" ht="14.25" hidden="1" outlineLevel="2">
      <c r="B435" s="168" t="s">
        <v>1</v>
      </c>
      <c r="D435" s="5" t="s">
        <v>73</v>
      </c>
      <c r="E435" s="171">
        <v>0</v>
      </c>
      <c r="F435" s="171">
        <v>0</v>
      </c>
      <c r="G435" s="171">
        <v>0</v>
      </c>
      <c r="H435" s="171">
        <v>0</v>
      </c>
      <c r="I435" s="171">
        <v>0</v>
      </c>
      <c r="J435" s="171">
        <v>0</v>
      </c>
      <c r="K435" s="171">
        <v>0</v>
      </c>
      <c r="L435" s="171">
        <v>0</v>
      </c>
      <c r="M435" s="171">
        <v>0</v>
      </c>
      <c r="N435" s="171">
        <v>0</v>
      </c>
      <c r="O435" s="171">
        <v>0</v>
      </c>
      <c r="P435" s="171">
        <v>0</v>
      </c>
      <c r="Q435" s="171">
        <v>0</v>
      </c>
      <c r="R435" s="171">
        <v>0</v>
      </c>
      <c r="S435" s="171">
        <v>500000</v>
      </c>
      <c r="T435" s="171">
        <v>500000</v>
      </c>
      <c r="U435" s="171">
        <v>500000</v>
      </c>
      <c r="V435" s="171">
        <v>500000</v>
      </c>
      <c r="W435" s="171">
        <v>680406</v>
      </c>
      <c r="X435" s="171">
        <v>680406</v>
      </c>
      <c r="Y435" s="171">
        <v>680406</v>
      </c>
      <c r="Z435" s="171">
        <v>680406</v>
      </c>
      <c r="AA435" s="169"/>
      <c r="AB435" s="169"/>
      <c r="AC435" s="169"/>
      <c r="AD435" s="169"/>
      <c r="AE435" s="169"/>
      <c r="AF435" s="169"/>
      <c r="AG435" s="169"/>
      <c r="AH435" s="169"/>
      <c r="AI435" s="169"/>
      <c r="AJ435" s="169"/>
      <c r="AK435" s="169"/>
    </row>
    <row r="436" spans="2:37" s="168" customFormat="1" ht="14.25" hidden="1" outlineLevel="2">
      <c r="B436" s="168" t="s">
        <v>1</v>
      </c>
      <c r="D436" s="5" t="s">
        <v>74</v>
      </c>
      <c r="E436" s="171">
        <v>0</v>
      </c>
      <c r="F436" s="171">
        <v>0</v>
      </c>
      <c r="G436" s="171">
        <v>0</v>
      </c>
      <c r="H436" s="171">
        <v>0</v>
      </c>
      <c r="I436" s="171">
        <v>0</v>
      </c>
      <c r="J436" s="171">
        <v>0</v>
      </c>
      <c r="K436" s="171">
        <v>0</v>
      </c>
      <c r="L436" s="171">
        <v>0</v>
      </c>
      <c r="M436" s="171">
        <v>0</v>
      </c>
      <c r="N436" s="171">
        <v>0</v>
      </c>
      <c r="O436" s="171">
        <v>0</v>
      </c>
      <c r="P436" s="171">
        <v>0</v>
      </c>
      <c r="Q436" s="171">
        <v>0</v>
      </c>
      <c r="R436" s="171">
        <v>0</v>
      </c>
      <c r="S436" s="171">
        <v>500000</v>
      </c>
      <c r="T436" s="171">
        <v>500000</v>
      </c>
      <c r="U436" s="171">
        <v>500000</v>
      </c>
      <c r="V436" s="171">
        <v>500000</v>
      </c>
      <c r="W436" s="171">
        <v>680406</v>
      </c>
      <c r="X436" s="171">
        <v>680406</v>
      </c>
      <c r="Y436" s="171">
        <v>680406</v>
      </c>
      <c r="Z436" s="171">
        <v>680406</v>
      </c>
      <c r="AA436" s="169"/>
      <c r="AB436" s="169"/>
      <c r="AC436" s="169"/>
      <c r="AD436" s="169"/>
      <c r="AE436" s="169"/>
      <c r="AF436" s="169"/>
      <c r="AG436" s="169"/>
      <c r="AH436" s="169"/>
      <c r="AI436" s="169"/>
      <c r="AJ436" s="169"/>
      <c r="AK436" s="169"/>
    </row>
    <row r="437" spans="2:37" s="168" customFormat="1" ht="14.25" hidden="1" outlineLevel="2">
      <c r="B437" s="168" t="s">
        <v>1</v>
      </c>
      <c r="D437" s="5" t="s">
        <v>495</v>
      </c>
      <c r="E437" s="171">
        <v>0</v>
      </c>
      <c r="F437" s="171">
        <v>0</v>
      </c>
      <c r="G437" s="171">
        <v>0</v>
      </c>
      <c r="H437" s="171">
        <v>0</v>
      </c>
      <c r="I437" s="171">
        <v>0</v>
      </c>
      <c r="J437" s="171">
        <v>0</v>
      </c>
      <c r="K437" s="171">
        <v>0</v>
      </c>
      <c r="L437" s="171">
        <v>0</v>
      </c>
      <c r="M437" s="171">
        <v>0</v>
      </c>
      <c r="N437" s="171">
        <v>0</v>
      </c>
      <c r="O437" s="171">
        <v>0</v>
      </c>
      <c r="P437" s="171">
        <v>0</v>
      </c>
      <c r="Q437" s="171">
        <v>0</v>
      </c>
      <c r="R437" s="171">
        <v>0</v>
      </c>
      <c r="S437" s="171">
        <v>500000</v>
      </c>
      <c r="T437" s="171">
        <v>500000</v>
      </c>
      <c r="U437" s="171">
        <v>500000</v>
      </c>
      <c r="V437" s="171">
        <v>500000</v>
      </c>
      <c r="W437" s="171">
        <v>680406</v>
      </c>
      <c r="X437" s="171">
        <v>680406</v>
      </c>
      <c r="Y437" s="171">
        <v>680406</v>
      </c>
      <c r="Z437" s="171">
        <v>680406</v>
      </c>
      <c r="AA437" s="169"/>
      <c r="AB437" s="169"/>
      <c r="AC437" s="169"/>
      <c r="AD437" s="169"/>
      <c r="AE437" s="169"/>
      <c r="AF437" s="169"/>
      <c r="AG437" s="169"/>
      <c r="AH437" s="169"/>
      <c r="AI437" s="169"/>
      <c r="AJ437" s="169"/>
      <c r="AK437" s="169"/>
    </row>
    <row r="438" spans="2:37" s="168" customFormat="1" ht="14.25" hidden="1" outlineLevel="2">
      <c r="B438" s="168" t="s">
        <v>1</v>
      </c>
      <c r="D438" s="5" t="s">
        <v>496</v>
      </c>
      <c r="E438" s="171">
        <v>0</v>
      </c>
      <c r="F438" s="171">
        <v>0</v>
      </c>
      <c r="G438" s="171">
        <v>0</v>
      </c>
      <c r="H438" s="171">
        <v>0</v>
      </c>
      <c r="I438" s="171">
        <v>0</v>
      </c>
      <c r="J438" s="171">
        <v>0</v>
      </c>
      <c r="K438" s="171">
        <v>0</v>
      </c>
      <c r="L438" s="171">
        <v>0</v>
      </c>
      <c r="M438" s="171">
        <v>0</v>
      </c>
      <c r="N438" s="171">
        <v>0</v>
      </c>
      <c r="O438" s="171">
        <v>0</v>
      </c>
      <c r="P438" s="171">
        <v>0</v>
      </c>
      <c r="Q438" s="171">
        <v>0</v>
      </c>
      <c r="R438" s="171">
        <v>0</v>
      </c>
      <c r="S438" s="171">
        <v>500000</v>
      </c>
      <c r="T438" s="171">
        <v>500000</v>
      </c>
      <c r="U438" s="171">
        <v>500000</v>
      </c>
      <c r="V438" s="171">
        <v>500000</v>
      </c>
      <c r="W438" s="171">
        <v>680406</v>
      </c>
      <c r="X438" s="171">
        <v>680406</v>
      </c>
      <c r="Y438" s="171">
        <v>680406</v>
      </c>
      <c r="Z438" s="171">
        <v>680406</v>
      </c>
      <c r="AA438" s="169"/>
      <c r="AB438" s="169"/>
      <c r="AC438" s="169"/>
      <c r="AD438" s="169"/>
      <c r="AE438" s="169"/>
      <c r="AF438" s="169"/>
      <c r="AG438" s="169"/>
      <c r="AH438" s="169"/>
      <c r="AI438" s="169"/>
      <c r="AJ438" s="169"/>
      <c r="AK438" s="169"/>
    </row>
    <row r="439" spans="2:37" s="168" customFormat="1" ht="14.25" hidden="1" outlineLevel="2">
      <c r="B439" s="168" t="s">
        <v>1</v>
      </c>
      <c r="D439" s="5" t="s">
        <v>77</v>
      </c>
      <c r="E439" s="171">
        <v>0</v>
      </c>
      <c r="F439" s="171">
        <v>0</v>
      </c>
      <c r="G439" s="171">
        <v>0</v>
      </c>
      <c r="H439" s="171">
        <v>0</v>
      </c>
      <c r="I439" s="171">
        <v>0</v>
      </c>
      <c r="J439" s="171">
        <v>0</v>
      </c>
      <c r="K439" s="171">
        <v>0</v>
      </c>
      <c r="L439" s="171">
        <v>0</v>
      </c>
      <c r="M439" s="171">
        <v>0</v>
      </c>
      <c r="N439" s="171">
        <v>0</v>
      </c>
      <c r="O439" s="171">
        <v>0</v>
      </c>
      <c r="P439" s="171">
        <v>0</v>
      </c>
      <c r="Q439" s="171">
        <v>0</v>
      </c>
      <c r="R439" s="171">
        <v>0</v>
      </c>
      <c r="S439" s="171">
        <v>500000</v>
      </c>
      <c r="T439" s="171">
        <v>500000</v>
      </c>
      <c r="U439" s="171">
        <v>500000</v>
      </c>
      <c r="V439" s="171">
        <v>500000</v>
      </c>
      <c r="W439" s="171">
        <v>680406</v>
      </c>
      <c r="X439" s="171">
        <v>680406</v>
      </c>
      <c r="Y439" s="171">
        <v>680406</v>
      </c>
      <c r="Z439" s="171">
        <v>680406</v>
      </c>
      <c r="AA439" s="169"/>
      <c r="AB439" s="169"/>
      <c r="AC439" s="169"/>
      <c r="AD439" s="169"/>
      <c r="AE439" s="169"/>
      <c r="AF439" s="169"/>
      <c r="AG439" s="169"/>
      <c r="AH439" s="169"/>
      <c r="AI439" s="169"/>
      <c r="AJ439" s="169"/>
      <c r="AK439" s="169"/>
    </row>
    <row r="440" spans="2:37" s="168" customFormat="1" ht="14.25" hidden="1" outlineLevel="2">
      <c r="B440" s="168" t="s">
        <v>1</v>
      </c>
      <c r="D440" s="5" t="s">
        <v>78</v>
      </c>
      <c r="E440" s="171">
        <v>0</v>
      </c>
      <c r="F440" s="171">
        <v>0</v>
      </c>
      <c r="G440" s="171">
        <v>0</v>
      </c>
      <c r="H440" s="171">
        <v>0</v>
      </c>
      <c r="I440" s="171">
        <v>0</v>
      </c>
      <c r="J440" s="171">
        <v>0</v>
      </c>
      <c r="K440" s="171">
        <v>0</v>
      </c>
      <c r="L440" s="171">
        <v>0</v>
      </c>
      <c r="M440" s="171">
        <v>0</v>
      </c>
      <c r="N440" s="171">
        <v>0</v>
      </c>
      <c r="O440" s="171">
        <v>65489</v>
      </c>
      <c r="P440" s="171">
        <v>59854</v>
      </c>
      <c r="Q440" s="171">
        <v>0</v>
      </c>
      <c r="R440" s="171">
        <v>0</v>
      </c>
      <c r="S440" s="171">
        <v>500000</v>
      </c>
      <c r="T440" s="171">
        <v>500000</v>
      </c>
      <c r="U440" s="171">
        <v>500000</v>
      </c>
      <c r="V440" s="171">
        <v>500000</v>
      </c>
      <c r="W440" s="171">
        <v>680406</v>
      </c>
      <c r="X440" s="171">
        <v>680406</v>
      </c>
      <c r="Y440" s="171">
        <v>680406</v>
      </c>
      <c r="Z440" s="171">
        <v>680406</v>
      </c>
      <c r="AA440" s="169"/>
      <c r="AB440" s="169"/>
      <c r="AC440" s="169"/>
      <c r="AD440" s="169"/>
      <c r="AE440" s="169"/>
      <c r="AF440" s="169"/>
      <c r="AG440" s="169"/>
      <c r="AH440" s="169"/>
      <c r="AI440" s="169"/>
      <c r="AJ440" s="169"/>
      <c r="AK440" s="169"/>
    </row>
    <row r="441" spans="2:37" s="168" customFormat="1" ht="14.25" hidden="1" outlineLevel="2">
      <c r="B441" s="168" t="s">
        <v>1</v>
      </c>
      <c r="D441" s="5" t="s">
        <v>79</v>
      </c>
      <c r="E441" s="171">
        <v>0</v>
      </c>
      <c r="F441" s="171">
        <v>0</v>
      </c>
      <c r="G441" s="171">
        <v>0</v>
      </c>
      <c r="H441" s="171">
        <v>0</v>
      </c>
      <c r="I441" s="171">
        <v>0</v>
      </c>
      <c r="J441" s="171">
        <v>0</v>
      </c>
      <c r="K441" s="171">
        <v>0</v>
      </c>
      <c r="L441" s="171">
        <v>0</v>
      </c>
      <c r="M441" s="171">
        <v>0</v>
      </c>
      <c r="N441" s="171">
        <v>0</v>
      </c>
      <c r="O441" s="171">
        <v>513983</v>
      </c>
      <c r="P441" s="171">
        <v>499935</v>
      </c>
      <c r="Q441" s="171">
        <v>0</v>
      </c>
      <c r="R441" s="171">
        <v>0</v>
      </c>
      <c r="S441" s="171">
        <v>500000</v>
      </c>
      <c r="T441" s="171">
        <v>500000</v>
      </c>
      <c r="U441" s="171">
        <v>500000</v>
      </c>
      <c r="V441" s="171">
        <v>500000</v>
      </c>
      <c r="W441" s="171">
        <v>680406</v>
      </c>
      <c r="X441" s="171">
        <v>680406</v>
      </c>
      <c r="Y441" s="171">
        <v>680406</v>
      </c>
      <c r="Z441" s="171">
        <v>680406</v>
      </c>
      <c r="AA441" s="169"/>
      <c r="AB441" s="169"/>
      <c r="AC441" s="169"/>
      <c r="AD441" s="169"/>
      <c r="AE441" s="169"/>
      <c r="AF441" s="169"/>
      <c r="AG441" s="169"/>
      <c r="AH441" s="169"/>
      <c r="AI441" s="169"/>
      <c r="AJ441" s="169"/>
      <c r="AK441" s="169"/>
    </row>
    <row r="442" spans="2:37" s="168" customFormat="1" ht="14.25" hidden="1" outlineLevel="2">
      <c r="B442" s="168" t="s">
        <v>1</v>
      </c>
      <c r="D442" s="5" t="s">
        <v>80</v>
      </c>
      <c r="E442" s="171">
        <v>0</v>
      </c>
      <c r="F442" s="171">
        <v>0</v>
      </c>
      <c r="G442" s="171">
        <v>0</v>
      </c>
      <c r="H442" s="171">
        <v>0</v>
      </c>
      <c r="I442" s="171">
        <v>0</v>
      </c>
      <c r="J442" s="171">
        <v>0</v>
      </c>
      <c r="K442" s="171">
        <v>0</v>
      </c>
      <c r="L442" s="171">
        <v>0</v>
      </c>
      <c r="M442" s="171">
        <v>502470</v>
      </c>
      <c r="N442" s="171">
        <v>502470</v>
      </c>
      <c r="O442" s="171">
        <v>495691</v>
      </c>
      <c r="P442" s="171">
        <v>482569</v>
      </c>
      <c r="Q442" s="171">
        <v>250000</v>
      </c>
      <c r="R442" s="171">
        <v>250000</v>
      </c>
      <c r="S442" s="171">
        <v>500000</v>
      </c>
      <c r="T442" s="171">
        <v>500000</v>
      </c>
      <c r="U442" s="171">
        <v>500000</v>
      </c>
      <c r="V442" s="171">
        <v>500000</v>
      </c>
      <c r="W442" s="171">
        <v>680406</v>
      </c>
      <c r="X442" s="171">
        <v>680406</v>
      </c>
      <c r="Y442" s="171">
        <v>680406</v>
      </c>
      <c r="Z442" s="171">
        <v>680406</v>
      </c>
      <c r="AA442" s="169"/>
      <c r="AB442" s="169"/>
      <c r="AC442" s="169"/>
      <c r="AD442" s="169"/>
      <c r="AE442" s="169"/>
      <c r="AF442" s="169"/>
      <c r="AG442" s="169"/>
      <c r="AH442" s="169"/>
      <c r="AI442" s="169"/>
      <c r="AJ442" s="169"/>
      <c r="AK442" s="169"/>
    </row>
    <row r="443" spans="2:37" s="168" customFormat="1" ht="14.25" hidden="1" outlineLevel="2">
      <c r="B443" s="168" t="s">
        <v>1</v>
      </c>
      <c r="D443" s="5" t="s">
        <v>497</v>
      </c>
      <c r="E443" s="171">
        <v>0</v>
      </c>
      <c r="F443" s="171">
        <v>0</v>
      </c>
      <c r="G443" s="171">
        <v>0</v>
      </c>
      <c r="H443" s="171">
        <v>0</v>
      </c>
      <c r="I443" s="171">
        <v>0</v>
      </c>
      <c r="J443" s="171">
        <v>0</v>
      </c>
      <c r="K443" s="171">
        <v>0</v>
      </c>
      <c r="L443" s="171">
        <v>0</v>
      </c>
      <c r="M443" s="171">
        <v>0</v>
      </c>
      <c r="N443" s="171">
        <v>0</v>
      </c>
      <c r="O443" s="171">
        <v>0</v>
      </c>
      <c r="P443" s="171">
        <v>0</v>
      </c>
      <c r="Q443" s="171">
        <v>0</v>
      </c>
      <c r="R443" s="171">
        <v>0</v>
      </c>
      <c r="S443" s="171">
        <v>500000</v>
      </c>
      <c r="T443" s="171">
        <v>500000</v>
      </c>
      <c r="U443" s="171">
        <v>500000</v>
      </c>
      <c r="V443" s="171">
        <v>500000</v>
      </c>
      <c r="W443" s="171">
        <v>680406</v>
      </c>
      <c r="X443" s="171">
        <v>680406</v>
      </c>
      <c r="Y443" s="171">
        <v>680406</v>
      </c>
      <c r="Z443" s="171">
        <v>680406</v>
      </c>
      <c r="AA443" s="169"/>
      <c r="AB443" s="169"/>
      <c r="AC443" s="169"/>
      <c r="AD443" s="169"/>
      <c r="AE443" s="169"/>
      <c r="AF443" s="169"/>
      <c r="AG443" s="169"/>
      <c r="AH443" s="169"/>
      <c r="AI443" s="169"/>
      <c r="AJ443" s="169"/>
      <c r="AK443" s="169"/>
    </row>
    <row r="444" spans="2:37" s="168" customFormat="1" ht="14.25" hidden="1" outlineLevel="2">
      <c r="B444" s="168" t="s">
        <v>1</v>
      </c>
      <c r="D444" s="5" t="s">
        <v>82</v>
      </c>
      <c r="E444" s="171">
        <v>0</v>
      </c>
      <c r="F444" s="171">
        <v>0</v>
      </c>
      <c r="G444" s="171">
        <v>0</v>
      </c>
      <c r="H444" s="171">
        <v>0</v>
      </c>
      <c r="I444" s="171">
        <v>0</v>
      </c>
      <c r="J444" s="171">
        <v>0</v>
      </c>
      <c r="K444" s="171">
        <v>0</v>
      </c>
      <c r="L444" s="171">
        <v>0</v>
      </c>
      <c r="M444" s="171">
        <v>0</v>
      </c>
      <c r="N444" s="171">
        <v>0</v>
      </c>
      <c r="O444" s="171">
        <v>0</v>
      </c>
      <c r="P444" s="171">
        <v>0</v>
      </c>
      <c r="Q444" s="171">
        <v>0</v>
      </c>
      <c r="R444" s="171">
        <v>0</v>
      </c>
      <c r="S444" s="171">
        <v>500000</v>
      </c>
      <c r="T444" s="171">
        <v>500000</v>
      </c>
      <c r="U444" s="171">
        <v>500000</v>
      </c>
      <c r="V444" s="171">
        <v>500000</v>
      </c>
      <c r="W444" s="171">
        <v>680406</v>
      </c>
      <c r="X444" s="171">
        <v>680406</v>
      </c>
      <c r="Y444" s="171">
        <v>680406</v>
      </c>
      <c r="Z444" s="171">
        <v>680406</v>
      </c>
      <c r="AA444" s="169"/>
      <c r="AB444" s="169"/>
      <c r="AC444" s="169"/>
      <c r="AD444" s="169"/>
      <c r="AE444" s="169"/>
      <c r="AF444" s="169"/>
      <c r="AG444" s="169"/>
      <c r="AH444" s="169"/>
      <c r="AI444" s="169"/>
      <c r="AJ444" s="169"/>
      <c r="AK444" s="169"/>
    </row>
    <row r="445" spans="2:37" s="168" customFormat="1" ht="14.25" hidden="1" outlineLevel="2">
      <c r="B445" s="168" t="s">
        <v>1</v>
      </c>
      <c r="D445" s="5" t="s">
        <v>83</v>
      </c>
      <c r="E445" s="171">
        <v>0</v>
      </c>
      <c r="F445" s="171">
        <v>0</v>
      </c>
      <c r="G445" s="171">
        <v>0</v>
      </c>
      <c r="H445" s="171">
        <v>0</v>
      </c>
      <c r="I445" s="171">
        <v>0</v>
      </c>
      <c r="J445" s="171">
        <v>0</v>
      </c>
      <c r="K445" s="171">
        <v>0</v>
      </c>
      <c r="L445" s="171">
        <v>0</v>
      </c>
      <c r="M445" s="171">
        <v>0</v>
      </c>
      <c r="N445" s="171">
        <v>0</v>
      </c>
      <c r="O445" s="171">
        <v>0</v>
      </c>
      <c r="P445" s="171">
        <v>0</v>
      </c>
      <c r="Q445" s="171">
        <v>0</v>
      </c>
      <c r="R445" s="171">
        <v>0</v>
      </c>
      <c r="S445" s="171">
        <v>500000</v>
      </c>
      <c r="T445" s="171">
        <v>500000</v>
      </c>
      <c r="U445" s="171">
        <v>500000</v>
      </c>
      <c r="V445" s="171">
        <v>500000</v>
      </c>
      <c r="W445" s="171">
        <v>680406</v>
      </c>
      <c r="X445" s="171">
        <v>680406</v>
      </c>
      <c r="Y445" s="171">
        <v>680406</v>
      </c>
      <c r="Z445" s="171">
        <v>680406</v>
      </c>
      <c r="AA445" s="169"/>
      <c r="AB445" s="169"/>
      <c r="AC445" s="169"/>
      <c r="AD445" s="169"/>
      <c r="AE445" s="169"/>
      <c r="AF445" s="169"/>
      <c r="AG445" s="169"/>
      <c r="AH445" s="169"/>
      <c r="AI445" s="169"/>
      <c r="AJ445" s="169"/>
      <c r="AK445" s="169"/>
    </row>
    <row r="446" spans="2:37" s="168" customFormat="1" ht="14.25" hidden="1" outlineLevel="2">
      <c r="B446" s="168" t="s">
        <v>1</v>
      </c>
      <c r="D446" s="5" t="s">
        <v>84</v>
      </c>
      <c r="E446" s="171">
        <v>0</v>
      </c>
      <c r="F446" s="171">
        <v>0</v>
      </c>
      <c r="G446" s="171">
        <v>0</v>
      </c>
      <c r="H446" s="171">
        <v>0</v>
      </c>
      <c r="I446" s="171">
        <v>0</v>
      </c>
      <c r="J446" s="171">
        <v>0</v>
      </c>
      <c r="K446" s="171">
        <v>0</v>
      </c>
      <c r="L446" s="171">
        <v>0</v>
      </c>
      <c r="M446" s="171">
        <v>0</v>
      </c>
      <c r="N446" s="171">
        <v>0</v>
      </c>
      <c r="O446" s="171">
        <v>0</v>
      </c>
      <c r="P446" s="171">
        <v>0</v>
      </c>
      <c r="Q446" s="171">
        <v>0</v>
      </c>
      <c r="R446" s="171">
        <v>0</v>
      </c>
      <c r="S446" s="171">
        <v>500000</v>
      </c>
      <c r="T446" s="171">
        <v>500000</v>
      </c>
      <c r="U446" s="171">
        <v>500000</v>
      </c>
      <c r="V446" s="171">
        <v>500000</v>
      </c>
      <c r="W446" s="171">
        <v>680406</v>
      </c>
      <c r="X446" s="171">
        <v>680406</v>
      </c>
      <c r="Y446" s="171">
        <v>680406</v>
      </c>
      <c r="Z446" s="171">
        <v>680406</v>
      </c>
      <c r="AA446" s="169"/>
      <c r="AB446" s="169"/>
      <c r="AC446" s="169"/>
      <c r="AD446" s="169"/>
      <c r="AE446" s="169"/>
      <c r="AF446" s="169"/>
      <c r="AG446" s="169"/>
      <c r="AH446" s="169"/>
      <c r="AI446" s="169"/>
      <c r="AJ446" s="169"/>
      <c r="AK446" s="169"/>
    </row>
    <row r="447" spans="2:37" s="168" customFormat="1" ht="14.25" hidden="1" outlineLevel="2">
      <c r="B447" s="168" t="s">
        <v>1</v>
      </c>
      <c r="D447" s="5" t="s">
        <v>498</v>
      </c>
      <c r="E447" s="171">
        <v>0</v>
      </c>
      <c r="F447" s="171">
        <v>0</v>
      </c>
      <c r="G447" s="171">
        <v>0</v>
      </c>
      <c r="H447" s="171">
        <v>0</v>
      </c>
      <c r="I447" s="171">
        <v>0</v>
      </c>
      <c r="J447" s="171">
        <v>0</v>
      </c>
      <c r="K447" s="171">
        <v>0</v>
      </c>
      <c r="L447" s="171">
        <v>0</v>
      </c>
      <c r="M447" s="171">
        <v>0</v>
      </c>
      <c r="N447" s="171">
        <v>0</v>
      </c>
      <c r="O447" s="171">
        <v>0</v>
      </c>
      <c r="P447" s="171">
        <v>0</v>
      </c>
      <c r="Q447" s="171">
        <v>0</v>
      </c>
      <c r="R447" s="171">
        <v>0</v>
      </c>
      <c r="S447" s="171">
        <v>500000</v>
      </c>
      <c r="T447" s="171">
        <v>500000</v>
      </c>
      <c r="U447" s="171">
        <v>500000</v>
      </c>
      <c r="V447" s="171">
        <v>500000</v>
      </c>
      <c r="W447" s="171">
        <v>680406</v>
      </c>
      <c r="X447" s="171">
        <v>680406</v>
      </c>
      <c r="Y447" s="171">
        <v>680406</v>
      </c>
      <c r="Z447" s="171">
        <v>680406</v>
      </c>
      <c r="AA447" s="169"/>
      <c r="AB447" s="169"/>
      <c r="AC447" s="169"/>
      <c r="AD447" s="169"/>
      <c r="AE447" s="169"/>
      <c r="AF447" s="169"/>
      <c r="AG447" s="169"/>
      <c r="AH447" s="169"/>
      <c r="AI447" s="169"/>
      <c r="AJ447" s="169"/>
      <c r="AK447" s="169"/>
    </row>
    <row r="448" spans="2:37" s="168" customFormat="1" ht="14.25" hidden="1" outlineLevel="2">
      <c r="B448" s="168" t="s">
        <v>1</v>
      </c>
      <c r="D448" s="5" t="s">
        <v>499</v>
      </c>
      <c r="E448" s="171">
        <v>0</v>
      </c>
      <c r="F448" s="171">
        <v>0</v>
      </c>
      <c r="G448" s="171">
        <v>0</v>
      </c>
      <c r="H448" s="171">
        <v>0</v>
      </c>
      <c r="I448" s="171">
        <v>0</v>
      </c>
      <c r="J448" s="171">
        <v>0</v>
      </c>
      <c r="K448" s="171">
        <v>0</v>
      </c>
      <c r="L448" s="171">
        <v>0</v>
      </c>
      <c r="M448" s="171">
        <v>0</v>
      </c>
      <c r="N448" s="171">
        <v>0</v>
      </c>
      <c r="O448" s="171">
        <v>0</v>
      </c>
      <c r="P448" s="171">
        <v>0</v>
      </c>
      <c r="Q448" s="171">
        <v>250000</v>
      </c>
      <c r="R448" s="171">
        <v>250000</v>
      </c>
      <c r="S448" s="171">
        <v>500000</v>
      </c>
      <c r="T448" s="171">
        <v>500000</v>
      </c>
      <c r="U448" s="171">
        <v>500000</v>
      </c>
      <c r="V448" s="171">
        <v>500000</v>
      </c>
      <c r="W448" s="171">
        <v>680406</v>
      </c>
      <c r="X448" s="171">
        <v>680406</v>
      </c>
      <c r="Y448" s="171">
        <v>680406</v>
      </c>
      <c r="Z448" s="171">
        <v>680406</v>
      </c>
      <c r="AA448" s="169"/>
      <c r="AB448" s="169"/>
      <c r="AC448" s="169"/>
      <c r="AD448" s="169"/>
      <c r="AE448" s="169"/>
      <c r="AF448" s="169"/>
      <c r="AG448" s="169"/>
      <c r="AH448" s="169"/>
      <c r="AI448" s="169"/>
      <c r="AJ448" s="169"/>
      <c r="AK448" s="169"/>
    </row>
    <row r="449" spans="2:37" s="168" customFormat="1" ht="14.25" hidden="1" outlineLevel="2">
      <c r="B449" s="168" t="s">
        <v>1</v>
      </c>
      <c r="D449" s="5" t="s">
        <v>87</v>
      </c>
      <c r="E449" s="171">
        <v>0</v>
      </c>
      <c r="F449" s="171">
        <v>0</v>
      </c>
      <c r="G449" s="171">
        <v>0</v>
      </c>
      <c r="H449" s="171">
        <v>0</v>
      </c>
      <c r="I449" s="171">
        <v>0</v>
      </c>
      <c r="J449" s="171">
        <v>0</v>
      </c>
      <c r="K449" s="171">
        <v>0</v>
      </c>
      <c r="L449" s="171">
        <v>0</v>
      </c>
      <c r="M449" s="171">
        <v>0</v>
      </c>
      <c r="N449" s="171">
        <v>0</v>
      </c>
      <c r="O449" s="171">
        <v>0</v>
      </c>
      <c r="P449" s="171">
        <v>0</v>
      </c>
      <c r="Q449" s="171">
        <v>0</v>
      </c>
      <c r="R449" s="171">
        <v>0</v>
      </c>
      <c r="S449" s="171">
        <v>500000</v>
      </c>
      <c r="T449" s="171">
        <v>500000</v>
      </c>
      <c r="U449" s="171">
        <v>500000</v>
      </c>
      <c r="V449" s="171">
        <v>500000</v>
      </c>
      <c r="W449" s="171">
        <v>680406</v>
      </c>
      <c r="X449" s="171">
        <v>680406</v>
      </c>
      <c r="Y449" s="171">
        <v>680406</v>
      </c>
      <c r="Z449" s="171">
        <v>680406</v>
      </c>
      <c r="AA449" s="169"/>
      <c r="AB449" s="169"/>
      <c r="AC449" s="169"/>
      <c r="AD449" s="169"/>
      <c r="AE449" s="169"/>
      <c r="AF449" s="169"/>
      <c r="AG449" s="169"/>
      <c r="AH449" s="169"/>
      <c r="AI449" s="169"/>
      <c r="AJ449" s="169"/>
      <c r="AK449" s="169"/>
    </row>
    <row r="450" spans="2:37" s="168" customFormat="1" ht="14.25" hidden="1" outlineLevel="2">
      <c r="B450" s="168" t="s">
        <v>1</v>
      </c>
      <c r="D450" s="5" t="s">
        <v>88</v>
      </c>
      <c r="E450" s="171">
        <v>0</v>
      </c>
      <c r="F450" s="171">
        <v>0</v>
      </c>
      <c r="G450" s="171">
        <v>0</v>
      </c>
      <c r="H450" s="171">
        <v>0</v>
      </c>
      <c r="I450" s="171">
        <v>0</v>
      </c>
      <c r="J450" s="171">
        <v>0</v>
      </c>
      <c r="K450" s="171">
        <v>0</v>
      </c>
      <c r="L450" s="171">
        <v>0</v>
      </c>
      <c r="M450" s="171">
        <v>0</v>
      </c>
      <c r="N450" s="171">
        <v>0</v>
      </c>
      <c r="O450" s="171">
        <v>0</v>
      </c>
      <c r="P450" s="171">
        <v>0</v>
      </c>
      <c r="Q450" s="171">
        <v>0</v>
      </c>
      <c r="R450" s="171">
        <v>0</v>
      </c>
      <c r="S450" s="171">
        <v>500000</v>
      </c>
      <c r="T450" s="171">
        <v>500000</v>
      </c>
      <c r="U450" s="171">
        <v>500000</v>
      </c>
      <c r="V450" s="171">
        <v>500000</v>
      </c>
      <c r="W450" s="171">
        <v>680406</v>
      </c>
      <c r="X450" s="171">
        <v>680406</v>
      </c>
      <c r="Y450" s="171">
        <v>680406</v>
      </c>
      <c r="Z450" s="171">
        <v>680406</v>
      </c>
      <c r="AA450" s="169"/>
      <c r="AB450" s="169"/>
      <c r="AC450" s="169"/>
      <c r="AD450" s="169"/>
      <c r="AE450" s="169"/>
      <c r="AF450" s="169"/>
      <c r="AG450" s="169"/>
      <c r="AH450" s="169"/>
      <c r="AI450" s="169"/>
      <c r="AJ450" s="169"/>
      <c r="AK450" s="169"/>
    </row>
    <row r="451" spans="2:37" s="168" customFormat="1" ht="14.25" hidden="1" outlineLevel="2">
      <c r="B451" s="168" t="s">
        <v>1</v>
      </c>
      <c r="D451" s="5" t="s">
        <v>89</v>
      </c>
      <c r="E451" s="171">
        <v>0</v>
      </c>
      <c r="F451" s="171">
        <v>0</v>
      </c>
      <c r="G451" s="171">
        <v>0</v>
      </c>
      <c r="H451" s="171">
        <v>0</v>
      </c>
      <c r="I451" s="171">
        <v>0</v>
      </c>
      <c r="J451" s="171">
        <v>0</v>
      </c>
      <c r="K451" s="171">
        <v>0</v>
      </c>
      <c r="L451" s="171">
        <v>0</v>
      </c>
      <c r="M451" s="171">
        <v>0</v>
      </c>
      <c r="N451" s="171">
        <v>0</v>
      </c>
      <c r="O451" s="171">
        <v>0</v>
      </c>
      <c r="P451" s="171">
        <v>0</v>
      </c>
      <c r="Q451" s="171">
        <v>0</v>
      </c>
      <c r="R451" s="171">
        <v>0</v>
      </c>
      <c r="S451" s="171">
        <v>500000</v>
      </c>
      <c r="T451" s="171">
        <v>500000</v>
      </c>
      <c r="U451" s="171">
        <v>500000</v>
      </c>
      <c r="V451" s="171">
        <v>500000</v>
      </c>
      <c r="W451" s="171">
        <v>680406</v>
      </c>
      <c r="X451" s="171">
        <v>680406</v>
      </c>
      <c r="Y451" s="171">
        <v>680406</v>
      </c>
      <c r="Z451" s="171">
        <v>680406</v>
      </c>
      <c r="AA451" s="169"/>
      <c r="AB451" s="169"/>
      <c r="AC451" s="169"/>
      <c r="AD451" s="169"/>
      <c r="AE451" s="169"/>
      <c r="AF451" s="169"/>
      <c r="AG451" s="169"/>
      <c r="AH451" s="169"/>
      <c r="AI451" s="169"/>
      <c r="AJ451" s="169"/>
      <c r="AK451" s="169"/>
    </row>
    <row r="452" spans="2:37" s="168" customFormat="1" ht="14.25" hidden="1" outlineLevel="2">
      <c r="B452" s="168" t="s">
        <v>1</v>
      </c>
      <c r="D452" s="5" t="s">
        <v>90</v>
      </c>
      <c r="E452" s="171">
        <v>0</v>
      </c>
      <c r="F452" s="171">
        <v>0</v>
      </c>
      <c r="G452" s="171">
        <v>0</v>
      </c>
      <c r="H452" s="171">
        <v>0</v>
      </c>
      <c r="I452" s="171">
        <v>0</v>
      </c>
      <c r="J452" s="171">
        <v>0</v>
      </c>
      <c r="K452" s="171">
        <v>0</v>
      </c>
      <c r="L452" s="171">
        <v>0</v>
      </c>
      <c r="M452" s="171">
        <v>0</v>
      </c>
      <c r="N452" s="171">
        <v>0</v>
      </c>
      <c r="O452" s="171">
        <v>0</v>
      </c>
      <c r="P452" s="171">
        <v>0</v>
      </c>
      <c r="Q452" s="171">
        <v>0</v>
      </c>
      <c r="R452" s="171">
        <v>0</v>
      </c>
      <c r="S452" s="171">
        <v>500000</v>
      </c>
      <c r="T452" s="171">
        <v>500000</v>
      </c>
      <c r="U452" s="171">
        <v>500000</v>
      </c>
      <c r="V452" s="171">
        <v>500000</v>
      </c>
      <c r="W452" s="171">
        <v>680406</v>
      </c>
      <c r="X452" s="171">
        <v>680406</v>
      </c>
      <c r="Y452" s="171">
        <v>680406</v>
      </c>
      <c r="Z452" s="171">
        <v>680406</v>
      </c>
      <c r="AA452" s="169"/>
      <c r="AB452" s="169"/>
      <c r="AC452" s="169"/>
      <c r="AD452" s="169"/>
      <c r="AE452" s="169"/>
      <c r="AF452" s="169"/>
      <c r="AG452" s="169"/>
      <c r="AH452" s="169"/>
      <c r="AI452" s="169"/>
      <c r="AJ452" s="169"/>
      <c r="AK452" s="169"/>
    </row>
    <row r="453" spans="2:37" s="168" customFormat="1" ht="14.25" hidden="1" outlineLevel="2">
      <c r="B453" s="168" t="s">
        <v>1</v>
      </c>
      <c r="D453" s="5" t="s">
        <v>500</v>
      </c>
      <c r="E453" s="171">
        <v>0</v>
      </c>
      <c r="F453" s="171">
        <v>0</v>
      </c>
      <c r="G453" s="171">
        <v>0</v>
      </c>
      <c r="H453" s="171">
        <v>0</v>
      </c>
      <c r="I453" s="171">
        <v>0</v>
      </c>
      <c r="J453" s="171">
        <v>0</v>
      </c>
      <c r="K453" s="171">
        <v>0</v>
      </c>
      <c r="L453" s="171">
        <v>0</v>
      </c>
      <c r="M453" s="171">
        <v>0</v>
      </c>
      <c r="N453" s="171">
        <v>0</v>
      </c>
      <c r="O453" s="171">
        <v>359541</v>
      </c>
      <c r="P453" s="171">
        <v>349717</v>
      </c>
      <c r="Q453" s="171">
        <v>250000</v>
      </c>
      <c r="R453" s="171">
        <v>250000</v>
      </c>
      <c r="S453" s="171">
        <v>500000</v>
      </c>
      <c r="T453" s="171">
        <v>500000</v>
      </c>
      <c r="U453" s="171">
        <v>500000</v>
      </c>
      <c r="V453" s="171">
        <v>500000</v>
      </c>
      <c r="W453" s="171">
        <v>680406</v>
      </c>
      <c r="X453" s="171">
        <v>680406</v>
      </c>
      <c r="Y453" s="171">
        <v>680406</v>
      </c>
      <c r="Z453" s="171">
        <v>680406</v>
      </c>
      <c r="AA453" s="169"/>
      <c r="AB453" s="169"/>
      <c r="AC453" s="169"/>
      <c r="AD453" s="169"/>
      <c r="AE453" s="169"/>
      <c r="AF453" s="169"/>
      <c r="AG453" s="169"/>
      <c r="AH453" s="169"/>
      <c r="AI453" s="169"/>
      <c r="AJ453" s="169"/>
      <c r="AK453" s="169"/>
    </row>
    <row r="454" spans="2:37" s="168" customFormat="1" ht="14.25" hidden="1" outlineLevel="2">
      <c r="B454" s="168" t="s">
        <v>1</v>
      </c>
      <c r="D454" s="5" t="s">
        <v>92</v>
      </c>
      <c r="E454" s="171">
        <v>0</v>
      </c>
      <c r="F454" s="171">
        <v>0</v>
      </c>
      <c r="G454" s="171">
        <v>0</v>
      </c>
      <c r="H454" s="171">
        <v>0</v>
      </c>
      <c r="I454" s="171">
        <v>0</v>
      </c>
      <c r="J454" s="171">
        <v>0</v>
      </c>
      <c r="K454" s="171">
        <v>0</v>
      </c>
      <c r="L454" s="171">
        <v>0</v>
      </c>
      <c r="M454" s="171">
        <v>0</v>
      </c>
      <c r="N454" s="171">
        <v>0</v>
      </c>
      <c r="O454" s="171">
        <v>0</v>
      </c>
      <c r="P454" s="171">
        <v>0</v>
      </c>
      <c r="Q454" s="171">
        <v>0</v>
      </c>
      <c r="R454" s="171">
        <v>0</v>
      </c>
      <c r="S454" s="171">
        <v>500000</v>
      </c>
      <c r="T454" s="171">
        <v>500000</v>
      </c>
      <c r="U454" s="171">
        <v>500000</v>
      </c>
      <c r="V454" s="171">
        <v>500000</v>
      </c>
      <c r="W454" s="171">
        <v>680406</v>
      </c>
      <c r="X454" s="171">
        <v>680406</v>
      </c>
      <c r="Y454" s="171">
        <v>680406</v>
      </c>
      <c r="Z454" s="171">
        <v>680406</v>
      </c>
      <c r="AA454" s="169"/>
      <c r="AB454" s="169"/>
      <c r="AC454" s="169"/>
      <c r="AD454" s="169"/>
      <c r="AE454" s="169"/>
      <c r="AF454" s="169"/>
      <c r="AG454" s="169"/>
      <c r="AH454" s="169"/>
      <c r="AI454" s="169"/>
      <c r="AJ454" s="169"/>
      <c r="AK454" s="169"/>
    </row>
    <row r="455" spans="2:37" s="168" customFormat="1" ht="14.25" hidden="1" outlineLevel="2">
      <c r="B455" s="168" t="s">
        <v>1</v>
      </c>
      <c r="D455" s="5" t="s">
        <v>93</v>
      </c>
      <c r="E455" s="171">
        <v>0</v>
      </c>
      <c r="F455" s="171">
        <v>0</v>
      </c>
      <c r="G455" s="171">
        <v>0</v>
      </c>
      <c r="H455" s="171">
        <v>0</v>
      </c>
      <c r="I455" s="171">
        <v>0</v>
      </c>
      <c r="J455" s="171">
        <v>0</v>
      </c>
      <c r="K455" s="171">
        <v>0</v>
      </c>
      <c r="L455" s="171">
        <v>0</v>
      </c>
      <c r="M455" s="171">
        <v>0</v>
      </c>
      <c r="N455" s="171">
        <v>0</v>
      </c>
      <c r="O455" s="171">
        <v>0</v>
      </c>
      <c r="P455" s="171">
        <v>0</v>
      </c>
      <c r="Q455" s="171">
        <v>0</v>
      </c>
      <c r="R455" s="171">
        <v>0</v>
      </c>
      <c r="S455" s="171">
        <v>500000</v>
      </c>
      <c r="T455" s="171">
        <v>500000</v>
      </c>
      <c r="U455" s="171">
        <v>500000</v>
      </c>
      <c r="V455" s="171">
        <v>500000</v>
      </c>
      <c r="W455" s="171">
        <v>680406</v>
      </c>
      <c r="X455" s="171">
        <v>680406</v>
      </c>
      <c r="Y455" s="171">
        <v>680406</v>
      </c>
      <c r="Z455" s="171">
        <v>680406</v>
      </c>
      <c r="AA455" s="169"/>
      <c r="AB455" s="169"/>
      <c r="AC455" s="169"/>
      <c r="AD455" s="169"/>
      <c r="AE455" s="169"/>
      <c r="AF455" s="169"/>
      <c r="AG455" s="169"/>
      <c r="AH455" s="169"/>
      <c r="AI455" s="169"/>
      <c r="AJ455" s="169"/>
      <c r="AK455" s="169"/>
    </row>
    <row r="456" spans="2:37" s="168" customFormat="1" ht="14.25" hidden="1" outlineLevel="2">
      <c r="B456" s="168" t="s">
        <v>1</v>
      </c>
      <c r="D456" s="5" t="s">
        <v>94</v>
      </c>
      <c r="E456" s="171">
        <v>0</v>
      </c>
      <c r="F456" s="171">
        <v>0</v>
      </c>
      <c r="G456" s="171">
        <v>0</v>
      </c>
      <c r="H456" s="171">
        <v>0</v>
      </c>
      <c r="I456" s="171">
        <v>0</v>
      </c>
      <c r="J456" s="171">
        <v>0</v>
      </c>
      <c r="K456" s="171">
        <v>0</v>
      </c>
      <c r="L456" s="171">
        <v>0</v>
      </c>
      <c r="M456" s="171">
        <v>0</v>
      </c>
      <c r="N456" s="171">
        <v>0</v>
      </c>
      <c r="O456" s="171">
        <v>35133</v>
      </c>
      <c r="P456" s="171">
        <v>34171</v>
      </c>
      <c r="Q456" s="171">
        <v>250000</v>
      </c>
      <c r="R456" s="171">
        <v>250000</v>
      </c>
      <c r="S456" s="171">
        <v>500000</v>
      </c>
      <c r="T456" s="171">
        <v>500000</v>
      </c>
      <c r="U456" s="171">
        <v>500000</v>
      </c>
      <c r="V456" s="171">
        <v>500000</v>
      </c>
      <c r="W456" s="171">
        <v>680406</v>
      </c>
      <c r="X456" s="171">
        <v>680406</v>
      </c>
      <c r="Y456" s="171">
        <v>680406</v>
      </c>
      <c r="Z456" s="171">
        <v>680406</v>
      </c>
      <c r="AA456" s="169"/>
      <c r="AB456" s="169"/>
      <c r="AC456" s="169"/>
      <c r="AD456" s="169"/>
      <c r="AE456" s="169"/>
      <c r="AF456" s="169"/>
      <c r="AG456" s="169"/>
      <c r="AH456" s="169"/>
      <c r="AI456" s="169"/>
      <c r="AJ456" s="169"/>
      <c r="AK456" s="169"/>
    </row>
    <row r="457" spans="2:37" s="168" customFormat="1" ht="14.25" hidden="1" outlineLevel="2">
      <c r="B457" s="168" t="s">
        <v>1</v>
      </c>
      <c r="D457" s="5" t="s">
        <v>95</v>
      </c>
      <c r="E457" s="171">
        <v>0</v>
      </c>
      <c r="F457" s="171">
        <v>0</v>
      </c>
      <c r="G457" s="171">
        <v>0</v>
      </c>
      <c r="H457" s="171">
        <v>0</v>
      </c>
      <c r="I457" s="171">
        <v>0</v>
      </c>
      <c r="J457" s="171">
        <v>0</v>
      </c>
      <c r="K457" s="171">
        <v>0</v>
      </c>
      <c r="L457" s="171">
        <v>0</v>
      </c>
      <c r="M457" s="171">
        <v>0</v>
      </c>
      <c r="N457" s="171">
        <v>0</v>
      </c>
      <c r="O457" s="171">
        <v>0</v>
      </c>
      <c r="P457" s="171">
        <v>0</v>
      </c>
      <c r="Q457" s="171">
        <v>250000</v>
      </c>
      <c r="R457" s="171">
        <v>250000</v>
      </c>
      <c r="S457" s="171">
        <v>500000</v>
      </c>
      <c r="T457" s="171">
        <v>500000</v>
      </c>
      <c r="U457" s="171">
        <v>500000</v>
      </c>
      <c r="V457" s="171">
        <v>500000</v>
      </c>
      <c r="W457" s="171">
        <v>680406</v>
      </c>
      <c r="X457" s="171">
        <v>680406</v>
      </c>
      <c r="Y457" s="171">
        <v>680406</v>
      </c>
      <c r="Z457" s="171">
        <v>680406</v>
      </c>
      <c r="AA457" s="169"/>
      <c r="AB457" s="169"/>
      <c r="AC457" s="169"/>
      <c r="AD457" s="169"/>
      <c r="AE457" s="169"/>
      <c r="AF457" s="169"/>
      <c r="AG457" s="169"/>
      <c r="AH457" s="169"/>
      <c r="AI457" s="169"/>
      <c r="AJ457" s="169"/>
      <c r="AK457" s="169"/>
    </row>
    <row r="458" spans="2:37" s="237" customFormat="1" ht="14.25" hidden="1" outlineLevel="2">
      <c r="B458" s="237" t="s">
        <v>1</v>
      </c>
      <c r="D458" s="329" t="s">
        <v>249</v>
      </c>
      <c r="E458" s="330">
        <f t="shared" ref="E458:Z458" si="93">SUM(E408:E457)</f>
        <v>0</v>
      </c>
      <c r="F458" s="330">
        <f t="shared" si="93"/>
        <v>0</v>
      </c>
      <c r="G458" s="330">
        <f t="shared" si="93"/>
        <v>0</v>
      </c>
      <c r="H458" s="330">
        <f t="shared" si="93"/>
        <v>0</v>
      </c>
      <c r="I458" s="330">
        <f t="shared" si="93"/>
        <v>0</v>
      </c>
      <c r="J458" s="330">
        <f t="shared" si="93"/>
        <v>0</v>
      </c>
      <c r="K458" s="330">
        <f t="shared" si="93"/>
        <v>0</v>
      </c>
      <c r="L458" s="330">
        <f t="shared" si="93"/>
        <v>0</v>
      </c>
      <c r="M458" s="330">
        <f t="shared" si="93"/>
        <v>600780</v>
      </c>
      <c r="N458" s="330">
        <f t="shared" si="93"/>
        <v>600780</v>
      </c>
      <c r="O458" s="330">
        <f t="shared" si="93"/>
        <v>2918867</v>
      </c>
      <c r="P458" s="330">
        <f t="shared" si="93"/>
        <v>2843335</v>
      </c>
      <c r="Q458" s="330">
        <f t="shared" si="93"/>
        <v>2250000</v>
      </c>
      <c r="R458" s="330">
        <f t="shared" si="93"/>
        <v>2250000</v>
      </c>
      <c r="S458" s="330">
        <f t="shared" si="93"/>
        <v>25000000</v>
      </c>
      <c r="T458" s="330">
        <f t="shared" si="93"/>
        <v>25000000</v>
      </c>
      <c r="U458" s="330">
        <f t="shared" si="93"/>
        <v>25000000</v>
      </c>
      <c r="V458" s="330">
        <f t="shared" si="93"/>
        <v>25000000</v>
      </c>
      <c r="W458" s="330">
        <f t="shared" si="93"/>
        <v>34020300</v>
      </c>
      <c r="X458" s="330">
        <f t="shared" si="93"/>
        <v>34020300</v>
      </c>
      <c r="Y458" s="330">
        <f t="shared" si="93"/>
        <v>34020300</v>
      </c>
      <c r="Z458" s="330">
        <f t="shared" si="93"/>
        <v>34020300</v>
      </c>
      <c r="AA458" s="332"/>
      <c r="AB458" s="332"/>
      <c r="AC458" s="332"/>
      <c r="AD458" s="332"/>
      <c r="AE458" s="332"/>
      <c r="AF458" s="332"/>
      <c r="AG458" s="332"/>
      <c r="AH458" s="332"/>
      <c r="AI458" s="332"/>
      <c r="AJ458" s="332"/>
      <c r="AK458" s="332"/>
    </row>
    <row r="459" spans="2:37" s="168" customFormat="1" ht="14.25" hidden="1" outlineLevel="2">
      <c r="D459" s="170"/>
      <c r="E459" s="171"/>
      <c r="F459" s="171"/>
      <c r="G459" s="171"/>
      <c r="H459" s="171"/>
      <c r="I459" s="171"/>
      <c r="J459" s="171"/>
      <c r="K459" s="171"/>
      <c r="L459" s="171"/>
      <c r="M459" s="171"/>
      <c r="N459" s="171"/>
      <c r="O459" s="171"/>
      <c r="P459" s="171"/>
      <c r="Q459" s="171"/>
      <c r="R459" s="171"/>
      <c r="S459" s="171"/>
      <c r="T459" s="171"/>
      <c r="U459" s="171"/>
      <c r="V459" s="171"/>
      <c r="W459" s="171"/>
      <c r="X459" s="171"/>
      <c r="Y459" s="171"/>
      <c r="Z459" s="171"/>
      <c r="AA459" s="169"/>
      <c r="AB459" s="169"/>
      <c r="AC459" s="169"/>
      <c r="AD459" s="169"/>
      <c r="AE459" s="169"/>
      <c r="AF459" s="169"/>
      <c r="AG459" s="169"/>
      <c r="AH459" s="169"/>
      <c r="AI459" s="169"/>
      <c r="AJ459" s="169"/>
      <c r="AK459" s="169"/>
    </row>
    <row r="460" spans="2:37" s="168" customFormat="1" ht="14.25" hidden="1" outlineLevel="2">
      <c r="D460" s="170"/>
      <c r="E460" s="171"/>
      <c r="F460" s="171"/>
      <c r="G460" s="171"/>
      <c r="H460" s="171"/>
      <c r="I460" s="171"/>
      <c r="J460" s="171"/>
      <c r="K460" s="171"/>
      <c r="L460" s="171"/>
      <c r="M460" s="171"/>
      <c r="N460" s="171"/>
      <c r="O460" s="171"/>
      <c r="P460" s="171"/>
      <c r="Q460" s="171"/>
      <c r="R460" s="171"/>
      <c r="S460" s="171"/>
      <c r="T460" s="171"/>
      <c r="U460" s="171"/>
      <c r="V460" s="171"/>
      <c r="W460" s="171"/>
      <c r="X460" s="171"/>
      <c r="Y460" s="171"/>
      <c r="Z460" s="171"/>
      <c r="AA460" s="169"/>
      <c r="AB460" s="169"/>
      <c r="AC460" s="169"/>
      <c r="AD460" s="169"/>
      <c r="AE460" s="169"/>
      <c r="AF460" s="169"/>
      <c r="AG460" s="169"/>
      <c r="AH460" s="169"/>
      <c r="AI460" s="169"/>
      <c r="AJ460" s="169"/>
      <c r="AK460" s="169"/>
    </row>
    <row r="461" spans="2:37" s="168" customFormat="1" ht="14.25" hidden="1" outlineLevel="1" collapsed="1">
      <c r="D461" s="6" t="s">
        <v>229</v>
      </c>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69"/>
      <c r="AB461" s="169"/>
      <c r="AC461" s="169"/>
      <c r="AD461" s="169"/>
      <c r="AE461" s="169"/>
      <c r="AF461" s="169"/>
      <c r="AG461" s="169"/>
      <c r="AH461" s="169"/>
      <c r="AI461" s="169"/>
      <c r="AJ461" s="169"/>
      <c r="AK461" s="169"/>
    </row>
    <row r="462" spans="2:37" s="168" customFormat="1" ht="14.25" hidden="1" outlineLevel="2">
      <c r="B462" s="168" t="s">
        <v>1</v>
      </c>
      <c r="D462" s="5" t="s">
        <v>484</v>
      </c>
      <c r="E462" s="171">
        <v>0</v>
      </c>
      <c r="F462" s="171">
        <v>0</v>
      </c>
      <c r="G462" s="171">
        <v>0</v>
      </c>
      <c r="H462" s="171">
        <v>0</v>
      </c>
      <c r="I462" s="171">
        <v>0</v>
      </c>
      <c r="J462" s="171">
        <v>0</v>
      </c>
      <c r="K462" s="171">
        <v>0</v>
      </c>
      <c r="L462" s="171">
        <v>0</v>
      </c>
      <c r="M462" s="171">
        <v>0</v>
      </c>
      <c r="N462" s="171">
        <v>0</v>
      </c>
      <c r="O462" s="171">
        <v>0</v>
      </c>
      <c r="P462" s="171">
        <v>0</v>
      </c>
      <c r="Q462" s="171">
        <v>0</v>
      </c>
      <c r="R462" s="171">
        <v>0</v>
      </c>
      <c r="S462" s="171">
        <v>6814491</v>
      </c>
      <c r="T462" s="171">
        <v>6814491</v>
      </c>
      <c r="U462" s="171">
        <v>6653203</v>
      </c>
      <c r="V462" s="171">
        <v>6653203</v>
      </c>
      <c r="W462" s="171">
        <v>7194361</v>
      </c>
      <c r="X462" s="171">
        <v>7194361</v>
      </c>
      <c r="Y462" s="171">
        <v>9160109</v>
      </c>
      <c r="Z462" s="171">
        <v>9160109</v>
      </c>
      <c r="AA462" s="169"/>
      <c r="AB462" s="169"/>
      <c r="AC462" s="169"/>
      <c r="AD462" s="169"/>
      <c r="AE462" s="169"/>
      <c r="AF462" s="169"/>
      <c r="AG462" s="169"/>
      <c r="AH462" s="169"/>
      <c r="AI462" s="169"/>
      <c r="AJ462" s="169"/>
      <c r="AK462" s="169"/>
    </row>
    <row r="463" spans="2:37" s="168" customFormat="1" ht="14.25" hidden="1" outlineLevel="2">
      <c r="B463" s="168" t="s">
        <v>1</v>
      </c>
      <c r="D463" s="5" t="s">
        <v>48</v>
      </c>
      <c r="E463" s="171">
        <v>0</v>
      </c>
      <c r="F463" s="171">
        <v>0</v>
      </c>
      <c r="G463" s="171">
        <v>0</v>
      </c>
      <c r="H463" s="171">
        <v>0</v>
      </c>
      <c r="I463" s="171">
        <v>0</v>
      </c>
      <c r="J463" s="171">
        <v>0</v>
      </c>
      <c r="K463" s="171">
        <v>0</v>
      </c>
      <c r="L463" s="171">
        <v>0</v>
      </c>
      <c r="M463" s="171">
        <v>0</v>
      </c>
      <c r="N463" s="171">
        <v>0</v>
      </c>
      <c r="O463" s="171">
        <v>0</v>
      </c>
      <c r="P463" s="171">
        <v>0</v>
      </c>
      <c r="Q463" s="171">
        <v>0</v>
      </c>
      <c r="R463" s="171">
        <v>0</v>
      </c>
      <c r="S463" s="171">
        <v>650959</v>
      </c>
      <c r="T463" s="171">
        <v>650959</v>
      </c>
      <c r="U463" s="171">
        <v>657879</v>
      </c>
      <c r="V463" s="171">
        <v>657879</v>
      </c>
      <c r="W463" s="171">
        <v>721245</v>
      </c>
      <c r="X463" s="171">
        <v>721244</v>
      </c>
      <c r="Y463" s="171">
        <v>964083</v>
      </c>
      <c r="Z463" s="171">
        <v>964083</v>
      </c>
      <c r="AA463" s="169"/>
      <c r="AB463" s="169"/>
      <c r="AC463" s="169"/>
      <c r="AD463" s="169"/>
      <c r="AE463" s="169"/>
      <c r="AF463" s="169"/>
      <c r="AG463" s="169"/>
      <c r="AH463" s="169"/>
      <c r="AI463" s="169"/>
      <c r="AJ463" s="169"/>
      <c r="AK463" s="169"/>
    </row>
    <row r="464" spans="2:37" s="168" customFormat="1" ht="14.25" hidden="1" outlineLevel="2">
      <c r="B464" s="168" t="s">
        <v>1</v>
      </c>
      <c r="D464" s="5" t="s">
        <v>49</v>
      </c>
      <c r="E464" s="171">
        <v>0</v>
      </c>
      <c r="F464" s="171">
        <v>0</v>
      </c>
      <c r="G464" s="171">
        <v>0</v>
      </c>
      <c r="H464" s="171">
        <v>0</v>
      </c>
      <c r="I464" s="171">
        <v>0</v>
      </c>
      <c r="J464" s="171">
        <v>0</v>
      </c>
      <c r="K464" s="171">
        <v>0</v>
      </c>
      <c r="L464" s="171">
        <v>0</v>
      </c>
      <c r="M464" s="171">
        <v>0</v>
      </c>
      <c r="N464" s="171">
        <v>0</v>
      </c>
      <c r="O464" s="171">
        <v>0</v>
      </c>
      <c r="P464" s="171">
        <v>0</v>
      </c>
      <c r="Q464" s="171">
        <v>0</v>
      </c>
      <c r="R464" s="171">
        <v>0</v>
      </c>
      <c r="S464" s="171">
        <v>1188098</v>
      </c>
      <c r="T464" s="171">
        <v>1188098</v>
      </c>
      <c r="U464" s="171">
        <v>1253556</v>
      </c>
      <c r="V464" s="171">
        <v>1253555</v>
      </c>
      <c r="W464" s="171">
        <v>1370928</v>
      </c>
      <c r="X464" s="171">
        <v>1370928</v>
      </c>
      <c r="Y464" s="171">
        <v>1716038</v>
      </c>
      <c r="Z464" s="171">
        <v>1716037</v>
      </c>
      <c r="AA464" s="169"/>
      <c r="AB464" s="169"/>
      <c r="AC464" s="169"/>
      <c r="AD464" s="169"/>
      <c r="AE464" s="169"/>
      <c r="AF464" s="169"/>
      <c r="AG464" s="169"/>
      <c r="AH464" s="169"/>
      <c r="AI464" s="169"/>
      <c r="AJ464" s="169"/>
      <c r="AK464" s="169"/>
    </row>
    <row r="465" spans="2:37" s="168" customFormat="1" ht="14.25" hidden="1" outlineLevel="2">
      <c r="B465" s="168" t="s">
        <v>1</v>
      </c>
      <c r="D465" s="5" t="s">
        <v>50</v>
      </c>
      <c r="E465" s="171">
        <v>0</v>
      </c>
      <c r="F465" s="171">
        <v>0</v>
      </c>
      <c r="G465" s="171">
        <v>0</v>
      </c>
      <c r="H465" s="171">
        <v>0</v>
      </c>
      <c r="I465" s="171">
        <v>0</v>
      </c>
      <c r="J465" s="171">
        <v>0</v>
      </c>
      <c r="K465" s="171">
        <v>0</v>
      </c>
      <c r="L465" s="171">
        <v>0</v>
      </c>
      <c r="M465" s="171">
        <v>0</v>
      </c>
      <c r="N465" s="171">
        <v>0</v>
      </c>
      <c r="O465" s="171">
        <v>0</v>
      </c>
      <c r="P465" s="171">
        <v>0</v>
      </c>
      <c r="Q465" s="171">
        <v>0</v>
      </c>
      <c r="R465" s="171">
        <v>0</v>
      </c>
      <c r="S465" s="171">
        <v>628042</v>
      </c>
      <c r="T465" s="171">
        <v>628042</v>
      </c>
      <c r="U465" s="171">
        <v>589356</v>
      </c>
      <c r="V465" s="171">
        <v>589355</v>
      </c>
      <c r="W465" s="171">
        <v>639740</v>
      </c>
      <c r="X465" s="171">
        <v>639740</v>
      </c>
      <c r="Y465" s="171">
        <v>830529</v>
      </c>
      <c r="Z465" s="171">
        <v>830529</v>
      </c>
      <c r="AA465" s="169"/>
      <c r="AB465" s="169"/>
      <c r="AC465" s="169"/>
      <c r="AD465" s="169"/>
      <c r="AE465" s="169"/>
      <c r="AF465" s="169"/>
      <c r="AG465" s="169"/>
      <c r="AH465" s="169"/>
      <c r="AI465" s="169"/>
      <c r="AJ465" s="169"/>
      <c r="AK465" s="169"/>
    </row>
    <row r="466" spans="2:37" s="168" customFormat="1" ht="14.25" hidden="1" outlineLevel="2">
      <c r="B466" s="168" t="s">
        <v>1</v>
      </c>
      <c r="D466" s="5" t="s">
        <v>51</v>
      </c>
      <c r="E466" s="171">
        <v>0</v>
      </c>
      <c r="F466" s="171">
        <v>0</v>
      </c>
      <c r="G466" s="171">
        <v>0</v>
      </c>
      <c r="H466" s="171">
        <v>0</v>
      </c>
      <c r="I466" s="171">
        <v>0</v>
      </c>
      <c r="J466" s="171">
        <v>0</v>
      </c>
      <c r="K466" s="171">
        <v>0</v>
      </c>
      <c r="L466" s="171">
        <v>0</v>
      </c>
      <c r="M466" s="171">
        <v>0</v>
      </c>
      <c r="N466" s="171">
        <v>0</v>
      </c>
      <c r="O466" s="171">
        <v>0</v>
      </c>
      <c r="P466" s="171">
        <v>0</v>
      </c>
      <c r="Q466" s="171">
        <v>0</v>
      </c>
      <c r="R466" s="171">
        <v>0</v>
      </c>
      <c r="S466" s="171">
        <v>5539702</v>
      </c>
      <c r="T466" s="171">
        <v>5539702</v>
      </c>
      <c r="U466" s="171">
        <v>4915878</v>
      </c>
      <c r="V466" s="171">
        <v>4915877</v>
      </c>
      <c r="W466" s="171">
        <v>5148159</v>
      </c>
      <c r="X466" s="171">
        <v>5148158</v>
      </c>
      <c r="Y466" s="171">
        <v>6599466</v>
      </c>
      <c r="Z466" s="171">
        <v>6599466</v>
      </c>
      <c r="AA466" s="169"/>
      <c r="AB466" s="169"/>
      <c r="AC466" s="169"/>
      <c r="AD466" s="169"/>
      <c r="AE466" s="169"/>
      <c r="AF466" s="169"/>
      <c r="AG466" s="169"/>
      <c r="AH466" s="169"/>
      <c r="AI466" s="169"/>
      <c r="AJ466" s="169"/>
      <c r="AK466" s="169"/>
    </row>
    <row r="467" spans="2:37" s="168" customFormat="1" ht="14.25" hidden="1" outlineLevel="2">
      <c r="B467" s="168" t="s">
        <v>1</v>
      </c>
      <c r="D467" s="5" t="s">
        <v>52</v>
      </c>
      <c r="E467" s="171">
        <v>0</v>
      </c>
      <c r="F467" s="171">
        <v>0</v>
      </c>
      <c r="G467" s="171">
        <v>0</v>
      </c>
      <c r="H467" s="171">
        <v>0</v>
      </c>
      <c r="I467" s="171">
        <v>0</v>
      </c>
      <c r="J467" s="171">
        <v>0</v>
      </c>
      <c r="K467" s="171">
        <v>0</v>
      </c>
      <c r="L467" s="171">
        <v>0</v>
      </c>
      <c r="M467" s="171">
        <v>0</v>
      </c>
      <c r="N467" s="171">
        <v>0</v>
      </c>
      <c r="O467" s="171">
        <v>0</v>
      </c>
      <c r="P467" s="171">
        <v>0</v>
      </c>
      <c r="Q467" s="171">
        <v>0</v>
      </c>
      <c r="R467" s="171">
        <v>0</v>
      </c>
      <c r="S467" s="171">
        <v>2144851</v>
      </c>
      <c r="T467" s="171">
        <v>2144851</v>
      </c>
      <c r="U467" s="171">
        <v>2485179</v>
      </c>
      <c r="V467" s="171">
        <v>2485178</v>
      </c>
      <c r="W467" s="171">
        <v>2732571</v>
      </c>
      <c r="X467" s="171">
        <v>2732570</v>
      </c>
      <c r="Y467" s="171">
        <v>3862501</v>
      </c>
      <c r="Z467" s="171">
        <v>3862500</v>
      </c>
      <c r="AA467" s="169"/>
      <c r="AB467" s="169"/>
      <c r="AC467" s="169"/>
      <c r="AD467" s="169"/>
      <c r="AE467" s="169"/>
      <c r="AF467" s="169"/>
      <c r="AG467" s="169"/>
      <c r="AH467" s="169"/>
      <c r="AI467" s="169"/>
      <c r="AJ467" s="169"/>
      <c r="AK467" s="169"/>
    </row>
    <row r="468" spans="2:37" s="168" customFormat="1" ht="14.25" hidden="1" outlineLevel="2">
      <c r="B468" s="168" t="s">
        <v>1</v>
      </c>
      <c r="D468" s="5" t="s">
        <v>53</v>
      </c>
      <c r="E468" s="171">
        <v>0</v>
      </c>
      <c r="F468" s="171">
        <v>0</v>
      </c>
      <c r="G468" s="171">
        <v>0</v>
      </c>
      <c r="H468" s="171">
        <v>0</v>
      </c>
      <c r="I468" s="171">
        <v>0</v>
      </c>
      <c r="J468" s="171">
        <v>0</v>
      </c>
      <c r="K468" s="171">
        <v>0</v>
      </c>
      <c r="L468" s="171">
        <v>0</v>
      </c>
      <c r="M468" s="171">
        <v>0</v>
      </c>
      <c r="N468" s="171">
        <v>0</v>
      </c>
      <c r="O468" s="171">
        <v>0</v>
      </c>
      <c r="P468" s="171">
        <v>0</v>
      </c>
      <c r="Q468" s="171">
        <v>0</v>
      </c>
      <c r="R468" s="171">
        <v>0</v>
      </c>
      <c r="S468" s="171">
        <v>479920</v>
      </c>
      <c r="T468" s="171">
        <v>479920</v>
      </c>
      <c r="U468" s="171">
        <v>473221</v>
      </c>
      <c r="V468" s="171">
        <v>473220</v>
      </c>
      <c r="W468" s="171">
        <v>505267</v>
      </c>
      <c r="X468" s="171">
        <v>505267</v>
      </c>
      <c r="Y468" s="171">
        <v>646022</v>
      </c>
      <c r="Z468" s="171">
        <v>646021</v>
      </c>
      <c r="AA468" s="169"/>
      <c r="AB468" s="169"/>
      <c r="AC468" s="169"/>
      <c r="AD468" s="169"/>
      <c r="AE468" s="169"/>
      <c r="AF468" s="169"/>
      <c r="AG468" s="169"/>
      <c r="AH468" s="169"/>
      <c r="AI468" s="169"/>
      <c r="AJ468" s="169"/>
      <c r="AK468" s="169"/>
    </row>
    <row r="469" spans="2:37" s="168" customFormat="1" ht="14.25" hidden="1" outlineLevel="2">
      <c r="B469" s="168" t="s">
        <v>1</v>
      </c>
      <c r="D469" s="5" t="s">
        <v>54</v>
      </c>
      <c r="E469" s="171">
        <v>0</v>
      </c>
      <c r="F469" s="171">
        <v>0</v>
      </c>
      <c r="G469" s="171">
        <v>0</v>
      </c>
      <c r="H469" s="171">
        <v>0</v>
      </c>
      <c r="I469" s="171">
        <v>0</v>
      </c>
      <c r="J469" s="171">
        <v>0</v>
      </c>
      <c r="K469" s="171">
        <v>0</v>
      </c>
      <c r="L469" s="171">
        <v>0</v>
      </c>
      <c r="M469" s="171">
        <v>0</v>
      </c>
      <c r="N469" s="171">
        <v>0</v>
      </c>
      <c r="O469" s="171">
        <v>0</v>
      </c>
      <c r="P469" s="171">
        <v>0</v>
      </c>
      <c r="Q469" s="171">
        <v>0</v>
      </c>
      <c r="R469" s="171">
        <v>0</v>
      </c>
      <c r="S469" s="171">
        <v>1931303</v>
      </c>
      <c r="T469" s="171">
        <v>1931303</v>
      </c>
      <c r="U469" s="171">
        <v>1783168</v>
      </c>
      <c r="V469" s="171">
        <v>1783168</v>
      </c>
      <c r="W469" s="171">
        <v>1820675</v>
      </c>
      <c r="X469" s="171">
        <v>1820674</v>
      </c>
      <c r="Y469" s="171">
        <v>2035846</v>
      </c>
      <c r="Z469" s="171">
        <v>2035846</v>
      </c>
      <c r="AA469" s="169"/>
      <c r="AB469" s="169"/>
      <c r="AC469" s="169"/>
      <c r="AD469" s="169"/>
      <c r="AE469" s="169"/>
      <c r="AF469" s="169"/>
      <c r="AG469" s="169"/>
      <c r="AH469" s="169"/>
      <c r="AI469" s="169"/>
      <c r="AJ469" s="169"/>
      <c r="AK469" s="169"/>
    </row>
    <row r="470" spans="2:37" s="168" customFormat="1" ht="14.25" hidden="1" outlineLevel="2">
      <c r="B470" s="168" t="s">
        <v>1</v>
      </c>
      <c r="D470" s="5" t="s">
        <v>485</v>
      </c>
      <c r="E470" s="171">
        <v>0</v>
      </c>
      <c r="F470" s="171">
        <v>0</v>
      </c>
      <c r="G470" s="171">
        <v>0</v>
      </c>
      <c r="H470" s="171">
        <v>0</v>
      </c>
      <c r="I470" s="171">
        <v>0</v>
      </c>
      <c r="J470" s="171">
        <v>0</v>
      </c>
      <c r="K470" s="171">
        <v>0</v>
      </c>
      <c r="L470" s="171">
        <v>0</v>
      </c>
      <c r="M470" s="171">
        <v>0</v>
      </c>
      <c r="N470" s="171">
        <v>0</v>
      </c>
      <c r="O470" s="171">
        <v>0</v>
      </c>
      <c r="P470" s="171">
        <v>0</v>
      </c>
      <c r="Q470" s="171">
        <v>0</v>
      </c>
      <c r="R470" s="171">
        <v>0</v>
      </c>
      <c r="S470" s="171">
        <v>545045</v>
      </c>
      <c r="T470" s="171">
        <v>545045</v>
      </c>
      <c r="U470" s="171">
        <v>519064</v>
      </c>
      <c r="V470" s="171">
        <v>519063</v>
      </c>
      <c r="W470" s="171">
        <v>518234</v>
      </c>
      <c r="X470" s="171">
        <v>518234</v>
      </c>
      <c r="Y470" s="171">
        <v>604688</v>
      </c>
      <c r="Z470" s="171">
        <v>604687</v>
      </c>
      <c r="AA470" s="169"/>
      <c r="AB470" s="169"/>
      <c r="AC470" s="169"/>
      <c r="AD470" s="169"/>
      <c r="AE470" s="169"/>
      <c r="AF470" s="169"/>
      <c r="AG470" s="169"/>
      <c r="AH470" s="169"/>
      <c r="AI470" s="169"/>
      <c r="AJ470" s="169"/>
      <c r="AK470" s="169"/>
    </row>
    <row r="471" spans="2:37" s="168" customFormat="1" ht="14.25" hidden="1" outlineLevel="2">
      <c r="B471" s="168" t="s">
        <v>1</v>
      </c>
      <c r="D471" s="5" t="s">
        <v>56</v>
      </c>
      <c r="E471" s="171">
        <v>0</v>
      </c>
      <c r="F471" s="171">
        <v>0</v>
      </c>
      <c r="G471" s="171">
        <v>0</v>
      </c>
      <c r="H471" s="171">
        <v>0</v>
      </c>
      <c r="I471" s="171">
        <v>0</v>
      </c>
      <c r="J471" s="171">
        <v>0</v>
      </c>
      <c r="K471" s="171">
        <v>0</v>
      </c>
      <c r="L471" s="171">
        <v>0</v>
      </c>
      <c r="M471" s="171">
        <v>0</v>
      </c>
      <c r="N471" s="171">
        <v>0</v>
      </c>
      <c r="O471" s="171">
        <v>0</v>
      </c>
      <c r="P471" s="171">
        <v>0</v>
      </c>
      <c r="Q471" s="171">
        <v>0</v>
      </c>
      <c r="R471" s="171">
        <v>0</v>
      </c>
      <c r="S471" s="171">
        <v>231745</v>
      </c>
      <c r="T471" s="171">
        <v>231745</v>
      </c>
      <c r="U471" s="171">
        <v>219909</v>
      </c>
      <c r="V471" s="171">
        <v>219909</v>
      </c>
      <c r="W471" s="171">
        <v>218601</v>
      </c>
      <c r="X471" s="171">
        <v>218601</v>
      </c>
      <c r="Y471" s="171">
        <v>286517</v>
      </c>
      <c r="Z471" s="171">
        <v>286516</v>
      </c>
      <c r="AA471" s="169"/>
      <c r="AB471" s="169"/>
      <c r="AC471" s="169"/>
      <c r="AD471" s="169"/>
      <c r="AE471" s="169"/>
      <c r="AF471" s="169"/>
      <c r="AG471" s="169"/>
      <c r="AH471" s="169"/>
      <c r="AI471" s="169"/>
      <c r="AJ471" s="169"/>
      <c r="AK471" s="169"/>
    </row>
    <row r="472" spans="2:37" s="168" customFormat="1" ht="14.25" hidden="1" outlineLevel="2">
      <c r="B472" s="168" t="s">
        <v>1</v>
      </c>
      <c r="D472" s="5" t="s">
        <v>486</v>
      </c>
      <c r="E472" s="171">
        <v>0</v>
      </c>
      <c r="F472" s="171">
        <v>0</v>
      </c>
      <c r="G472" s="171">
        <v>0</v>
      </c>
      <c r="H472" s="171">
        <v>0</v>
      </c>
      <c r="I472" s="171">
        <v>0</v>
      </c>
      <c r="J472" s="171">
        <v>0</v>
      </c>
      <c r="K472" s="171">
        <v>0</v>
      </c>
      <c r="L472" s="171">
        <v>0</v>
      </c>
      <c r="M472" s="171">
        <v>0</v>
      </c>
      <c r="N472" s="171">
        <v>0</v>
      </c>
      <c r="O472" s="171">
        <v>0</v>
      </c>
      <c r="P472" s="171">
        <v>0</v>
      </c>
      <c r="Q472" s="171">
        <v>0</v>
      </c>
      <c r="R472" s="171">
        <v>0</v>
      </c>
      <c r="S472" s="171">
        <v>558582</v>
      </c>
      <c r="T472" s="171">
        <v>558582</v>
      </c>
      <c r="U472" s="171">
        <v>550042</v>
      </c>
      <c r="V472" s="171">
        <v>550042</v>
      </c>
      <c r="W472" s="171">
        <v>557607</v>
      </c>
      <c r="X472" s="171">
        <v>557606</v>
      </c>
      <c r="Y472" s="171">
        <v>730655</v>
      </c>
      <c r="Z472" s="171">
        <v>730655</v>
      </c>
      <c r="AA472" s="169"/>
      <c r="AB472" s="169"/>
      <c r="AC472" s="169"/>
      <c r="AD472" s="169"/>
      <c r="AE472" s="169"/>
      <c r="AF472" s="169"/>
      <c r="AG472" s="169"/>
      <c r="AH472" s="169"/>
      <c r="AI472" s="169"/>
      <c r="AJ472" s="169"/>
      <c r="AK472" s="169"/>
    </row>
    <row r="473" spans="2:37" s="168" customFormat="1" ht="14.25" hidden="1" outlineLevel="2">
      <c r="B473" s="168" t="s">
        <v>1</v>
      </c>
      <c r="D473" s="5" t="s">
        <v>487</v>
      </c>
      <c r="E473" s="171">
        <v>0</v>
      </c>
      <c r="F473" s="171">
        <v>0</v>
      </c>
      <c r="G473" s="171">
        <v>0</v>
      </c>
      <c r="H473" s="171">
        <v>0</v>
      </c>
      <c r="I473" s="171">
        <v>0</v>
      </c>
      <c r="J473" s="171">
        <v>0</v>
      </c>
      <c r="K473" s="171">
        <v>0</v>
      </c>
      <c r="L473" s="171">
        <v>0</v>
      </c>
      <c r="M473" s="171">
        <v>0</v>
      </c>
      <c r="N473" s="171">
        <v>0</v>
      </c>
      <c r="O473" s="171">
        <v>0</v>
      </c>
      <c r="P473" s="171">
        <v>0</v>
      </c>
      <c r="Q473" s="171">
        <v>0</v>
      </c>
      <c r="R473" s="171">
        <v>0</v>
      </c>
      <c r="S473" s="171">
        <v>498224</v>
      </c>
      <c r="T473" s="171">
        <v>498224</v>
      </c>
      <c r="U473" s="171">
        <v>503711</v>
      </c>
      <c r="V473" s="171">
        <v>503710</v>
      </c>
      <c r="W473" s="171">
        <v>533953</v>
      </c>
      <c r="X473" s="171">
        <v>533953</v>
      </c>
      <c r="Y473" s="171">
        <v>726292</v>
      </c>
      <c r="Z473" s="171">
        <v>726292</v>
      </c>
      <c r="AA473" s="169"/>
      <c r="AB473" s="169"/>
      <c r="AC473" s="169"/>
      <c r="AD473" s="169"/>
      <c r="AE473" s="169"/>
      <c r="AF473" s="169"/>
      <c r="AG473" s="169"/>
      <c r="AH473" s="169"/>
      <c r="AI473" s="169"/>
      <c r="AJ473" s="169"/>
      <c r="AK473" s="169"/>
    </row>
    <row r="474" spans="2:37" s="168" customFormat="1" ht="14.25" hidden="1" outlineLevel="2">
      <c r="B474" s="168" t="s">
        <v>1</v>
      </c>
      <c r="D474" s="5" t="s">
        <v>488</v>
      </c>
      <c r="E474" s="171">
        <v>0</v>
      </c>
      <c r="F474" s="171">
        <v>0</v>
      </c>
      <c r="G474" s="171">
        <v>0</v>
      </c>
      <c r="H474" s="171">
        <v>0</v>
      </c>
      <c r="I474" s="171">
        <v>0</v>
      </c>
      <c r="J474" s="171">
        <v>0</v>
      </c>
      <c r="K474" s="171">
        <v>0</v>
      </c>
      <c r="L474" s="171">
        <v>0</v>
      </c>
      <c r="M474" s="171">
        <v>0</v>
      </c>
      <c r="N474" s="171">
        <v>0</v>
      </c>
      <c r="O474" s="171">
        <v>0</v>
      </c>
      <c r="P474" s="171">
        <v>0</v>
      </c>
      <c r="Q474" s="171">
        <v>0</v>
      </c>
      <c r="R474" s="171">
        <v>0</v>
      </c>
      <c r="S474" s="171">
        <v>3383781</v>
      </c>
      <c r="T474" s="171">
        <v>3383781</v>
      </c>
      <c r="U474" s="171">
        <v>3320993</v>
      </c>
      <c r="V474" s="171">
        <v>3320992</v>
      </c>
      <c r="W474" s="171">
        <v>3735128</v>
      </c>
      <c r="X474" s="171">
        <v>3735127</v>
      </c>
      <c r="Y474" s="171">
        <v>4946247</v>
      </c>
      <c r="Z474" s="171">
        <v>4946247</v>
      </c>
      <c r="AA474" s="169"/>
      <c r="AB474" s="169"/>
      <c r="AC474" s="169"/>
      <c r="AD474" s="169"/>
      <c r="AE474" s="169"/>
      <c r="AF474" s="169"/>
      <c r="AG474" s="169"/>
      <c r="AH474" s="169"/>
      <c r="AI474" s="169"/>
      <c r="AJ474" s="169"/>
      <c r="AK474" s="169"/>
    </row>
    <row r="475" spans="2:37" s="168" customFormat="1" ht="14.25" hidden="1" outlineLevel="2">
      <c r="B475" s="168" t="s">
        <v>1</v>
      </c>
      <c r="D475" s="40" t="s">
        <v>489</v>
      </c>
      <c r="E475" s="171">
        <v>0</v>
      </c>
      <c r="F475" s="171">
        <v>0</v>
      </c>
      <c r="G475" s="171">
        <v>0</v>
      </c>
      <c r="H475" s="171">
        <v>0</v>
      </c>
      <c r="I475" s="171">
        <v>0</v>
      </c>
      <c r="J475" s="171">
        <v>0</v>
      </c>
      <c r="K475" s="171">
        <v>0</v>
      </c>
      <c r="L475" s="171">
        <v>0</v>
      </c>
      <c r="M475" s="171">
        <v>0</v>
      </c>
      <c r="N475" s="171">
        <v>0</v>
      </c>
      <c r="O475" s="171">
        <v>0</v>
      </c>
      <c r="P475" s="171">
        <v>0</v>
      </c>
      <c r="Q475" s="171">
        <v>0</v>
      </c>
      <c r="R475" s="171">
        <v>0</v>
      </c>
      <c r="S475" s="171">
        <v>7892826</v>
      </c>
      <c r="T475" s="171">
        <v>7892826</v>
      </c>
      <c r="U475" s="171">
        <v>7419486</v>
      </c>
      <c r="V475" s="171">
        <v>7419486</v>
      </c>
      <c r="W475" s="171">
        <v>8063145</v>
      </c>
      <c r="X475" s="171">
        <v>8063145</v>
      </c>
      <c r="Y475" s="171">
        <v>10475427</v>
      </c>
      <c r="Z475" s="171">
        <v>10475426</v>
      </c>
      <c r="AA475" s="169"/>
      <c r="AB475" s="169"/>
      <c r="AC475" s="169"/>
      <c r="AD475" s="169"/>
      <c r="AE475" s="169"/>
      <c r="AF475" s="169"/>
      <c r="AG475" s="169"/>
      <c r="AH475" s="169"/>
      <c r="AI475" s="169"/>
      <c r="AJ475" s="169"/>
      <c r="AK475" s="169"/>
    </row>
    <row r="476" spans="2:37" s="168" customFormat="1" ht="14.25" hidden="1" outlineLevel="2">
      <c r="B476" s="168" t="s">
        <v>1</v>
      </c>
      <c r="D476" s="5" t="s">
        <v>60</v>
      </c>
      <c r="E476" s="171">
        <v>0</v>
      </c>
      <c r="F476" s="171">
        <v>0</v>
      </c>
      <c r="G476" s="171">
        <v>0</v>
      </c>
      <c r="H476" s="171">
        <v>0</v>
      </c>
      <c r="I476" s="171">
        <v>0</v>
      </c>
      <c r="J476" s="171">
        <v>0</v>
      </c>
      <c r="K476" s="171">
        <v>0</v>
      </c>
      <c r="L476" s="171">
        <v>0</v>
      </c>
      <c r="M476" s="171">
        <v>0</v>
      </c>
      <c r="N476" s="171">
        <v>0</v>
      </c>
      <c r="O476" s="171">
        <v>0</v>
      </c>
      <c r="P476" s="171">
        <v>0</v>
      </c>
      <c r="Q476" s="171">
        <v>0</v>
      </c>
      <c r="R476" s="171">
        <v>0</v>
      </c>
      <c r="S476" s="171">
        <v>1334732</v>
      </c>
      <c r="T476" s="171">
        <v>1334732</v>
      </c>
      <c r="U476" s="171">
        <v>1191871</v>
      </c>
      <c r="V476" s="171">
        <v>1191871</v>
      </c>
      <c r="W476" s="171">
        <v>1212988</v>
      </c>
      <c r="X476" s="171">
        <v>1212987</v>
      </c>
      <c r="Y476" s="171">
        <v>1624493</v>
      </c>
      <c r="Z476" s="171">
        <v>1624492</v>
      </c>
      <c r="AA476" s="169"/>
      <c r="AB476" s="169"/>
      <c r="AC476" s="169"/>
      <c r="AD476" s="169"/>
      <c r="AE476" s="169"/>
      <c r="AF476" s="169"/>
      <c r="AG476" s="169"/>
      <c r="AH476" s="169"/>
      <c r="AI476" s="169"/>
      <c r="AJ476" s="169"/>
      <c r="AK476" s="169"/>
    </row>
    <row r="477" spans="2:37" s="168" customFormat="1" ht="14.25" hidden="1" outlineLevel="2">
      <c r="B477" s="168" t="s">
        <v>1</v>
      </c>
      <c r="D477" s="5" t="s">
        <v>490</v>
      </c>
      <c r="E477" s="171">
        <v>0</v>
      </c>
      <c r="F477" s="171">
        <v>0</v>
      </c>
      <c r="G477" s="171">
        <v>0</v>
      </c>
      <c r="H477" s="171">
        <v>0</v>
      </c>
      <c r="I477" s="171">
        <v>0</v>
      </c>
      <c r="J477" s="171">
        <v>0</v>
      </c>
      <c r="K477" s="171">
        <v>0</v>
      </c>
      <c r="L477" s="171">
        <v>0</v>
      </c>
      <c r="M477" s="171">
        <v>0</v>
      </c>
      <c r="N477" s="171">
        <v>0</v>
      </c>
      <c r="O477" s="171">
        <v>0</v>
      </c>
      <c r="P477" s="171">
        <v>0</v>
      </c>
      <c r="Q477" s="171">
        <v>0</v>
      </c>
      <c r="R477" s="171">
        <v>0</v>
      </c>
      <c r="S477" s="171">
        <v>4009054</v>
      </c>
      <c r="T477" s="171">
        <v>4009054</v>
      </c>
      <c r="U477" s="171">
        <v>4122398</v>
      </c>
      <c r="V477" s="171">
        <v>4122397</v>
      </c>
      <c r="W477" s="171">
        <v>4039343</v>
      </c>
      <c r="X477" s="171">
        <v>4039342</v>
      </c>
      <c r="Y477" s="171">
        <v>4776052</v>
      </c>
      <c r="Z477" s="171">
        <v>4776051</v>
      </c>
      <c r="AA477" s="169"/>
      <c r="AB477" s="169"/>
      <c r="AC477" s="169"/>
      <c r="AD477" s="169"/>
      <c r="AE477" s="169"/>
      <c r="AF477" s="169"/>
      <c r="AG477" s="169"/>
      <c r="AH477" s="169"/>
      <c r="AI477" s="169"/>
      <c r="AJ477" s="169"/>
      <c r="AK477" s="169"/>
    </row>
    <row r="478" spans="2:37" s="168" customFormat="1" ht="14.25" hidden="1" outlineLevel="2">
      <c r="B478" s="168" t="s">
        <v>1</v>
      </c>
      <c r="D478" s="5" t="s">
        <v>62</v>
      </c>
      <c r="E478" s="171">
        <v>0</v>
      </c>
      <c r="F478" s="171">
        <v>0</v>
      </c>
      <c r="G478" s="171">
        <v>0</v>
      </c>
      <c r="H478" s="171">
        <v>0</v>
      </c>
      <c r="I478" s="171">
        <v>0</v>
      </c>
      <c r="J478" s="171">
        <v>0</v>
      </c>
      <c r="K478" s="171">
        <v>0</v>
      </c>
      <c r="L478" s="171">
        <v>0</v>
      </c>
      <c r="M478" s="171">
        <v>0</v>
      </c>
      <c r="N478" s="171">
        <v>0</v>
      </c>
      <c r="O478" s="171">
        <v>0</v>
      </c>
      <c r="P478" s="171">
        <v>0</v>
      </c>
      <c r="Q478" s="171">
        <v>0</v>
      </c>
      <c r="R478" s="171">
        <v>0</v>
      </c>
      <c r="S478" s="171">
        <v>166350</v>
      </c>
      <c r="T478" s="171">
        <v>166350</v>
      </c>
      <c r="U478" s="171">
        <v>171442</v>
      </c>
      <c r="V478" s="171">
        <v>171441</v>
      </c>
      <c r="W478" s="171">
        <v>202496</v>
      </c>
      <c r="X478" s="171">
        <v>202495</v>
      </c>
      <c r="Y478" s="171">
        <v>269335</v>
      </c>
      <c r="Z478" s="171">
        <v>269335</v>
      </c>
      <c r="AA478" s="169"/>
      <c r="AB478" s="169"/>
      <c r="AC478" s="169"/>
      <c r="AD478" s="169"/>
      <c r="AE478" s="169"/>
      <c r="AF478" s="169"/>
      <c r="AG478" s="169"/>
      <c r="AH478" s="169"/>
      <c r="AI478" s="169"/>
      <c r="AJ478" s="169"/>
      <c r="AK478" s="169"/>
    </row>
    <row r="479" spans="2:37" s="168" customFormat="1" ht="14.25" hidden="1" outlineLevel="2">
      <c r="B479" s="168" t="s">
        <v>1</v>
      </c>
      <c r="D479" s="5" t="s">
        <v>63</v>
      </c>
      <c r="E479" s="171">
        <v>0</v>
      </c>
      <c r="F479" s="171">
        <v>0</v>
      </c>
      <c r="G479" s="171">
        <v>0</v>
      </c>
      <c r="H479" s="171">
        <v>0</v>
      </c>
      <c r="I479" s="171">
        <v>0</v>
      </c>
      <c r="J479" s="171">
        <v>0</v>
      </c>
      <c r="K479" s="171">
        <v>0</v>
      </c>
      <c r="L479" s="171">
        <v>0</v>
      </c>
      <c r="M479" s="171">
        <v>0</v>
      </c>
      <c r="N479" s="171">
        <v>0</v>
      </c>
      <c r="O479" s="171">
        <v>0</v>
      </c>
      <c r="P479" s="171">
        <v>0</v>
      </c>
      <c r="Q479" s="171">
        <v>0</v>
      </c>
      <c r="R479" s="171">
        <v>0</v>
      </c>
      <c r="S479" s="171">
        <v>286588</v>
      </c>
      <c r="T479" s="171">
        <v>286588</v>
      </c>
      <c r="U479" s="171">
        <v>303656</v>
      </c>
      <c r="V479" s="171">
        <v>303656</v>
      </c>
      <c r="W479" s="171">
        <v>304058</v>
      </c>
      <c r="X479" s="171">
        <v>304058</v>
      </c>
      <c r="Y479" s="171">
        <v>389665</v>
      </c>
      <c r="Z479" s="171">
        <v>389665</v>
      </c>
      <c r="AA479" s="169"/>
      <c r="AB479" s="169"/>
      <c r="AC479" s="169"/>
      <c r="AD479" s="169"/>
      <c r="AE479" s="169"/>
      <c r="AF479" s="169"/>
      <c r="AG479" s="169"/>
      <c r="AH479" s="169"/>
      <c r="AI479" s="169"/>
      <c r="AJ479" s="169"/>
      <c r="AK479" s="169"/>
    </row>
    <row r="480" spans="2:37" s="168" customFormat="1" ht="14.25" hidden="1" outlineLevel="2">
      <c r="B480" s="168" t="s">
        <v>1</v>
      </c>
      <c r="D480" s="5" t="s">
        <v>491</v>
      </c>
      <c r="E480" s="171">
        <v>0</v>
      </c>
      <c r="F480" s="171">
        <v>0</v>
      </c>
      <c r="G480" s="171">
        <v>0</v>
      </c>
      <c r="H480" s="171">
        <v>0</v>
      </c>
      <c r="I480" s="171">
        <v>0</v>
      </c>
      <c r="J480" s="171">
        <v>0</v>
      </c>
      <c r="K480" s="171">
        <v>0</v>
      </c>
      <c r="L480" s="171">
        <v>0</v>
      </c>
      <c r="M480" s="171">
        <v>0</v>
      </c>
      <c r="N480" s="171">
        <v>0</v>
      </c>
      <c r="O480" s="171">
        <v>0</v>
      </c>
      <c r="P480" s="171">
        <v>0</v>
      </c>
      <c r="Q480" s="171">
        <v>0</v>
      </c>
      <c r="R480" s="171">
        <v>0</v>
      </c>
      <c r="S480" s="171">
        <v>598561</v>
      </c>
      <c r="T480" s="171">
        <v>598561</v>
      </c>
      <c r="U480" s="171">
        <v>641354</v>
      </c>
      <c r="V480" s="171">
        <v>641354</v>
      </c>
      <c r="W480" s="171">
        <v>643701</v>
      </c>
      <c r="X480" s="171">
        <v>643700</v>
      </c>
      <c r="Y480" s="171">
        <v>684317</v>
      </c>
      <c r="Z480" s="171">
        <v>684317</v>
      </c>
      <c r="AA480" s="169"/>
      <c r="AB480" s="169"/>
      <c r="AC480" s="169"/>
      <c r="AD480" s="169"/>
      <c r="AE480" s="169"/>
      <c r="AF480" s="169"/>
      <c r="AG480" s="169"/>
      <c r="AH480" s="169"/>
      <c r="AI480" s="169"/>
      <c r="AJ480" s="169"/>
      <c r="AK480" s="169"/>
    </row>
    <row r="481" spans="2:37" s="168" customFormat="1" ht="14.25" hidden="1" outlineLevel="2">
      <c r="B481" s="168" t="s">
        <v>1</v>
      </c>
      <c r="D481" s="5" t="s">
        <v>65</v>
      </c>
      <c r="E481" s="171">
        <v>0</v>
      </c>
      <c r="F481" s="171">
        <v>0</v>
      </c>
      <c r="G481" s="171">
        <v>0</v>
      </c>
      <c r="H481" s="171">
        <v>0</v>
      </c>
      <c r="I481" s="171">
        <v>0</v>
      </c>
      <c r="J481" s="171">
        <v>0</v>
      </c>
      <c r="K481" s="171">
        <v>0</v>
      </c>
      <c r="L481" s="171">
        <v>0</v>
      </c>
      <c r="M481" s="171">
        <v>0</v>
      </c>
      <c r="N481" s="171">
        <v>0</v>
      </c>
      <c r="O481" s="171">
        <v>0</v>
      </c>
      <c r="P481" s="171">
        <v>0</v>
      </c>
      <c r="Q481" s="171">
        <v>0</v>
      </c>
      <c r="R481" s="171">
        <v>0</v>
      </c>
      <c r="S481" s="171">
        <v>635802</v>
      </c>
      <c r="T481" s="171">
        <v>635802</v>
      </c>
      <c r="U481" s="171">
        <v>611447</v>
      </c>
      <c r="V481" s="171">
        <v>611446</v>
      </c>
      <c r="W481" s="171">
        <v>613371</v>
      </c>
      <c r="X481" s="171">
        <v>613370</v>
      </c>
      <c r="Y481" s="171">
        <v>750132</v>
      </c>
      <c r="Z481" s="171">
        <v>750132</v>
      </c>
      <c r="AA481" s="169"/>
      <c r="AB481" s="169"/>
      <c r="AC481" s="169"/>
      <c r="AD481" s="169"/>
      <c r="AE481" s="169"/>
      <c r="AF481" s="169"/>
      <c r="AG481" s="169"/>
      <c r="AH481" s="169"/>
      <c r="AI481" s="169"/>
      <c r="AJ481" s="169"/>
      <c r="AK481" s="169"/>
    </row>
    <row r="482" spans="2:37" s="168" customFormat="1" ht="14.25" hidden="1" outlineLevel="2">
      <c r="B482" s="168" t="s">
        <v>1</v>
      </c>
      <c r="D482" s="5" t="s">
        <v>66</v>
      </c>
      <c r="E482" s="171">
        <v>0</v>
      </c>
      <c r="F482" s="171">
        <v>0</v>
      </c>
      <c r="G482" s="171">
        <v>0</v>
      </c>
      <c r="H482" s="171">
        <v>0</v>
      </c>
      <c r="I482" s="171">
        <v>0</v>
      </c>
      <c r="J482" s="171">
        <v>0</v>
      </c>
      <c r="K482" s="171">
        <v>0</v>
      </c>
      <c r="L482" s="171">
        <v>0</v>
      </c>
      <c r="M482" s="171">
        <v>0</v>
      </c>
      <c r="N482" s="171">
        <v>0</v>
      </c>
      <c r="O482" s="171">
        <v>0</v>
      </c>
      <c r="P482" s="171">
        <v>0</v>
      </c>
      <c r="Q482" s="171">
        <v>0</v>
      </c>
      <c r="R482" s="171">
        <v>0</v>
      </c>
      <c r="S482" s="171">
        <v>6458505</v>
      </c>
      <c r="T482" s="171">
        <v>6458505</v>
      </c>
      <c r="U482" s="171">
        <v>6484473</v>
      </c>
      <c r="V482" s="171">
        <v>6484472</v>
      </c>
      <c r="W482" s="171">
        <v>6741962</v>
      </c>
      <c r="X482" s="171">
        <v>6741962</v>
      </c>
      <c r="Y482" s="171">
        <v>8170482</v>
      </c>
      <c r="Z482" s="171">
        <v>8170481</v>
      </c>
      <c r="AA482" s="169"/>
      <c r="AB482" s="169"/>
      <c r="AC482" s="169"/>
      <c r="AD482" s="169"/>
      <c r="AE482" s="169"/>
      <c r="AF482" s="169"/>
      <c r="AG482" s="169"/>
      <c r="AH482" s="169"/>
      <c r="AI482" s="169"/>
      <c r="AJ482" s="169"/>
      <c r="AK482" s="169"/>
    </row>
    <row r="483" spans="2:37" s="168" customFormat="1" ht="14.25" hidden="1" outlineLevel="2">
      <c r="B483" s="168" t="s">
        <v>1</v>
      </c>
      <c r="D483" s="5" t="s">
        <v>492</v>
      </c>
      <c r="E483" s="171">
        <v>0</v>
      </c>
      <c r="F483" s="171">
        <v>0</v>
      </c>
      <c r="G483" s="171">
        <v>0</v>
      </c>
      <c r="H483" s="171">
        <v>0</v>
      </c>
      <c r="I483" s="171">
        <v>0</v>
      </c>
      <c r="J483" s="171">
        <v>0</v>
      </c>
      <c r="K483" s="171">
        <v>0</v>
      </c>
      <c r="L483" s="171">
        <v>0</v>
      </c>
      <c r="M483" s="171">
        <v>0</v>
      </c>
      <c r="N483" s="171">
        <v>0</v>
      </c>
      <c r="O483" s="171">
        <v>0</v>
      </c>
      <c r="P483" s="171">
        <v>0</v>
      </c>
      <c r="Q483" s="171">
        <v>0</v>
      </c>
      <c r="R483" s="171">
        <v>0</v>
      </c>
      <c r="S483" s="171">
        <v>594905</v>
      </c>
      <c r="T483" s="171">
        <v>594905</v>
      </c>
      <c r="U483" s="171">
        <v>539306</v>
      </c>
      <c r="V483" s="171">
        <v>539306</v>
      </c>
      <c r="W483" s="171">
        <v>494688</v>
      </c>
      <c r="X483" s="171">
        <v>494688</v>
      </c>
      <c r="Y483" s="171">
        <v>620899</v>
      </c>
      <c r="Z483" s="171">
        <v>620899</v>
      </c>
      <c r="AA483" s="169"/>
      <c r="AB483" s="169"/>
      <c r="AC483" s="169"/>
      <c r="AD483" s="169"/>
      <c r="AE483" s="169"/>
      <c r="AF483" s="169"/>
      <c r="AG483" s="169"/>
      <c r="AH483" s="169"/>
      <c r="AI483" s="169"/>
      <c r="AJ483" s="169"/>
      <c r="AK483" s="169"/>
    </row>
    <row r="484" spans="2:37" s="168" customFormat="1" ht="14.25" hidden="1" outlineLevel="2">
      <c r="B484" s="168" t="s">
        <v>1</v>
      </c>
      <c r="D484" s="5" t="s">
        <v>68</v>
      </c>
      <c r="E484" s="171">
        <v>0</v>
      </c>
      <c r="F484" s="171">
        <v>0</v>
      </c>
      <c r="G484" s="171">
        <v>0</v>
      </c>
      <c r="H484" s="171">
        <v>0</v>
      </c>
      <c r="I484" s="171">
        <v>0</v>
      </c>
      <c r="J484" s="171">
        <v>0</v>
      </c>
      <c r="K484" s="171">
        <v>0</v>
      </c>
      <c r="L484" s="171">
        <v>0</v>
      </c>
      <c r="M484" s="171">
        <v>0</v>
      </c>
      <c r="N484" s="171">
        <v>0</v>
      </c>
      <c r="O484" s="171">
        <v>0</v>
      </c>
      <c r="P484" s="171">
        <v>0</v>
      </c>
      <c r="Q484" s="171">
        <v>0</v>
      </c>
      <c r="R484" s="171">
        <v>0</v>
      </c>
      <c r="S484" s="171">
        <v>919737</v>
      </c>
      <c r="T484" s="171">
        <v>919737</v>
      </c>
      <c r="U484" s="171">
        <v>848708</v>
      </c>
      <c r="V484" s="171">
        <v>848707</v>
      </c>
      <c r="W484" s="171">
        <v>818847</v>
      </c>
      <c r="X484" s="171">
        <v>818847</v>
      </c>
      <c r="Y484" s="171">
        <v>960454</v>
      </c>
      <c r="Z484" s="171">
        <v>960454</v>
      </c>
      <c r="AA484" s="169"/>
      <c r="AB484" s="169"/>
      <c r="AC484" s="169"/>
      <c r="AD484" s="169"/>
      <c r="AE484" s="169"/>
      <c r="AF484" s="169"/>
      <c r="AG484" s="169"/>
      <c r="AH484" s="169"/>
      <c r="AI484" s="169"/>
      <c r="AJ484" s="169"/>
      <c r="AK484" s="169"/>
    </row>
    <row r="485" spans="2:37" s="168" customFormat="1" ht="14.25" hidden="1" outlineLevel="2">
      <c r="B485" s="168" t="s">
        <v>1</v>
      </c>
      <c r="D485" s="5" t="s">
        <v>69</v>
      </c>
      <c r="E485" s="171">
        <v>0</v>
      </c>
      <c r="F485" s="171">
        <v>0</v>
      </c>
      <c r="G485" s="171">
        <v>0</v>
      </c>
      <c r="H485" s="171">
        <v>0</v>
      </c>
      <c r="I485" s="171">
        <v>0</v>
      </c>
      <c r="J485" s="171">
        <v>0</v>
      </c>
      <c r="K485" s="171">
        <v>0</v>
      </c>
      <c r="L485" s="171">
        <v>0</v>
      </c>
      <c r="M485" s="171">
        <v>0</v>
      </c>
      <c r="N485" s="171">
        <v>0</v>
      </c>
      <c r="O485" s="171">
        <v>0</v>
      </c>
      <c r="P485" s="171">
        <v>0</v>
      </c>
      <c r="Q485" s="171">
        <v>0</v>
      </c>
      <c r="R485" s="171">
        <v>0</v>
      </c>
      <c r="S485" s="171">
        <v>1163916</v>
      </c>
      <c r="T485" s="171">
        <v>1163916</v>
      </c>
      <c r="U485" s="171">
        <v>1093570</v>
      </c>
      <c r="V485" s="171">
        <v>1093569</v>
      </c>
      <c r="W485" s="171">
        <v>1076577</v>
      </c>
      <c r="X485" s="171">
        <v>1076577</v>
      </c>
      <c r="Y485" s="171">
        <v>1434745</v>
      </c>
      <c r="Z485" s="171">
        <v>1434744</v>
      </c>
      <c r="AA485" s="169"/>
      <c r="AB485" s="169"/>
      <c r="AC485" s="169"/>
      <c r="AD485" s="169"/>
      <c r="AE485" s="169"/>
      <c r="AF485" s="169"/>
      <c r="AG485" s="169"/>
      <c r="AH485" s="169"/>
      <c r="AI485" s="169"/>
      <c r="AJ485" s="169"/>
      <c r="AK485" s="169"/>
    </row>
    <row r="486" spans="2:37" s="168" customFormat="1" ht="14.25" hidden="1" outlineLevel="2">
      <c r="B486" s="168" t="s">
        <v>1</v>
      </c>
      <c r="D486" s="5" t="s">
        <v>493</v>
      </c>
      <c r="E486" s="171">
        <v>0</v>
      </c>
      <c r="F486" s="171">
        <v>0</v>
      </c>
      <c r="G486" s="171">
        <v>0</v>
      </c>
      <c r="H486" s="171">
        <v>0</v>
      </c>
      <c r="I486" s="171">
        <v>0</v>
      </c>
      <c r="J486" s="171">
        <v>0</v>
      </c>
      <c r="K486" s="171">
        <v>0</v>
      </c>
      <c r="L486" s="171">
        <v>0</v>
      </c>
      <c r="M486" s="171">
        <v>0</v>
      </c>
      <c r="N486" s="171">
        <v>0</v>
      </c>
      <c r="O486" s="171">
        <v>0</v>
      </c>
      <c r="P486" s="171">
        <v>0</v>
      </c>
      <c r="Q486" s="171">
        <v>0</v>
      </c>
      <c r="R486" s="171">
        <v>0</v>
      </c>
      <c r="S486" s="171">
        <v>787681</v>
      </c>
      <c r="T486" s="171">
        <v>787681</v>
      </c>
      <c r="U486" s="171">
        <v>764637</v>
      </c>
      <c r="V486" s="171">
        <v>764637</v>
      </c>
      <c r="W486" s="171">
        <v>829891</v>
      </c>
      <c r="X486" s="171">
        <v>829891</v>
      </c>
      <c r="Y486" s="171">
        <v>1150346</v>
      </c>
      <c r="Z486" s="171">
        <v>1150345</v>
      </c>
      <c r="AA486" s="169"/>
      <c r="AB486" s="169"/>
      <c r="AC486" s="169"/>
      <c r="AD486" s="169"/>
      <c r="AE486" s="169"/>
      <c r="AF486" s="169"/>
      <c r="AG486" s="169"/>
      <c r="AH486" s="169"/>
      <c r="AI486" s="169"/>
      <c r="AJ486" s="169"/>
      <c r="AK486" s="169"/>
    </row>
    <row r="487" spans="2:37" s="168" customFormat="1" ht="14.25" hidden="1" outlineLevel="2">
      <c r="B487" s="168" t="s">
        <v>1</v>
      </c>
      <c r="D487" s="5" t="s">
        <v>494</v>
      </c>
      <c r="E487" s="171">
        <v>0</v>
      </c>
      <c r="F487" s="171">
        <v>0</v>
      </c>
      <c r="G487" s="171">
        <v>0</v>
      </c>
      <c r="H487" s="171">
        <v>0</v>
      </c>
      <c r="I487" s="171">
        <v>0</v>
      </c>
      <c r="J487" s="171">
        <v>0</v>
      </c>
      <c r="K487" s="171">
        <v>0</v>
      </c>
      <c r="L487" s="171">
        <v>0</v>
      </c>
      <c r="M487" s="171">
        <v>0</v>
      </c>
      <c r="N487" s="171">
        <v>0</v>
      </c>
      <c r="O487" s="171">
        <v>0</v>
      </c>
      <c r="P487" s="171">
        <v>0</v>
      </c>
      <c r="Q487" s="171">
        <v>0</v>
      </c>
      <c r="R487" s="171">
        <v>0</v>
      </c>
      <c r="S487" s="171">
        <v>7297874</v>
      </c>
      <c r="T487" s="171">
        <v>7297874</v>
      </c>
      <c r="U487" s="171">
        <v>6923874</v>
      </c>
      <c r="V487" s="171">
        <v>6923873</v>
      </c>
      <c r="W487" s="171">
        <v>7682601</v>
      </c>
      <c r="X487" s="171">
        <v>7682600</v>
      </c>
      <c r="Y487" s="171">
        <v>10180733</v>
      </c>
      <c r="Z487" s="171">
        <v>10180732</v>
      </c>
      <c r="AA487" s="169"/>
      <c r="AB487" s="169"/>
      <c r="AC487" s="169"/>
      <c r="AD487" s="169"/>
      <c r="AE487" s="169"/>
      <c r="AF487" s="169"/>
      <c r="AG487" s="169"/>
      <c r="AH487" s="169"/>
      <c r="AI487" s="169"/>
      <c r="AJ487" s="169"/>
      <c r="AK487" s="169"/>
    </row>
    <row r="488" spans="2:37" s="168" customFormat="1" ht="14.25" hidden="1" outlineLevel="2">
      <c r="B488" s="168" t="s">
        <v>1</v>
      </c>
      <c r="D488" s="5" t="s">
        <v>72</v>
      </c>
      <c r="E488" s="171">
        <v>0</v>
      </c>
      <c r="F488" s="171">
        <v>0</v>
      </c>
      <c r="G488" s="171">
        <v>0</v>
      </c>
      <c r="H488" s="171">
        <v>0</v>
      </c>
      <c r="I488" s="171">
        <v>0</v>
      </c>
      <c r="J488" s="171">
        <v>0</v>
      </c>
      <c r="K488" s="171">
        <v>0</v>
      </c>
      <c r="L488" s="171">
        <v>0</v>
      </c>
      <c r="M488" s="171">
        <v>0</v>
      </c>
      <c r="N488" s="171">
        <v>0</v>
      </c>
      <c r="O488" s="171">
        <v>0</v>
      </c>
      <c r="P488" s="171">
        <v>0</v>
      </c>
      <c r="Q488" s="171">
        <v>0</v>
      </c>
      <c r="R488" s="171">
        <v>0</v>
      </c>
      <c r="S488" s="171">
        <v>1144030</v>
      </c>
      <c r="T488" s="171">
        <v>1144030</v>
      </c>
      <c r="U488" s="171">
        <v>1116279</v>
      </c>
      <c r="V488" s="171">
        <v>1116278</v>
      </c>
      <c r="W488" s="171">
        <v>1118352</v>
      </c>
      <c r="X488" s="171">
        <v>1118351</v>
      </c>
      <c r="Y488" s="171">
        <v>1416778</v>
      </c>
      <c r="Z488" s="171">
        <v>1416778</v>
      </c>
      <c r="AA488" s="169"/>
      <c r="AB488" s="169"/>
      <c r="AC488" s="169"/>
      <c r="AD488" s="169"/>
      <c r="AE488" s="169"/>
      <c r="AF488" s="169"/>
      <c r="AG488" s="169"/>
      <c r="AH488" s="169"/>
      <c r="AI488" s="169"/>
      <c r="AJ488" s="169"/>
      <c r="AK488" s="169"/>
    </row>
    <row r="489" spans="2:37" s="168" customFormat="1" ht="14.25" hidden="1" outlineLevel="2">
      <c r="B489" s="168" t="s">
        <v>1</v>
      </c>
      <c r="D489" s="5" t="s">
        <v>73</v>
      </c>
      <c r="E489" s="171">
        <v>0</v>
      </c>
      <c r="F489" s="171">
        <v>0</v>
      </c>
      <c r="G489" s="171">
        <v>0</v>
      </c>
      <c r="H489" s="171">
        <v>0</v>
      </c>
      <c r="I489" s="171">
        <v>0</v>
      </c>
      <c r="J489" s="171">
        <v>0</v>
      </c>
      <c r="K489" s="171">
        <v>0</v>
      </c>
      <c r="L489" s="171">
        <v>0</v>
      </c>
      <c r="M489" s="171">
        <v>0</v>
      </c>
      <c r="N489" s="171">
        <v>0</v>
      </c>
      <c r="O489" s="171">
        <v>0</v>
      </c>
      <c r="P489" s="171">
        <v>0</v>
      </c>
      <c r="Q489" s="171">
        <v>0</v>
      </c>
      <c r="R489" s="171">
        <v>0</v>
      </c>
      <c r="S489" s="171">
        <v>680525</v>
      </c>
      <c r="T489" s="171">
        <v>680525</v>
      </c>
      <c r="U489" s="171">
        <v>621514</v>
      </c>
      <c r="V489" s="171">
        <v>621514</v>
      </c>
      <c r="W489" s="171">
        <v>660120</v>
      </c>
      <c r="X489" s="171">
        <v>660120</v>
      </c>
      <c r="Y489" s="171">
        <v>838614</v>
      </c>
      <c r="Z489" s="171">
        <v>838613</v>
      </c>
      <c r="AA489" s="169"/>
      <c r="AB489" s="169"/>
      <c r="AC489" s="169"/>
      <c r="AD489" s="169"/>
      <c r="AE489" s="169"/>
      <c r="AF489" s="169"/>
      <c r="AG489" s="169"/>
      <c r="AH489" s="169"/>
      <c r="AI489" s="169"/>
      <c r="AJ489" s="169"/>
      <c r="AK489" s="169"/>
    </row>
    <row r="490" spans="2:37" s="168" customFormat="1" ht="14.25" hidden="1" outlineLevel="2">
      <c r="B490" s="168" t="s">
        <v>1</v>
      </c>
      <c r="D490" s="5" t="s">
        <v>74</v>
      </c>
      <c r="E490" s="171">
        <v>0</v>
      </c>
      <c r="F490" s="171">
        <v>0</v>
      </c>
      <c r="G490" s="171">
        <v>0</v>
      </c>
      <c r="H490" s="171">
        <v>0</v>
      </c>
      <c r="I490" s="171">
        <v>0</v>
      </c>
      <c r="J490" s="171">
        <v>0</v>
      </c>
      <c r="K490" s="171">
        <v>0</v>
      </c>
      <c r="L490" s="171">
        <v>0</v>
      </c>
      <c r="M490" s="171">
        <v>0</v>
      </c>
      <c r="N490" s="171">
        <v>0</v>
      </c>
      <c r="O490" s="171">
        <v>0</v>
      </c>
      <c r="P490" s="171">
        <v>0</v>
      </c>
      <c r="Q490" s="171">
        <v>0</v>
      </c>
      <c r="R490" s="171">
        <v>0</v>
      </c>
      <c r="S490" s="171">
        <v>1335650</v>
      </c>
      <c r="T490" s="171">
        <v>1335650</v>
      </c>
      <c r="U490" s="171">
        <v>1425903</v>
      </c>
      <c r="V490" s="171">
        <v>1425903</v>
      </c>
      <c r="W490" s="171">
        <v>1385375</v>
      </c>
      <c r="X490" s="171">
        <v>1385374</v>
      </c>
      <c r="Y490" s="171">
        <v>1529252</v>
      </c>
      <c r="Z490" s="171">
        <v>1529251</v>
      </c>
      <c r="AA490" s="169"/>
      <c r="AB490" s="169"/>
      <c r="AC490" s="169"/>
      <c r="AD490" s="169"/>
      <c r="AE490" s="169"/>
      <c r="AF490" s="169"/>
      <c r="AG490" s="169"/>
      <c r="AH490" s="169"/>
      <c r="AI490" s="169"/>
      <c r="AJ490" s="169"/>
      <c r="AK490" s="169"/>
    </row>
    <row r="491" spans="2:37" s="168" customFormat="1" ht="14.25" hidden="1" outlineLevel="2">
      <c r="B491" s="168" t="s">
        <v>1</v>
      </c>
      <c r="D491" s="5" t="s">
        <v>495</v>
      </c>
      <c r="E491" s="171">
        <v>0</v>
      </c>
      <c r="F491" s="171">
        <v>0</v>
      </c>
      <c r="G491" s="171">
        <v>0</v>
      </c>
      <c r="H491" s="171">
        <v>0</v>
      </c>
      <c r="I491" s="171">
        <v>0</v>
      </c>
      <c r="J491" s="171">
        <v>0</v>
      </c>
      <c r="K491" s="171">
        <v>0</v>
      </c>
      <c r="L491" s="171">
        <v>0</v>
      </c>
      <c r="M491" s="171">
        <v>0</v>
      </c>
      <c r="N491" s="171">
        <v>0</v>
      </c>
      <c r="O491" s="171">
        <v>0</v>
      </c>
      <c r="P491" s="171">
        <v>0</v>
      </c>
      <c r="Q491" s="171">
        <v>0</v>
      </c>
      <c r="R491" s="171">
        <v>0</v>
      </c>
      <c r="S491" s="171">
        <v>1139502</v>
      </c>
      <c r="T491" s="171">
        <v>1139502</v>
      </c>
      <c r="U491" s="171">
        <v>1259740</v>
      </c>
      <c r="V491" s="171">
        <v>1259740</v>
      </c>
      <c r="W491" s="171">
        <v>1308788</v>
      </c>
      <c r="X491" s="171">
        <v>1308788</v>
      </c>
      <c r="Y491" s="171">
        <v>1497378</v>
      </c>
      <c r="Z491" s="171">
        <v>1497378</v>
      </c>
      <c r="AA491" s="169"/>
      <c r="AB491" s="169"/>
      <c r="AC491" s="169"/>
      <c r="AD491" s="169"/>
      <c r="AE491" s="169"/>
      <c r="AF491" s="169"/>
      <c r="AG491" s="169"/>
      <c r="AH491" s="169"/>
      <c r="AI491" s="169"/>
      <c r="AJ491" s="169"/>
      <c r="AK491" s="169"/>
    </row>
    <row r="492" spans="2:37" s="168" customFormat="1" ht="14.25" hidden="1" outlineLevel="2">
      <c r="B492" s="168" t="s">
        <v>1</v>
      </c>
      <c r="D492" s="5" t="s">
        <v>496</v>
      </c>
      <c r="E492" s="171">
        <v>0</v>
      </c>
      <c r="F492" s="171">
        <v>0</v>
      </c>
      <c r="G492" s="171">
        <v>0</v>
      </c>
      <c r="H492" s="171">
        <v>0</v>
      </c>
      <c r="I492" s="171">
        <v>0</v>
      </c>
      <c r="J492" s="171">
        <v>0</v>
      </c>
      <c r="K492" s="171">
        <v>0</v>
      </c>
      <c r="L492" s="171">
        <v>0</v>
      </c>
      <c r="M492" s="171">
        <v>0</v>
      </c>
      <c r="N492" s="171">
        <v>0</v>
      </c>
      <c r="O492" s="171">
        <v>0</v>
      </c>
      <c r="P492" s="171">
        <v>0</v>
      </c>
      <c r="Q492" s="171">
        <v>0</v>
      </c>
      <c r="R492" s="171">
        <v>0</v>
      </c>
      <c r="S492" s="171">
        <v>462911</v>
      </c>
      <c r="T492" s="171">
        <v>462911</v>
      </c>
      <c r="U492" s="171">
        <v>434799</v>
      </c>
      <c r="V492" s="171">
        <v>434798</v>
      </c>
      <c r="W492" s="171">
        <v>403012</v>
      </c>
      <c r="X492" s="171">
        <v>403011</v>
      </c>
      <c r="Y492" s="171">
        <v>513675</v>
      </c>
      <c r="Z492" s="171">
        <v>513674</v>
      </c>
      <c r="AA492" s="169"/>
      <c r="AB492" s="169"/>
      <c r="AC492" s="169"/>
      <c r="AD492" s="169"/>
      <c r="AE492" s="169"/>
      <c r="AF492" s="169"/>
      <c r="AG492" s="169"/>
      <c r="AH492" s="169"/>
      <c r="AI492" s="169"/>
      <c r="AJ492" s="169"/>
      <c r="AK492" s="169"/>
    </row>
    <row r="493" spans="2:37" s="168" customFormat="1" ht="14.25" hidden="1" outlineLevel="2">
      <c r="B493" s="168" t="s">
        <v>1</v>
      </c>
      <c r="D493" s="5" t="s">
        <v>77</v>
      </c>
      <c r="E493" s="171">
        <v>0</v>
      </c>
      <c r="F493" s="171">
        <v>0</v>
      </c>
      <c r="G493" s="171">
        <v>0</v>
      </c>
      <c r="H493" s="171">
        <v>0</v>
      </c>
      <c r="I493" s="171">
        <v>0</v>
      </c>
      <c r="J493" s="171">
        <v>0</v>
      </c>
      <c r="K493" s="171">
        <v>0</v>
      </c>
      <c r="L493" s="171">
        <v>0</v>
      </c>
      <c r="M493" s="171">
        <v>0</v>
      </c>
      <c r="N493" s="171">
        <v>0</v>
      </c>
      <c r="O493" s="171">
        <v>0</v>
      </c>
      <c r="P493" s="171">
        <v>0</v>
      </c>
      <c r="Q493" s="171">
        <v>0</v>
      </c>
      <c r="R493" s="171">
        <v>0</v>
      </c>
      <c r="S493" s="171">
        <v>607331</v>
      </c>
      <c r="T493" s="171">
        <v>607331</v>
      </c>
      <c r="U493" s="171">
        <v>571457</v>
      </c>
      <c r="V493" s="171">
        <v>571457</v>
      </c>
      <c r="W493" s="171">
        <v>636188</v>
      </c>
      <c r="X493" s="171">
        <v>636187</v>
      </c>
      <c r="Y493" s="171">
        <v>920842</v>
      </c>
      <c r="Z493" s="171">
        <v>920842</v>
      </c>
      <c r="AA493" s="169"/>
      <c r="AB493" s="169"/>
      <c r="AC493" s="169"/>
      <c r="AD493" s="169"/>
      <c r="AE493" s="169"/>
      <c r="AF493" s="169"/>
      <c r="AG493" s="169"/>
      <c r="AH493" s="169"/>
      <c r="AI493" s="169"/>
      <c r="AJ493" s="169"/>
      <c r="AK493" s="169"/>
    </row>
    <row r="494" spans="2:37" s="168" customFormat="1" ht="14.25" hidden="1" outlineLevel="2">
      <c r="B494" s="168" t="s">
        <v>1</v>
      </c>
      <c r="D494" s="5" t="s">
        <v>78</v>
      </c>
      <c r="E494" s="171">
        <v>0</v>
      </c>
      <c r="F494" s="171">
        <v>0</v>
      </c>
      <c r="G494" s="171">
        <v>0</v>
      </c>
      <c r="H494" s="171">
        <v>0</v>
      </c>
      <c r="I494" s="171">
        <v>0</v>
      </c>
      <c r="J494" s="171">
        <v>0</v>
      </c>
      <c r="K494" s="171">
        <v>0</v>
      </c>
      <c r="L494" s="171">
        <v>0</v>
      </c>
      <c r="M494" s="171">
        <v>0</v>
      </c>
      <c r="N494" s="171">
        <v>0</v>
      </c>
      <c r="O494" s="171">
        <v>0</v>
      </c>
      <c r="P494" s="171">
        <v>0</v>
      </c>
      <c r="Q494" s="171">
        <v>0</v>
      </c>
      <c r="R494" s="171">
        <v>0</v>
      </c>
      <c r="S494" s="171">
        <v>306905</v>
      </c>
      <c r="T494" s="171">
        <v>306905</v>
      </c>
      <c r="U494" s="171">
        <v>313990</v>
      </c>
      <c r="V494" s="171">
        <v>313989</v>
      </c>
      <c r="W494" s="171">
        <v>341251</v>
      </c>
      <c r="X494" s="171">
        <v>341250</v>
      </c>
      <c r="Y494" s="171">
        <v>448467</v>
      </c>
      <c r="Z494" s="171">
        <v>448467</v>
      </c>
      <c r="AA494" s="169"/>
      <c r="AB494" s="169"/>
      <c r="AC494" s="169"/>
      <c r="AD494" s="169"/>
      <c r="AE494" s="169"/>
      <c r="AF494" s="169"/>
      <c r="AG494" s="169"/>
      <c r="AH494" s="169"/>
      <c r="AI494" s="169"/>
      <c r="AJ494" s="169"/>
      <c r="AK494" s="169"/>
    </row>
    <row r="495" spans="2:37" s="168" customFormat="1" ht="14.25" hidden="1" outlineLevel="2">
      <c r="B495" s="168" t="s">
        <v>1</v>
      </c>
      <c r="D495" s="5" t="s">
        <v>79</v>
      </c>
      <c r="E495" s="171">
        <v>0</v>
      </c>
      <c r="F495" s="171">
        <v>0</v>
      </c>
      <c r="G495" s="171">
        <v>0</v>
      </c>
      <c r="H495" s="171">
        <v>0</v>
      </c>
      <c r="I495" s="171">
        <v>0</v>
      </c>
      <c r="J495" s="171">
        <v>0</v>
      </c>
      <c r="K495" s="171">
        <v>0</v>
      </c>
      <c r="L495" s="171">
        <v>0</v>
      </c>
      <c r="M495" s="171">
        <v>0</v>
      </c>
      <c r="N495" s="171">
        <v>0</v>
      </c>
      <c r="O495" s="171">
        <v>0</v>
      </c>
      <c r="P495" s="171">
        <v>0</v>
      </c>
      <c r="Q495" s="171">
        <v>0</v>
      </c>
      <c r="R495" s="171">
        <v>0</v>
      </c>
      <c r="S495" s="171">
        <v>766994</v>
      </c>
      <c r="T495" s="171">
        <v>766994</v>
      </c>
      <c r="U495" s="171">
        <v>824848</v>
      </c>
      <c r="V495" s="171">
        <v>824847</v>
      </c>
      <c r="W495" s="171">
        <v>836410</v>
      </c>
      <c r="X495" s="171">
        <v>836410</v>
      </c>
      <c r="Y495" s="171">
        <v>930927</v>
      </c>
      <c r="Z495" s="171">
        <v>930926</v>
      </c>
      <c r="AA495" s="169"/>
      <c r="AB495" s="169"/>
      <c r="AC495" s="169"/>
      <c r="AD495" s="169"/>
      <c r="AE495" s="169"/>
      <c r="AF495" s="169"/>
      <c r="AG495" s="169"/>
      <c r="AH495" s="169"/>
      <c r="AI495" s="169"/>
      <c r="AJ495" s="169"/>
      <c r="AK495" s="169"/>
    </row>
    <row r="496" spans="2:37" s="168" customFormat="1" ht="14.25" hidden="1" outlineLevel="2">
      <c r="B496" s="168" t="s">
        <v>1</v>
      </c>
      <c r="D496" s="5" t="s">
        <v>80</v>
      </c>
      <c r="E496" s="171">
        <v>0</v>
      </c>
      <c r="F496" s="171">
        <v>0</v>
      </c>
      <c r="G496" s="171">
        <v>0</v>
      </c>
      <c r="H496" s="171">
        <v>0</v>
      </c>
      <c r="I496" s="171">
        <v>0</v>
      </c>
      <c r="J496" s="171">
        <v>0</v>
      </c>
      <c r="K496" s="171">
        <v>0</v>
      </c>
      <c r="L496" s="171">
        <v>0</v>
      </c>
      <c r="M496" s="171">
        <v>0</v>
      </c>
      <c r="N496" s="171">
        <v>0</v>
      </c>
      <c r="O496" s="171">
        <v>0</v>
      </c>
      <c r="P496" s="171">
        <v>0</v>
      </c>
      <c r="Q496" s="171">
        <v>0</v>
      </c>
      <c r="R496" s="171">
        <v>0</v>
      </c>
      <c r="S496" s="171">
        <v>203313</v>
      </c>
      <c r="T496" s="171">
        <v>203313</v>
      </c>
      <c r="U496" s="171">
        <v>265105</v>
      </c>
      <c r="V496" s="171">
        <v>265104</v>
      </c>
      <c r="W496" s="171">
        <v>305095</v>
      </c>
      <c r="X496" s="171">
        <v>305094</v>
      </c>
      <c r="Y496" s="171">
        <v>411969</v>
      </c>
      <c r="Z496" s="171">
        <v>411969</v>
      </c>
      <c r="AA496" s="169"/>
      <c r="AB496" s="169"/>
      <c r="AC496" s="169"/>
      <c r="AD496" s="169"/>
      <c r="AE496" s="169"/>
      <c r="AF496" s="169"/>
      <c r="AG496" s="169"/>
      <c r="AH496" s="169"/>
      <c r="AI496" s="169"/>
      <c r="AJ496" s="169"/>
      <c r="AK496" s="169"/>
    </row>
    <row r="497" spans="2:37" s="168" customFormat="1" ht="14.25" hidden="1" outlineLevel="2">
      <c r="B497" s="168" t="s">
        <v>1</v>
      </c>
      <c r="D497" s="5" t="s">
        <v>497</v>
      </c>
      <c r="E497" s="171">
        <v>0</v>
      </c>
      <c r="F497" s="171">
        <v>0</v>
      </c>
      <c r="G497" s="171">
        <v>0</v>
      </c>
      <c r="H497" s="171">
        <v>0</v>
      </c>
      <c r="I497" s="171">
        <v>0</v>
      </c>
      <c r="J497" s="171">
        <v>0</v>
      </c>
      <c r="K497" s="171">
        <v>0</v>
      </c>
      <c r="L497" s="171">
        <v>0</v>
      </c>
      <c r="M497" s="171">
        <v>0</v>
      </c>
      <c r="N497" s="171">
        <v>0</v>
      </c>
      <c r="O497" s="171">
        <v>0</v>
      </c>
      <c r="P497" s="171">
        <v>0</v>
      </c>
      <c r="Q497" s="171">
        <v>0</v>
      </c>
      <c r="R497" s="171">
        <v>0</v>
      </c>
      <c r="S497" s="171">
        <v>3612556</v>
      </c>
      <c r="T497" s="171">
        <v>3612556</v>
      </c>
      <c r="U497" s="171">
        <v>3477930</v>
      </c>
      <c r="V497" s="171">
        <v>3477929</v>
      </c>
      <c r="W497" s="171">
        <v>3865276</v>
      </c>
      <c r="X497" s="171">
        <v>3865275</v>
      </c>
      <c r="Y497" s="171">
        <v>5185675</v>
      </c>
      <c r="Z497" s="171">
        <v>5185675</v>
      </c>
      <c r="AA497" s="169"/>
      <c r="AB497" s="169"/>
      <c r="AC497" s="169"/>
      <c r="AD497" s="169"/>
      <c r="AE497" s="169"/>
      <c r="AF497" s="169"/>
      <c r="AG497" s="169"/>
      <c r="AH497" s="169"/>
      <c r="AI497" s="169"/>
      <c r="AJ497" s="169"/>
      <c r="AK497" s="169"/>
    </row>
    <row r="498" spans="2:37" s="168" customFormat="1" ht="14.25" hidden="1" outlineLevel="2">
      <c r="B498" s="168" t="s">
        <v>1</v>
      </c>
      <c r="D498" s="5" t="s">
        <v>82</v>
      </c>
      <c r="E498" s="171">
        <v>0</v>
      </c>
      <c r="F498" s="171">
        <v>0</v>
      </c>
      <c r="G498" s="171">
        <v>0</v>
      </c>
      <c r="H498" s="171">
        <v>0</v>
      </c>
      <c r="I498" s="171">
        <v>0</v>
      </c>
      <c r="J498" s="171">
        <v>0</v>
      </c>
      <c r="K498" s="171">
        <v>0</v>
      </c>
      <c r="L498" s="171">
        <v>0</v>
      </c>
      <c r="M498" s="171">
        <v>0</v>
      </c>
      <c r="N498" s="171">
        <v>0</v>
      </c>
      <c r="O498" s="171">
        <v>0</v>
      </c>
      <c r="P498" s="171">
        <v>0</v>
      </c>
      <c r="Q498" s="171">
        <v>0</v>
      </c>
      <c r="R498" s="171">
        <v>0</v>
      </c>
      <c r="S498" s="171">
        <v>1147879</v>
      </c>
      <c r="T498" s="171">
        <v>1147879</v>
      </c>
      <c r="U498" s="171">
        <v>1203895</v>
      </c>
      <c r="V498" s="171">
        <v>1203894</v>
      </c>
      <c r="W498" s="171">
        <v>1305186</v>
      </c>
      <c r="X498" s="171">
        <v>1305185</v>
      </c>
      <c r="Y498" s="171">
        <v>1553581</v>
      </c>
      <c r="Z498" s="171">
        <v>1553580</v>
      </c>
      <c r="AA498" s="169"/>
      <c r="AB498" s="169"/>
      <c r="AC498" s="169"/>
      <c r="AD498" s="169"/>
      <c r="AE498" s="169"/>
      <c r="AF498" s="169"/>
      <c r="AG498" s="169"/>
      <c r="AH498" s="169"/>
      <c r="AI498" s="169"/>
      <c r="AJ498" s="169"/>
      <c r="AK498" s="169"/>
    </row>
    <row r="499" spans="2:37" s="168" customFormat="1" ht="14.25" hidden="1" outlineLevel="2">
      <c r="B499" s="168" t="s">
        <v>1</v>
      </c>
      <c r="D499" s="5" t="s">
        <v>83</v>
      </c>
      <c r="E499" s="171">
        <v>0</v>
      </c>
      <c r="F499" s="171">
        <v>0</v>
      </c>
      <c r="G499" s="171">
        <v>0</v>
      </c>
      <c r="H499" s="171">
        <v>0</v>
      </c>
      <c r="I499" s="171">
        <v>0</v>
      </c>
      <c r="J499" s="171">
        <v>0</v>
      </c>
      <c r="K499" s="171">
        <v>0</v>
      </c>
      <c r="L499" s="171">
        <v>0</v>
      </c>
      <c r="M499" s="171">
        <v>0</v>
      </c>
      <c r="N499" s="171">
        <v>0</v>
      </c>
      <c r="O499" s="171">
        <v>0</v>
      </c>
      <c r="P499" s="171">
        <v>0</v>
      </c>
      <c r="Q499" s="171">
        <v>0</v>
      </c>
      <c r="R499" s="171">
        <v>0</v>
      </c>
      <c r="S499" s="171">
        <v>3394950</v>
      </c>
      <c r="T499" s="171">
        <v>3394950</v>
      </c>
      <c r="U499" s="171">
        <v>3670736</v>
      </c>
      <c r="V499" s="171">
        <v>3670735</v>
      </c>
      <c r="W499" s="171">
        <v>4089967</v>
      </c>
      <c r="X499" s="171">
        <v>4089966</v>
      </c>
      <c r="Y499" s="171">
        <v>5346394</v>
      </c>
      <c r="Z499" s="171">
        <v>5346393</v>
      </c>
      <c r="AA499" s="169"/>
      <c r="AB499" s="169"/>
      <c r="AC499" s="169"/>
      <c r="AD499" s="169"/>
      <c r="AE499" s="169"/>
      <c r="AF499" s="169"/>
      <c r="AG499" s="169"/>
      <c r="AH499" s="169"/>
      <c r="AI499" s="169"/>
      <c r="AJ499" s="169"/>
      <c r="AK499" s="169"/>
    </row>
    <row r="500" spans="2:37" s="168" customFormat="1" ht="14.25" hidden="1" outlineLevel="2">
      <c r="B500" s="168" t="s">
        <v>1</v>
      </c>
      <c r="D500" s="5" t="s">
        <v>84</v>
      </c>
      <c r="E500" s="171">
        <v>0</v>
      </c>
      <c r="F500" s="171">
        <v>0</v>
      </c>
      <c r="G500" s="171">
        <v>0</v>
      </c>
      <c r="H500" s="171">
        <v>0</v>
      </c>
      <c r="I500" s="171">
        <v>0</v>
      </c>
      <c r="J500" s="171">
        <v>0</v>
      </c>
      <c r="K500" s="171">
        <v>0</v>
      </c>
      <c r="L500" s="171">
        <v>0</v>
      </c>
      <c r="M500" s="171">
        <v>0</v>
      </c>
      <c r="N500" s="171">
        <v>0</v>
      </c>
      <c r="O500" s="171">
        <v>0</v>
      </c>
      <c r="P500" s="171">
        <v>0</v>
      </c>
      <c r="Q500" s="171">
        <v>0</v>
      </c>
      <c r="R500" s="171">
        <v>0</v>
      </c>
      <c r="S500" s="171">
        <v>740313</v>
      </c>
      <c r="T500" s="171">
        <v>740313</v>
      </c>
      <c r="U500" s="171">
        <v>726798</v>
      </c>
      <c r="V500" s="171">
        <v>726798</v>
      </c>
      <c r="W500" s="171">
        <v>747236</v>
      </c>
      <c r="X500" s="171">
        <v>747235</v>
      </c>
      <c r="Y500" s="171">
        <v>1036666</v>
      </c>
      <c r="Z500" s="171">
        <v>1036665</v>
      </c>
      <c r="AA500" s="169"/>
      <c r="AB500" s="169"/>
      <c r="AC500" s="169"/>
      <c r="AD500" s="169"/>
      <c r="AE500" s="169"/>
      <c r="AF500" s="169"/>
      <c r="AG500" s="169"/>
      <c r="AH500" s="169"/>
      <c r="AI500" s="169"/>
      <c r="AJ500" s="169"/>
      <c r="AK500" s="169"/>
    </row>
    <row r="501" spans="2:37" s="168" customFormat="1" ht="14.25" hidden="1" outlineLevel="2">
      <c r="B501" s="168" t="s">
        <v>1</v>
      </c>
      <c r="D501" s="5" t="s">
        <v>498</v>
      </c>
      <c r="E501" s="171">
        <v>0</v>
      </c>
      <c r="F501" s="171">
        <v>0</v>
      </c>
      <c r="G501" s="171">
        <v>0</v>
      </c>
      <c r="H501" s="171">
        <v>0</v>
      </c>
      <c r="I501" s="171">
        <v>0</v>
      </c>
      <c r="J501" s="171">
        <v>0</v>
      </c>
      <c r="K501" s="171">
        <v>0</v>
      </c>
      <c r="L501" s="171">
        <v>0</v>
      </c>
      <c r="M501" s="171">
        <v>0</v>
      </c>
      <c r="N501" s="171">
        <v>0</v>
      </c>
      <c r="O501" s="171">
        <v>0</v>
      </c>
      <c r="P501" s="171">
        <v>0</v>
      </c>
      <c r="Q501" s="171">
        <v>0</v>
      </c>
      <c r="R501" s="171">
        <v>0</v>
      </c>
      <c r="S501" s="171">
        <v>5684538</v>
      </c>
      <c r="T501" s="171">
        <v>5684538</v>
      </c>
      <c r="U501" s="171">
        <v>5850029</v>
      </c>
      <c r="V501" s="171">
        <v>5850029</v>
      </c>
      <c r="W501" s="171">
        <v>6728545</v>
      </c>
      <c r="X501" s="171">
        <v>6728544</v>
      </c>
      <c r="Y501" s="171">
        <v>8250769</v>
      </c>
      <c r="Z501" s="171">
        <v>8250769</v>
      </c>
      <c r="AA501" s="169"/>
      <c r="AB501" s="169"/>
      <c r="AC501" s="169"/>
      <c r="AD501" s="169"/>
      <c r="AE501" s="169"/>
      <c r="AF501" s="169"/>
      <c r="AG501" s="169"/>
      <c r="AH501" s="169"/>
      <c r="AI501" s="169"/>
      <c r="AJ501" s="169"/>
      <c r="AK501" s="169"/>
    </row>
    <row r="502" spans="2:37" s="168" customFormat="1" ht="14.25" hidden="1" outlineLevel="2">
      <c r="B502" s="168" t="s">
        <v>1</v>
      </c>
      <c r="D502" s="5" t="s">
        <v>499</v>
      </c>
      <c r="E502" s="171">
        <v>0</v>
      </c>
      <c r="F502" s="171">
        <v>0</v>
      </c>
      <c r="G502" s="171">
        <v>0</v>
      </c>
      <c r="H502" s="171">
        <v>0</v>
      </c>
      <c r="I502" s="171">
        <v>0</v>
      </c>
      <c r="J502" s="171">
        <v>0</v>
      </c>
      <c r="K502" s="171">
        <v>0</v>
      </c>
      <c r="L502" s="171">
        <v>0</v>
      </c>
      <c r="M502" s="171">
        <v>0</v>
      </c>
      <c r="N502" s="171">
        <v>0</v>
      </c>
      <c r="O502" s="171">
        <v>0</v>
      </c>
      <c r="P502" s="171">
        <v>0</v>
      </c>
      <c r="Q502" s="171">
        <v>0</v>
      </c>
      <c r="R502" s="171">
        <v>0</v>
      </c>
      <c r="S502" s="171">
        <v>696153</v>
      </c>
      <c r="T502" s="171">
        <v>696153</v>
      </c>
      <c r="U502" s="171">
        <v>688161</v>
      </c>
      <c r="V502" s="171">
        <v>688160</v>
      </c>
      <c r="W502" s="171">
        <v>728136</v>
      </c>
      <c r="X502" s="171">
        <v>728135</v>
      </c>
      <c r="Y502" s="171">
        <v>871011</v>
      </c>
      <c r="Z502" s="171">
        <v>871010</v>
      </c>
      <c r="AA502" s="169"/>
      <c r="AB502" s="169"/>
      <c r="AC502" s="169"/>
      <c r="AD502" s="169"/>
      <c r="AE502" s="169"/>
      <c r="AF502" s="169"/>
      <c r="AG502" s="169"/>
      <c r="AH502" s="169"/>
      <c r="AI502" s="169"/>
      <c r="AJ502" s="169"/>
      <c r="AK502" s="169"/>
    </row>
    <row r="503" spans="2:37" s="168" customFormat="1" ht="14.25" hidden="1" outlineLevel="2">
      <c r="B503" s="168" t="s">
        <v>1</v>
      </c>
      <c r="D503" s="5" t="s">
        <v>87</v>
      </c>
      <c r="E503" s="171">
        <v>0</v>
      </c>
      <c r="F503" s="171">
        <v>0</v>
      </c>
      <c r="G503" s="171">
        <v>0</v>
      </c>
      <c r="H503" s="171">
        <v>0</v>
      </c>
      <c r="I503" s="171">
        <v>0</v>
      </c>
      <c r="J503" s="171">
        <v>0</v>
      </c>
      <c r="K503" s="171">
        <v>0</v>
      </c>
      <c r="L503" s="171">
        <v>0</v>
      </c>
      <c r="M503" s="171">
        <v>0</v>
      </c>
      <c r="N503" s="171">
        <v>0</v>
      </c>
      <c r="O503" s="171">
        <v>0</v>
      </c>
      <c r="P503" s="171">
        <v>0</v>
      </c>
      <c r="Q503" s="171">
        <v>0</v>
      </c>
      <c r="R503" s="171">
        <v>0</v>
      </c>
      <c r="S503" s="171">
        <v>520786</v>
      </c>
      <c r="T503" s="171">
        <v>520786</v>
      </c>
      <c r="U503" s="171">
        <v>527621</v>
      </c>
      <c r="V503" s="171">
        <v>527620</v>
      </c>
      <c r="W503" s="171">
        <v>584870</v>
      </c>
      <c r="X503" s="171">
        <v>584870</v>
      </c>
      <c r="Y503" s="171">
        <v>796833</v>
      </c>
      <c r="Z503" s="171">
        <v>796832</v>
      </c>
      <c r="AA503" s="169"/>
      <c r="AB503" s="169"/>
      <c r="AC503" s="169"/>
      <c r="AD503" s="169"/>
      <c r="AE503" s="169"/>
      <c r="AF503" s="169"/>
      <c r="AG503" s="169"/>
      <c r="AH503" s="169"/>
      <c r="AI503" s="169"/>
      <c r="AJ503" s="169"/>
      <c r="AK503" s="169"/>
    </row>
    <row r="504" spans="2:37" s="168" customFormat="1" ht="14.25" hidden="1" outlineLevel="2">
      <c r="B504" s="168" t="s">
        <v>1</v>
      </c>
      <c r="D504" s="5" t="s">
        <v>88</v>
      </c>
      <c r="E504" s="171">
        <v>0</v>
      </c>
      <c r="F504" s="171">
        <v>0</v>
      </c>
      <c r="G504" s="171">
        <v>0</v>
      </c>
      <c r="H504" s="171">
        <v>0</v>
      </c>
      <c r="I504" s="171">
        <v>0</v>
      </c>
      <c r="J504" s="171">
        <v>0</v>
      </c>
      <c r="K504" s="171">
        <v>0</v>
      </c>
      <c r="L504" s="171">
        <v>0</v>
      </c>
      <c r="M504" s="171">
        <v>0</v>
      </c>
      <c r="N504" s="171">
        <v>0</v>
      </c>
      <c r="O504" s="171">
        <v>0</v>
      </c>
      <c r="P504" s="171">
        <v>0</v>
      </c>
      <c r="Q504" s="171">
        <v>0</v>
      </c>
      <c r="R504" s="171">
        <v>0</v>
      </c>
      <c r="S504" s="171">
        <v>1283360</v>
      </c>
      <c r="T504" s="171">
        <v>1283360</v>
      </c>
      <c r="U504" s="171">
        <v>753721</v>
      </c>
      <c r="V504" s="171">
        <v>753721</v>
      </c>
      <c r="W504" s="171">
        <v>532266</v>
      </c>
      <c r="X504" s="171">
        <v>532266</v>
      </c>
      <c r="Y504" s="171">
        <v>762301</v>
      </c>
      <c r="Z504" s="171">
        <v>762300</v>
      </c>
      <c r="AA504" s="169"/>
      <c r="AB504" s="169"/>
      <c r="AC504" s="169"/>
      <c r="AD504" s="169"/>
      <c r="AE504" s="169"/>
      <c r="AF504" s="169"/>
      <c r="AG504" s="169"/>
      <c r="AH504" s="169"/>
      <c r="AI504" s="169"/>
      <c r="AJ504" s="169"/>
      <c r="AK504" s="169"/>
    </row>
    <row r="505" spans="2:37" s="168" customFormat="1" ht="14.25" hidden="1" outlineLevel="2">
      <c r="B505" s="168" t="s">
        <v>1</v>
      </c>
      <c r="D505" s="5" t="s">
        <v>89</v>
      </c>
      <c r="E505" s="171">
        <v>0</v>
      </c>
      <c r="F505" s="171">
        <v>0</v>
      </c>
      <c r="G505" s="171">
        <v>0</v>
      </c>
      <c r="H505" s="171">
        <v>0</v>
      </c>
      <c r="I505" s="171">
        <v>0</v>
      </c>
      <c r="J505" s="171">
        <v>0</v>
      </c>
      <c r="K505" s="171">
        <v>0</v>
      </c>
      <c r="L505" s="171">
        <v>0</v>
      </c>
      <c r="M505" s="171">
        <v>0</v>
      </c>
      <c r="N505" s="171">
        <v>0</v>
      </c>
      <c r="O505" s="171">
        <v>0</v>
      </c>
      <c r="P505" s="171">
        <v>0</v>
      </c>
      <c r="Q505" s="171">
        <v>0</v>
      </c>
      <c r="R505" s="171">
        <v>0</v>
      </c>
      <c r="S505" s="171">
        <v>927982</v>
      </c>
      <c r="T505" s="171">
        <v>927982</v>
      </c>
      <c r="U505" s="171">
        <v>1078368</v>
      </c>
      <c r="V505" s="171">
        <v>1078367</v>
      </c>
      <c r="W505" s="171">
        <v>1118273</v>
      </c>
      <c r="X505" s="171">
        <v>1118273</v>
      </c>
      <c r="Y505" s="171">
        <v>1373732</v>
      </c>
      <c r="Z505" s="171">
        <v>1373731</v>
      </c>
      <c r="AA505" s="169"/>
      <c r="AB505" s="169"/>
      <c r="AC505" s="169"/>
      <c r="AD505" s="169"/>
      <c r="AE505" s="169"/>
      <c r="AF505" s="169"/>
      <c r="AG505" s="169"/>
      <c r="AH505" s="169"/>
      <c r="AI505" s="169"/>
      <c r="AJ505" s="169"/>
      <c r="AK505" s="169"/>
    </row>
    <row r="506" spans="2:37" s="168" customFormat="1" ht="14.25" hidden="1" outlineLevel="2">
      <c r="B506" s="168" t="s">
        <v>1</v>
      </c>
      <c r="D506" s="5" t="s">
        <v>90</v>
      </c>
      <c r="E506" s="171">
        <v>0</v>
      </c>
      <c r="F506" s="171">
        <v>0</v>
      </c>
      <c r="G506" s="171">
        <v>0</v>
      </c>
      <c r="H506" s="171">
        <v>0</v>
      </c>
      <c r="I506" s="171">
        <v>0</v>
      </c>
      <c r="J506" s="171">
        <v>0</v>
      </c>
      <c r="K506" s="171">
        <v>0</v>
      </c>
      <c r="L506" s="171">
        <v>0</v>
      </c>
      <c r="M506" s="171">
        <v>0</v>
      </c>
      <c r="N506" s="171">
        <v>0</v>
      </c>
      <c r="O506" s="171">
        <v>0</v>
      </c>
      <c r="P506" s="171">
        <v>0</v>
      </c>
      <c r="Q506" s="171">
        <v>0</v>
      </c>
      <c r="R506" s="171">
        <v>0</v>
      </c>
      <c r="S506" s="171">
        <v>1560699</v>
      </c>
      <c r="T506" s="171">
        <v>1560699</v>
      </c>
      <c r="U506" s="171">
        <v>1597266</v>
      </c>
      <c r="V506" s="171">
        <v>1597265</v>
      </c>
      <c r="W506" s="171">
        <v>1617979</v>
      </c>
      <c r="X506" s="171">
        <v>1617979</v>
      </c>
      <c r="Y506" s="171">
        <v>1989922</v>
      </c>
      <c r="Z506" s="171">
        <v>1989921</v>
      </c>
      <c r="AA506" s="169"/>
      <c r="AB506" s="169"/>
      <c r="AC506" s="169"/>
      <c r="AD506" s="169"/>
      <c r="AE506" s="169"/>
      <c r="AF506" s="169"/>
      <c r="AG506" s="169"/>
      <c r="AH506" s="169"/>
      <c r="AI506" s="169"/>
      <c r="AJ506" s="169"/>
      <c r="AK506" s="169"/>
    </row>
    <row r="507" spans="2:37" s="168" customFormat="1" ht="14.25" hidden="1" outlineLevel="2">
      <c r="B507" s="168" t="s">
        <v>1</v>
      </c>
      <c r="D507" s="5" t="s">
        <v>500</v>
      </c>
      <c r="E507" s="171">
        <v>0</v>
      </c>
      <c r="F507" s="171">
        <v>0</v>
      </c>
      <c r="G507" s="171">
        <v>0</v>
      </c>
      <c r="H507" s="171">
        <v>0</v>
      </c>
      <c r="I507" s="171">
        <v>0</v>
      </c>
      <c r="J507" s="171">
        <v>0</v>
      </c>
      <c r="K507" s="171">
        <v>0</v>
      </c>
      <c r="L507" s="171">
        <v>0</v>
      </c>
      <c r="M507" s="171">
        <v>0</v>
      </c>
      <c r="N507" s="171">
        <v>0</v>
      </c>
      <c r="O507" s="171">
        <v>0</v>
      </c>
      <c r="P507" s="171">
        <v>0</v>
      </c>
      <c r="Q507" s="171">
        <v>0</v>
      </c>
      <c r="R507" s="171">
        <v>0</v>
      </c>
      <c r="S507" s="171">
        <v>393559</v>
      </c>
      <c r="T507" s="171">
        <v>393559</v>
      </c>
      <c r="U507" s="171">
        <v>438510</v>
      </c>
      <c r="V507" s="171">
        <v>438509</v>
      </c>
      <c r="W507" s="171">
        <v>463772</v>
      </c>
      <c r="X507" s="171">
        <v>463771</v>
      </c>
      <c r="Y507" s="171">
        <v>543725</v>
      </c>
      <c r="Z507" s="171">
        <v>543725</v>
      </c>
      <c r="AA507" s="169"/>
      <c r="AB507" s="169"/>
      <c r="AC507" s="169"/>
      <c r="AD507" s="169"/>
      <c r="AE507" s="169"/>
      <c r="AF507" s="169"/>
      <c r="AG507" s="169"/>
      <c r="AH507" s="169"/>
      <c r="AI507" s="169"/>
      <c r="AJ507" s="169"/>
      <c r="AK507" s="169"/>
    </row>
    <row r="508" spans="2:37" s="168" customFormat="1" ht="14.25" hidden="1" outlineLevel="2">
      <c r="B508" s="168" t="s">
        <v>1</v>
      </c>
      <c r="D508" s="5" t="s">
        <v>92</v>
      </c>
      <c r="E508" s="171">
        <v>0</v>
      </c>
      <c r="F508" s="171">
        <v>0</v>
      </c>
      <c r="G508" s="171">
        <v>0</v>
      </c>
      <c r="H508" s="171">
        <v>0</v>
      </c>
      <c r="I508" s="171">
        <v>0</v>
      </c>
      <c r="J508" s="171">
        <v>0</v>
      </c>
      <c r="K508" s="171">
        <v>0</v>
      </c>
      <c r="L508" s="171">
        <v>0</v>
      </c>
      <c r="M508" s="171">
        <v>0</v>
      </c>
      <c r="N508" s="171">
        <v>0</v>
      </c>
      <c r="O508" s="171">
        <v>0</v>
      </c>
      <c r="P508" s="171">
        <v>0</v>
      </c>
      <c r="Q508" s="171">
        <v>0</v>
      </c>
      <c r="R508" s="171">
        <v>0</v>
      </c>
      <c r="S508" s="171">
        <v>535951</v>
      </c>
      <c r="T508" s="171">
        <v>535951</v>
      </c>
      <c r="U508" s="171">
        <v>517726</v>
      </c>
      <c r="V508" s="171">
        <v>517725</v>
      </c>
      <c r="W508" s="171">
        <v>521515</v>
      </c>
      <c r="X508" s="171">
        <v>521515</v>
      </c>
      <c r="Y508" s="171">
        <v>649676</v>
      </c>
      <c r="Z508" s="171">
        <v>649675</v>
      </c>
      <c r="AA508" s="169"/>
      <c r="AB508" s="169"/>
      <c r="AC508" s="169"/>
      <c r="AD508" s="169"/>
      <c r="AE508" s="169"/>
      <c r="AF508" s="169"/>
      <c r="AG508" s="169"/>
      <c r="AH508" s="169"/>
      <c r="AI508" s="169"/>
      <c r="AJ508" s="169"/>
      <c r="AK508" s="169"/>
    </row>
    <row r="509" spans="2:37" s="168" customFormat="1" ht="14.25" hidden="1" outlineLevel="2">
      <c r="B509" s="168" t="s">
        <v>1</v>
      </c>
      <c r="D509" s="5" t="s">
        <v>93</v>
      </c>
      <c r="E509" s="171">
        <v>0</v>
      </c>
      <c r="F509" s="171">
        <v>0</v>
      </c>
      <c r="G509" s="171">
        <v>0</v>
      </c>
      <c r="H509" s="171">
        <v>0</v>
      </c>
      <c r="I509" s="171">
        <v>0</v>
      </c>
      <c r="J509" s="171">
        <v>0</v>
      </c>
      <c r="K509" s="171">
        <v>0</v>
      </c>
      <c r="L509" s="171">
        <v>0</v>
      </c>
      <c r="M509" s="171">
        <v>0</v>
      </c>
      <c r="N509" s="171">
        <v>0</v>
      </c>
      <c r="O509" s="171">
        <v>0</v>
      </c>
      <c r="P509" s="171">
        <v>0</v>
      </c>
      <c r="Q509" s="171">
        <v>0</v>
      </c>
      <c r="R509" s="171">
        <v>0</v>
      </c>
      <c r="S509" s="171">
        <v>726768</v>
      </c>
      <c r="T509" s="171">
        <v>726768</v>
      </c>
      <c r="U509" s="171">
        <v>758065</v>
      </c>
      <c r="V509" s="171">
        <v>758064</v>
      </c>
      <c r="W509" s="171">
        <v>774135</v>
      </c>
      <c r="X509" s="171">
        <v>774134</v>
      </c>
      <c r="Y509" s="171">
        <v>967298</v>
      </c>
      <c r="Z509" s="171">
        <v>967298</v>
      </c>
      <c r="AA509" s="169"/>
      <c r="AB509" s="169"/>
      <c r="AC509" s="169"/>
      <c r="AD509" s="169"/>
      <c r="AE509" s="169"/>
      <c r="AF509" s="169"/>
      <c r="AG509" s="169"/>
      <c r="AH509" s="169"/>
      <c r="AI509" s="169"/>
      <c r="AJ509" s="169"/>
      <c r="AK509" s="169"/>
    </row>
    <row r="510" spans="2:37" s="168" customFormat="1" ht="14.25" hidden="1" outlineLevel="2">
      <c r="B510" s="168" t="s">
        <v>1</v>
      </c>
      <c r="D510" s="5" t="s">
        <v>94</v>
      </c>
      <c r="E510" s="171">
        <v>0</v>
      </c>
      <c r="F510" s="171">
        <v>0</v>
      </c>
      <c r="G510" s="171">
        <v>0</v>
      </c>
      <c r="H510" s="171">
        <v>0</v>
      </c>
      <c r="I510" s="171">
        <v>0</v>
      </c>
      <c r="J510" s="171">
        <v>0</v>
      </c>
      <c r="K510" s="171">
        <v>0</v>
      </c>
      <c r="L510" s="171">
        <v>0</v>
      </c>
      <c r="M510" s="171">
        <v>0</v>
      </c>
      <c r="N510" s="171">
        <v>0</v>
      </c>
      <c r="O510" s="171">
        <v>0</v>
      </c>
      <c r="P510" s="171">
        <v>0</v>
      </c>
      <c r="Q510" s="171">
        <v>0</v>
      </c>
      <c r="R510" s="171">
        <v>0</v>
      </c>
      <c r="S510" s="171">
        <v>361610</v>
      </c>
      <c r="T510" s="171">
        <v>361610</v>
      </c>
      <c r="U510" s="171">
        <v>363924</v>
      </c>
      <c r="V510" s="171">
        <v>363924</v>
      </c>
      <c r="W510" s="171">
        <v>374011</v>
      </c>
      <c r="X510" s="171">
        <v>374011</v>
      </c>
      <c r="Y510" s="171">
        <v>401471</v>
      </c>
      <c r="Z510" s="171">
        <v>401471</v>
      </c>
      <c r="AA510" s="169"/>
      <c r="AB510" s="169"/>
      <c r="AC510" s="169"/>
      <c r="AD510" s="169"/>
      <c r="AE510" s="169"/>
      <c r="AF510" s="169"/>
      <c r="AG510" s="169"/>
      <c r="AH510" s="169"/>
      <c r="AI510" s="169"/>
      <c r="AJ510" s="169"/>
      <c r="AK510" s="169"/>
    </row>
    <row r="511" spans="2:37" s="168" customFormat="1" ht="14.25" hidden="1" outlineLevel="2">
      <c r="B511" s="168" t="s">
        <v>1</v>
      </c>
      <c r="D511" s="5" t="s">
        <v>95</v>
      </c>
      <c r="E511" s="171">
        <v>0</v>
      </c>
      <c r="F511" s="171">
        <v>0</v>
      </c>
      <c r="G511" s="171">
        <v>0</v>
      </c>
      <c r="H511" s="171">
        <v>0</v>
      </c>
      <c r="I511" s="171">
        <v>0</v>
      </c>
      <c r="J511" s="171">
        <v>0</v>
      </c>
      <c r="K511" s="171">
        <v>0</v>
      </c>
      <c r="L511" s="171">
        <v>0</v>
      </c>
      <c r="M511" s="171">
        <v>0</v>
      </c>
      <c r="N511" s="171">
        <v>0</v>
      </c>
      <c r="O511" s="171">
        <v>0</v>
      </c>
      <c r="P511" s="171">
        <v>0</v>
      </c>
      <c r="Q511" s="171">
        <v>0</v>
      </c>
      <c r="R511" s="171">
        <v>0</v>
      </c>
      <c r="S511" s="171">
        <v>1032107</v>
      </c>
      <c r="T511" s="171">
        <v>1032107</v>
      </c>
      <c r="U511" s="171">
        <v>1056450</v>
      </c>
      <c r="V511" s="171">
        <v>1056449</v>
      </c>
      <c r="W511" s="171">
        <v>1111961</v>
      </c>
      <c r="X511" s="171">
        <v>1111961</v>
      </c>
      <c r="Y511" s="171">
        <v>1315039</v>
      </c>
      <c r="Z511" s="171">
        <v>1315039</v>
      </c>
      <c r="AA511" s="169"/>
      <c r="AB511" s="169"/>
      <c r="AC511" s="169"/>
      <c r="AD511" s="169"/>
      <c r="AE511" s="169"/>
      <c r="AF511" s="169"/>
      <c r="AG511" s="169"/>
      <c r="AH511" s="169"/>
      <c r="AI511" s="169"/>
      <c r="AJ511" s="169"/>
      <c r="AK511" s="169"/>
    </row>
    <row r="512" spans="2:37" s="237" customFormat="1" ht="13.5" hidden="1" customHeight="1" outlineLevel="2">
      <c r="B512" s="237" t="s">
        <v>1</v>
      </c>
      <c r="D512" s="329" t="s">
        <v>250</v>
      </c>
      <c r="E512" s="330">
        <f t="shared" ref="E512:Z512" si="94">SUM(E462:E511)</f>
        <v>0</v>
      </c>
      <c r="F512" s="330">
        <f t="shared" si="94"/>
        <v>0</v>
      </c>
      <c r="G512" s="330">
        <f t="shared" si="94"/>
        <v>0</v>
      </c>
      <c r="H512" s="330">
        <f t="shared" si="94"/>
        <v>0</v>
      </c>
      <c r="I512" s="330">
        <f t="shared" si="94"/>
        <v>0</v>
      </c>
      <c r="J512" s="330">
        <f t="shared" si="94"/>
        <v>0</v>
      </c>
      <c r="K512" s="330">
        <f t="shared" si="94"/>
        <v>0</v>
      </c>
      <c r="L512" s="330">
        <f t="shared" si="94"/>
        <v>0</v>
      </c>
      <c r="M512" s="330">
        <f t="shared" si="94"/>
        <v>0</v>
      </c>
      <c r="N512" s="330">
        <f t="shared" si="94"/>
        <v>0</v>
      </c>
      <c r="O512" s="330">
        <f t="shared" si="94"/>
        <v>0</v>
      </c>
      <c r="P512" s="330">
        <f t="shared" si="94"/>
        <v>0</v>
      </c>
      <c r="Q512" s="330">
        <f t="shared" si="94"/>
        <v>0</v>
      </c>
      <c r="R512" s="330">
        <f t="shared" si="94"/>
        <v>0</v>
      </c>
      <c r="S512" s="330">
        <f t="shared" si="94"/>
        <v>86007646</v>
      </c>
      <c r="T512" s="330">
        <f t="shared" si="94"/>
        <v>86007646</v>
      </c>
      <c r="U512" s="330">
        <f t="shared" si="94"/>
        <v>84584216</v>
      </c>
      <c r="V512" s="330">
        <f t="shared" si="94"/>
        <v>84584185</v>
      </c>
      <c r="W512" s="330">
        <f t="shared" si="94"/>
        <v>89977856</v>
      </c>
      <c r="X512" s="330">
        <f t="shared" si="94"/>
        <v>89977830</v>
      </c>
      <c r="Y512" s="330">
        <f t="shared" si="94"/>
        <v>114148068</v>
      </c>
      <c r="Z512" s="330">
        <f t="shared" si="94"/>
        <v>114148043</v>
      </c>
      <c r="AA512" s="332"/>
      <c r="AB512" s="332"/>
      <c r="AC512" s="332"/>
      <c r="AD512" s="332"/>
      <c r="AE512" s="332"/>
      <c r="AF512" s="332"/>
      <c r="AG512" s="332"/>
      <c r="AH512" s="332"/>
      <c r="AI512" s="332"/>
      <c r="AJ512" s="332"/>
      <c r="AK512" s="332"/>
    </row>
    <row r="513" spans="2:37" s="168" customFormat="1" ht="14.25" hidden="1" outlineLevel="2">
      <c r="D513" s="170"/>
      <c r="E513" s="171"/>
      <c r="F513" s="171"/>
      <c r="G513" s="171"/>
      <c r="H513" s="171"/>
      <c r="I513" s="171"/>
      <c r="J513" s="171"/>
      <c r="K513" s="171"/>
      <c r="L513" s="171"/>
      <c r="M513" s="171"/>
      <c r="N513" s="171"/>
      <c r="O513" s="171"/>
      <c r="P513" s="171"/>
      <c r="Q513" s="171"/>
      <c r="R513" s="171"/>
      <c r="S513" s="171"/>
      <c r="T513" s="171"/>
      <c r="U513" s="171"/>
      <c r="V513" s="171"/>
      <c r="W513" s="171"/>
      <c r="X513" s="171"/>
      <c r="Y513" s="171"/>
      <c r="Z513" s="171"/>
      <c r="AA513" s="169"/>
      <c r="AB513" s="169"/>
      <c r="AC513" s="169"/>
      <c r="AD513" s="169"/>
      <c r="AE513" s="169"/>
      <c r="AF513" s="169"/>
      <c r="AG513" s="169"/>
      <c r="AH513" s="169"/>
      <c r="AI513" s="169"/>
      <c r="AJ513" s="169"/>
      <c r="AK513" s="169"/>
    </row>
    <row r="514" spans="2:37" s="237" customFormat="1" ht="14.25" hidden="1" outlineLevel="2">
      <c r="D514" s="329" t="s">
        <v>387</v>
      </c>
      <c r="E514" s="171" t="s">
        <v>388</v>
      </c>
      <c r="F514" s="171"/>
      <c r="G514" s="171" t="s">
        <v>388</v>
      </c>
      <c r="H514" s="171"/>
      <c r="I514" s="171" t="s">
        <v>388</v>
      </c>
      <c r="J514" s="171"/>
      <c r="K514" s="171" t="s">
        <v>388</v>
      </c>
      <c r="L514" s="171"/>
      <c r="M514" s="171" t="s">
        <v>388</v>
      </c>
      <c r="N514" s="171"/>
      <c r="O514" s="171" t="s">
        <v>388</v>
      </c>
      <c r="P514" s="171"/>
      <c r="Q514" s="171" t="s">
        <v>388</v>
      </c>
      <c r="R514" s="330"/>
      <c r="S514" s="334">
        <v>929187.5</v>
      </c>
      <c r="T514" s="330"/>
      <c r="U514" s="334">
        <v>980204.33333333326</v>
      </c>
      <c r="V514" s="330"/>
      <c r="W514" s="334">
        <v>1048948.8999999999</v>
      </c>
      <c r="X514" s="330"/>
      <c r="Y514" s="334">
        <v>1127203.9166666667</v>
      </c>
      <c r="Z514" s="330"/>
      <c r="AA514" s="332"/>
      <c r="AB514" s="332"/>
      <c r="AC514" s="332"/>
      <c r="AD514" s="332"/>
      <c r="AE514" s="332"/>
      <c r="AF514" s="332"/>
      <c r="AG514" s="332"/>
      <c r="AH514" s="332"/>
      <c r="AI514" s="332"/>
      <c r="AJ514" s="332"/>
      <c r="AK514" s="332"/>
    </row>
    <row r="515" spans="2:37" s="237" customFormat="1" ht="14.25" hidden="1" outlineLevel="2">
      <c r="D515" s="329" t="s">
        <v>389</v>
      </c>
      <c r="E515" s="171" t="s">
        <v>388</v>
      </c>
      <c r="F515" s="171"/>
      <c r="G515" s="171" t="s">
        <v>388</v>
      </c>
      <c r="H515" s="171"/>
      <c r="I515" s="171" t="s">
        <v>388</v>
      </c>
      <c r="J515" s="171"/>
      <c r="K515" s="171" t="s">
        <v>388</v>
      </c>
      <c r="L515" s="171"/>
      <c r="M515" s="171" t="s">
        <v>388</v>
      </c>
      <c r="N515" s="171"/>
      <c r="O515" s="171" t="s">
        <v>388</v>
      </c>
      <c r="P515" s="171"/>
      <c r="Q515" s="171" t="s">
        <v>388</v>
      </c>
      <c r="R515" s="330"/>
      <c r="S515" s="335">
        <f>(SUM(S512:T512))/S514</f>
        <v>185.12441460953789</v>
      </c>
      <c r="T515" s="330"/>
      <c r="U515" s="335">
        <f>(SUM(U512+V512))/U514</f>
        <v>172.58483282227209</v>
      </c>
      <c r="V515" s="330"/>
      <c r="W515" s="335">
        <f>(SUM(W512+X512))/W514</f>
        <v>171.55810545203872</v>
      </c>
      <c r="X515" s="330"/>
      <c r="Y515" s="335">
        <f>(SUM(Y512+Z512))/Y514</f>
        <v>202.53310658741353</v>
      </c>
      <c r="Z515" s="330"/>
      <c r="AA515" s="332"/>
      <c r="AB515" s="332"/>
      <c r="AC515" s="332"/>
      <c r="AD515" s="332"/>
      <c r="AE515" s="332"/>
      <c r="AF515" s="332"/>
      <c r="AG515" s="332"/>
      <c r="AH515" s="332"/>
      <c r="AI515" s="332"/>
      <c r="AJ515" s="332"/>
      <c r="AK515" s="332"/>
    </row>
    <row r="516" spans="2:37" s="168" customFormat="1" ht="14.25" hidden="1" outlineLevel="2">
      <c r="D516" s="170"/>
      <c r="E516" s="171"/>
      <c r="F516" s="171"/>
      <c r="G516" s="171"/>
      <c r="H516" s="171"/>
      <c r="I516" s="171"/>
      <c r="J516" s="171"/>
      <c r="K516" s="171"/>
      <c r="L516" s="171"/>
      <c r="M516" s="171"/>
      <c r="N516" s="171"/>
      <c r="O516" s="171"/>
      <c r="P516" s="171"/>
      <c r="Q516" s="171"/>
      <c r="R516" s="171"/>
      <c r="S516" s="171"/>
      <c r="T516" s="171"/>
      <c r="U516" s="171"/>
      <c r="V516" s="171"/>
      <c r="W516" s="171"/>
      <c r="X516" s="171"/>
      <c r="Y516" s="171"/>
      <c r="Z516" s="171"/>
      <c r="AA516" s="169"/>
      <c r="AB516" s="169"/>
      <c r="AC516" s="169"/>
      <c r="AD516" s="169"/>
      <c r="AE516" s="169"/>
      <c r="AF516" s="169"/>
      <c r="AG516" s="169"/>
      <c r="AH516" s="169"/>
      <c r="AI516" s="169"/>
      <c r="AJ516" s="169"/>
      <c r="AK516" s="169"/>
    </row>
    <row r="517" spans="2:37" s="168" customFormat="1" ht="14.25" hidden="1" outlineLevel="1" collapsed="1">
      <c r="D517" s="6" t="s">
        <v>200</v>
      </c>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69"/>
      <c r="AB517" s="169"/>
      <c r="AC517" s="169"/>
      <c r="AD517" s="169"/>
      <c r="AE517" s="169"/>
      <c r="AF517" s="169"/>
      <c r="AG517" s="169"/>
      <c r="AH517" s="169"/>
      <c r="AI517" s="169"/>
      <c r="AJ517" s="169"/>
      <c r="AK517" s="169"/>
    </row>
    <row r="518" spans="2:37" s="168" customFormat="1" ht="14.25" hidden="1" outlineLevel="2">
      <c r="B518" s="168" t="s">
        <v>1</v>
      </c>
      <c r="D518" s="5" t="s">
        <v>484</v>
      </c>
      <c r="E518" s="171">
        <v>53572545</v>
      </c>
      <c r="F518" s="171">
        <v>54979755</v>
      </c>
      <c r="G518" s="171">
        <v>60155716</v>
      </c>
      <c r="H518" s="171">
        <v>60155716</v>
      </c>
      <c r="I518" s="171">
        <v>57782465</v>
      </c>
      <c r="J518" s="171">
        <v>57782465</v>
      </c>
      <c r="K518" s="171">
        <v>65368636</v>
      </c>
      <c r="L518" s="171">
        <v>65368636</v>
      </c>
      <c r="M518" s="171">
        <v>67846696</v>
      </c>
      <c r="N518" s="171">
        <v>67846696</v>
      </c>
      <c r="O518" s="171">
        <v>69987971</v>
      </c>
      <c r="P518" s="171">
        <v>65322989</v>
      </c>
      <c r="Q518" s="171">
        <v>66015445</v>
      </c>
      <c r="R518" s="171">
        <v>66015445</v>
      </c>
      <c r="S518" s="171">
        <v>56125968</v>
      </c>
      <c r="T518" s="171">
        <v>56125968</v>
      </c>
      <c r="U518" s="171">
        <v>52797732</v>
      </c>
      <c r="V518" s="171">
        <v>52797731</v>
      </c>
      <c r="W518" s="171">
        <v>52011655</v>
      </c>
      <c r="X518" s="171">
        <v>52011655</v>
      </c>
      <c r="Y518" s="171">
        <v>52933955</v>
      </c>
      <c r="Z518" s="171">
        <v>52933963</v>
      </c>
      <c r="AA518" s="169"/>
      <c r="AB518" s="169"/>
      <c r="AC518" s="169"/>
      <c r="AD518" s="169"/>
      <c r="AE518" s="169"/>
      <c r="AF518" s="169"/>
      <c r="AG518" s="169"/>
      <c r="AH518" s="169"/>
      <c r="AI518" s="169"/>
      <c r="AJ518" s="169"/>
      <c r="AK518" s="169"/>
    </row>
    <row r="519" spans="2:37" s="168" customFormat="1" ht="14.25" hidden="1" outlineLevel="2">
      <c r="B519" s="168" t="s">
        <v>1</v>
      </c>
      <c r="D519" s="5" t="s">
        <v>48</v>
      </c>
      <c r="E519" s="171">
        <v>7668189</v>
      </c>
      <c r="F519" s="171">
        <v>7869244</v>
      </c>
      <c r="G519" s="171">
        <v>8216694</v>
      </c>
      <c r="H519" s="171">
        <v>8216694</v>
      </c>
      <c r="I519" s="171">
        <v>8063955</v>
      </c>
      <c r="J519" s="171">
        <v>8063955</v>
      </c>
      <c r="K519" s="171">
        <v>8064298</v>
      </c>
      <c r="L519" s="171">
        <v>8064298</v>
      </c>
      <c r="M519" s="171">
        <v>8456708</v>
      </c>
      <c r="N519" s="171">
        <v>8456709</v>
      </c>
      <c r="O519" s="171">
        <v>7584755</v>
      </c>
      <c r="P519" s="171">
        <v>7385335</v>
      </c>
      <c r="Q519" s="171">
        <v>7364589</v>
      </c>
      <c r="R519" s="171">
        <v>7364589</v>
      </c>
      <c r="S519" s="171">
        <v>6229953</v>
      </c>
      <c r="T519" s="171">
        <v>6229953</v>
      </c>
      <c r="U519" s="171">
        <v>6047282</v>
      </c>
      <c r="V519" s="171">
        <v>6047281</v>
      </c>
      <c r="W519" s="171">
        <v>6529285</v>
      </c>
      <c r="X519" s="171">
        <v>6529284</v>
      </c>
      <c r="Y519" s="171">
        <v>6128147</v>
      </c>
      <c r="Z519" s="171">
        <v>6128147</v>
      </c>
      <c r="AA519" s="169"/>
      <c r="AB519" s="169"/>
      <c r="AC519" s="169"/>
      <c r="AD519" s="169"/>
      <c r="AE519" s="169"/>
      <c r="AF519" s="169"/>
      <c r="AG519" s="169"/>
      <c r="AH519" s="169"/>
      <c r="AI519" s="169"/>
      <c r="AJ519" s="169"/>
      <c r="AK519" s="169"/>
    </row>
    <row r="520" spans="2:37" s="168" customFormat="1" ht="14.25" hidden="1" outlineLevel="2">
      <c r="B520" s="168" t="s">
        <v>1</v>
      </c>
      <c r="D520" s="5" t="s">
        <v>49</v>
      </c>
      <c r="E520" s="171">
        <v>15684817</v>
      </c>
      <c r="F520" s="171">
        <v>16096205</v>
      </c>
      <c r="G520" s="171">
        <v>17491043</v>
      </c>
      <c r="H520" s="171">
        <v>17491043</v>
      </c>
      <c r="I520" s="171">
        <v>15773445</v>
      </c>
      <c r="J520" s="171">
        <v>15773446</v>
      </c>
      <c r="K520" s="171">
        <v>16811685</v>
      </c>
      <c r="L520" s="171">
        <v>16811685</v>
      </c>
      <c r="M520" s="171">
        <v>17153266</v>
      </c>
      <c r="N520" s="171">
        <v>17153267</v>
      </c>
      <c r="O520" s="171">
        <v>15789535</v>
      </c>
      <c r="P520" s="171">
        <v>15361261</v>
      </c>
      <c r="Q520" s="171">
        <v>15289611</v>
      </c>
      <c r="R520" s="171">
        <v>15289611</v>
      </c>
      <c r="S520" s="171">
        <v>13590360</v>
      </c>
      <c r="T520" s="171">
        <v>13590360</v>
      </c>
      <c r="U520" s="171">
        <v>12040223</v>
      </c>
      <c r="V520" s="171">
        <v>12040222</v>
      </c>
      <c r="W520" s="171">
        <v>11466793</v>
      </c>
      <c r="X520" s="171">
        <v>11466792</v>
      </c>
      <c r="Y520" s="171">
        <v>12450969</v>
      </c>
      <c r="Z520" s="171">
        <v>12450968</v>
      </c>
      <c r="AA520" s="169"/>
      <c r="AB520" s="169"/>
      <c r="AC520" s="169"/>
      <c r="AD520" s="169"/>
      <c r="AE520" s="169"/>
      <c r="AF520" s="169"/>
      <c r="AG520" s="169"/>
      <c r="AH520" s="169"/>
      <c r="AI520" s="169"/>
      <c r="AJ520" s="169"/>
      <c r="AK520" s="169"/>
    </row>
    <row r="521" spans="2:37" s="168" customFormat="1" ht="14.25" hidden="1" outlineLevel="2">
      <c r="B521" s="168" t="s">
        <v>1</v>
      </c>
      <c r="D521" s="5" t="s">
        <v>50</v>
      </c>
      <c r="E521" s="171">
        <v>7465568</v>
      </c>
      <c r="F521" s="171">
        <v>7661718</v>
      </c>
      <c r="G521" s="171">
        <v>8217684</v>
      </c>
      <c r="H521" s="171">
        <v>8217684</v>
      </c>
      <c r="I521" s="171">
        <v>8061445</v>
      </c>
      <c r="J521" s="171">
        <v>8061446</v>
      </c>
      <c r="K521" s="171">
        <v>8398356</v>
      </c>
      <c r="L521" s="171">
        <v>8398356</v>
      </c>
      <c r="M521" s="171">
        <v>7727329</v>
      </c>
      <c r="N521" s="171">
        <v>7727329</v>
      </c>
      <c r="O521" s="171">
        <v>7466883</v>
      </c>
      <c r="P521" s="171">
        <v>7264625</v>
      </c>
      <c r="Q521" s="171">
        <v>7805624</v>
      </c>
      <c r="R521" s="171">
        <v>7805624</v>
      </c>
      <c r="S521" s="171">
        <v>6482955</v>
      </c>
      <c r="T521" s="171">
        <v>6482955</v>
      </c>
      <c r="U521" s="171">
        <v>6296065</v>
      </c>
      <c r="V521" s="171">
        <v>6296065</v>
      </c>
      <c r="W521" s="171">
        <v>6145060</v>
      </c>
      <c r="X521" s="171">
        <v>6145060</v>
      </c>
      <c r="Y521" s="171">
        <v>5795516</v>
      </c>
      <c r="Z521" s="171">
        <v>5795515</v>
      </c>
      <c r="AA521" s="169"/>
      <c r="AB521" s="169"/>
      <c r="AC521" s="169"/>
      <c r="AD521" s="169"/>
      <c r="AE521" s="169"/>
      <c r="AF521" s="169"/>
      <c r="AG521" s="169"/>
      <c r="AH521" s="169"/>
      <c r="AI521" s="169"/>
      <c r="AJ521" s="169"/>
      <c r="AK521" s="169"/>
    </row>
    <row r="522" spans="2:37" s="168" customFormat="1" ht="14.25" hidden="1" outlineLevel="2">
      <c r="B522" s="168" t="s">
        <v>1</v>
      </c>
      <c r="D522" s="5" t="s">
        <v>51</v>
      </c>
      <c r="E522" s="171">
        <v>35644238</v>
      </c>
      <c r="F522" s="171">
        <v>36577930</v>
      </c>
      <c r="G522" s="171">
        <v>38679377</v>
      </c>
      <c r="H522" s="171">
        <v>38679377</v>
      </c>
      <c r="I522" s="171">
        <v>35816607</v>
      </c>
      <c r="J522" s="171">
        <v>35816607</v>
      </c>
      <c r="K522" s="171">
        <v>37075121</v>
      </c>
      <c r="L522" s="171">
        <v>37075121</v>
      </c>
      <c r="M522" s="171">
        <v>41779850</v>
      </c>
      <c r="N522" s="171">
        <v>41779849</v>
      </c>
      <c r="O522" s="171">
        <v>44221129</v>
      </c>
      <c r="P522" s="171">
        <v>43058022</v>
      </c>
      <c r="Q522" s="171">
        <v>45032730</v>
      </c>
      <c r="R522" s="171">
        <v>45032730</v>
      </c>
      <c r="S522" s="171">
        <v>39789017</v>
      </c>
      <c r="T522" s="171">
        <v>39789017</v>
      </c>
      <c r="U522" s="171">
        <v>38375664</v>
      </c>
      <c r="V522" s="171">
        <v>38375663</v>
      </c>
      <c r="W522" s="171">
        <v>37914467</v>
      </c>
      <c r="X522" s="171">
        <v>37914467</v>
      </c>
      <c r="Y522" s="171">
        <v>37648547</v>
      </c>
      <c r="Z522" s="171">
        <v>37648546</v>
      </c>
      <c r="AA522" s="169"/>
      <c r="AB522" s="169"/>
      <c r="AC522" s="169"/>
      <c r="AD522" s="169"/>
      <c r="AE522" s="169"/>
      <c r="AF522" s="169"/>
      <c r="AG522" s="169"/>
      <c r="AH522" s="169"/>
      <c r="AI522" s="169"/>
      <c r="AJ522" s="169"/>
      <c r="AK522" s="169"/>
    </row>
    <row r="523" spans="2:37" s="168" customFormat="1" ht="14.25" hidden="1" outlineLevel="2">
      <c r="B523" s="168" t="s">
        <v>1</v>
      </c>
      <c r="D523" s="5" t="s">
        <v>52</v>
      </c>
      <c r="E523" s="171">
        <v>17711056</v>
      </c>
      <c r="F523" s="171">
        <v>18176116</v>
      </c>
      <c r="G523" s="171">
        <v>20061916</v>
      </c>
      <c r="H523" s="171">
        <v>20061916</v>
      </c>
      <c r="I523" s="171">
        <v>18398138</v>
      </c>
      <c r="J523" s="171">
        <v>18398137</v>
      </c>
      <c r="K523" s="171">
        <v>18872114</v>
      </c>
      <c r="L523" s="171">
        <v>18872114</v>
      </c>
      <c r="M523" s="171">
        <v>20569979</v>
      </c>
      <c r="N523" s="171">
        <v>20569979</v>
      </c>
      <c r="O523" s="171">
        <v>22467992</v>
      </c>
      <c r="P523" s="171">
        <v>21334258</v>
      </c>
      <c r="Q523" s="171">
        <v>20483203</v>
      </c>
      <c r="R523" s="171">
        <v>20483203</v>
      </c>
      <c r="S523" s="171">
        <v>19842762</v>
      </c>
      <c r="T523" s="171">
        <v>19842762</v>
      </c>
      <c r="U523" s="171">
        <v>20710386</v>
      </c>
      <c r="V523" s="171">
        <v>20710385</v>
      </c>
      <c r="W523" s="171">
        <v>19794864</v>
      </c>
      <c r="X523" s="171">
        <v>19794864</v>
      </c>
      <c r="Y523" s="171">
        <v>19921813</v>
      </c>
      <c r="Z523" s="171">
        <v>19921813</v>
      </c>
      <c r="AA523" s="169"/>
      <c r="AB523" s="169"/>
      <c r="AC523" s="169"/>
      <c r="AD523" s="169"/>
      <c r="AE523" s="169"/>
      <c r="AF523" s="169"/>
      <c r="AG523" s="169"/>
      <c r="AH523" s="169"/>
      <c r="AI523" s="169"/>
      <c r="AJ523" s="169"/>
      <c r="AK523" s="169"/>
    </row>
    <row r="524" spans="2:37" s="168" customFormat="1" ht="14.25" hidden="1" outlineLevel="2">
      <c r="B524" s="168" t="s">
        <v>1</v>
      </c>
      <c r="D524" s="5" t="s">
        <v>53</v>
      </c>
      <c r="E524" s="171">
        <v>5250892</v>
      </c>
      <c r="F524" s="171">
        <v>5388811</v>
      </c>
      <c r="G524" s="171">
        <v>6263026</v>
      </c>
      <c r="H524" s="171">
        <v>6263026</v>
      </c>
      <c r="I524" s="171">
        <v>5610326</v>
      </c>
      <c r="J524" s="171">
        <v>5610326</v>
      </c>
      <c r="K524" s="171">
        <v>6080652</v>
      </c>
      <c r="L524" s="171">
        <v>6080652</v>
      </c>
      <c r="M524" s="171">
        <v>5757885</v>
      </c>
      <c r="N524" s="171">
        <v>5757884</v>
      </c>
      <c r="O524" s="171">
        <v>4814337</v>
      </c>
      <c r="P524" s="171">
        <v>4684286</v>
      </c>
      <c r="Q524" s="171">
        <v>4824157</v>
      </c>
      <c r="R524" s="171">
        <v>4824157</v>
      </c>
      <c r="S524" s="171">
        <v>4197595</v>
      </c>
      <c r="T524" s="171">
        <v>4197595</v>
      </c>
      <c r="U524" s="171">
        <v>4066437</v>
      </c>
      <c r="V524" s="171">
        <v>4066437</v>
      </c>
      <c r="W524" s="171">
        <v>4053840</v>
      </c>
      <c r="X524" s="171">
        <v>4053839</v>
      </c>
      <c r="Y524" s="171">
        <v>3969541</v>
      </c>
      <c r="Z524" s="171">
        <v>3969541</v>
      </c>
      <c r="AA524" s="169"/>
      <c r="AB524" s="169"/>
      <c r="AC524" s="169"/>
      <c r="AD524" s="169"/>
      <c r="AE524" s="169"/>
      <c r="AF524" s="169"/>
      <c r="AG524" s="169"/>
      <c r="AH524" s="169"/>
      <c r="AI524" s="169"/>
      <c r="AJ524" s="169"/>
      <c r="AK524" s="169"/>
    </row>
    <row r="525" spans="2:37" s="168" customFormat="1" ht="14.25" hidden="1" outlineLevel="2">
      <c r="B525" s="168" t="s">
        <v>1</v>
      </c>
      <c r="D525" s="5" t="s">
        <v>54</v>
      </c>
      <c r="E525" s="171">
        <v>17520429</v>
      </c>
      <c r="F525" s="171">
        <v>17979388</v>
      </c>
      <c r="G525" s="171">
        <v>17993187</v>
      </c>
      <c r="H525" s="171">
        <v>17993187</v>
      </c>
      <c r="I525" s="171">
        <v>17943387</v>
      </c>
      <c r="J525" s="171">
        <v>17943388</v>
      </c>
      <c r="K525" s="171">
        <v>19362128</v>
      </c>
      <c r="L525" s="171">
        <v>19362128</v>
      </c>
      <c r="M525" s="171">
        <v>20013113</v>
      </c>
      <c r="N525" s="171">
        <v>20013114</v>
      </c>
      <c r="O525" s="171">
        <v>20141212</v>
      </c>
      <c r="P525" s="171">
        <v>19594212</v>
      </c>
      <c r="Q525" s="171">
        <v>19825095</v>
      </c>
      <c r="R525" s="171">
        <v>19825095</v>
      </c>
      <c r="S525" s="171">
        <v>18172885</v>
      </c>
      <c r="T525" s="171">
        <v>18172885</v>
      </c>
      <c r="U525" s="171">
        <v>15800784</v>
      </c>
      <c r="V525" s="171">
        <v>15800783</v>
      </c>
      <c r="W525" s="171">
        <v>14113803</v>
      </c>
      <c r="X525" s="171">
        <v>14113803</v>
      </c>
      <c r="Y525" s="171">
        <v>13664588</v>
      </c>
      <c r="Z525" s="171">
        <v>13664587</v>
      </c>
      <c r="AA525" s="169"/>
      <c r="AB525" s="169"/>
      <c r="AC525" s="169"/>
      <c r="AD525" s="169"/>
      <c r="AE525" s="169"/>
      <c r="AF525" s="169"/>
      <c r="AG525" s="169"/>
      <c r="AH525" s="169"/>
      <c r="AI525" s="169"/>
      <c r="AJ525" s="169"/>
      <c r="AK525" s="169"/>
    </row>
    <row r="526" spans="2:37" s="168" customFormat="1" ht="14.25" hidden="1" outlineLevel="2">
      <c r="B526" s="168" t="s">
        <v>1</v>
      </c>
      <c r="D526" s="5" t="s">
        <v>485</v>
      </c>
      <c r="E526" s="171">
        <v>4256497</v>
      </c>
      <c r="F526" s="171">
        <v>4368082</v>
      </c>
      <c r="G526" s="171">
        <v>4423150</v>
      </c>
      <c r="H526" s="171">
        <v>4423150</v>
      </c>
      <c r="I526" s="171">
        <v>4250788</v>
      </c>
      <c r="J526" s="171">
        <v>4250789</v>
      </c>
      <c r="K526" s="171">
        <v>5385931</v>
      </c>
      <c r="L526" s="171">
        <v>5169431</v>
      </c>
      <c r="M526" s="171">
        <v>5483108</v>
      </c>
      <c r="N526" s="171">
        <v>5483108</v>
      </c>
      <c r="O526" s="171">
        <v>5460471</v>
      </c>
      <c r="P526" s="171">
        <v>5114536</v>
      </c>
      <c r="Q526" s="171">
        <v>5534898</v>
      </c>
      <c r="R526" s="171">
        <v>5534898</v>
      </c>
      <c r="S526" s="171">
        <v>4219210</v>
      </c>
      <c r="T526" s="171">
        <v>4219210</v>
      </c>
      <c r="U526" s="171">
        <v>4160465</v>
      </c>
      <c r="V526" s="171">
        <v>4160464</v>
      </c>
      <c r="W526" s="171">
        <v>3789869</v>
      </c>
      <c r="X526" s="171">
        <v>3789868</v>
      </c>
      <c r="Y526" s="171">
        <v>4067741</v>
      </c>
      <c r="Z526" s="171">
        <v>4067741</v>
      </c>
      <c r="AA526" s="169"/>
      <c r="AB526" s="169"/>
      <c r="AC526" s="169"/>
      <c r="AD526" s="169"/>
      <c r="AE526" s="169"/>
      <c r="AF526" s="169"/>
      <c r="AG526" s="169"/>
      <c r="AH526" s="169"/>
      <c r="AI526" s="169"/>
      <c r="AJ526" s="169"/>
      <c r="AK526" s="169"/>
    </row>
    <row r="527" spans="2:37" s="168" customFormat="1" ht="14.25" hidden="1" outlineLevel="2">
      <c r="B527" s="168" t="s">
        <v>1</v>
      </c>
      <c r="D527" s="5" t="s">
        <v>56</v>
      </c>
      <c r="E527" s="171">
        <v>2125000</v>
      </c>
      <c r="F527" s="171">
        <v>2125000</v>
      </c>
      <c r="G527" s="171">
        <v>2318375</v>
      </c>
      <c r="H527" s="171">
        <v>2318375</v>
      </c>
      <c r="I527" s="171">
        <v>2092187</v>
      </c>
      <c r="J527" s="171">
        <v>2092187</v>
      </c>
      <c r="K527" s="171">
        <v>2086757</v>
      </c>
      <c r="L527" s="171">
        <v>2086757</v>
      </c>
      <c r="M527" s="171">
        <v>1990288</v>
      </c>
      <c r="N527" s="171">
        <v>1990287</v>
      </c>
      <c r="O527" s="171">
        <v>2112910</v>
      </c>
      <c r="P527" s="171">
        <v>2057407</v>
      </c>
      <c r="Q527" s="171">
        <v>2303182</v>
      </c>
      <c r="R527" s="171">
        <v>2303182</v>
      </c>
      <c r="S527" s="171">
        <v>1753348</v>
      </c>
      <c r="T527" s="171">
        <v>1753348</v>
      </c>
      <c r="U527" s="171">
        <v>1848882</v>
      </c>
      <c r="V527" s="171">
        <v>1848881</v>
      </c>
      <c r="W527" s="171">
        <v>1936374</v>
      </c>
      <c r="X527" s="171">
        <v>1936373</v>
      </c>
      <c r="Y527" s="171">
        <v>1966370</v>
      </c>
      <c r="Z527" s="171">
        <v>1966370</v>
      </c>
      <c r="AA527" s="169"/>
      <c r="AB527" s="169"/>
      <c r="AC527" s="169"/>
      <c r="AD527" s="169"/>
      <c r="AE527" s="169"/>
      <c r="AF527" s="169"/>
      <c r="AG527" s="169"/>
      <c r="AH527" s="169"/>
      <c r="AI527" s="169"/>
      <c r="AJ527" s="169"/>
      <c r="AK527" s="169"/>
    </row>
    <row r="528" spans="2:37" s="168" customFormat="1" ht="14.25" hidden="1" outlineLevel="2">
      <c r="B528" s="168" t="s">
        <v>1</v>
      </c>
      <c r="D528" s="5" t="s">
        <v>486</v>
      </c>
      <c r="E528" s="171">
        <v>6699568</v>
      </c>
      <c r="F528" s="171">
        <v>6875645</v>
      </c>
      <c r="G528" s="171">
        <v>7032624</v>
      </c>
      <c r="H528" s="171">
        <v>7032624</v>
      </c>
      <c r="I528" s="171">
        <v>6825439</v>
      </c>
      <c r="J528" s="171">
        <v>6825439</v>
      </c>
      <c r="K528" s="171">
        <v>6806222</v>
      </c>
      <c r="L528" s="171">
        <v>6806222</v>
      </c>
      <c r="M528" s="171">
        <v>5540541</v>
      </c>
      <c r="N528" s="171">
        <v>5540540</v>
      </c>
      <c r="O528" s="171">
        <v>6387469</v>
      </c>
      <c r="P528" s="171">
        <v>6260381</v>
      </c>
      <c r="Q528" s="171">
        <v>6243375</v>
      </c>
      <c r="R528" s="171">
        <v>6243375</v>
      </c>
      <c r="S528" s="171">
        <v>5232136</v>
      </c>
      <c r="T528" s="171">
        <v>5232136</v>
      </c>
      <c r="U528" s="171">
        <v>5371381</v>
      </c>
      <c r="V528" s="171">
        <v>5371381</v>
      </c>
      <c r="W528" s="171">
        <v>5924650</v>
      </c>
      <c r="X528" s="171">
        <v>5924649</v>
      </c>
      <c r="Y528" s="171">
        <v>4934085</v>
      </c>
      <c r="Z528" s="171">
        <v>4934085</v>
      </c>
      <c r="AA528" s="169"/>
      <c r="AB528" s="169"/>
      <c r="AC528" s="169"/>
      <c r="AD528" s="169"/>
      <c r="AE528" s="169"/>
      <c r="AF528" s="169"/>
      <c r="AG528" s="169"/>
      <c r="AH528" s="169"/>
      <c r="AI528" s="169"/>
      <c r="AJ528" s="169"/>
      <c r="AK528" s="169"/>
    </row>
    <row r="529" spans="2:37" s="168" customFormat="1" ht="14.25" hidden="1" outlineLevel="2">
      <c r="B529" s="168" t="s">
        <v>1</v>
      </c>
      <c r="D529" s="5" t="s">
        <v>487</v>
      </c>
      <c r="E529" s="171">
        <v>6281601</v>
      </c>
      <c r="F529" s="171">
        <v>6446354</v>
      </c>
      <c r="G529" s="171">
        <v>6351197</v>
      </c>
      <c r="H529" s="171">
        <v>6351197</v>
      </c>
      <c r="I529" s="171">
        <v>6089999</v>
      </c>
      <c r="J529" s="171">
        <v>6090000</v>
      </c>
      <c r="K529" s="171">
        <v>6353704</v>
      </c>
      <c r="L529" s="171">
        <v>6353704</v>
      </c>
      <c r="M529" s="171">
        <v>6087727</v>
      </c>
      <c r="N529" s="171">
        <v>6087727</v>
      </c>
      <c r="O529" s="171">
        <v>5753628</v>
      </c>
      <c r="P529" s="171">
        <v>5597665</v>
      </c>
      <c r="Q529" s="171">
        <v>6019347</v>
      </c>
      <c r="R529" s="171">
        <v>6019347</v>
      </c>
      <c r="S529" s="171">
        <v>5105315</v>
      </c>
      <c r="T529" s="171">
        <v>5105315</v>
      </c>
      <c r="U529" s="171">
        <v>4834471</v>
      </c>
      <c r="V529" s="171">
        <v>4834471</v>
      </c>
      <c r="W529" s="171">
        <v>4885759</v>
      </c>
      <c r="X529" s="171">
        <v>4885758</v>
      </c>
      <c r="Y529" s="171">
        <v>5126739</v>
      </c>
      <c r="Z529" s="171">
        <v>5126738</v>
      </c>
      <c r="AA529" s="169"/>
      <c r="AB529" s="169"/>
      <c r="AC529" s="169"/>
      <c r="AD529" s="169"/>
      <c r="AE529" s="169"/>
      <c r="AF529" s="169"/>
      <c r="AG529" s="169"/>
      <c r="AH529" s="169"/>
      <c r="AI529" s="169"/>
      <c r="AJ529" s="169"/>
      <c r="AK529" s="169"/>
    </row>
    <row r="530" spans="2:37" s="168" customFormat="1" ht="14.25" hidden="1" outlineLevel="2">
      <c r="B530" s="168" t="s">
        <v>1</v>
      </c>
      <c r="D530" s="5" t="s">
        <v>488</v>
      </c>
      <c r="E530" s="171">
        <v>18037262</v>
      </c>
      <c r="F530" s="171">
        <v>18510745</v>
      </c>
      <c r="G530" s="171">
        <v>21788187</v>
      </c>
      <c r="H530" s="171">
        <v>21788187</v>
      </c>
      <c r="I530" s="171">
        <v>22087832</v>
      </c>
      <c r="J530" s="171">
        <v>22087832</v>
      </c>
      <c r="K530" s="171">
        <v>24986006</v>
      </c>
      <c r="L530" s="171">
        <v>24986006</v>
      </c>
      <c r="M530" s="171">
        <v>28191440</v>
      </c>
      <c r="N530" s="171">
        <v>28191441</v>
      </c>
      <c r="O530" s="171">
        <v>30268880</v>
      </c>
      <c r="P530" s="171">
        <v>29446827</v>
      </c>
      <c r="Q530" s="171">
        <v>30022848</v>
      </c>
      <c r="R530" s="171">
        <v>30022848</v>
      </c>
      <c r="S530" s="171">
        <v>29252294</v>
      </c>
      <c r="T530" s="171">
        <v>29252294</v>
      </c>
      <c r="U530" s="171">
        <v>29923738</v>
      </c>
      <c r="V530" s="171">
        <v>29923737</v>
      </c>
      <c r="W530" s="171">
        <v>31084468</v>
      </c>
      <c r="X530" s="171">
        <v>31084468</v>
      </c>
      <c r="Y530" s="171">
        <v>34207367</v>
      </c>
      <c r="Z530" s="171">
        <v>34207366</v>
      </c>
      <c r="AA530" s="169"/>
      <c r="AB530" s="169"/>
      <c r="AC530" s="169"/>
      <c r="AD530" s="169"/>
      <c r="AE530" s="169"/>
      <c r="AF530" s="169"/>
      <c r="AG530" s="169"/>
      <c r="AH530" s="169"/>
      <c r="AI530" s="169"/>
      <c r="AJ530" s="169"/>
      <c r="AK530" s="169"/>
    </row>
    <row r="531" spans="2:37" s="168" customFormat="1" ht="14.25" hidden="1" outlineLevel="2">
      <c r="B531" s="168" t="s">
        <v>1</v>
      </c>
      <c r="D531" s="40" t="s">
        <v>489</v>
      </c>
      <c r="E531" s="171">
        <v>76497597</v>
      </c>
      <c r="F531" s="171">
        <v>78509169</v>
      </c>
      <c r="G531" s="171">
        <v>86244041</v>
      </c>
      <c r="H531" s="171">
        <v>86244041</v>
      </c>
      <c r="I531" s="171">
        <v>83218554</v>
      </c>
      <c r="J531" s="171">
        <v>83218554</v>
      </c>
      <c r="K531" s="171">
        <v>84881606</v>
      </c>
      <c r="L531" s="171">
        <v>84881607</v>
      </c>
      <c r="M531" s="171">
        <v>89498204</v>
      </c>
      <c r="N531" s="171">
        <v>89498204</v>
      </c>
      <c r="O531" s="171">
        <v>94564089</v>
      </c>
      <c r="P531" s="171">
        <v>89255846</v>
      </c>
      <c r="Q531" s="171">
        <v>89955379</v>
      </c>
      <c r="R531" s="171">
        <v>89955379</v>
      </c>
      <c r="S531" s="171">
        <v>78753201</v>
      </c>
      <c r="T531" s="171">
        <v>78753201</v>
      </c>
      <c r="U531" s="171">
        <v>77308121</v>
      </c>
      <c r="V531" s="171">
        <v>77308120</v>
      </c>
      <c r="W531" s="171">
        <v>78979053</v>
      </c>
      <c r="X531" s="171">
        <v>78979053</v>
      </c>
      <c r="Y531" s="171">
        <v>83339382</v>
      </c>
      <c r="Z531" s="171">
        <v>83339382</v>
      </c>
      <c r="AA531" s="169"/>
      <c r="AB531" s="169"/>
      <c r="AC531" s="169"/>
      <c r="AD531" s="169"/>
      <c r="AE531" s="169"/>
      <c r="AF531" s="169"/>
      <c r="AG531" s="169"/>
      <c r="AH531" s="169"/>
      <c r="AI531" s="169"/>
      <c r="AJ531" s="169"/>
      <c r="AK531" s="169"/>
    </row>
    <row r="532" spans="2:37" s="168" customFormat="1" ht="14.25" hidden="1" outlineLevel="2">
      <c r="B532" s="168" t="s">
        <v>1</v>
      </c>
      <c r="D532" s="5" t="s">
        <v>60</v>
      </c>
      <c r="E532" s="171">
        <v>18114835</v>
      </c>
      <c r="F532" s="171">
        <v>18590649</v>
      </c>
      <c r="G532" s="171">
        <v>19098188</v>
      </c>
      <c r="H532" s="171">
        <v>19098188</v>
      </c>
      <c r="I532" s="171">
        <v>18713797</v>
      </c>
      <c r="J532" s="171">
        <v>18713798</v>
      </c>
      <c r="K532" s="171">
        <v>18628771</v>
      </c>
      <c r="L532" s="171">
        <v>18628771</v>
      </c>
      <c r="M532" s="171">
        <v>18658677</v>
      </c>
      <c r="N532" s="171">
        <v>18658677</v>
      </c>
      <c r="O532" s="171">
        <v>17668067</v>
      </c>
      <c r="P532" s="171">
        <v>17203333</v>
      </c>
      <c r="Q532" s="171">
        <v>16587948</v>
      </c>
      <c r="R532" s="171">
        <v>16587948</v>
      </c>
      <c r="S532" s="171">
        <v>13358687</v>
      </c>
      <c r="T532" s="171">
        <v>13358687</v>
      </c>
      <c r="U532" s="171">
        <v>12844189</v>
      </c>
      <c r="V532" s="171">
        <v>12844189</v>
      </c>
      <c r="W532" s="171">
        <v>13974340</v>
      </c>
      <c r="X532" s="171">
        <v>13974340</v>
      </c>
      <c r="Y532" s="171">
        <v>14174572</v>
      </c>
      <c r="Z532" s="171">
        <v>14174571</v>
      </c>
      <c r="AA532" s="169"/>
      <c r="AB532" s="169"/>
      <c r="AC532" s="169"/>
      <c r="AD532" s="169"/>
      <c r="AE532" s="169"/>
      <c r="AF532" s="169"/>
      <c r="AG532" s="169"/>
      <c r="AH532" s="169"/>
      <c r="AI532" s="169"/>
      <c r="AJ532" s="169"/>
      <c r="AK532" s="169"/>
    </row>
    <row r="533" spans="2:37" s="168" customFormat="1" ht="14.25" hidden="1" outlineLevel="2">
      <c r="B533" s="168" t="s">
        <v>1</v>
      </c>
      <c r="D533" s="5" t="s">
        <v>490</v>
      </c>
      <c r="E533" s="171">
        <v>32603334</v>
      </c>
      <c r="F533" s="171">
        <v>33459456</v>
      </c>
      <c r="G533" s="171">
        <v>32261929</v>
      </c>
      <c r="H533" s="171">
        <v>32261929</v>
      </c>
      <c r="I533" s="171">
        <v>29079265</v>
      </c>
      <c r="J533" s="171">
        <v>29079266</v>
      </c>
      <c r="K533" s="171">
        <v>31642383</v>
      </c>
      <c r="L533" s="171">
        <v>31642383</v>
      </c>
      <c r="M533" s="171">
        <v>33356211</v>
      </c>
      <c r="N533" s="171">
        <v>33356210</v>
      </c>
      <c r="O533" s="171">
        <v>31994399</v>
      </c>
      <c r="P533" s="171">
        <v>31125485</v>
      </c>
      <c r="Q533" s="171">
        <v>31020092</v>
      </c>
      <c r="R533" s="171">
        <v>31020092</v>
      </c>
      <c r="S533" s="171">
        <v>29249254</v>
      </c>
      <c r="T533" s="171">
        <v>29249254</v>
      </c>
      <c r="U533" s="171">
        <v>27490906</v>
      </c>
      <c r="V533" s="171">
        <v>27490906</v>
      </c>
      <c r="W533" s="171">
        <v>27075166</v>
      </c>
      <c r="X533" s="171">
        <v>27075166</v>
      </c>
      <c r="Y533" s="171">
        <v>26649523</v>
      </c>
      <c r="Z533" s="171">
        <v>26649522</v>
      </c>
      <c r="AA533" s="169"/>
      <c r="AB533" s="169"/>
      <c r="AC533" s="169"/>
      <c r="AD533" s="169"/>
      <c r="AE533" s="169"/>
      <c r="AF533" s="169"/>
      <c r="AG533" s="169"/>
      <c r="AH533" s="169"/>
      <c r="AI533" s="169"/>
      <c r="AJ533" s="169"/>
      <c r="AK533" s="169"/>
    </row>
    <row r="534" spans="2:37" s="168" customFormat="1" ht="14.25" hidden="1" outlineLevel="2">
      <c r="B534" s="168" t="s">
        <v>1</v>
      </c>
      <c r="D534" s="5" t="s">
        <v>62</v>
      </c>
      <c r="E534" s="171">
        <v>2389979</v>
      </c>
      <c r="F534" s="171">
        <v>2452997</v>
      </c>
      <c r="G534" s="171">
        <v>2436909</v>
      </c>
      <c r="H534" s="171">
        <v>2436909</v>
      </c>
      <c r="I534" s="171">
        <v>2494309</v>
      </c>
      <c r="J534" s="171">
        <v>2494309</v>
      </c>
      <c r="K534" s="171">
        <v>2738876</v>
      </c>
      <c r="L534" s="171">
        <v>2738876</v>
      </c>
      <c r="M534" s="171">
        <v>2687125</v>
      </c>
      <c r="N534" s="171">
        <v>2687125</v>
      </c>
      <c r="O534" s="171">
        <v>2349241</v>
      </c>
      <c r="P534" s="171">
        <v>2287513</v>
      </c>
      <c r="Q534" s="171">
        <v>1806921</v>
      </c>
      <c r="R534" s="171">
        <v>1806921</v>
      </c>
      <c r="S534" s="171">
        <v>1614182</v>
      </c>
      <c r="T534" s="171">
        <v>1614182</v>
      </c>
      <c r="U534" s="171">
        <v>1773151</v>
      </c>
      <c r="V534" s="171">
        <v>1773150</v>
      </c>
      <c r="W534" s="171">
        <v>1760095</v>
      </c>
      <c r="X534" s="171">
        <v>1760095</v>
      </c>
      <c r="Y534" s="171">
        <v>1588800</v>
      </c>
      <c r="Z534" s="171">
        <v>1588800</v>
      </c>
      <c r="AA534" s="169"/>
      <c r="AB534" s="169"/>
      <c r="AC534" s="169"/>
      <c r="AD534" s="169"/>
      <c r="AE534" s="169"/>
      <c r="AF534" s="169"/>
      <c r="AG534" s="169"/>
      <c r="AH534" s="169"/>
      <c r="AI534" s="169"/>
      <c r="AJ534" s="169"/>
      <c r="AK534" s="169"/>
    </row>
    <row r="535" spans="2:37" s="168" customFormat="1" ht="14.25" hidden="1" outlineLevel="2">
      <c r="B535" s="168" t="s">
        <v>1</v>
      </c>
      <c r="D535" s="5" t="s">
        <v>63</v>
      </c>
      <c r="E535" s="171">
        <v>4417467</v>
      </c>
      <c r="F535" s="171">
        <v>4533347</v>
      </c>
      <c r="G535" s="171">
        <v>5284284</v>
      </c>
      <c r="H535" s="171">
        <v>5284284</v>
      </c>
      <c r="I535" s="171">
        <v>4745500</v>
      </c>
      <c r="J535" s="171">
        <v>4745500</v>
      </c>
      <c r="K535" s="171">
        <v>4720401</v>
      </c>
      <c r="L535" s="171">
        <v>4720401</v>
      </c>
      <c r="M535" s="171">
        <v>3819313</v>
      </c>
      <c r="N535" s="171">
        <v>3819312</v>
      </c>
      <c r="O535" s="171">
        <v>3263741</v>
      </c>
      <c r="P535" s="171">
        <v>3176066</v>
      </c>
      <c r="Q535" s="171">
        <v>3365990</v>
      </c>
      <c r="R535" s="171">
        <v>3365990</v>
      </c>
      <c r="S535" s="171">
        <v>2972620</v>
      </c>
      <c r="T535" s="171">
        <v>2972620</v>
      </c>
      <c r="U535" s="171">
        <v>2857701</v>
      </c>
      <c r="V535" s="171">
        <v>2857700</v>
      </c>
      <c r="W535" s="171">
        <v>3101135</v>
      </c>
      <c r="X535" s="171">
        <v>3101134</v>
      </c>
      <c r="Y535" s="171">
        <v>3538300</v>
      </c>
      <c r="Z535" s="171">
        <v>3538299</v>
      </c>
      <c r="AA535" s="169"/>
      <c r="AB535" s="169"/>
      <c r="AC535" s="169"/>
      <c r="AD535" s="169"/>
      <c r="AE535" s="169"/>
      <c r="AF535" s="169"/>
      <c r="AG535" s="169"/>
      <c r="AH535" s="169"/>
      <c r="AI535" s="169"/>
      <c r="AJ535" s="169"/>
      <c r="AK535" s="169"/>
    </row>
    <row r="536" spans="2:37" s="168" customFormat="1" ht="14.25" hidden="1" outlineLevel="2">
      <c r="B536" s="168" t="s">
        <v>1</v>
      </c>
      <c r="D536" s="5" t="s">
        <v>491</v>
      </c>
      <c r="E536" s="171">
        <v>6137186</v>
      </c>
      <c r="F536" s="171">
        <v>6297915</v>
      </c>
      <c r="G536" s="171">
        <v>6386077</v>
      </c>
      <c r="H536" s="171">
        <v>6386077</v>
      </c>
      <c r="I536" s="171">
        <v>6016048</v>
      </c>
      <c r="J536" s="171">
        <v>6016049</v>
      </c>
      <c r="K536" s="171">
        <v>6570405</v>
      </c>
      <c r="L536" s="171">
        <v>6570405</v>
      </c>
      <c r="M536" s="171">
        <v>6955071</v>
      </c>
      <c r="N536" s="171">
        <v>6955070</v>
      </c>
      <c r="O536" s="171">
        <v>7074706</v>
      </c>
      <c r="P536" s="171">
        <v>6882571</v>
      </c>
      <c r="Q536" s="171">
        <v>7581418</v>
      </c>
      <c r="R536" s="171">
        <v>7581418</v>
      </c>
      <c r="S536" s="171">
        <v>6353131</v>
      </c>
      <c r="T536" s="171">
        <v>6353131</v>
      </c>
      <c r="U536" s="171">
        <v>6087034</v>
      </c>
      <c r="V536" s="171">
        <v>6087033</v>
      </c>
      <c r="W536" s="171">
        <v>5512153</v>
      </c>
      <c r="X536" s="171">
        <v>5512153</v>
      </c>
      <c r="Y536" s="171">
        <v>5408215</v>
      </c>
      <c r="Z536" s="171">
        <v>5408215</v>
      </c>
      <c r="AA536" s="169"/>
      <c r="AB536" s="169"/>
      <c r="AC536" s="169"/>
      <c r="AD536" s="169"/>
      <c r="AE536" s="169"/>
      <c r="AF536" s="169"/>
      <c r="AG536" s="169"/>
      <c r="AH536" s="169"/>
      <c r="AI536" s="169"/>
      <c r="AJ536" s="169"/>
      <c r="AK536" s="169"/>
    </row>
    <row r="537" spans="2:37" s="168" customFormat="1" ht="14.25" hidden="1" outlineLevel="2">
      <c r="B537" s="168" t="s">
        <v>1</v>
      </c>
      <c r="D537" s="5" t="s">
        <v>65</v>
      </c>
      <c r="E537" s="171">
        <v>4551804</v>
      </c>
      <c r="F537" s="171">
        <v>4671201</v>
      </c>
      <c r="G537" s="171">
        <v>4991171</v>
      </c>
      <c r="H537" s="171">
        <v>4991171</v>
      </c>
      <c r="I537" s="171">
        <v>5357832</v>
      </c>
      <c r="J537" s="171">
        <v>5357832</v>
      </c>
      <c r="K537" s="171">
        <v>5534849</v>
      </c>
      <c r="L537" s="171">
        <v>5534849</v>
      </c>
      <c r="M537" s="171">
        <v>6497815</v>
      </c>
      <c r="N537" s="171">
        <v>6497816</v>
      </c>
      <c r="O537" s="171">
        <v>6802312</v>
      </c>
      <c r="P537" s="171">
        <v>6151758</v>
      </c>
      <c r="Q537" s="171">
        <v>6692330</v>
      </c>
      <c r="R537" s="171">
        <v>6692330</v>
      </c>
      <c r="S537" s="171">
        <v>6120003</v>
      </c>
      <c r="T537" s="171">
        <v>6120003</v>
      </c>
      <c r="U537" s="171">
        <v>5413993</v>
      </c>
      <c r="V537" s="171">
        <v>5413992</v>
      </c>
      <c r="W537" s="171">
        <v>5083012</v>
      </c>
      <c r="X537" s="171">
        <v>5083011</v>
      </c>
      <c r="Y537" s="171">
        <v>5335440</v>
      </c>
      <c r="Z537" s="171">
        <v>5335439</v>
      </c>
      <c r="AA537" s="169"/>
      <c r="AB537" s="169"/>
      <c r="AC537" s="169"/>
      <c r="AD537" s="169"/>
      <c r="AE537" s="169"/>
      <c r="AF537" s="169"/>
      <c r="AG537" s="169"/>
      <c r="AH537" s="169"/>
      <c r="AI537" s="169"/>
      <c r="AJ537" s="169"/>
      <c r="AK537" s="169"/>
    </row>
    <row r="538" spans="2:37" s="168" customFormat="1" ht="14.25" hidden="1" outlineLevel="2">
      <c r="B538" s="168" t="s">
        <v>1</v>
      </c>
      <c r="D538" s="5" t="s">
        <v>66</v>
      </c>
      <c r="E538" s="171">
        <v>60033459</v>
      </c>
      <c r="F538" s="171">
        <v>61609925</v>
      </c>
      <c r="G538" s="171">
        <v>66641337</v>
      </c>
      <c r="H538" s="171">
        <v>66641337</v>
      </c>
      <c r="I538" s="171">
        <v>59209229</v>
      </c>
      <c r="J538" s="171">
        <v>59209229</v>
      </c>
      <c r="K538" s="171">
        <v>61233118</v>
      </c>
      <c r="L538" s="171">
        <v>61233118</v>
      </c>
      <c r="M538" s="171">
        <v>63627433</v>
      </c>
      <c r="N538" s="171">
        <v>63627432</v>
      </c>
      <c r="O538" s="171">
        <v>66878129</v>
      </c>
      <c r="P538" s="171">
        <v>65061829</v>
      </c>
      <c r="Q538" s="171">
        <v>70326503</v>
      </c>
      <c r="R538" s="171">
        <v>70326503</v>
      </c>
      <c r="S538" s="171">
        <v>62190430</v>
      </c>
      <c r="T538" s="171">
        <v>62190430</v>
      </c>
      <c r="U538" s="171">
        <v>63010955</v>
      </c>
      <c r="V538" s="171">
        <v>63010954</v>
      </c>
      <c r="W538" s="171">
        <v>60686575</v>
      </c>
      <c r="X538" s="171">
        <v>60686575</v>
      </c>
      <c r="Y538" s="171">
        <v>58475067</v>
      </c>
      <c r="Z538" s="171">
        <v>58475066</v>
      </c>
      <c r="AA538" s="169"/>
      <c r="AB538" s="169"/>
      <c r="AC538" s="169"/>
      <c r="AD538" s="169"/>
      <c r="AE538" s="169"/>
      <c r="AF538" s="169"/>
      <c r="AG538" s="169"/>
      <c r="AH538" s="169"/>
      <c r="AI538" s="169"/>
      <c r="AJ538" s="169"/>
      <c r="AK538" s="169"/>
    </row>
    <row r="539" spans="2:37" s="168" customFormat="1" ht="14.25" hidden="1" outlineLevel="2">
      <c r="B539" s="168" t="s">
        <v>1</v>
      </c>
      <c r="D539" s="5" t="s">
        <v>492</v>
      </c>
      <c r="E539" s="171">
        <v>6557649</v>
      </c>
      <c r="F539" s="171">
        <v>6729154</v>
      </c>
      <c r="G539" s="171">
        <v>7753048</v>
      </c>
      <c r="H539" s="171">
        <v>7753048</v>
      </c>
      <c r="I539" s="171">
        <v>7063893</v>
      </c>
      <c r="J539" s="171">
        <v>7063892</v>
      </c>
      <c r="K539" s="171">
        <v>7953194</v>
      </c>
      <c r="L539" s="171">
        <v>7953194</v>
      </c>
      <c r="M539" s="171">
        <v>7674235</v>
      </c>
      <c r="N539" s="171">
        <v>7674235</v>
      </c>
      <c r="O539" s="171">
        <v>7816658</v>
      </c>
      <c r="P539" s="171">
        <v>7703986</v>
      </c>
      <c r="Q539" s="171">
        <v>7777074</v>
      </c>
      <c r="R539" s="171">
        <v>7777074</v>
      </c>
      <c r="S539" s="171">
        <v>6019336</v>
      </c>
      <c r="T539" s="171">
        <v>6019336</v>
      </c>
      <c r="U539" s="171">
        <v>4965104</v>
      </c>
      <c r="V539" s="171">
        <v>4965103</v>
      </c>
      <c r="W539" s="171">
        <v>5185465</v>
      </c>
      <c r="X539" s="171">
        <v>5185464</v>
      </c>
      <c r="Y539" s="171">
        <v>5543175</v>
      </c>
      <c r="Z539" s="171">
        <v>5543174</v>
      </c>
      <c r="AA539" s="169"/>
      <c r="AB539" s="169"/>
      <c r="AC539" s="169"/>
      <c r="AD539" s="169"/>
      <c r="AE539" s="169"/>
      <c r="AF539" s="169"/>
      <c r="AG539" s="169"/>
      <c r="AH539" s="169"/>
      <c r="AI539" s="169"/>
      <c r="AJ539" s="169"/>
      <c r="AK539" s="169"/>
    </row>
    <row r="540" spans="2:37" s="168" customFormat="1" ht="14.25" hidden="1" outlineLevel="2">
      <c r="B540" s="168" t="s">
        <v>1</v>
      </c>
      <c r="D540" s="5" t="s">
        <v>68</v>
      </c>
      <c r="E540" s="171">
        <v>9584009</v>
      </c>
      <c r="F540" s="171">
        <v>9835697</v>
      </c>
      <c r="G540" s="171">
        <v>11438851</v>
      </c>
      <c r="H540" s="171">
        <v>11438851</v>
      </c>
      <c r="I540" s="171">
        <v>10210989</v>
      </c>
      <c r="J540" s="171">
        <v>10210989</v>
      </c>
      <c r="K540" s="171">
        <v>10156983</v>
      </c>
      <c r="L540" s="171">
        <v>10156983</v>
      </c>
      <c r="M540" s="171">
        <v>10183214</v>
      </c>
      <c r="N540" s="171">
        <v>10183215</v>
      </c>
      <c r="O540" s="171">
        <v>11946298</v>
      </c>
      <c r="P540" s="171">
        <v>11632057</v>
      </c>
      <c r="Q540" s="171">
        <v>11248692</v>
      </c>
      <c r="R540" s="171">
        <v>11248692</v>
      </c>
      <c r="S540" s="171">
        <v>9163344</v>
      </c>
      <c r="T540" s="171">
        <v>9163344</v>
      </c>
      <c r="U540" s="171">
        <v>8631965</v>
      </c>
      <c r="V540" s="171">
        <v>8631964</v>
      </c>
      <c r="W540" s="171">
        <v>8229453</v>
      </c>
      <c r="X540" s="171">
        <v>8229453</v>
      </c>
      <c r="Y540" s="171">
        <v>7527457</v>
      </c>
      <c r="Z540" s="171">
        <v>7527456</v>
      </c>
      <c r="AA540" s="169"/>
      <c r="AB540" s="169"/>
      <c r="AC540" s="169"/>
      <c r="AD540" s="169"/>
      <c r="AE540" s="169"/>
      <c r="AF540" s="169"/>
      <c r="AG540" s="169"/>
      <c r="AH540" s="169"/>
      <c r="AI540" s="169"/>
      <c r="AJ540" s="169"/>
      <c r="AK540" s="169"/>
    </row>
    <row r="541" spans="2:37" s="168" customFormat="1" ht="14.25" hidden="1" outlineLevel="2">
      <c r="B541" s="168" t="s">
        <v>1</v>
      </c>
      <c r="D541" s="5" t="s">
        <v>69</v>
      </c>
      <c r="E541" s="171">
        <v>12455727</v>
      </c>
      <c r="F541" s="171">
        <v>12783373</v>
      </c>
      <c r="G541" s="171">
        <v>12703277</v>
      </c>
      <c r="H541" s="171">
        <v>12703277</v>
      </c>
      <c r="I541" s="171">
        <v>11487787</v>
      </c>
      <c r="J541" s="171">
        <v>11487788</v>
      </c>
      <c r="K541" s="171">
        <v>12625337</v>
      </c>
      <c r="L541" s="171">
        <v>12625337</v>
      </c>
      <c r="M541" s="171">
        <v>12482036</v>
      </c>
      <c r="N541" s="171">
        <v>12482036</v>
      </c>
      <c r="O541" s="171">
        <v>11377690</v>
      </c>
      <c r="P541" s="171">
        <v>11069534</v>
      </c>
      <c r="Q541" s="171">
        <v>10893267</v>
      </c>
      <c r="R541" s="171">
        <v>10893267</v>
      </c>
      <c r="S541" s="171">
        <v>9285484</v>
      </c>
      <c r="T541" s="171">
        <v>9285484</v>
      </c>
      <c r="U541" s="171">
        <v>8566358</v>
      </c>
      <c r="V541" s="171">
        <v>8566358</v>
      </c>
      <c r="W541" s="171">
        <v>8523095</v>
      </c>
      <c r="X541" s="171">
        <v>8523094</v>
      </c>
      <c r="Y541" s="171">
        <v>9232776</v>
      </c>
      <c r="Z541" s="171">
        <v>9232776</v>
      </c>
      <c r="AA541" s="169"/>
      <c r="AB541" s="169"/>
      <c r="AC541" s="169"/>
      <c r="AD541" s="169"/>
      <c r="AE541" s="169"/>
      <c r="AF541" s="169"/>
      <c r="AG541" s="169"/>
      <c r="AH541" s="169"/>
      <c r="AI541" s="169"/>
      <c r="AJ541" s="169"/>
      <c r="AK541" s="169"/>
    </row>
    <row r="542" spans="2:37" s="168" customFormat="1" ht="14.25" hidden="1" outlineLevel="2">
      <c r="B542" s="168" t="s">
        <v>1</v>
      </c>
      <c r="D542" s="5" t="s">
        <v>493</v>
      </c>
      <c r="E542" s="171">
        <v>11018980</v>
      </c>
      <c r="F542" s="171">
        <v>11306731</v>
      </c>
      <c r="G542" s="171">
        <v>11104988</v>
      </c>
      <c r="H542" s="171">
        <v>11104988</v>
      </c>
      <c r="I542" s="171">
        <v>10052617</v>
      </c>
      <c r="J542" s="171">
        <v>10052618</v>
      </c>
      <c r="K542" s="171">
        <v>10060064</v>
      </c>
      <c r="L542" s="171">
        <v>10060064</v>
      </c>
      <c r="M542" s="171">
        <v>9910292</v>
      </c>
      <c r="N542" s="171">
        <v>9910293</v>
      </c>
      <c r="O542" s="171">
        <v>9774696</v>
      </c>
      <c r="P542" s="171">
        <v>9517578</v>
      </c>
      <c r="Q542" s="171">
        <v>9330699</v>
      </c>
      <c r="R542" s="171">
        <v>9330699</v>
      </c>
      <c r="S542" s="171">
        <v>7392427</v>
      </c>
      <c r="T542" s="171">
        <v>7392427</v>
      </c>
      <c r="U542" s="171">
        <v>7831482</v>
      </c>
      <c r="V542" s="171">
        <v>7831481</v>
      </c>
      <c r="W542" s="171">
        <v>8408923</v>
      </c>
      <c r="X542" s="171">
        <v>8408923</v>
      </c>
      <c r="Y542" s="171">
        <v>8593687</v>
      </c>
      <c r="Z542" s="171">
        <v>8593686</v>
      </c>
      <c r="AA542" s="169"/>
      <c r="AB542" s="169"/>
      <c r="AC542" s="169"/>
      <c r="AD542" s="169"/>
      <c r="AE542" s="169"/>
      <c r="AF542" s="169"/>
      <c r="AG542" s="169"/>
      <c r="AH542" s="169"/>
      <c r="AI542" s="169"/>
      <c r="AJ542" s="169"/>
      <c r="AK542" s="169"/>
    </row>
    <row r="543" spans="2:37" s="168" customFormat="1" ht="14.25" hidden="1" outlineLevel="2">
      <c r="B543" s="168" t="s">
        <v>1</v>
      </c>
      <c r="D543" s="5" t="s">
        <v>494</v>
      </c>
      <c r="E543" s="171">
        <v>32086891</v>
      </c>
      <c r="F543" s="171">
        <v>32931541</v>
      </c>
      <c r="G543" s="171">
        <v>39072888</v>
      </c>
      <c r="H543" s="171">
        <v>39072888</v>
      </c>
      <c r="I543" s="171">
        <v>40741801</v>
      </c>
      <c r="J543" s="171">
        <v>40741801</v>
      </c>
      <c r="K543" s="171">
        <v>49155327</v>
      </c>
      <c r="L543" s="171">
        <v>49155327</v>
      </c>
      <c r="M543" s="171">
        <v>54856528</v>
      </c>
      <c r="N543" s="171">
        <v>54856528</v>
      </c>
      <c r="O543" s="171">
        <v>58585743</v>
      </c>
      <c r="P543" s="171">
        <v>56994651</v>
      </c>
      <c r="Q543" s="171">
        <v>63235414</v>
      </c>
      <c r="R543" s="171">
        <v>63235414</v>
      </c>
      <c r="S543" s="171">
        <v>64677826</v>
      </c>
      <c r="T543" s="171">
        <v>64677826</v>
      </c>
      <c r="U543" s="171">
        <v>66669272</v>
      </c>
      <c r="V543" s="171">
        <v>66669272</v>
      </c>
      <c r="W543" s="171">
        <v>69593608</v>
      </c>
      <c r="X543" s="171">
        <v>69593608</v>
      </c>
      <c r="Y543" s="171">
        <v>67796794</v>
      </c>
      <c r="Z543" s="171">
        <v>67796794</v>
      </c>
      <c r="AA543" s="169"/>
      <c r="AB543" s="169"/>
      <c r="AC543" s="169"/>
      <c r="AD543" s="169"/>
      <c r="AE543" s="169"/>
      <c r="AF543" s="169"/>
      <c r="AG543" s="169"/>
      <c r="AH543" s="169"/>
      <c r="AI543" s="169"/>
      <c r="AJ543" s="169"/>
      <c r="AK543" s="169"/>
    </row>
    <row r="544" spans="2:37" s="168" customFormat="1" ht="14.25" hidden="1" outlineLevel="2">
      <c r="B544" s="168" t="s">
        <v>1</v>
      </c>
      <c r="D544" s="5" t="s">
        <v>72</v>
      </c>
      <c r="E544" s="171">
        <v>11445598</v>
      </c>
      <c r="F544" s="171">
        <v>11746262</v>
      </c>
      <c r="G544" s="171">
        <v>11534385</v>
      </c>
      <c r="H544" s="171">
        <v>11534385</v>
      </c>
      <c r="I544" s="171">
        <v>11896934</v>
      </c>
      <c r="J544" s="171">
        <v>11896934</v>
      </c>
      <c r="K544" s="171">
        <v>13277866</v>
      </c>
      <c r="L544" s="171">
        <v>13277866</v>
      </c>
      <c r="M544" s="171">
        <v>13803602</v>
      </c>
      <c r="N544" s="171">
        <v>13803602</v>
      </c>
      <c r="O544" s="171">
        <v>13389075</v>
      </c>
      <c r="P544" s="171">
        <v>13036884</v>
      </c>
      <c r="Q544" s="171">
        <v>13895905</v>
      </c>
      <c r="R544" s="171">
        <v>13895905</v>
      </c>
      <c r="S544" s="171">
        <v>11812421</v>
      </c>
      <c r="T544" s="171">
        <v>11812421</v>
      </c>
      <c r="U544" s="171">
        <v>10492859</v>
      </c>
      <c r="V544" s="171">
        <v>10492858</v>
      </c>
      <c r="W544" s="171">
        <v>10544503</v>
      </c>
      <c r="X544" s="171">
        <v>10544503</v>
      </c>
      <c r="Y544" s="171">
        <v>10403331</v>
      </c>
      <c r="Z544" s="171">
        <v>10403331</v>
      </c>
      <c r="AA544" s="169"/>
      <c r="AB544" s="169"/>
      <c r="AC544" s="169"/>
      <c r="AD544" s="169"/>
      <c r="AE544" s="169"/>
      <c r="AF544" s="169"/>
      <c r="AG544" s="169"/>
      <c r="AH544" s="169"/>
      <c r="AI544" s="169"/>
      <c r="AJ544" s="169"/>
      <c r="AK544" s="169"/>
    </row>
    <row r="545" spans="2:37" s="168" customFormat="1" ht="14.25" hidden="1" outlineLevel="2">
      <c r="B545" s="168" t="s">
        <v>1</v>
      </c>
      <c r="D545" s="5" t="s">
        <v>73</v>
      </c>
      <c r="E545" s="171">
        <v>7896227</v>
      </c>
      <c r="F545" s="171">
        <v>8103503</v>
      </c>
      <c r="G545" s="171">
        <v>8450752</v>
      </c>
      <c r="H545" s="171">
        <v>8450752</v>
      </c>
      <c r="I545" s="171">
        <v>8053041</v>
      </c>
      <c r="J545" s="171">
        <v>8053041</v>
      </c>
      <c r="K545" s="171">
        <v>9967237</v>
      </c>
      <c r="L545" s="171">
        <v>9967237</v>
      </c>
      <c r="M545" s="171">
        <v>9728444</v>
      </c>
      <c r="N545" s="171">
        <v>9728445</v>
      </c>
      <c r="O545" s="171">
        <v>9279456</v>
      </c>
      <c r="P545" s="171">
        <v>8696320</v>
      </c>
      <c r="Q545" s="171">
        <v>8478044</v>
      </c>
      <c r="R545" s="171">
        <v>8478044</v>
      </c>
      <c r="S545" s="171">
        <v>7241535</v>
      </c>
      <c r="T545" s="171">
        <v>7241535</v>
      </c>
      <c r="U545" s="171">
        <v>6176665</v>
      </c>
      <c r="V545" s="171">
        <v>6176665</v>
      </c>
      <c r="W545" s="171">
        <v>6700306</v>
      </c>
      <c r="X545" s="171">
        <v>6700306</v>
      </c>
      <c r="Y545" s="171">
        <v>5672780</v>
      </c>
      <c r="Z545" s="171">
        <v>5672779</v>
      </c>
      <c r="AA545" s="169"/>
      <c r="AB545" s="169"/>
      <c r="AC545" s="169"/>
      <c r="AD545" s="169"/>
      <c r="AE545" s="169"/>
      <c r="AF545" s="169"/>
      <c r="AG545" s="169"/>
      <c r="AH545" s="169"/>
      <c r="AI545" s="169"/>
      <c r="AJ545" s="169"/>
      <c r="AK545" s="169"/>
    </row>
    <row r="546" spans="2:37" s="168" customFormat="1" ht="14.25" hidden="1" outlineLevel="2">
      <c r="B546" s="168" t="s">
        <v>1</v>
      </c>
      <c r="D546" s="5" t="s">
        <v>74</v>
      </c>
      <c r="E546" s="171">
        <v>7082680</v>
      </c>
      <c r="F546" s="171">
        <v>7268781</v>
      </c>
      <c r="G546" s="171">
        <v>8926748</v>
      </c>
      <c r="H546" s="171">
        <v>8926748</v>
      </c>
      <c r="I546" s="171">
        <v>8899420</v>
      </c>
      <c r="J546" s="171">
        <v>8899420</v>
      </c>
      <c r="K546" s="171">
        <v>10580526</v>
      </c>
      <c r="L546" s="171">
        <v>10580526</v>
      </c>
      <c r="M546" s="171">
        <v>12124659</v>
      </c>
      <c r="N546" s="171">
        <v>12124659</v>
      </c>
      <c r="O546" s="171">
        <v>14412855</v>
      </c>
      <c r="P546" s="171">
        <v>14021426</v>
      </c>
      <c r="Q546" s="171">
        <v>15609936</v>
      </c>
      <c r="R546" s="171">
        <v>15609936</v>
      </c>
      <c r="S546" s="171">
        <v>14426663</v>
      </c>
      <c r="T546" s="171">
        <v>14426663</v>
      </c>
      <c r="U546" s="171">
        <v>13340470</v>
      </c>
      <c r="V546" s="171">
        <v>13340469</v>
      </c>
      <c r="W546" s="171">
        <v>11986590</v>
      </c>
      <c r="X546" s="171">
        <v>11986590</v>
      </c>
      <c r="Y546" s="171">
        <v>11153177</v>
      </c>
      <c r="Z546" s="171">
        <v>11153176</v>
      </c>
      <c r="AA546" s="169"/>
      <c r="AB546" s="169"/>
      <c r="AC546" s="169"/>
      <c r="AD546" s="169"/>
      <c r="AE546" s="169"/>
      <c r="AF546" s="169"/>
      <c r="AG546" s="169"/>
      <c r="AH546" s="169"/>
      <c r="AI546" s="169"/>
      <c r="AJ546" s="169"/>
      <c r="AK546" s="169"/>
    </row>
    <row r="547" spans="2:37" s="168" customFormat="1" ht="14.25" hidden="1" outlineLevel="2">
      <c r="B547" s="168" t="s">
        <v>1</v>
      </c>
      <c r="D547" s="5" t="s">
        <v>495</v>
      </c>
      <c r="E547" s="171">
        <v>5995539</v>
      </c>
      <c r="F547" s="171">
        <v>6152680</v>
      </c>
      <c r="G547" s="171">
        <v>7373566</v>
      </c>
      <c r="H547" s="171">
        <v>7373566</v>
      </c>
      <c r="I547" s="171">
        <v>7370021</v>
      </c>
      <c r="J547" s="171">
        <v>7370022</v>
      </c>
      <c r="K547" s="171">
        <v>7803906</v>
      </c>
      <c r="L547" s="171">
        <v>7803906</v>
      </c>
      <c r="M547" s="171">
        <v>9419309</v>
      </c>
      <c r="N547" s="171">
        <v>9419309</v>
      </c>
      <c r="O547" s="171">
        <v>10162878</v>
      </c>
      <c r="P547" s="171">
        <v>9551791</v>
      </c>
      <c r="Q547" s="171">
        <v>9585132</v>
      </c>
      <c r="R547" s="171">
        <v>9585132</v>
      </c>
      <c r="S547" s="171">
        <v>9679625</v>
      </c>
      <c r="T547" s="171">
        <v>9679625</v>
      </c>
      <c r="U547" s="171">
        <v>9457033</v>
      </c>
      <c r="V547" s="171">
        <v>9457033</v>
      </c>
      <c r="W547" s="171">
        <v>8821067</v>
      </c>
      <c r="X547" s="171">
        <v>8821066</v>
      </c>
      <c r="Y547" s="171">
        <v>9546052</v>
      </c>
      <c r="Z547" s="171">
        <v>9546052</v>
      </c>
      <c r="AA547" s="169"/>
      <c r="AB547" s="169"/>
      <c r="AC547" s="169"/>
      <c r="AD547" s="169"/>
      <c r="AE547" s="169"/>
      <c r="AF547" s="169"/>
      <c r="AG547" s="169"/>
      <c r="AH547" s="169"/>
      <c r="AI547" s="169"/>
      <c r="AJ547" s="169"/>
      <c r="AK547" s="169"/>
    </row>
    <row r="548" spans="2:37" s="168" customFormat="1" ht="14.25" hidden="1" outlineLevel="2">
      <c r="B548" s="168" t="s">
        <v>1</v>
      </c>
      <c r="D548" s="5" t="s">
        <v>496</v>
      </c>
      <c r="E548" s="171">
        <v>3813429</v>
      </c>
      <c r="F548" s="171">
        <v>3913783</v>
      </c>
      <c r="G548" s="171">
        <v>3553186</v>
      </c>
      <c r="H548" s="171">
        <v>3553186</v>
      </c>
      <c r="I548" s="171">
        <v>3727255</v>
      </c>
      <c r="J548" s="171">
        <v>3727256</v>
      </c>
      <c r="K548" s="171">
        <v>3836570</v>
      </c>
      <c r="L548" s="171">
        <v>3836570</v>
      </c>
      <c r="M548" s="171">
        <v>3990216</v>
      </c>
      <c r="N548" s="171">
        <v>3990216</v>
      </c>
      <c r="O548" s="171">
        <v>4023888</v>
      </c>
      <c r="P548" s="171">
        <v>3914607</v>
      </c>
      <c r="Q548" s="171">
        <v>4285578</v>
      </c>
      <c r="R548" s="171">
        <v>4285578</v>
      </c>
      <c r="S548" s="171">
        <v>3899207</v>
      </c>
      <c r="T548" s="171">
        <v>3899207</v>
      </c>
      <c r="U548" s="171">
        <v>3643381</v>
      </c>
      <c r="V548" s="171">
        <v>3643380</v>
      </c>
      <c r="W548" s="171">
        <v>3649450</v>
      </c>
      <c r="X548" s="171">
        <v>3649450</v>
      </c>
      <c r="Y548" s="171">
        <v>3773678</v>
      </c>
      <c r="Z548" s="171">
        <v>3773678</v>
      </c>
      <c r="AA548" s="169"/>
      <c r="AB548" s="169"/>
      <c r="AC548" s="169"/>
      <c r="AD548" s="169"/>
      <c r="AE548" s="169"/>
      <c r="AF548" s="169"/>
      <c r="AG548" s="169"/>
      <c r="AH548" s="169"/>
      <c r="AI548" s="169"/>
      <c r="AJ548" s="169"/>
      <c r="AK548" s="169"/>
    </row>
    <row r="549" spans="2:37" s="168" customFormat="1" ht="14.25" hidden="1" outlineLevel="2">
      <c r="B549" s="168" t="s">
        <v>1</v>
      </c>
      <c r="D549" s="5" t="s">
        <v>77</v>
      </c>
      <c r="E549" s="171">
        <v>8655279</v>
      </c>
      <c r="F549" s="171">
        <v>8882059</v>
      </c>
      <c r="G549" s="171">
        <v>8833580</v>
      </c>
      <c r="H549" s="171">
        <v>8833580</v>
      </c>
      <c r="I549" s="171">
        <v>8366653</v>
      </c>
      <c r="J549" s="171">
        <v>8366654</v>
      </c>
      <c r="K549" s="171">
        <v>8621081</v>
      </c>
      <c r="L549" s="171">
        <v>8621081</v>
      </c>
      <c r="M549" s="171">
        <v>7864890</v>
      </c>
      <c r="N549" s="171">
        <v>7864889</v>
      </c>
      <c r="O549" s="171">
        <v>7334347</v>
      </c>
      <c r="P549" s="171">
        <v>7135868</v>
      </c>
      <c r="Q549" s="171">
        <v>6761400</v>
      </c>
      <c r="R549" s="171">
        <v>6761400</v>
      </c>
      <c r="S549" s="171">
        <v>6243805</v>
      </c>
      <c r="T549" s="171">
        <v>6243805</v>
      </c>
      <c r="U549" s="171">
        <v>6541972</v>
      </c>
      <c r="V549" s="171">
        <v>6541972</v>
      </c>
      <c r="W549" s="171">
        <v>7053468</v>
      </c>
      <c r="X549" s="171">
        <v>7053468</v>
      </c>
      <c r="Y549" s="171">
        <v>8040322</v>
      </c>
      <c r="Z549" s="171">
        <v>8040321</v>
      </c>
      <c r="AA549" s="169"/>
      <c r="AB549" s="169"/>
      <c r="AC549" s="169"/>
      <c r="AD549" s="169"/>
      <c r="AE549" s="169"/>
      <c r="AF549" s="169"/>
      <c r="AG549" s="169"/>
      <c r="AH549" s="169"/>
      <c r="AI549" s="169"/>
      <c r="AJ549" s="169"/>
      <c r="AK549" s="169"/>
    </row>
    <row r="550" spans="2:37" s="168" customFormat="1" ht="14.25" hidden="1" outlineLevel="2">
      <c r="B550" s="168" t="s">
        <v>1</v>
      </c>
      <c r="D550" s="5" t="s">
        <v>78</v>
      </c>
      <c r="E550" s="171">
        <v>3566972</v>
      </c>
      <c r="F550" s="171">
        <v>3660701</v>
      </c>
      <c r="G550" s="171">
        <v>3578128</v>
      </c>
      <c r="H550" s="171">
        <v>3578128</v>
      </c>
      <c r="I550" s="171">
        <v>3225178</v>
      </c>
      <c r="J550" s="171">
        <v>3225179</v>
      </c>
      <c r="K550" s="171">
        <v>3294704</v>
      </c>
      <c r="L550" s="171">
        <v>3294704</v>
      </c>
      <c r="M550" s="171">
        <v>3643558</v>
      </c>
      <c r="N550" s="171">
        <v>3643558</v>
      </c>
      <c r="O550" s="171">
        <v>3682932</v>
      </c>
      <c r="P550" s="171">
        <v>3368754</v>
      </c>
      <c r="Q550" s="171">
        <v>3383947</v>
      </c>
      <c r="R550" s="171">
        <v>3383947</v>
      </c>
      <c r="S550" s="171">
        <v>3508821</v>
      </c>
      <c r="T550" s="171">
        <v>3508821</v>
      </c>
      <c r="U550" s="171">
        <v>3870715</v>
      </c>
      <c r="V550" s="171">
        <v>3870715</v>
      </c>
      <c r="W550" s="171">
        <v>4052031</v>
      </c>
      <c r="X550" s="171">
        <v>4052030</v>
      </c>
      <c r="Y550" s="171">
        <v>3732910</v>
      </c>
      <c r="Z550" s="171">
        <v>3732909</v>
      </c>
      <c r="AA550" s="169"/>
      <c r="AB550" s="169"/>
      <c r="AC550" s="169"/>
      <c r="AD550" s="169"/>
      <c r="AE550" s="169"/>
      <c r="AF550" s="169"/>
      <c r="AG550" s="169"/>
      <c r="AH550" s="169"/>
      <c r="AI550" s="169"/>
      <c r="AJ550" s="169"/>
      <c r="AK550" s="169"/>
    </row>
    <row r="551" spans="2:37" s="168" customFormat="1" ht="14.25" hidden="1" outlineLevel="2">
      <c r="B551" s="168" t="s">
        <v>1</v>
      </c>
      <c r="D551" s="5" t="s">
        <v>79</v>
      </c>
      <c r="E551" s="171">
        <v>6680908</v>
      </c>
      <c r="F551" s="171">
        <v>6856779</v>
      </c>
      <c r="G551" s="171">
        <v>6459205</v>
      </c>
      <c r="H551" s="171">
        <v>6459205</v>
      </c>
      <c r="I551" s="171">
        <v>6880894</v>
      </c>
      <c r="J551" s="171">
        <v>6880894</v>
      </c>
      <c r="K551" s="171">
        <v>7499508</v>
      </c>
      <c r="L551" s="171">
        <v>7499508</v>
      </c>
      <c r="M551" s="171">
        <v>8145155</v>
      </c>
      <c r="N551" s="171">
        <v>8145155</v>
      </c>
      <c r="O551" s="171">
        <v>8301987</v>
      </c>
      <c r="P551" s="171">
        <v>8077041</v>
      </c>
      <c r="Q551" s="171">
        <v>8901844</v>
      </c>
      <c r="R551" s="171">
        <v>8901844</v>
      </c>
      <c r="S551" s="171">
        <v>7229393</v>
      </c>
      <c r="T551" s="171">
        <v>7229393</v>
      </c>
      <c r="U551" s="171">
        <v>7161990</v>
      </c>
      <c r="V551" s="171">
        <v>7161990</v>
      </c>
      <c r="W551" s="171">
        <v>6297006</v>
      </c>
      <c r="X551" s="171">
        <v>6297006</v>
      </c>
      <c r="Y551" s="171">
        <v>6330320</v>
      </c>
      <c r="Z551" s="171">
        <v>6330319</v>
      </c>
      <c r="AA551" s="169"/>
      <c r="AB551" s="169"/>
      <c r="AC551" s="169"/>
      <c r="AD551" s="169"/>
      <c r="AE551" s="169"/>
      <c r="AF551" s="169"/>
      <c r="AG551" s="169"/>
      <c r="AH551" s="169"/>
      <c r="AI551" s="169"/>
      <c r="AJ551" s="169"/>
      <c r="AK551" s="169"/>
    </row>
    <row r="552" spans="2:37" s="168" customFormat="1" ht="14.25" hidden="1" outlineLevel="2">
      <c r="B552" s="168" t="s">
        <v>1</v>
      </c>
      <c r="D552" s="5" t="s">
        <v>80</v>
      </c>
      <c r="E552" s="171">
        <v>2125000</v>
      </c>
      <c r="F552" s="171">
        <v>2125000</v>
      </c>
      <c r="G552" s="171">
        <v>2318375</v>
      </c>
      <c r="H552" s="171">
        <v>2318375</v>
      </c>
      <c r="I552" s="171">
        <v>2092187</v>
      </c>
      <c r="J552" s="171">
        <v>2092187</v>
      </c>
      <c r="K552" s="171">
        <v>2086756</v>
      </c>
      <c r="L552" s="171">
        <v>2086756</v>
      </c>
      <c r="M552" s="171">
        <v>1587340</v>
      </c>
      <c r="N552" s="171">
        <v>1587340</v>
      </c>
      <c r="O552" s="171">
        <v>1428828</v>
      </c>
      <c r="P552" s="171">
        <v>1391331</v>
      </c>
      <c r="Q552" s="171">
        <v>1961669</v>
      </c>
      <c r="R552" s="171">
        <v>1961669</v>
      </c>
      <c r="S552" s="171">
        <v>2651352</v>
      </c>
      <c r="T552" s="171">
        <v>2651352</v>
      </c>
      <c r="U552" s="171">
        <v>2817753</v>
      </c>
      <c r="V552" s="171">
        <v>2817753</v>
      </c>
      <c r="W552" s="171">
        <v>2911648</v>
      </c>
      <c r="X552" s="171">
        <v>2911648</v>
      </c>
      <c r="Y552" s="171">
        <v>2770716</v>
      </c>
      <c r="Z552" s="171">
        <v>2770715</v>
      </c>
      <c r="AA552" s="169"/>
      <c r="AB552" s="169"/>
      <c r="AC552" s="169"/>
      <c r="AD552" s="169"/>
      <c r="AE552" s="169"/>
      <c r="AF552" s="169"/>
      <c r="AG552" s="169"/>
      <c r="AH552" s="169"/>
      <c r="AI552" s="169"/>
      <c r="AJ552" s="169"/>
      <c r="AK552" s="169"/>
    </row>
    <row r="553" spans="2:37" s="168" customFormat="1" ht="14.25" hidden="1" outlineLevel="2">
      <c r="B553" s="168" t="s">
        <v>1</v>
      </c>
      <c r="D553" s="5" t="s">
        <v>497</v>
      </c>
      <c r="E553" s="171">
        <v>31727854</v>
      </c>
      <c r="F553" s="171">
        <v>32560175</v>
      </c>
      <c r="G553" s="171">
        <v>36747063</v>
      </c>
      <c r="H553" s="171">
        <v>36747063</v>
      </c>
      <c r="I553" s="171">
        <v>33174368</v>
      </c>
      <c r="J553" s="171">
        <v>33174369</v>
      </c>
      <c r="K553" s="171">
        <v>35167193</v>
      </c>
      <c r="L553" s="171">
        <v>35167193</v>
      </c>
      <c r="M553" s="171">
        <v>37123012</v>
      </c>
      <c r="N553" s="171">
        <v>37123013</v>
      </c>
      <c r="O553" s="171">
        <v>36971314</v>
      </c>
      <c r="P553" s="171">
        <v>35967234</v>
      </c>
      <c r="Q553" s="171">
        <v>36100675</v>
      </c>
      <c r="R553" s="171">
        <v>36100675</v>
      </c>
      <c r="S553" s="171">
        <v>33030297</v>
      </c>
      <c r="T553" s="171">
        <v>33030297</v>
      </c>
      <c r="U553" s="171">
        <v>32508484</v>
      </c>
      <c r="V553" s="171">
        <v>32508483</v>
      </c>
      <c r="W553" s="171">
        <v>34239497</v>
      </c>
      <c r="X553" s="171">
        <v>34239496</v>
      </c>
      <c r="Y553" s="171">
        <v>36213885</v>
      </c>
      <c r="Z553" s="171">
        <v>36213885</v>
      </c>
      <c r="AA553" s="169"/>
      <c r="AB553" s="169"/>
      <c r="AC553" s="169"/>
      <c r="AD553" s="169"/>
      <c r="AE553" s="169"/>
      <c r="AF553" s="169"/>
      <c r="AG553" s="169"/>
      <c r="AH553" s="169"/>
      <c r="AI553" s="169"/>
      <c r="AJ553" s="169"/>
      <c r="AK553" s="169"/>
    </row>
    <row r="554" spans="2:37" s="168" customFormat="1" ht="14.25" hidden="1" outlineLevel="2">
      <c r="B554" s="168" t="s">
        <v>1</v>
      </c>
      <c r="D554" s="5" t="s">
        <v>82</v>
      </c>
      <c r="E554" s="171">
        <v>12336987</v>
      </c>
      <c r="F554" s="171">
        <v>12661581</v>
      </c>
      <c r="G554" s="171">
        <v>13400195</v>
      </c>
      <c r="H554" s="171">
        <v>13400195</v>
      </c>
      <c r="I554" s="171">
        <v>13125022</v>
      </c>
      <c r="J554" s="171">
        <v>13125022</v>
      </c>
      <c r="K554" s="171">
        <v>14372258</v>
      </c>
      <c r="L554" s="171">
        <v>14372258</v>
      </c>
      <c r="M554" s="171">
        <v>14512858</v>
      </c>
      <c r="N554" s="171">
        <v>14512859</v>
      </c>
      <c r="O554" s="171">
        <v>14360753</v>
      </c>
      <c r="P554" s="171">
        <v>13983003</v>
      </c>
      <c r="Q554" s="171">
        <v>13604871</v>
      </c>
      <c r="R554" s="171">
        <v>13604871</v>
      </c>
      <c r="S554" s="171">
        <v>11750759</v>
      </c>
      <c r="T554" s="171">
        <v>11750759</v>
      </c>
      <c r="U554" s="171">
        <v>12243526</v>
      </c>
      <c r="V554" s="171">
        <v>12243526</v>
      </c>
      <c r="W554" s="171">
        <v>11621562</v>
      </c>
      <c r="X554" s="171">
        <v>11621562</v>
      </c>
      <c r="Y554" s="171">
        <v>11153712</v>
      </c>
      <c r="Z554" s="171">
        <v>11153712</v>
      </c>
      <c r="AA554" s="169"/>
      <c r="AB554" s="169"/>
      <c r="AC554" s="169"/>
      <c r="AD554" s="169"/>
      <c r="AE554" s="169"/>
      <c r="AF554" s="169"/>
      <c r="AG554" s="169"/>
      <c r="AH554" s="169"/>
      <c r="AI554" s="169"/>
      <c r="AJ554" s="169"/>
      <c r="AK554" s="169"/>
    </row>
    <row r="555" spans="2:37" s="168" customFormat="1" ht="14.25" hidden="1" outlineLevel="2">
      <c r="B555" s="168" t="s">
        <v>1</v>
      </c>
      <c r="D555" s="5" t="s">
        <v>83</v>
      </c>
      <c r="E555" s="171">
        <v>16833409</v>
      </c>
      <c r="F555" s="171">
        <v>17275287</v>
      </c>
      <c r="G555" s="171">
        <v>19463483</v>
      </c>
      <c r="H555" s="171">
        <v>19463483</v>
      </c>
      <c r="I555" s="171">
        <v>19935083</v>
      </c>
      <c r="J555" s="171">
        <v>19935084</v>
      </c>
      <c r="K555" s="171">
        <v>23962221</v>
      </c>
      <c r="L555" s="171">
        <v>23962221</v>
      </c>
      <c r="M555" s="171">
        <v>25271074</v>
      </c>
      <c r="N555" s="171">
        <v>25271074</v>
      </c>
      <c r="O555" s="171">
        <v>28750267</v>
      </c>
      <c r="P555" s="171">
        <v>27969794</v>
      </c>
      <c r="Q555" s="171">
        <v>31885335</v>
      </c>
      <c r="R555" s="171">
        <v>31885335</v>
      </c>
      <c r="S555" s="171">
        <v>31439246</v>
      </c>
      <c r="T555" s="171">
        <v>31439246</v>
      </c>
      <c r="U555" s="171">
        <v>33607193</v>
      </c>
      <c r="V555" s="171">
        <v>33607192</v>
      </c>
      <c r="W555" s="171">
        <v>34383650</v>
      </c>
      <c r="X555" s="171">
        <v>34383650</v>
      </c>
      <c r="Y555" s="171">
        <v>34837645</v>
      </c>
      <c r="Z555" s="171">
        <v>34837644</v>
      </c>
      <c r="AA555" s="169"/>
      <c r="AB555" s="169"/>
      <c r="AC555" s="169"/>
      <c r="AD555" s="169"/>
      <c r="AE555" s="169"/>
      <c r="AF555" s="169"/>
      <c r="AG555" s="169"/>
      <c r="AH555" s="169"/>
      <c r="AI555" s="169"/>
      <c r="AJ555" s="169"/>
      <c r="AK555" s="169"/>
    </row>
    <row r="556" spans="2:37" s="168" customFormat="1" ht="14.25" hidden="1" outlineLevel="2">
      <c r="B556" s="168" t="s">
        <v>1</v>
      </c>
      <c r="D556" s="5" t="s">
        <v>84</v>
      </c>
      <c r="E556" s="171">
        <v>6070729</v>
      </c>
      <c r="F556" s="171">
        <v>6230610</v>
      </c>
      <c r="G556" s="171">
        <v>6214244</v>
      </c>
      <c r="H556" s="171">
        <v>6214244</v>
      </c>
      <c r="I556" s="171">
        <v>6358951</v>
      </c>
      <c r="J556" s="171">
        <v>6358951</v>
      </c>
      <c r="K556" s="171">
        <v>7752535</v>
      </c>
      <c r="L556" s="171">
        <v>7752535</v>
      </c>
      <c r="M556" s="171">
        <v>7157898</v>
      </c>
      <c r="N556" s="171">
        <v>7157897</v>
      </c>
      <c r="O556" s="171">
        <v>7030420</v>
      </c>
      <c r="P556" s="171">
        <v>6845551</v>
      </c>
      <c r="Q556" s="171">
        <v>7306967</v>
      </c>
      <c r="R556" s="171">
        <v>7306967</v>
      </c>
      <c r="S556" s="171">
        <v>6071431</v>
      </c>
      <c r="T556" s="171">
        <v>6071431</v>
      </c>
      <c r="U556" s="171">
        <v>5760106</v>
      </c>
      <c r="V556" s="171">
        <v>5760105</v>
      </c>
      <c r="W556" s="171">
        <v>6040237</v>
      </c>
      <c r="X556" s="171">
        <v>6040236</v>
      </c>
      <c r="Y556" s="171">
        <v>6745638</v>
      </c>
      <c r="Z556" s="171">
        <v>6745638</v>
      </c>
      <c r="AA556" s="169"/>
      <c r="AB556" s="169"/>
      <c r="AC556" s="169"/>
      <c r="AD556" s="169"/>
      <c r="AE556" s="169"/>
      <c r="AF556" s="169"/>
      <c r="AG556" s="169"/>
      <c r="AH556" s="169"/>
      <c r="AI556" s="169"/>
      <c r="AJ556" s="169"/>
      <c r="AK556" s="169"/>
    </row>
    <row r="557" spans="2:37" s="168" customFormat="1" ht="14.25" hidden="1" outlineLevel="2">
      <c r="B557" s="168" t="s">
        <v>1</v>
      </c>
      <c r="D557" s="5" t="s">
        <v>498</v>
      </c>
      <c r="E557" s="171">
        <v>38411147</v>
      </c>
      <c r="F557" s="171">
        <v>39420190</v>
      </c>
      <c r="G557" s="171">
        <v>40228007</v>
      </c>
      <c r="H557" s="171">
        <v>40228007</v>
      </c>
      <c r="I557" s="171">
        <v>40044562</v>
      </c>
      <c r="J557" s="171">
        <v>40044562</v>
      </c>
      <c r="K557" s="171">
        <v>43372228</v>
      </c>
      <c r="L557" s="171">
        <v>43372228</v>
      </c>
      <c r="M557" s="171">
        <v>45442760</v>
      </c>
      <c r="N557" s="171">
        <v>45442760</v>
      </c>
      <c r="O557" s="171">
        <v>51131661</v>
      </c>
      <c r="P557" s="171">
        <v>48231367</v>
      </c>
      <c r="Q557" s="171">
        <v>51753799</v>
      </c>
      <c r="R557" s="171">
        <v>51753799</v>
      </c>
      <c r="S557" s="171">
        <v>48212443</v>
      </c>
      <c r="T557" s="171">
        <v>48212443</v>
      </c>
      <c r="U557" s="171">
        <v>49940122</v>
      </c>
      <c r="V557" s="171">
        <v>49940122</v>
      </c>
      <c r="W557" s="171">
        <v>47936524</v>
      </c>
      <c r="X557" s="171">
        <v>47936524</v>
      </c>
      <c r="Y557" s="171">
        <v>47900537</v>
      </c>
      <c r="Z557" s="171">
        <v>47900536</v>
      </c>
      <c r="AA557" s="169"/>
      <c r="AB557" s="169"/>
      <c r="AC557" s="169"/>
      <c r="AD557" s="169"/>
      <c r="AE557" s="169"/>
      <c r="AF557" s="169"/>
      <c r="AG557" s="169"/>
      <c r="AH557" s="169"/>
      <c r="AI557" s="169"/>
      <c r="AJ557" s="169"/>
      <c r="AK557" s="169"/>
    </row>
    <row r="558" spans="2:37" s="168" customFormat="1" ht="14.25" hidden="1" outlineLevel="2">
      <c r="B558" s="168" t="s">
        <v>1</v>
      </c>
      <c r="D558" s="5" t="s">
        <v>499</v>
      </c>
      <c r="E558" s="171">
        <v>5508194</v>
      </c>
      <c r="F558" s="171">
        <v>5652863</v>
      </c>
      <c r="G558" s="171">
        <v>6312297</v>
      </c>
      <c r="H558" s="171">
        <v>6312297</v>
      </c>
      <c r="I558" s="171">
        <v>6082607</v>
      </c>
      <c r="J558" s="171">
        <v>6082608</v>
      </c>
      <c r="K558" s="171">
        <v>6155207</v>
      </c>
      <c r="L558" s="171">
        <v>6155207</v>
      </c>
      <c r="M558" s="171">
        <v>7050649</v>
      </c>
      <c r="N558" s="171">
        <v>7050650</v>
      </c>
      <c r="O558" s="171">
        <v>7868144</v>
      </c>
      <c r="P558" s="171">
        <v>7654458</v>
      </c>
      <c r="Q558" s="171">
        <v>7570690</v>
      </c>
      <c r="R558" s="171">
        <v>7570690</v>
      </c>
      <c r="S558" s="171">
        <v>6658233</v>
      </c>
      <c r="T558" s="171">
        <v>6658233</v>
      </c>
      <c r="U558" s="171">
        <v>6457904</v>
      </c>
      <c r="V558" s="171">
        <v>6457903</v>
      </c>
      <c r="W558" s="171">
        <v>5662141</v>
      </c>
      <c r="X558" s="171">
        <v>5662141</v>
      </c>
      <c r="Y558" s="171">
        <v>5471043</v>
      </c>
      <c r="Z558" s="171">
        <v>5471042</v>
      </c>
      <c r="AA558" s="169"/>
      <c r="AB558" s="169"/>
      <c r="AC558" s="169"/>
      <c r="AD558" s="169"/>
      <c r="AE558" s="169"/>
      <c r="AF558" s="169"/>
      <c r="AG558" s="169"/>
      <c r="AH558" s="169"/>
      <c r="AI558" s="169"/>
      <c r="AJ558" s="169"/>
      <c r="AK558" s="169"/>
    </row>
    <row r="559" spans="2:37" s="168" customFormat="1" ht="14.25" hidden="1" outlineLevel="2">
      <c r="B559" s="168" t="s">
        <v>1</v>
      </c>
      <c r="D559" s="5" t="s">
        <v>87</v>
      </c>
      <c r="E559" s="171">
        <v>8403207</v>
      </c>
      <c r="F559" s="171">
        <v>8623352</v>
      </c>
      <c r="G559" s="171">
        <v>8998778</v>
      </c>
      <c r="H559" s="171">
        <v>8998778</v>
      </c>
      <c r="I559" s="171">
        <v>8184552</v>
      </c>
      <c r="J559" s="171">
        <v>8184553</v>
      </c>
      <c r="K559" s="171">
        <v>8944049</v>
      </c>
      <c r="L559" s="171">
        <v>8944049</v>
      </c>
      <c r="M559" s="171">
        <v>9106535</v>
      </c>
      <c r="N559" s="171">
        <v>9106535</v>
      </c>
      <c r="O559" s="171">
        <v>8844265</v>
      </c>
      <c r="P559" s="171">
        <v>8604068</v>
      </c>
      <c r="Q559" s="171">
        <v>7682940</v>
      </c>
      <c r="R559" s="171">
        <v>7682940</v>
      </c>
      <c r="S559" s="171">
        <v>5660654</v>
      </c>
      <c r="T559" s="171">
        <v>5660654</v>
      </c>
      <c r="U559" s="171">
        <v>5911802</v>
      </c>
      <c r="V559" s="171">
        <v>5911801</v>
      </c>
      <c r="W559" s="171">
        <v>5933552</v>
      </c>
      <c r="X559" s="171">
        <v>5933551</v>
      </c>
      <c r="Y559" s="171">
        <v>6007201</v>
      </c>
      <c r="Z559" s="171">
        <v>6007200</v>
      </c>
      <c r="AA559" s="169"/>
      <c r="AB559" s="169"/>
      <c r="AC559" s="169"/>
      <c r="AD559" s="169"/>
      <c r="AE559" s="169"/>
      <c r="AF559" s="169"/>
      <c r="AG559" s="169"/>
      <c r="AH559" s="169"/>
      <c r="AI559" s="169"/>
      <c r="AJ559" s="169"/>
      <c r="AK559" s="169"/>
    </row>
    <row r="560" spans="2:37" s="168" customFormat="1" ht="14.25" hidden="1" outlineLevel="2">
      <c r="B560" s="168" t="s">
        <v>1</v>
      </c>
      <c r="D560" s="5" t="s">
        <v>88</v>
      </c>
      <c r="E560" s="171">
        <v>11649969</v>
      </c>
      <c r="F560" s="171">
        <v>11955891</v>
      </c>
      <c r="G560" s="171">
        <v>11640122</v>
      </c>
      <c r="H560" s="171">
        <v>11640122</v>
      </c>
      <c r="I560" s="171">
        <v>10872778</v>
      </c>
      <c r="J560" s="171">
        <v>10872778</v>
      </c>
      <c r="K560" s="171">
        <v>12289481</v>
      </c>
      <c r="L560" s="171">
        <v>12289481</v>
      </c>
      <c r="M560" s="171">
        <v>13982821</v>
      </c>
      <c r="N560" s="171">
        <v>13982821</v>
      </c>
      <c r="O560" s="171">
        <v>12909819</v>
      </c>
      <c r="P560" s="171">
        <v>11306919</v>
      </c>
      <c r="Q560" s="171">
        <v>11382503</v>
      </c>
      <c r="R560" s="171">
        <v>11382503</v>
      </c>
      <c r="S560" s="171">
        <v>3310874</v>
      </c>
      <c r="T560" s="171">
        <v>3310875</v>
      </c>
      <c r="U560" s="171">
        <v>4073326</v>
      </c>
      <c r="V560" s="171">
        <v>4073325</v>
      </c>
      <c r="W560" s="171">
        <v>4024991</v>
      </c>
      <c r="X560" s="171">
        <v>4024990</v>
      </c>
      <c r="Y560" s="171">
        <v>5606099</v>
      </c>
      <c r="Z560" s="171">
        <v>5606098</v>
      </c>
      <c r="AA560" s="169"/>
      <c r="AB560" s="169"/>
      <c r="AC560" s="169"/>
      <c r="AD560" s="169"/>
      <c r="AE560" s="169"/>
      <c r="AF560" s="169"/>
      <c r="AG560" s="169"/>
      <c r="AH560" s="169"/>
      <c r="AI560" s="169"/>
      <c r="AJ560" s="169"/>
      <c r="AK560" s="169"/>
    </row>
    <row r="561" spans="2:37" s="168" customFormat="1" ht="14.25" hidden="1" outlineLevel="2">
      <c r="B561" s="168" t="s">
        <v>1</v>
      </c>
      <c r="D561" s="5" t="s">
        <v>89</v>
      </c>
      <c r="E561" s="171">
        <v>9595468</v>
      </c>
      <c r="F561" s="171">
        <v>9847441</v>
      </c>
      <c r="G561" s="171">
        <v>10515602</v>
      </c>
      <c r="H561" s="171">
        <v>10515602</v>
      </c>
      <c r="I561" s="171">
        <v>10287213</v>
      </c>
      <c r="J561" s="171">
        <v>10287214</v>
      </c>
      <c r="K561" s="171">
        <v>11071406</v>
      </c>
      <c r="L561" s="171">
        <v>11071406</v>
      </c>
      <c r="M561" s="171">
        <v>11574177</v>
      </c>
      <c r="N561" s="171">
        <v>11574177</v>
      </c>
      <c r="O561" s="171">
        <v>11937840</v>
      </c>
      <c r="P561" s="171">
        <v>10455433</v>
      </c>
      <c r="Q561" s="171">
        <v>11138008</v>
      </c>
      <c r="R561" s="171">
        <v>11138008</v>
      </c>
      <c r="S561" s="171">
        <v>9906509</v>
      </c>
      <c r="T561" s="171">
        <v>9906509</v>
      </c>
      <c r="U561" s="171">
        <v>9565396</v>
      </c>
      <c r="V561" s="171">
        <v>9565395</v>
      </c>
      <c r="W561" s="171">
        <v>9935885</v>
      </c>
      <c r="X561" s="171">
        <v>9935885</v>
      </c>
      <c r="Y561" s="171">
        <v>9872679</v>
      </c>
      <c r="Z561" s="171">
        <v>9872679</v>
      </c>
      <c r="AA561" s="169"/>
      <c r="AB561" s="169"/>
      <c r="AC561" s="169"/>
      <c r="AD561" s="169"/>
      <c r="AE561" s="169"/>
      <c r="AF561" s="169"/>
      <c r="AG561" s="169"/>
      <c r="AH561" s="169"/>
      <c r="AI561" s="169"/>
      <c r="AJ561" s="169"/>
      <c r="AK561" s="169"/>
    </row>
    <row r="562" spans="2:37" s="168" customFormat="1" ht="14.25" hidden="1" outlineLevel="2">
      <c r="B562" s="168" t="s">
        <v>1</v>
      </c>
      <c r="D562" s="5" t="s">
        <v>90</v>
      </c>
      <c r="E562" s="171">
        <v>15066820</v>
      </c>
      <c r="F562" s="171">
        <v>15463131</v>
      </c>
      <c r="G562" s="171">
        <v>16195891</v>
      </c>
      <c r="H562" s="171">
        <v>16195891</v>
      </c>
      <c r="I562" s="171">
        <v>15147365</v>
      </c>
      <c r="J562" s="171">
        <v>15147365</v>
      </c>
      <c r="K562" s="171">
        <v>15976253</v>
      </c>
      <c r="L562" s="171">
        <v>15976253</v>
      </c>
      <c r="M562" s="171">
        <v>16487450</v>
      </c>
      <c r="N562" s="171">
        <v>16487450</v>
      </c>
      <c r="O562" s="171">
        <v>17872530</v>
      </c>
      <c r="P562" s="171">
        <v>16187890</v>
      </c>
      <c r="Q562" s="171">
        <v>17471056</v>
      </c>
      <c r="R562" s="171">
        <v>17471056</v>
      </c>
      <c r="S562" s="171">
        <v>14727338</v>
      </c>
      <c r="T562" s="171">
        <v>14727338</v>
      </c>
      <c r="U562" s="171">
        <v>14558692</v>
      </c>
      <c r="V562" s="171">
        <v>14558692</v>
      </c>
      <c r="W562" s="171">
        <v>14471127</v>
      </c>
      <c r="X562" s="171">
        <v>14471126</v>
      </c>
      <c r="Y562" s="171">
        <v>15391039</v>
      </c>
      <c r="Z562" s="171">
        <v>15391038</v>
      </c>
      <c r="AA562" s="169"/>
      <c r="AB562" s="169"/>
      <c r="AC562" s="169"/>
      <c r="AD562" s="169"/>
      <c r="AE562" s="169"/>
      <c r="AF562" s="169"/>
      <c r="AG562" s="169"/>
      <c r="AH562" s="169"/>
      <c r="AI562" s="169"/>
      <c r="AJ562" s="169"/>
      <c r="AK562" s="169"/>
    </row>
    <row r="563" spans="2:37" s="168" customFormat="1" ht="14.25" hidden="1" outlineLevel="2">
      <c r="B563" s="168" t="s">
        <v>1</v>
      </c>
      <c r="D563" s="5" t="s">
        <v>500</v>
      </c>
      <c r="E563" s="171">
        <v>4902973</v>
      </c>
      <c r="F563" s="171">
        <v>5031674</v>
      </c>
      <c r="G563" s="171">
        <v>5613313</v>
      </c>
      <c r="H563" s="171">
        <v>5613313</v>
      </c>
      <c r="I563" s="171">
        <v>5069703</v>
      </c>
      <c r="J563" s="171">
        <v>5069703</v>
      </c>
      <c r="K563" s="171">
        <v>5446010</v>
      </c>
      <c r="L563" s="171">
        <v>5446010</v>
      </c>
      <c r="M563" s="171">
        <v>5389735</v>
      </c>
      <c r="N563" s="171">
        <v>5389735</v>
      </c>
      <c r="O563" s="171">
        <v>5247011</v>
      </c>
      <c r="P563" s="171">
        <v>5104872</v>
      </c>
      <c r="Q563" s="171">
        <v>5599929</v>
      </c>
      <c r="R563" s="171">
        <v>5599929</v>
      </c>
      <c r="S563" s="171">
        <v>4617907</v>
      </c>
      <c r="T563" s="171">
        <v>4617907</v>
      </c>
      <c r="U563" s="171">
        <v>4655106</v>
      </c>
      <c r="V563" s="171">
        <v>4655105</v>
      </c>
      <c r="W563" s="171">
        <v>4450062</v>
      </c>
      <c r="X563" s="171">
        <v>4450062</v>
      </c>
      <c r="Y563" s="171">
        <v>4114319</v>
      </c>
      <c r="Z563" s="171">
        <v>4114318</v>
      </c>
      <c r="AA563" s="169"/>
      <c r="AB563" s="169"/>
      <c r="AC563" s="169"/>
      <c r="AD563" s="169"/>
      <c r="AE563" s="169"/>
      <c r="AF563" s="169"/>
      <c r="AG563" s="169"/>
      <c r="AH563" s="169"/>
      <c r="AI563" s="169"/>
      <c r="AJ563" s="169"/>
      <c r="AK563" s="169"/>
    </row>
    <row r="564" spans="2:37" s="168" customFormat="1" ht="14.25" hidden="1" outlineLevel="2">
      <c r="B564" s="168" t="s">
        <v>1</v>
      </c>
      <c r="D564" s="5" t="s">
        <v>92</v>
      </c>
      <c r="E564" s="171">
        <v>7114188</v>
      </c>
      <c r="F564" s="171">
        <v>7301420</v>
      </c>
      <c r="G564" s="171">
        <v>7583090</v>
      </c>
      <c r="H564" s="171">
        <v>7583090</v>
      </c>
      <c r="I564" s="171">
        <v>6845321</v>
      </c>
      <c r="J564" s="171">
        <v>6845322</v>
      </c>
      <c r="K564" s="171">
        <v>6809116</v>
      </c>
      <c r="L564" s="171">
        <v>6809116</v>
      </c>
      <c r="M564" s="171">
        <v>6664213</v>
      </c>
      <c r="N564" s="171">
        <v>6664213</v>
      </c>
      <c r="O564" s="171">
        <v>6234004</v>
      </c>
      <c r="P564" s="171">
        <v>6070074</v>
      </c>
      <c r="Q564" s="171">
        <v>5882052</v>
      </c>
      <c r="R564" s="171">
        <v>5882052</v>
      </c>
      <c r="S564" s="171">
        <v>5209367</v>
      </c>
      <c r="T564" s="171">
        <v>5209367</v>
      </c>
      <c r="U564" s="171">
        <v>4768271</v>
      </c>
      <c r="V564" s="171">
        <v>4768271</v>
      </c>
      <c r="W564" s="171">
        <v>4420801</v>
      </c>
      <c r="X564" s="171">
        <v>4420800</v>
      </c>
      <c r="Y564" s="171">
        <v>4204979</v>
      </c>
      <c r="Z564" s="171">
        <v>4204978</v>
      </c>
      <c r="AA564" s="169"/>
      <c r="AB564" s="169"/>
      <c r="AC564" s="169"/>
      <c r="AD564" s="169"/>
      <c r="AE564" s="169"/>
      <c r="AF564" s="169"/>
      <c r="AG564" s="169"/>
      <c r="AH564" s="169"/>
      <c r="AI564" s="169"/>
      <c r="AJ564" s="169"/>
      <c r="AK564" s="169"/>
    </row>
    <row r="565" spans="2:37" s="168" customFormat="1" ht="14.25" hidden="1" outlineLevel="2">
      <c r="B565" s="168" t="s">
        <v>1</v>
      </c>
      <c r="D565" s="5" t="s">
        <v>93</v>
      </c>
      <c r="E565" s="171">
        <v>4823525</v>
      </c>
      <c r="F565" s="171">
        <v>4950642</v>
      </c>
      <c r="G565" s="171">
        <v>5359961</v>
      </c>
      <c r="H565" s="171">
        <v>5359961</v>
      </c>
      <c r="I565" s="171">
        <v>7277216</v>
      </c>
      <c r="J565" s="171">
        <v>7277217</v>
      </c>
      <c r="K565" s="171">
        <v>7732685</v>
      </c>
      <c r="L565" s="171">
        <v>7732685</v>
      </c>
      <c r="M565" s="171">
        <v>8234131</v>
      </c>
      <c r="N565" s="171">
        <v>8234130</v>
      </c>
      <c r="O565" s="171">
        <v>7419998</v>
      </c>
      <c r="P565" s="171">
        <v>7218901</v>
      </c>
      <c r="Q565" s="171">
        <v>7674508</v>
      </c>
      <c r="R565" s="171">
        <v>7674508</v>
      </c>
      <c r="S565" s="171">
        <v>6972922</v>
      </c>
      <c r="T565" s="171">
        <v>6972922</v>
      </c>
      <c r="U565" s="171">
        <v>7738521</v>
      </c>
      <c r="V565" s="171">
        <v>7738520</v>
      </c>
      <c r="W565" s="171">
        <v>7007425</v>
      </c>
      <c r="X565" s="171">
        <v>7007425</v>
      </c>
      <c r="Y565" s="171">
        <v>7411974</v>
      </c>
      <c r="Z565" s="171">
        <v>7411974</v>
      </c>
      <c r="AA565" s="169"/>
      <c r="AB565" s="169"/>
      <c r="AC565" s="169"/>
      <c r="AD565" s="169"/>
      <c r="AE565" s="169"/>
      <c r="AF565" s="169"/>
      <c r="AG565" s="169"/>
      <c r="AH565" s="169"/>
      <c r="AI565" s="169"/>
      <c r="AJ565" s="169"/>
      <c r="AK565" s="169"/>
    </row>
    <row r="566" spans="2:37" s="168" customFormat="1" ht="14.25" hidden="1" outlineLevel="2">
      <c r="B566" s="168" t="s">
        <v>1</v>
      </c>
      <c r="D566" s="5" t="s">
        <v>94</v>
      </c>
      <c r="E566" s="171">
        <v>2749830</v>
      </c>
      <c r="F566" s="171">
        <v>2822014</v>
      </c>
      <c r="G566" s="171">
        <v>2786282</v>
      </c>
      <c r="H566" s="171">
        <v>2786282</v>
      </c>
      <c r="I566" s="171">
        <v>2639964</v>
      </c>
      <c r="J566" s="171">
        <v>2639965</v>
      </c>
      <c r="K566" s="171">
        <v>2716581</v>
      </c>
      <c r="L566" s="171">
        <v>2716581</v>
      </c>
      <c r="M566" s="171">
        <v>3064009</v>
      </c>
      <c r="N566" s="171">
        <v>3064008</v>
      </c>
      <c r="O566" s="171">
        <v>3779296</v>
      </c>
      <c r="P566" s="171">
        <v>3676695</v>
      </c>
      <c r="Q566" s="171">
        <v>3312667</v>
      </c>
      <c r="R566" s="171">
        <v>3312667</v>
      </c>
      <c r="S566" s="171">
        <v>3059382</v>
      </c>
      <c r="T566" s="171">
        <v>3059382</v>
      </c>
      <c r="U566" s="171">
        <v>2687167</v>
      </c>
      <c r="V566" s="171">
        <v>2687166</v>
      </c>
      <c r="W566" s="171">
        <v>2830657</v>
      </c>
      <c r="X566" s="171">
        <v>2830656</v>
      </c>
      <c r="Y566" s="171">
        <v>2847985</v>
      </c>
      <c r="Z566" s="171">
        <v>2847984</v>
      </c>
      <c r="AA566" s="169"/>
      <c r="AB566" s="169"/>
      <c r="AC566" s="169"/>
      <c r="AD566" s="169"/>
      <c r="AE566" s="169"/>
      <c r="AF566" s="169"/>
      <c r="AG566" s="169"/>
      <c r="AH566" s="169"/>
      <c r="AI566" s="169"/>
      <c r="AJ566" s="169"/>
      <c r="AK566" s="169"/>
    </row>
    <row r="567" spans="2:37" s="168" customFormat="1" ht="14.25" hidden="1" outlineLevel="2">
      <c r="B567" s="168" t="s">
        <v>1</v>
      </c>
      <c r="D567" s="5" t="s">
        <v>95</v>
      </c>
      <c r="E567" s="171">
        <v>7709826</v>
      </c>
      <c r="F567" s="171">
        <v>7912501</v>
      </c>
      <c r="G567" s="171">
        <v>8083378</v>
      </c>
      <c r="H567" s="171">
        <v>8083378</v>
      </c>
      <c r="I567" s="171">
        <v>7893578</v>
      </c>
      <c r="J567" s="171">
        <v>7893578</v>
      </c>
      <c r="K567" s="171">
        <v>8112916</v>
      </c>
      <c r="L567" s="171">
        <v>8112916</v>
      </c>
      <c r="M567" s="171">
        <v>8416004</v>
      </c>
      <c r="N567" s="171">
        <v>8416004</v>
      </c>
      <c r="O567" s="171">
        <v>8083121</v>
      </c>
      <c r="P567" s="171">
        <v>7870501</v>
      </c>
      <c r="Q567" s="171">
        <v>8273709</v>
      </c>
      <c r="R567" s="171">
        <v>8273709</v>
      </c>
      <c r="S567" s="171">
        <v>7705759</v>
      </c>
      <c r="T567" s="171">
        <v>7705759</v>
      </c>
      <c r="U567" s="171">
        <v>7555627</v>
      </c>
      <c r="V567" s="171">
        <v>7555626</v>
      </c>
      <c r="W567" s="171">
        <v>7580769</v>
      </c>
      <c r="X567" s="171">
        <v>7580769</v>
      </c>
      <c r="Y567" s="171">
        <v>7649839</v>
      </c>
      <c r="Z567" s="171">
        <v>7649838</v>
      </c>
      <c r="AA567" s="169"/>
      <c r="AB567" s="169"/>
      <c r="AC567" s="169"/>
      <c r="AD567" s="169"/>
      <c r="AE567" s="169"/>
      <c r="AF567" s="169"/>
      <c r="AG567" s="169"/>
      <c r="AH567" s="169"/>
      <c r="AI567" s="169"/>
      <c r="AJ567" s="169"/>
      <c r="AK567" s="169"/>
    </row>
    <row r="568" spans="2:37" s="237" customFormat="1" ht="14.25" hidden="1" outlineLevel="2">
      <c r="B568" s="237" t="s">
        <v>1</v>
      </c>
      <c r="D568" s="329" t="s">
        <v>251</v>
      </c>
      <c r="E568" s="330">
        <f t="shared" ref="E568:Z568" si="95">SUM(E518:E567)</f>
        <v>714532337</v>
      </c>
      <c r="F568" s="330">
        <f t="shared" si="95"/>
        <v>733184468</v>
      </c>
      <c r="G568" s="330">
        <f t="shared" si="95"/>
        <v>784578795</v>
      </c>
      <c r="H568" s="330">
        <f t="shared" si="95"/>
        <v>784578795</v>
      </c>
      <c r="I568" s="330">
        <f t="shared" si="95"/>
        <v>750637500</v>
      </c>
      <c r="J568" s="330">
        <f t="shared" si="95"/>
        <v>750637520</v>
      </c>
      <c r="K568" s="330">
        <f t="shared" si="95"/>
        <v>808401217</v>
      </c>
      <c r="L568" s="330">
        <f t="shared" si="95"/>
        <v>808184718</v>
      </c>
      <c r="M568" s="330">
        <f t="shared" si="95"/>
        <v>846588583</v>
      </c>
      <c r="N568" s="330">
        <f t="shared" si="95"/>
        <v>846588582</v>
      </c>
      <c r="O568" s="330">
        <f t="shared" si="95"/>
        <v>873009630</v>
      </c>
      <c r="P568" s="330">
        <f t="shared" si="95"/>
        <v>836884793</v>
      </c>
      <c r="Q568" s="330">
        <f t="shared" si="95"/>
        <v>866088995</v>
      </c>
      <c r="R568" s="330">
        <f t="shared" si="95"/>
        <v>866088995</v>
      </c>
      <c r="S568" s="330">
        <f t="shared" si="95"/>
        <v>772169666</v>
      </c>
      <c r="T568" s="330">
        <f t="shared" si="95"/>
        <v>772169667</v>
      </c>
      <c r="U568" s="330">
        <f t="shared" si="95"/>
        <v>761257822</v>
      </c>
      <c r="V568" s="330">
        <f t="shared" si="95"/>
        <v>761257790</v>
      </c>
      <c r="W568" s="330">
        <f t="shared" si="95"/>
        <v>758317909</v>
      </c>
      <c r="X568" s="330">
        <f t="shared" si="95"/>
        <v>758317889</v>
      </c>
      <c r="Y568" s="330">
        <f t="shared" si="95"/>
        <v>766870426</v>
      </c>
      <c r="Z568" s="330">
        <f t="shared" si="95"/>
        <v>766870404</v>
      </c>
      <c r="AA568" s="332"/>
      <c r="AB568" s="332"/>
      <c r="AC568" s="332"/>
      <c r="AD568" s="332"/>
      <c r="AE568" s="332"/>
      <c r="AF568" s="332"/>
      <c r="AG568" s="332"/>
      <c r="AH568" s="332"/>
      <c r="AI568" s="332"/>
      <c r="AJ568" s="332"/>
      <c r="AK568" s="332"/>
    </row>
    <row r="569" spans="2:37" s="168" customFormat="1" ht="14.25" hidden="1" outlineLevel="2">
      <c r="D569" s="170"/>
      <c r="E569" s="171"/>
      <c r="F569" s="171"/>
      <c r="G569" s="171"/>
      <c r="H569" s="171"/>
      <c r="I569" s="171"/>
      <c r="J569" s="171"/>
      <c r="K569" s="171"/>
      <c r="L569" s="171"/>
      <c r="M569" s="171"/>
      <c r="N569" s="171"/>
      <c r="O569" s="171"/>
      <c r="P569" s="171"/>
      <c r="Q569" s="171"/>
      <c r="R569" s="171"/>
      <c r="S569" s="171"/>
      <c r="T569" s="171"/>
      <c r="U569" s="171"/>
      <c r="V569" s="171"/>
      <c r="W569" s="171"/>
      <c r="X569" s="171"/>
      <c r="Y569" s="171"/>
      <c r="Z569" s="171"/>
      <c r="AA569" s="169"/>
      <c r="AB569" s="169"/>
      <c r="AC569" s="169"/>
      <c r="AD569" s="169"/>
      <c r="AE569" s="169"/>
      <c r="AF569" s="169"/>
      <c r="AG569" s="169"/>
      <c r="AH569" s="169"/>
      <c r="AI569" s="169"/>
      <c r="AJ569" s="169"/>
      <c r="AK569" s="169"/>
    </row>
    <row r="570" spans="2:37" s="237" customFormat="1" ht="14.25" hidden="1" outlineLevel="2">
      <c r="D570" s="329" t="s">
        <v>444</v>
      </c>
      <c r="E570" s="330">
        <v>193703636</v>
      </c>
      <c r="F570" s="330"/>
      <c r="G570" s="330">
        <v>203528018</v>
      </c>
      <c r="H570" s="330"/>
      <c r="I570" s="330">
        <v>233829584</v>
      </c>
      <c r="J570" s="330"/>
      <c r="K570" s="330">
        <v>244044489</v>
      </c>
      <c r="L570" s="330"/>
      <c r="M570" s="330">
        <v>242041913</v>
      </c>
      <c r="N570" s="330"/>
      <c r="O570" s="330">
        <v>259351081</v>
      </c>
      <c r="P570" s="330"/>
      <c r="Q570" s="330">
        <v>312290901</v>
      </c>
      <c r="R570" s="330"/>
      <c r="S570" s="330">
        <v>292351289</v>
      </c>
      <c r="T570" s="330"/>
      <c r="U570" s="330">
        <v>282932155</v>
      </c>
      <c r="V570" s="330"/>
      <c r="W570" s="330">
        <v>280941841</v>
      </c>
      <c r="X570" s="330"/>
      <c r="Y570" s="330">
        <v>281815890</v>
      </c>
      <c r="Z570" s="330"/>
      <c r="AA570" s="332"/>
      <c r="AB570" s="332"/>
      <c r="AC570" s="332"/>
      <c r="AD570" s="332"/>
      <c r="AE570" s="332"/>
      <c r="AF570" s="332"/>
      <c r="AG570" s="332"/>
      <c r="AH570" s="332"/>
      <c r="AI570" s="332"/>
      <c r="AJ570" s="332"/>
      <c r="AK570" s="332"/>
    </row>
    <row r="571" spans="2:37" s="237" customFormat="1" ht="14.25" hidden="1" outlineLevel="2">
      <c r="D571" s="329" t="s">
        <v>390</v>
      </c>
      <c r="E571" s="336">
        <f>SUM(E568:F568)/E570</f>
        <v>7.4738752193582982</v>
      </c>
      <c r="F571" s="330"/>
      <c r="G571" s="336">
        <f>SUM(G568:H568)/G570</f>
        <v>7.7097866201399361</v>
      </c>
      <c r="H571" s="330"/>
      <c r="I571" s="336">
        <f>SUM(I568:J568)/I570</f>
        <v>6.4203810070499889</v>
      </c>
      <c r="J571" s="330"/>
      <c r="K571" s="336">
        <f>SUM(K568:L568)/K570</f>
        <v>6.624144399343515</v>
      </c>
      <c r="L571" s="330"/>
      <c r="M571" s="336">
        <f>SUM(M568:N568)/M570</f>
        <v>6.9953882945884667</v>
      </c>
      <c r="N571" s="330"/>
      <c r="O571" s="336">
        <f>SUM(O568:P568)/O570</f>
        <v>6.5929720300645283</v>
      </c>
      <c r="P571" s="330"/>
      <c r="Q571" s="336">
        <f>SUM(Q568:R568)/Q570</f>
        <v>5.5466809454048098</v>
      </c>
      <c r="R571" s="330"/>
      <c r="S571" s="336">
        <f>SUM(S568:T568)/S570</f>
        <v>5.2824782756473496</v>
      </c>
      <c r="T571" s="330"/>
      <c r="U571" s="336">
        <f>SUM(U568:V568)/U570</f>
        <v>5.3812038861401241</v>
      </c>
      <c r="V571" s="330"/>
      <c r="W571" s="336">
        <f>SUM(W568:X568)/W570</f>
        <v>5.3983977345688423</v>
      </c>
      <c r="X571" s="330"/>
      <c r="Y571" s="336">
        <f>SUM(Y568:Z568)/Y570</f>
        <v>5.4423504295659129</v>
      </c>
      <c r="Z571" s="330"/>
      <c r="AA571" s="332"/>
      <c r="AB571" s="332"/>
      <c r="AC571" s="332"/>
      <c r="AD571" s="332"/>
      <c r="AE571" s="332"/>
      <c r="AF571" s="332"/>
      <c r="AG571" s="332"/>
      <c r="AH571" s="332"/>
      <c r="AI571" s="332"/>
      <c r="AJ571" s="332"/>
      <c r="AK571" s="332"/>
    </row>
    <row r="572" spans="2:37" s="168" customFormat="1" ht="14.25" hidden="1" outlineLevel="2">
      <c r="D572" s="170"/>
      <c r="E572" s="171"/>
      <c r="F572" s="171"/>
      <c r="G572" s="171"/>
      <c r="H572" s="171"/>
      <c r="I572" s="171"/>
      <c r="J572" s="171"/>
      <c r="K572" s="171"/>
      <c r="L572" s="171"/>
      <c r="M572" s="171"/>
      <c r="N572" s="171"/>
      <c r="O572" s="171"/>
      <c r="P572" s="171"/>
      <c r="Q572" s="171"/>
      <c r="R572" s="171"/>
      <c r="S572" s="171"/>
      <c r="T572" s="171"/>
      <c r="U572" s="171"/>
      <c r="V572" s="171"/>
      <c r="W572" s="171"/>
      <c r="X572" s="171"/>
      <c r="Y572" s="171"/>
      <c r="Z572" s="171"/>
      <c r="AA572" s="169"/>
      <c r="AB572" s="169"/>
      <c r="AC572" s="169"/>
      <c r="AD572" s="169"/>
      <c r="AE572" s="169"/>
      <c r="AF572" s="169"/>
      <c r="AG572" s="169"/>
      <c r="AH572" s="169"/>
      <c r="AI572" s="169"/>
      <c r="AJ572" s="169"/>
      <c r="AK572" s="169"/>
    </row>
    <row r="573" spans="2:37" s="168" customFormat="1" ht="14.25" hidden="1" outlineLevel="2">
      <c r="D573" s="170"/>
      <c r="E573" s="171"/>
      <c r="F573" s="171"/>
      <c r="G573" s="171"/>
      <c r="H573" s="171"/>
      <c r="I573" s="171"/>
      <c r="J573" s="171"/>
      <c r="K573" s="171"/>
      <c r="L573" s="171"/>
      <c r="M573" s="171"/>
      <c r="N573" s="171"/>
      <c r="O573" s="171"/>
      <c r="P573" s="171"/>
      <c r="Q573" s="171"/>
      <c r="R573" s="171"/>
      <c r="S573" s="171"/>
      <c r="T573" s="171"/>
      <c r="U573" s="171"/>
      <c r="V573" s="171"/>
      <c r="W573" s="171"/>
      <c r="X573" s="171"/>
      <c r="Y573" s="171"/>
      <c r="Z573" s="171"/>
      <c r="AA573" s="169"/>
      <c r="AB573" s="169"/>
      <c r="AC573" s="169"/>
      <c r="AD573" s="169"/>
      <c r="AE573" s="169"/>
      <c r="AF573" s="169"/>
      <c r="AG573" s="169"/>
      <c r="AH573" s="169"/>
      <c r="AI573" s="169"/>
      <c r="AJ573" s="169"/>
      <c r="AK573" s="169"/>
    </row>
    <row r="574" spans="2:37" s="168" customFormat="1" ht="14.25" hidden="1" outlineLevel="1" collapsed="1">
      <c r="D574" s="6" t="s">
        <v>230</v>
      </c>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69"/>
      <c r="AB574" s="169"/>
      <c r="AC574" s="169"/>
      <c r="AD574" s="169"/>
      <c r="AE574" s="169"/>
      <c r="AF574" s="169"/>
      <c r="AG574" s="169"/>
      <c r="AH574" s="169"/>
      <c r="AI574" s="169"/>
      <c r="AJ574" s="169"/>
      <c r="AK574" s="169"/>
    </row>
    <row r="575" spans="2:37" s="168" customFormat="1" ht="14.25" hidden="1" outlineLevel="2">
      <c r="B575" s="168" t="s">
        <v>1</v>
      </c>
      <c r="D575" s="5" t="s">
        <v>484</v>
      </c>
      <c r="E575" s="171">
        <v>0</v>
      </c>
      <c r="F575" s="171">
        <v>0</v>
      </c>
      <c r="G575" s="171">
        <v>0</v>
      </c>
      <c r="H575" s="171">
        <v>0</v>
      </c>
      <c r="I575" s="171">
        <v>0</v>
      </c>
      <c r="J575" s="171">
        <v>0</v>
      </c>
      <c r="K575" s="171">
        <v>0</v>
      </c>
      <c r="L575" s="171">
        <v>0</v>
      </c>
      <c r="M575" s="171">
        <v>0</v>
      </c>
      <c r="N575" s="171">
        <v>0</v>
      </c>
      <c r="O575" s="171">
        <v>0</v>
      </c>
      <c r="P575" s="171">
        <v>0</v>
      </c>
      <c r="Q575" s="171">
        <v>0</v>
      </c>
      <c r="R575" s="171">
        <v>0</v>
      </c>
      <c r="S575" s="171">
        <v>0</v>
      </c>
      <c r="T575" s="171">
        <v>0</v>
      </c>
      <c r="U575" s="171">
        <v>0</v>
      </c>
      <c r="V575" s="171">
        <v>0</v>
      </c>
      <c r="W575" s="171">
        <v>0</v>
      </c>
      <c r="X575" s="171">
        <v>0</v>
      </c>
      <c r="Y575" s="171">
        <v>0</v>
      </c>
      <c r="Z575" s="171">
        <v>0</v>
      </c>
      <c r="AA575" s="169"/>
      <c r="AB575" s="169"/>
      <c r="AC575" s="169"/>
      <c r="AD575" s="169"/>
      <c r="AE575" s="169"/>
      <c r="AF575" s="169"/>
      <c r="AG575" s="169"/>
      <c r="AH575" s="169"/>
      <c r="AI575" s="169"/>
      <c r="AJ575" s="169"/>
      <c r="AK575" s="169"/>
    </row>
    <row r="576" spans="2:37" s="168" customFormat="1" ht="14.25" hidden="1" outlineLevel="2">
      <c r="B576" s="168" t="s">
        <v>1</v>
      </c>
      <c r="D576" s="5" t="s">
        <v>48</v>
      </c>
      <c r="E576" s="171">
        <v>0</v>
      </c>
      <c r="F576" s="171">
        <v>0</v>
      </c>
      <c r="G576" s="171">
        <v>0</v>
      </c>
      <c r="H576" s="171">
        <v>0</v>
      </c>
      <c r="I576" s="171">
        <v>0</v>
      </c>
      <c r="J576" s="171">
        <v>0</v>
      </c>
      <c r="K576" s="171">
        <v>0</v>
      </c>
      <c r="L576" s="171">
        <v>0</v>
      </c>
      <c r="M576" s="171">
        <v>0</v>
      </c>
      <c r="N576" s="171">
        <v>0</v>
      </c>
      <c r="O576" s="171">
        <v>0</v>
      </c>
      <c r="P576" s="171">
        <v>0</v>
      </c>
      <c r="Q576" s="171">
        <v>0</v>
      </c>
      <c r="R576" s="171">
        <v>0</v>
      </c>
      <c r="S576" s="171">
        <v>0</v>
      </c>
      <c r="T576" s="171">
        <v>0</v>
      </c>
      <c r="U576" s="171">
        <v>0</v>
      </c>
      <c r="V576" s="171">
        <v>0</v>
      </c>
      <c r="W576" s="171">
        <v>0</v>
      </c>
      <c r="X576" s="171">
        <v>0</v>
      </c>
      <c r="Y576" s="171">
        <v>0</v>
      </c>
      <c r="Z576" s="171">
        <v>0</v>
      </c>
      <c r="AA576" s="169"/>
      <c r="AB576" s="169"/>
      <c r="AC576" s="169"/>
      <c r="AD576" s="169"/>
      <c r="AE576" s="169"/>
      <c r="AF576" s="169"/>
      <c r="AG576" s="169"/>
      <c r="AH576" s="169"/>
      <c r="AI576" s="169"/>
      <c r="AJ576" s="169"/>
      <c r="AK576" s="169"/>
    </row>
    <row r="577" spans="2:37" s="168" customFormat="1" ht="14.25" hidden="1" outlineLevel="2">
      <c r="B577" s="168" t="s">
        <v>1</v>
      </c>
      <c r="D577" s="5" t="s">
        <v>49</v>
      </c>
      <c r="E577" s="171">
        <v>0</v>
      </c>
      <c r="F577" s="171">
        <v>0</v>
      </c>
      <c r="G577" s="171">
        <v>0</v>
      </c>
      <c r="H577" s="171">
        <v>0</v>
      </c>
      <c r="I577" s="171">
        <v>0</v>
      </c>
      <c r="J577" s="171">
        <v>0</v>
      </c>
      <c r="K577" s="171">
        <v>0</v>
      </c>
      <c r="L577" s="171">
        <v>0</v>
      </c>
      <c r="M577" s="171">
        <v>0</v>
      </c>
      <c r="N577" s="171">
        <v>0</v>
      </c>
      <c r="O577" s="171">
        <v>0</v>
      </c>
      <c r="P577" s="171">
        <v>0</v>
      </c>
      <c r="Q577" s="171">
        <v>0</v>
      </c>
      <c r="R577" s="171">
        <v>0</v>
      </c>
      <c r="S577" s="171">
        <v>0</v>
      </c>
      <c r="T577" s="171">
        <v>0</v>
      </c>
      <c r="U577" s="171">
        <v>0</v>
      </c>
      <c r="V577" s="171">
        <v>0</v>
      </c>
      <c r="W577" s="171">
        <v>0</v>
      </c>
      <c r="X577" s="171">
        <v>0</v>
      </c>
      <c r="Y577" s="171">
        <v>0</v>
      </c>
      <c r="Z577" s="171">
        <v>0</v>
      </c>
      <c r="AA577" s="169"/>
      <c r="AB577" s="169"/>
      <c r="AC577" s="169"/>
      <c r="AD577" s="169"/>
      <c r="AE577" s="169"/>
      <c r="AF577" s="169"/>
      <c r="AG577" s="169"/>
      <c r="AH577" s="169"/>
      <c r="AI577" s="169"/>
      <c r="AJ577" s="169"/>
      <c r="AK577" s="169"/>
    </row>
    <row r="578" spans="2:37" s="168" customFormat="1" ht="14.25" hidden="1" outlineLevel="2">
      <c r="B578" s="168" t="s">
        <v>1</v>
      </c>
      <c r="D578" s="5" t="s">
        <v>50</v>
      </c>
      <c r="E578" s="171">
        <v>0</v>
      </c>
      <c r="F578" s="171">
        <v>0</v>
      </c>
      <c r="G578" s="171">
        <v>0</v>
      </c>
      <c r="H578" s="171">
        <v>0</v>
      </c>
      <c r="I578" s="171">
        <v>0</v>
      </c>
      <c r="J578" s="171">
        <v>0</v>
      </c>
      <c r="K578" s="171">
        <v>0</v>
      </c>
      <c r="L578" s="171">
        <v>0</v>
      </c>
      <c r="M578" s="171">
        <v>0</v>
      </c>
      <c r="N578" s="171">
        <v>0</v>
      </c>
      <c r="O578" s="171">
        <v>0</v>
      </c>
      <c r="P578" s="171">
        <v>0</v>
      </c>
      <c r="Q578" s="171">
        <v>0</v>
      </c>
      <c r="R578" s="171">
        <v>0</v>
      </c>
      <c r="S578" s="171">
        <v>0</v>
      </c>
      <c r="T578" s="171">
        <v>0</v>
      </c>
      <c r="U578" s="171">
        <v>0</v>
      </c>
      <c r="V578" s="171">
        <v>0</v>
      </c>
      <c r="W578" s="171">
        <v>0</v>
      </c>
      <c r="X578" s="171">
        <v>0</v>
      </c>
      <c r="Y578" s="171">
        <v>0</v>
      </c>
      <c r="Z578" s="171">
        <v>0</v>
      </c>
      <c r="AA578" s="169"/>
      <c r="AB578" s="169"/>
      <c r="AC578" s="169"/>
      <c r="AD578" s="169"/>
      <c r="AE578" s="169"/>
      <c r="AF578" s="169"/>
      <c r="AG578" s="169"/>
      <c r="AH578" s="169"/>
      <c r="AI578" s="169"/>
      <c r="AJ578" s="169"/>
      <c r="AK578" s="169"/>
    </row>
    <row r="579" spans="2:37" s="168" customFormat="1" ht="14.25" hidden="1" outlineLevel="2">
      <c r="B579" s="168" t="s">
        <v>1</v>
      </c>
      <c r="D579" s="5" t="s">
        <v>51</v>
      </c>
      <c r="E579" s="171">
        <v>0</v>
      </c>
      <c r="F579" s="171">
        <v>0</v>
      </c>
      <c r="G579" s="171">
        <v>0</v>
      </c>
      <c r="H579" s="171">
        <v>0</v>
      </c>
      <c r="I579" s="171">
        <v>0</v>
      </c>
      <c r="J579" s="171">
        <v>0</v>
      </c>
      <c r="K579" s="171">
        <v>0</v>
      </c>
      <c r="L579" s="171">
        <v>0</v>
      </c>
      <c r="M579" s="171">
        <v>0</v>
      </c>
      <c r="N579" s="171">
        <v>0</v>
      </c>
      <c r="O579" s="171">
        <v>0</v>
      </c>
      <c r="P579" s="171">
        <v>0</v>
      </c>
      <c r="Q579" s="171">
        <v>0</v>
      </c>
      <c r="R579" s="171">
        <v>0</v>
      </c>
      <c r="S579" s="171">
        <v>0</v>
      </c>
      <c r="T579" s="171">
        <v>0</v>
      </c>
      <c r="U579" s="171">
        <v>0</v>
      </c>
      <c r="V579" s="171">
        <v>0</v>
      </c>
      <c r="W579" s="171">
        <v>0</v>
      </c>
      <c r="X579" s="171">
        <v>0</v>
      </c>
      <c r="Y579" s="171">
        <v>0</v>
      </c>
      <c r="Z579" s="171">
        <v>0</v>
      </c>
      <c r="AA579" s="169"/>
      <c r="AB579" s="169"/>
      <c r="AC579" s="169"/>
      <c r="AD579" s="169"/>
      <c r="AE579" s="169"/>
      <c r="AF579" s="169"/>
      <c r="AG579" s="169"/>
      <c r="AH579" s="169"/>
      <c r="AI579" s="169"/>
      <c r="AJ579" s="169"/>
      <c r="AK579" s="169"/>
    </row>
    <row r="580" spans="2:37" s="168" customFormat="1" ht="14.25" hidden="1" outlineLevel="2">
      <c r="B580" s="168" t="s">
        <v>1</v>
      </c>
      <c r="D580" s="5" t="s">
        <v>52</v>
      </c>
      <c r="E580" s="171">
        <v>0</v>
      </c>
      <c r="F580" s="171">
        <v>0</v>
      </c>
      <c r="G580" s="171">
        <v>0</v>
      </c>
      <c r="H580" s="171">
        <v>0</v>
      </c>
      <c r="I580" s="171">
        <v>0</v>
      </c>
      <c r="J580" s="171">
        <v>0</v>
      </c>
      <c r="K580" s="171">
        <v>0</v>
      </c>
      <c r="L580" s="171">
        <v>0</v>
      </c>
      <c r="M580" s="171">
        <v>0</v>
      </c>
      <c r="N580" s="171">
        <v>0</v>
      </c>
      <c r="O580" s="171">
        <v>0</v>
      </c>
      <c r="P580" s="171">
        <v>0</v>
      </c>
      <c r="Q580" s="171">
        <v>0</v>
      </c>
      <c r="R580" s="171">
        <v>0</v>
      </c>
      <c r="S580" s="171">
        <v>0</v>
      </c>
      <c r="T580" s="171">
        <v>0</v>
      </c>
      <c r="U580" s="171">
        <v>0</v>
      </c>
      <c r="V580" s="171">
        <v>0</v>
      </c>
      <c r="W580" s="171">
        <v>0</v>
      </c>
      <c r="X580" s="171">
        <v>0</v>
      </c>
      <c r="Y580" s="171">
        <v>0</v>
      </c>
      <c r="Z580" s="171">
        <v>0</v>
      </c>
      <c r="AA580" s="169"/>
      <c r="AB580" s="169"/>
      <c r="AC580" s="169"/>
      <c r="AD580" s="169"/>
      <c r="AE580" s="169"/>
      <c r="AF580" s="169"/>
      <c r="AG580" s="169"/>
      <c r="AH580" s="169"/>
      <c r="AI580" s="169"/>
      <c r="AJ580" s="169"/>
      <c r="AK580" s="169"/>
    </row>
    <row r="581" spans="2:37" s="168" customFormat="1" ht="14.25" hidden="1" outlineLevel="2">
      <c r="B581" s="168" t="s">
        <v>1</v>
      </c>
      <c r="D581" s="5" t="s">
        <v>53</v>
      </c>
      <c r="E581" s="171">
        <v>0</v>
      </c>
      <c r="F581" s="171">
        <v>0</v>
      </c>
      <c r="G581" s="171">
        <v>0</v>
      </c>
      <c r="H581" s="171">
        <v>0</v>
      </c>
      <c r="I581" s="171">
        <v>0</v>
      </c>
      <c r="J581" s="171">
        <v>0</v>
      </c>
      <c r="K581" s="171">
        <v>0</v>
      </c>
      <c r="L581" s="171">
        <v>0</v>
      </c>
      <c r="M581" s="171">
        <v>239258</v>
      </c>
      <c r="N581" s="171">
        <v>39258</v>
      </c>
      <c r="O581" s="171">
        <v>88161</v>
      </c>
      <c r="P581" s="171">
        <v>85759</v>
      </c>
      <c r="Q581" s="171">
        <v>62612</v>
      </c>
      <c r="R581" s="171">
        <v>62612</v>
      </c>
      <c r="S581" s="171">
        <v>100386</v>
      </c>
      <c r="T581" s="171">
        <v>100386</v>
      </c>
      <c r="U581" s="171">
        <v>203038</v>
      </c>
      <c r="V581" s="171">
        <v>203038</v>
      </c>
      <c r="W581" s="171">
        <v>221091</v>
      </c>
      <c r="X581" s="171">
        <v>221091</v>
      </c>
      <c r="Y581" s="171">
        <v>194426</v>
      </c>
      <c r="Z581" s="171">
        <v>194426</v>
      </c>
      <c r="AA581" s="169"/>
      <c r="AB581" s="169"/>
      <c r="AC581" s="169"/>
      <c r="AD581" s="169"/>
      <c r="AE581" s="169"/>
      <c r="AF581" s="169"/>
      <c r="AG581" s="169"/>
      <c r="AH581" s="169"/>
      <c r="AI581" s="169"/>
      <c r="AJ581" s="169"/>
      <c r="AK581" s="169"/>
    </row>
    <row r="582" spans="2:37" s="168" customFormat="1" ht="14.25" hidden="1" outlineLevel="2">
      <c r="B582" s="168" t="s">
        <v>1</v>
      </c>
      <c r="D582" s="5" t="s">
        <v>54</v>
      </c>
      <c r="E582" s="171">
        <v>0</v>
      </c>
      <c r="F582" s="171">
        <v>0</v>
      </c>
      <c r="G582" s="171">
        <v>0</v>
      </c>
      <c r="H582" s="171">
        <v>0</v>
      </c>
      <c r="I582" s="171">
        <v>0</v>
      </c>
      <c r="J582" s="171">
        <v>0</v>
      </c>
      <c r="K582" s="171">
        <v>0</v>
      </c>
      <c r="L582" s="171">
        <v>0</v>
      </c>
      <c r="M582" s="171">
        <v>0</v>
      </c>
      <c r="N582" s="171">
        <v>0</v>
      </c>
      <c r="O582" s="171">
        <v>0</v>
      </c>
      <c r="P582" s="171">
        <v>0</v>
      </c>
      <c r="Q582" s="171">
        <v>0</v>
      </c>
      <c r="R582" s="171">
        <v>0</v>
      </c>
      <c r="S582" s="171">
        <v>0</v>
      </c>
      <c r="T582" s="171">
        <v>0</v>
      </c>
      <c r="U582" s="171">
        <v>0</v>
      </c>
      <c r="V582" s="171">
        <v>0</v>
      </c>
      <c r="W582" s="171">
        <v>0</v>
      </c>
      <c r="X582" s="171">
        <v>0</v>
      </c>
      <c r="Y582" s="171">
        <v>0</v>
      </c>
      <c r="Z582" s="171">
        <v>0</v>
      </c>
      <c r="AA582" s="169"/>
      <c r="AB582" s="169"/>
      <c r="AC582" s="169"/>
      <c r="AD582" s="169"/>
      <c r="AE582" s="169"/>
      <c r="AF582" s="169"/>
      <c r="AG582" s="169"/>
      <c r="AH582" s="169"/>
      <c r="AI582" s="169"/>
      <c r="AJ582" s="169"/>
      <c r="AK582" s="169"/>
    </row>
    <row r="583" spans="2:37" s="168" customFormat="1" ht="14.25" hidden="1" outlineLevel="2">
      <c r="B583" s="168" t="s">
        <v>1</v>
      </c>
      <c r="D583" s="5" t="s">
        <v>485</v>
      </c>
      <c r="E583" s="171">
        <v>0</v>
      </c>
      <c r="F583" s="171">
        <v>0</v>
      </c>
      <c r="G583" s="171">
        <v>0</v>
      </c>
      <c r="H583" s="171">
        <v>0</v>
      </c>
      <c r="I583" s="171">
        <v>0</v>
      </c>
      <c r="J583" s="171">
        <v>0</v>
      </c>
      <c r="K583" s="171">
        <v>0</v>
      </c>
      <c r="L583" s="171">
        <v>0</v>
      </c>
      <c r="M583" s="171">
        <v>0</v>
      </c>
      <c r="N583" s="171">
        <v>0</v>
      </c>
      <c r="O583" s="171">
        <v>0</v>
      </c>
      <c r="P583" s="171">
        <v>0</v>
      </c>
      <c r="Q583" s="171">
        <v>0</v>
      </c>
      <c r="R583" s="171">
        <v>0</v>
      </c>
      <c r="S583" s="171">
        <v>0</v>
      </c>
      <c r="T583" s="171">
        <v>0</v>
      </c>
      <c r="U583" s="171">
        <v>0</v>
      </c>
      <c r="V583" s="171">
        <v>0</v>
      </c>
      <c r="W583" s="171">
        <v>0</v>
      </c>
      <c r="X583" s="171">
        <v>0</v>
      </c>
      <c r="Y583" s="171">
        <v>0</v>
      </c>
      <c r="Z583" s="171">
        <v>0</v>
      </c>
      <c r="AA583" s="169"/>
      <c r="AB583" s="169"/>
      <c r="AC583" s="169"/>
      <c r="AD583" s="169"/>
      <c r="AE583" s="169"/>
      <c r="AF583" s="169"/>
      <c r="AG583" s="169"/>
      <c r="AH583" s="169"/>
      <c r="AI583" s="169"/>
      <c r="AJ583" s="169"/>
      <c r="AK583" s="169"/>
    </row>
    <row r="584" spans="2:37" s="168" customFormat="1" ht="14.25" hidden="1" outlineLevel="2">
      <c r="B584" s="168" t="s">
        <v>1</v>
      </c>
      <c r="D584" s="5" t="s">
        <v>56</v>
      </c>
      <c r="E584" s="171">
        <v>0</v>
      </c>
      <c r="F584" s="171">
        <v>0</v>
      </c>
      <c r="G584" s="171">
        <v>0</v>
      </c>
      <c r="H584" s="171">
        <v>0</v>
      </c>
      <c r="I584" s="171">
        <v>0</v>
      </c>
      <c r="J584" s="171">
        <v>0</v>
      </c>
      <c r="K584" s="171">
        <v>0</v>
      </c>
      <c r="L584" s="171">
        <v>0</v>
      </c>
      <c r="M584" s="171">
        <v>0</v>
      </c>
      <c r="N584" s="171">
        <v>0</v>
      </c>
      <c r="O584" s="171">
        <v>0</v>
      </c>
      <c r="P584" s="171">
        <v>0</v>
      </c>
      <c r="Q584" s="171">
        <v>0</v>
      </c>
      <c r="R584" s="171">
        <v>0</v>
      </c>
      <c r="S584" s="171">
        <v>0</v>
      </c>
      <c r="T584" s="171">
        <v>0</v>
      </c>
      <c r="U584" s="171">
        <v>0</v>
      </c>
      <c r="V584" s="171">
        <v>0</v>
      </c>
      <c r="W584" s="171">
        <v>0</v>
      </c>
      <c r="X584" s="171">
        <v>0</v>
      </c>
      <c r="Y584" s="171">
        <v>0</v>
      </c>
      <c r="Z584" s="171">
        <v>0</v>
      </c>
      <c r="AA584" s="169"/>
      <c r="AB584" s="169"/>
      <c r="AC584" s="169"/>
      <c r="AD584" s="169"/>
      <c r="AE584" s="169"/>
      <c r="AF584" s="169"/>
      <c r="AG584" s="169"/>
      <c r="AH584" s="169"/>
      <c r="AI584" s="169"/>
      <c r="AJ584" s="169"/>
      <c r="AK584" s="169"/>
    </row>
    <row r="585" spans="2:37" s="168" customFormat="1" ht="14.25" hidden="1" outlineLevel="2">
      <c r="B585" s="168" t="s">
        <v>1</v>
      </c>
      <c r="D585" s="5" t="s">
        <v>486</v>
      </c>
      <c r="E585" s="171">
        <v>0</v>
      </c>
      <c r="F585" s="171">
        <v>0</v>
      </c>
      <c r="G585" s="171">
        <v>0</v>
      </c>
      <c r="H585" s="171">
        <v>0</v>
      </c>
      <c r="I585" s="171">
        <v>0</v>
      </c>
      <c r="J585" s="171">
        <v>0</v>
      </c>
      <c r="K585" s="171">
        <v>0</v>
      </c>
      <c r="L585" s="171">
        <v>0</v>
      </c>
      <c r="M585" s="171">
        <v>0</v>
      </c>
      <c r="N585" s="171">
        <v>0</v>
      </c>
      <c r="O585" s="171">
        <v>0</v>
      </c>
      <c r="P585" s="171">
        <v>0</v>
      </c>
      <c r="Q585" s="171">
        <v>0</v>
      </c>
      <c r="R585" s="171">
        <v>0</v>
      </c>
      <c r="S585" s="171">
        <v>0</v>
      </c>
      <c r="T585" s="171">
        <v>0</v>
      </c>
      <c r="U585" s="171">
        <v>0</v>
      </c>
      <c r="V585" s="171">
        <v>0</v>
      </c>
      <c r="W585" s="171">
        <v>0</v>
      </c>
      <c r="X585" s="171">
        <v>0</v>
      </c>
      <c r="Y585" s="171">
        <v>0</v>
      </c>
      <c r="Z585" s="171">
        <v>0</v>
      </c>
      <c r="AA585" s="169"/>
      <c r="AB585" s="169"/>
      <c r="AC585" s="169"/>
      <c r="AD585" s="169"/>
      <c r="AE585" s="169"/>
      <c r="AF585" s="169"/>
      <c r="AG585" s="169"/>
      <c r="AH585" s="169"/>
      <c r="AI585" s="169"/>
      <c r="AJ585" s="169"/>
      <c r="AK585" s="169"/>
    </row>
    <row r="586" spans="2:37" s="168" customFormat="1" ht="14.25" hidden="1" outlineLevel="2">
      <c r="B586" s="168" t="s">
        <v>1</v>
      </c>
      <c r="D586" s="5" t="s">
        <v>487</v>
      </c>
      <c r="E586" s="171">
        <v>0</v>
      </c>
      <c r="F586" s="171">
        <v>0</v>
      </c>
      <c r="G586" s="171">
        <v>0</v>
      </c>
      <c r="H586" s="171">
        <v>0</v>
      </c>
      <c r="I586" s="171">
        <v>0</v>
      </c>
      <c r="J586" s="171">
        <v>0</v>
      </c>
      <c r="K586" s="171">
        <v>0</v>
      </c>
      <c r="L586" s="171">
        <v>0</v>
      </c>
      <c r="M586" s="171">
        <v>0</v>
      </c>
      <c r="N586" s="171">
        <v>0</v>
      </c>
      <c r="O586" s="171">
        <v>0</v>
      </c>
      <c r="P586" s="171">
        <v>0</v>
      </c>
      <c r="Q586" s="171">
        <v>0</v>
      </c>
      <c r="R586" s="171">
        <v>0</v>
      </c>
      <c r="S586" s="171">
        <v>0</v>
      </c>
      <c r="T586" s="171">
        <v>0</v>
      </c>
      <c r="U586" s="171">
        <v>0</v>
      </c>
      <c r="V586" s="171">
        <v>0</v>
      </c>
      <c r="W586" s="171">
        <v>0</v>
      </c>
      <c r="X586" s="171">
        <v>0</v>
      </c>
      <c r="Y586" s="171">
        <v>0</v>
      </c>
      <c r="Z586" s="171">
        <v>0</v>
      </c>
      <c r="AA586" s="169"/>
      <c r="AB586" s="169"/>
      <c r="AC586" s="169"/>
      <c r="AD586" s="169"/>
      <c r="AE586" s="169"/>
      <c r="AF586" s="169"/>
      <c r="AG586" s="169"/>
      <c r="AH586" s="169"/>
      <c r="AI586" s="169"/>
      <c r="AJ586" s="169"/>
      <c r="AK586" s="169"/>
    </row>
    <row r="587" spans="2:37" s="168" customFormat="1" ht="14.25" hidden="1" outlineLevel="2">
      <c r="B587" s="168" t="s">
        <v>1</v>
      </c>
      <c r="D587" s="5" t="s">
        <v>488</v>
      </c>
      <c r="E587" s="171">
        <v>0</v>
      </c>
      <c r="F587" s="171">
        <v>0</v>
      </c>
      <c r="G587" s="171">
        <v>0</v>
      </c>
      <c r="H587" s="171">
        <v>0</v>
      </c>
      <c r="I587" s="171">
        <v>0</v>
      </c>
      <c r="J587" s="171">
        <v>0</v>
      </c>
      <c r="K587" s="171">
        <v>0</v>
      </c>
      <c r="L587" s="171">
        <v>0</v>
      </c>
      <c r="M587" s="171">
        <v>0</v>
      </c>
      <c r="N587" s="171">
        <v>0</v>
      </c>
      <c r="O587" s="171">
        <v>0</v>
      </c>
      <c r="P587" s="171">
        <v>0</v>
      </c>
      <c r="Q587" s="171">
        <v>0</v>
      </c>
      <c r="R587" s="171">
        <v>0</v>
      </c>
      <c r="S587" s="171">
        <v>0</v>
      </c>
      <c r="T587" s="171">
        <v>0</v>
      </c>
      <c r="U587" s="171">
        <v>0</v>
      </c>
      <c r="V587" s="171">
        <v>0</v>
      </c>
      <c r="W587" s="171">
        <v>0</v>
      </c>
      <c r="X587" s="171">
        <v>0</v>
      </c>
      <c r="Y587" s="171">
        <v>0</v>
      </c>
      <c r="Z587" s="171">
        <v>0</v>
      </c>
      <c r="AA587" s="169"/>
      <c r="AB587" s="169"/>
      <c r="AC587" s="169"/>
      <c r="AD587" s="169"/>
      <c r="AE587" s="169"/>
      <c r="AF587" s="169"/>
      <c r="AG587" s="169"/>
      <c r="AH587" s="169"/>
      <c r="AI587" s="169"/>
      <c r="AJ587" s="169"/>
      <c r="AK587" s="169"/>
    </row>
    <row r="588" spans="2:37" s="168" customFormat="1" ht="14.25" hidden="1" outlineLevel="2">
      <c r="B588" s="168" t="s">
        <v>1</v>
      </c>
      <c r="D588" s="40" t="s">
        <v>489</v>
      </c>
      <c r="E588" s="171">
        <v>0</v>
      </c>
      <c r="F588" s="171">
        <v>0</v>
      </c>
      <c r="G588" s="171">
        <v>0</v>
      </c>
      <c r="H588" s="171">
        <v>0</v>
      </c>
      <c r="I588" s="171">
        <v>0</v>
      </c>
      <c r="J588" s="171">
        <v>0</v>
      </c>
      <c r="K588" s="171">
        <v>0</v>
      </c>
      <c r="L588" s="171">
        <v>0</v>
      </c>
      <c r="M588" s="171">
        <v>0</v>
      </c>
      <c r="N588" s="171">
        <v>0</v>
      </c>
      <c r="O588" s="171">
        <v>0</v>
      </c>
      <c r="P588" s="171">
        <v>0</v>
      </c>
      <c r="Q588" s="171">
        <v>0</v>
      </c>
      <c r="R588" s="171">
        <v>0</v>
      </c>
      <c r="S588" s="171">
        <v>0</v>
      </c>
      <c r="T588" s="171">
        <v>0</v>
      </c>
      <c r="U588" s="171">
        <v>0</v>
      </c>
      <c r="V588" s="171">
        <v>0</v>
      </c>
      <c r="W588" s="171">
        <v>0</v>
      </c>
      <c r="X588" s="171">
        <v>0</v>
      </c>
      <c r="Y588" s="171">
        <v>0</v>
      </c>
      <c r="Z588" s="171">
        <v>0</v>
      </c>
      <c r="AA588" s="169"/>
      <c r="AB588" s="169"/>
      <c r="AC588" s="169"/>
      <c r="AD588" s="169"/>
      <c r="AE588" s="169"/>
      <c r="AF588" s="169"/>
      <c r="AG588" s="169"/>
      <c r="AH588" s="169"/>
      <c r="AI588" s="169"/>
      <c r="AJ588" s="169"/>
      <c r="AK588" s="169"/>
    </row>
    <row r="589" spans="2:37" s="168" customFormat="1" ht="14.25" hidden="1" outlineLevel="2">
      <c r="B589" s="168" t="s">
        <v>1</v>
      </c>
      <c r="D589" s="5" t="s">
        <v>60</v>
      </c>
      <c r="E589" s="171">
        <v>0</v>
      </c>
      <c r="F589" s="171">
        <v>0</v>
      </c>
      <c r="G589" s="171">
        <v>0</v>
      </c>
      <c r="H589" s="171">
        <v>0</v>
      </c>
      <c r="I589" s="171">
        <v>0</v>
      </c>
      <c r="J589" s="171">
        <v>0</v>
      </c>
      <c r="K589" s="171">
        <v>0</v>
      </c>
      <c r="L589" s="171">
        <v>0</v>
      </c>
      <c r="M589" s="171">
        <v>0</v>
      </c>
      <c r="N589" s="171">
        <v>0</v>
      </c>
      <c r="O589" s="171">
        <v>0</v>
      </c>
      <c r="P589" s="171">
        <v>0</v>
      </c>
      <c r="Q589" s="171">
        <v>0</v>
      </c>
      <c r="R589" s="171">
        <v>0</v>
      </c>
      <c r="S589" s="171">
        <v>0</v>
      </c>
      <c r="T589" s="171">
        <v>0</v>
      </c>
      <c r="U589" s="171">
        <v>0</v>
      </c>
      <c r="V589" s="171">
        <v>0</v>
      </c>
      <c r="W589" s="171">
        <v>0</v>
      </c>
      <c r="X589" s="171">
        <v>0</v>
      </c>
      <c r="Y589" s="171">
        <v>0</v>
      </c>
      <c r="Z589" s="171">
        <v>0</v>
      </c>
      <c r="AA589" s="169"/>
      <c r="AB589" s="169"/>
      <c r="AC589" s="169"/>
      <c r="AD589" s="169"/>
      <c r="AE589" s="169"/>
      <c r="AF589" s="169"/>
      <c r="AG589" s="169"/>
      <c r="AH589" s="169"/>
      <c r="AI589" s="169"/>
      <c r="AJ589" s="169"/>
      <c r="AK589" s="169"/>
    </row>
    <row r="590" spans="2:37" s="168" customFormat="1" ht="14.25" hidden="1" outlineLevel="2">
      <c r="B590" s="168" t="s">
        <v>1</v>
      </c>
      <c r="D590" s="5" t="s">
        <v>490</v>
      </c>
      <c r="E590" s="171">
        <v>0</v>
      </c>
      <c r="F590" s="171">
        <v>0</v>
      </c>
      <c r="G590" s="171">
        <v>0</v>
      </c>
      <c r="H590" s="171">
        <v>0</v>
      </c>
      <c r="I590" s="171">
        <v>0</v>
      </c>
      <c r="J590" s="171">
        <v>0</v>
      </c>
      <c r="K590" s="171">
        <v>0</v>
      </c>
      <c r="L590" s="171">
        <v>0</v>
      </c>
      <c r="M590" s="171">
        <v>0</v>
      </c>
      <c r="N590" s="171">
        <v>0</v>
      </c>
      <c r="O590" s="171">
        <v>0</v>
      </c>
      <c r="P590" s="171">
        <v>0</v>
      </c>
      <c r="Q590" s="171">
        <v>0</v>
      </c>
      <c r="R590" s="171">
        <v>0</v>
      </c>
      <c r="S590" s="171">
        <v>0</v>
      </c>
      <c r="T590" s="171">
        <v>0</v>
      </c>
      <c r="U590" s="171">
        <v>0</v>
      </c>
      <c r="V590" s="171">
        <v>0</v>
      </c>
      <c r="W590" s="171">
        <v>0</v>
      </c>
      <c r="X590" s="171">
        <v>0</v>
      </c>
      <c r="Y590" s="171">
        <v>0</v>
      </c>
      <c r="Z590" s="171">
        <v>0</v>
      </c>
      <c r="AA590" s="169"/>
      <c r="AB590" s="169"/>
      <c r="AC590" s="169"/>
      <c r="AD590" s="169"/>
      <c r="AE590" s="169"/>
      <c r="AF590" s="169"/>
      <c r="AG590" s="169"/>
      <c r="AH590" s="169"/>
      <c r="AI590" s="169"/>
      <c r="AJ590" s="169"/>
      <c r="AK590" s="169"/>
    </row>
    <row r="591" spans="2:37" s="168" customFormat="1" ht="14.25" hidden="1" outlineLevel="2">
      <c r="B591" s="168" t="s">
        <v>1</v>
      </c>
      <c r="D591" s="5" t="s">
        <v>62</v>
      </c>
      <c r="E591" s="171">
        <v>0</v>
      </c>
      <c r="F591" s="171">
        <v>0</v>
      </c>
      <c r="G591" s="171">
        <v>0</v>
      </c>
      <c r="H591" s="171">
        <v>0</v>
      </c>
      <c r="I591" s="171">
        <v>0</v>
      </c>
      <c r="J591" s="171">
        <v>0</v>
      </c>
      <c r="K591" s="171">
        <v>0</v>
      </c>
      <c r="L591" s="171">
        <v>0</v>
      </c>
      <c r="M591" s="171">
        <v>0</v>
      </c>
      <c r="N591" s="171">
        <v>0</v>
      </c>
      <c r="O591" s="171">
        <v>0</v>
      </c>
      <c r="P591" s="171">
        <v>0</v>
      </c>
      <c r="Q591" s="171">
        <v>0</v>
      </c>
      <c r="R591" s="171">
        <v>0</v>
      </c>
      <c r="S591" s="171">
        <v>0</v>
      </c>
      <c r="T591" s="171">
        <v>0</v>
      </c>
      <c r="U591" s="171">
        <v>0</v>
      </c>
      <c r="V591" s="171">
        <v>0</v>
      </c>
      <c r="W591" s="171">
        <v>0</v>
      </c>
      <c r="X591" s="171">
        <v>0</v>
      </c>
      <c r="Y591" s="171">
        <v>0</v>
      </c>
      <c r="Z591" s="171">
        <v>0</v>
      </c>
      <c r="AA591" s="169"/>
      <c r="AB591" s="169"/>
      <c r="AC591" s="169"/>
      <c r="AD591" s="169"/>
      <c r="AE591" s="169"/>
      <c r="AF591" s="169"/>
      <c r="AG591" s="169"/>
      <c r="AH591" s="169"/>
      <c r="AI591" s="169"/>
      <c r="AJ591" s="169"/>
      <c r="AK591" s="169"/>
    </row>
    <row r="592" spans="2:37" s="168" customFormat="1" ht="14.25" hidden="1" outlineLevel="2">
      <c r="B592" s="168" t="s">
        <v>1</v>
      </c>
      <c r="D592" s="5" t="s">
        <v>63</v>
      </c>
      <c r="E592" s="171">
        <v>0</v>
      </c>
      <c r="F592" s="171">
        <v>0</v>
      </c>
      <c r="G592" s="171">
        <v>0</v>
      </c>
      <c r="H592" s="171">
        <v>0</v>
      </c>
      <c r="I592" s="171">
        <v>0</v>
      </c>
      <c r="J592" s="171">
        <v>0</v>
      </c>
      <c r="K592" s="171">
        <v>0</v>
      </c>
      <c r="L592" s="171">
        <v>0</v>
      </c>
      <c r="M592" s="171">
        <v>0</v>
      </c>
      <c r="N592" s="171">
        <v>0</v>
      </c>
      <c r="O592" s="171">
        <v>0</v>
      </c>
      <c r="P592" s="171">
        <v>0</v>
      </c>
      <c r="Q592" s="171">
        <v>0</v>
      </c>
      <c r="R592" s="171">
        <v>0</v>
      </c>
      <c r="S592" s="171">
        <v>0</v>
      </c>
      <c r="T592" s="171">
        <v>0</v>
      </c>
      <c r="U592" s="171">
        <v>0</v>
      </c>
      <c r="V592" s="171">
        <v>0</v>
      </c>
      <c r="W592" s="171">
        <v>0</v>
      </c>
      <c r="X592" s="171">
        <v>0</v>
      </c>
      <c r="Y592" s="171">
        <v>0</v>
      </c>
      <c r="Z592" s="171">
        <v>0</v>
      </c>
      <c r="AA592" s="169"/>
      <c r="AB592" s="169"/>
      <c r="AC592" s="169"/>
      <c r="AD592" s="169"/>
      <c r="AE592" s="169"/>
      <c r="AF592" s="169"/>
      <c r="AG592" s="169"/>
      <c r="AH592" s="169"/>
      <c r="AI592" s="169"/>
      <c r="AJ592" s="169"/>
      <c r="AK592" s="169"/>
    </row>
    <row r="593" spans="2:37" s="168" customFormat="1" ht="14.25" hidden="1" outlineLevel="2">
      <c r="B593" s="168" t="s">
        <v>1</v>
      </c>
      <c r="D593" s="5" t="s">
        <v>491</v>
      </c>
      <c r="E593" s="171">
        <v>0</v>
      </c>
      <c r="F593" s="171">
        <v>0</v>
      </c>
      <c r="G593" s="171">
        <v>0</v>
      </c>
      <c r="H593" s="171">
        <v>0</v>
      </c>
      <c r="I593" s="171">
        <v>0</v>
      </c>
      <c r="J593" s="171">
        <v>0</v>
      </c>
      <c r="K593" s="171">
        <v>0</v>
      </c>
      <c r="L593" s="171">
        <v>0</v>
      </c>
      <c r="M593" s="171">
        <v>0</v>
      </c>
      <c r="N593" s="171">
        <v>0</v>
      </c>
      <c r="O593" s="171">
        <v>0</v>
      </c>
      <c r="P593" s="171">
        <v>0</v>
      </c>
      <c r="Q593" s="171">
        <v>0</v>
      </c>
      <c r="R593" s="171">
        <v>0</v>
      </c>
      <c r="S593" s="171">
        <v>0</v>
      </c>
      <c r="T593" s="171">
        <v>0</v>
      </c>
      <c r="U593" s="171">
        <v>0</v>
      </c>
      <c r="V593" s="171">
        <v>0</v>
      </c>
      <c r="W593" s="171">
        <v>0</v>
      </c>
      <c r="X593" s="171">
        <v>0</v>
      </c>
      <c r="Y593" s="171">
        <v>0</v>
      </c>
      <c r="Z593" s="171">
        <v>0</v>
      </c>
      <c r="AA593" s="169"/>
      <c r="AB593" s="169"/>
      <c r="AC593" s="169"/>
      <c r="AD593" s="169"/>
      <c r="AE593" s="169"/>
      <c r="AF593" s="169"/>
      <c r="AG593" s="169"/>
      <c r="AH593" s="169"/>
      <c r="AI593" s="169"/>
      <c r="AJ593" s="169"/>
      <c r="AK593" s="169"/>
    </row>
    <row r="594" spans="2:37" s="168" customFormat="1" ht="14.25" hidden="1" outlineLevel="2">
      <c r="B594" s="168" t="s">
        <v>1</v>
      </c>
      <c r="D594" s="5" t="s">
        <v>65</v>
      </c>
      <c r="E594" s="171">
        <v>0</v>
      </c>
      <c r="F594" s="171">
        <v>0</v>
      </c>
      <c r="G594" s="171">
        <v>0</v>
      </c>
      <c r="H594" s="171">
        <v>0</v>
      </c>
      <c r="I594" s="171">
        <v>0</v>
      </c>
      <c r="J594" s="171">
        <v>0</v>
      </c>
      <c r="K594" s="171">
        <v>0</v>
      </c>
      <c r="L594" s="171">
        <v>0</v>
      </c>
      <c r="M594" s="171">
        <v>0</v>
      </c>
      <c r="N594" s="171">
        <v>0</v>
      </c>
      <c r="O594" s="171">
        <v>0</v>
      </c>
      <c r="P594" s="171">
        <v>0</v>
      </c>
      <c r="Q594" s="171">
        <v>0</v>
      </c>
      <c r="R594" s="171">
        <v>0</v>
      </c>
      <c r="S594" s="171">
        <v>0</v>
      </c>
      <c r="T594" s="171">
        <v>0</v>
      </c>
      <c r="U594" s="171">
        <v>0</v>
      </c>
      <c r="V594" s="171">
        <v>0</v>
      </c>
      <c r="W594" s="171">
        <v>0</v>
      </c>
      <c r="X594" s="171">
        <v>0</v>
      </c>
      <c r="Y594" s="171">
        <v>0</v>
      </c>
      <c r="Z594" s="171">
        <v>0</v>
      </c>
      <c r="AA594" s="169"/>
      <c r="AB594" s="169"/>
      <c r="AC594" s="169"/>
      <c r="AD594" s="169"/>
      <c r="AE594" s="169"/>
      <c r="AF594" s="169"/>
      <c r="AG594" s="169"/>
      <c r="AH594" s="169"/>
      <c r="AI594" s="169"/>
      <c r="AJ594" s="169"/>
      <c r="AK594" s="169"/>
    </row>
    <row r="595" spans="2:37" s="168" customFormat="1" ht="14.25" hidden="1" outlineLevel="2">
      <c r="B595" s="168" t="s">
        <v>1</v>
      </c>
      <c r="D595" s="5" t="s">
        <v>66</v>
      </c>
      <c r="E595" s="171">
        <v>0</v>
      </c>
      <c r="F595" s="171">
        <v>0</v>
      </c>
      <c r="G595" s="171">
        <v>0</v>
      </c>
      <c r="H595" s="171">
        <v>0</v>
      </c>
      <c r="I595" s="171">
        <v>0</v>
      </c>
      <c r="J595" s="171">
        <v>0</v>
      </c>
      <c r="K595" s="171">
        <v>0</v>
      </c>
      <c r="L595" s="171">
        <v>0</v>
      </c>
      <c r="M595" s="171">
        <v>0</v>
      </c>
      <c r="N595" s="171">
        <v>0</v>
      </c>
      <c r="O595" s="171">
        <v>0</v>
      </c>
      <c r="P595" s="171">
        <v>0</v>
      </c>
      <c r="Q595" s="171">
        <v>0</v>
      </c>
      <c r="R595" s="171">
        <v>0</v>
      </c>
      <c r="S595" s="171">
        <v>0</v>
      </c>
      <c r="T595" s="171">
        <v>0</v>
      </c>
      <c r="U595" s="171">
        <v>0</v>
      </c>
      <c r="V595" s="171">
        <v>0</v>
      </c>
      <c r="W595" s="171">
        <v>0</v>
      </c>
      <c r="X595" s="171">
        <v>0</v>
      </c>
      <c r="Y595" s="171">
        <v>0</v>
      </c>
      <c r="Z595" s="171">
        <v>0</v>
      </c>
      <c r="AA595" s="169"/>
      <c r="AB595" s="169"/>
      <c r="AC595" s="169"/>
      <c r="AD595" s="169"/>
      <c r="AE595" s="169"/>
      <c r="AF595" s="169"/>
      <c r="AG595" s="169"/>
      <c r="AH595" s="169"/>
      <c r="AI595" s="169"/>
      <c r="AJ595" s="169"/>
      <c r="AK595" s="169"/>
    </row>
    <row r="596" spans="2:37" s="168" customFormat="1" ht="14.25" hidden="1" outlineLevel="2">
      <c r="B596" s="168" t="s">
        <v>1</v>
      </c>
      <c r="D596" s="5" t="s">
        <v>492</v>
      </c>
      <c r="E596" s="171">
        <v>0</v>
      </c>
      <c r="F596" s="171">
        <v>0</v>
      </c>
      <c r="G596" s="171">
        <v>0</v>
      </c>
      <c r="H596" s="171">
        <v>0</v>
      </c>
      <c r="I596" s="171">
        <v>0</v>
      </c>
      <c r="J596" s="171">
        <v>0</v>
      </c>
      <c r="K596" s="171">
        <v>0</v>
      </c>
      <c r="L596" s="171">
        <v>0</v>
      </c>
      <c r="M596" s="171">
        <v>0</v>
      </c>
      <c r="N596" s="171">
        <v>0</v>
      </c>
      <c r="O596" s="171">
        <v>0</v>
      </c>
      <c r="P596" s="171">
        <v>0</v>
      </c>
      <c r="Q596" s="171">
        <v>0</v>
      </c>
      <c r="R596" s="171">
        <v>0</v>
      </c>
      <c r="S596" s="171">
        <v>0</v>
      </c>
      <c r="T596" s="171">
        <v>0</v>
      </c>
      <c r="U596" s="171">
        <v>0</v>
      </c>
      <c r="V596" s="171">
        <v>0</v>
      </c>
      <c r="W596" s="171">
        <v>0</v>
      </c>
      <c r="X596" s="171">
        <v>0</v>
      </c>
      <c r="Y596" s="171">
        <v>0</v>
      </c>
      <c r="Z596" s="171">
        <v>0</v>
      </c>
      <c r="AA596" s="169"/>
      <c r="AB596" s="169"/>
      <c r="AC596" s="169"/>
      <c r="AD596" s="169"/>
      <c r="AE596" s="169"/>
      <c r="AF596" s="169"/>
      <c r="AG596" s="169"/>
      <c r="AH596" s="169"/>
      <c r="AI596" s="169"/>
      <c r="AJ596" s="169"/>
      <c r="AK596" s="169"/>
    </row>
    <row r="597" spans="2:37" s="168" customFormat="1" ht="14.25" hidden="1" outlineLevel="2">
      <c r="B597" s="168" t="s">
        <v>1</v>
      </c>
      <c r="D597" s="5" t="s">
        <v>68</v>
      </c>
      <c r="E597" s="171">
        <v>0</v>
      </c>
      <c r="F597" s="171">
        <v>0</v>
      </c>
      <c r="G597" s="171">
        <v>0</v>
      </c>
      <c r="H597" s="171">
        <v>0</v>
      </c>
      <c r="I597" s="171">
        <v>0</v>
      </c>
      <c r="J597" s="171">
        <v>0</v>
      </c>
      <c r="K597" s="171">
        <v>0</v>
      </c>
      <c r="L597" s="171">
        <v>0</v>
      </c>
      <c r="M597" s="171">
        <v>0</v>
      </c>
      <c r="N597" s="171">
        <v>0</v>
      </c>
      <c r="O597" s="171">
        <v>0</v>
      </c>
      <c r="P597" s="171">
        <v>0</v>
      </c>
      <c r="Q597" s="171">
        <v>0</v>
      </c>
      <c r="R597" s="171">
        <v>0</v>
      </c>
      <c r="S597" s="171">
        <v>0</v>
      </c>
      <c r="T597" s="171">
        <v>0</v>
      </c>
      <c r="U597" s="171">
        <v>0</v>
      </c>
      <c r="V597" s="171">
        <v>0</v>
      </c>
      <c r="W597" s="171">
        <v>0</v>
      </c>
      <c r="X597" s="171">
        <v>0</v>
      </c>
      <c r="Y597" s="171">
        <v>0</v>
      </c>
      <c r="Z597" s="171">
        <v>0</v>
      </c>
      <c r="AA597" s="169"/>
      <c r="AB597" s="169"/>
      <c r="AC597" s="169"/>
      <c r="AD597" s="169"/>
      <c r="AE597" s="169"/>
      <c r="AF597" s="169"/>
      <c r="AG597" s="169"/>
      <c r="AH597" s="169"/>
      <c r="AI597" s="169"/>
      <c r="AJ597" s="169"/>
      <c r="AK597" s="169"/>
    </row>
    <row r="598" spans="2:37" s="168" customFormat="1" ht="14.25" hidden="1" outlineLevel="2">
      <c r="B598" s="168" t="s">
        <v>1</v>
      </c>
      <c r="D598" s="5" t="s">
        <v>69</v>
      </c>
      <c r="E598" s="171">
        <v>0</v>
      </c>
      <c r="F598" s="171">
        <v>0</v>
      </c>
      <c r="G598" s="171">
        <v>0</v>
      </c>
      <c r="H598" s="171">
        <v>0</v>
      </c>
      <c r="I598" s="171">
        <v>0</v>
      </c>
      <c r="J598" s="171">
        <v>0</v>
      </c>
      <c r="K598" s="171">
        <v>0</v>
      </c>
      <c r="L598" s="171">
        <v>0</v>
      </c>
      <c r="M598" s="171">
        <v>0</v>
      </c>
      <c r="N598" s="171">
        <v>0</v>
      </c>
      <c r="O598" s="171">
        <v>0</v>
      </c>
      <c r="P598" s="171">
        <v>0</v>
      </c>
      <c r="Q598" s="171">
        <v>0</v>
      </c>
      <c r="R598" s="171">
        <v>0</v>
      </c>
      <c r="S598" s="171">
        <v>0</v>
      </c>
      <c r="T598" s="171">
        <v>0</v>
      </c>
      <c r="U598" s="171">
        <v>0</v>
      </c>
      <c r="V598" s="171">
        <v>0</v>
      </c>
      <c r="W598" s="171">
        <v>0</v>
      </c>
      <c r="X598" s="171">
        <v>0</v>
      </c>
      <c r="Y598" s="171">
        <v>0</v>
      </c>
      <c r="Z598" s="171">
        <v>0</v>
      </c>
      <c r="AA598" s="169"/>
      <c r="AB598" s="169"/>
      <c r="AC598" s="169"/>
      <c r="AD598" s="169"/>
      <c r="AE598" s="169"/>
      <c r="AF598" s="169"/>
      <c r="AG598" s="169"/>
      <c r="AH598" s="169"/>
      <c r="AI598" s="169"/>
      <c r="AJ598" s="169"/>
      <c r="AK598" s="169"/>
    </row>
    <row r="599" spans="2:37" s="168" customFormat="1" ht="14.25" hidden="1" outlineLevel="2">
      <c r="B599" s="168" t="s">
        <v>1</v>
      </c>
      <c r="D599" s="5" t="s">
        <v>493</v>
      </c>
      <c r="E599" s="171">
        <v>0</v>
      </c>
      <c r="F599" s="171">
        <v>0</v>
      </c>
      <c r="G599" s="171">
        <v>0</v>
      </c>
      <c r="H599" s="171">
        <v>0</v>
      </c>
      <c r="I599" s="171">
        <v>0</v>
      </c>
      <c r="J599" s="171">
        <v>0</v>
      </c>
      <c r="K599" s="171">
        <v>0</v>
      </c>
      <c r="L599" s="171">
        <v>0</v>
      </c>
      <c r="M599" s="171">
        <v>0</v>
      </c>
      <c r="N599" s="171">
        <v>0</v>
      </c>
      <c r="O599" s="171">
        <v>0</v>
      </c>
      <c r="P599" s="171">
        <v>0</v>
      </c>
      <c r="Q599" s="171">
        <v>0</v>
      </c>
      <c r="R599" s="171">
        <v>0</v>
      </c>
      <c r="S599" s="171">
        <v>0</v>
      </c>
      <c r="T599" s="171">
        <v>0</v>
      </c>
      <c r="U599" s="171">
        <v>0</v>
      </c>
      <c r="V599" s="171">
        <v>0</v>
      </c>
      <c r="W599" s="171">
        <v>0</v>
      </c>
      <c r="X599" s="171">
        <v>0</v>
      </c>
      <c r="Y599" s="171">
        <v>0</v>
      </c>
      <c r="Z599" s="171">
        <v>0</v>
      </c>
      <c r="AA599" s="169"/>
      <c r="AB599" s="169"/>
      <c r="AC599" s="169"/>
      <c r="AD599" s="169"/>
      <c r="AE599" s="169"/>
      <c r="AF599" s="169"/>
      <c r="AG599" s="169"/>
      <c r="AH599" s="169"/>
      <c r="AI599" s="169"/>
      <c r="AJ599" s="169"/>
      <c r="AK599" s="169"/>
    </row>
    <row r="600" spans="2:37" s="168" customFormat="1" ht="14.25" hidden="1" outlineLevel="2">
      <c r="B600" s="168" t="s">
        <v>1</v>
      </c>
      <c r="D600" s="5" t="s">
        <v>494</v>
      </c>
      <c r="E600" s="171">
        <v>0</v>
      </c>
      <c r="F600" s="171">
        <v>0</v>
      </c>
      <c r="G600" s="171">
        <v>0</v>
      </c>
      <c r="H600" s="171">
        <v>0</v>
      </c>
      <c r="I600" s="171">
        <v>0</v>
      </c>
      <c r="J600" s="171">
        <v>0</v>
      </c>
      <c r="K600" s="171">
        <v>0</v>
      </c>
      <c r="L600" s="171">
        <v>0</v>
      </c>
      <c r="M600" s="171">
        <v>0</v>
      </c>
      <c r="N600" s="171">
        <v>0</v>
      </c>
      <c r="O600" s="171">
        <v>0</v>
      </c>
      <c r="P600" s="171">
        <v>0</v>
      </c>
      <c r="Q600" s="171">
        <v>0</v>
      </c>
      <c r="R600" s="171">
        <v>0</v>
      </c>
      <c r="S600" s="171">
        <v>0</v>
      </c>
      <c r="T600" s="171">
        <v>0</v>
      </c>
      <c r="U600" s="171">
        <v>0</v>
      </c>
      <c r="V600" s="171">
        <v>0</v>
      </c>
      <c r="W600" s="171">
        <v>0</v>
      </c>
      <c r="X600" s="171">
        <v>0</v>
      </c>
      <c r="Y600" s="171">
        <v>0</v>
      </c>
      <c r="Z600" s="171">
        <v>0</v>
      </c>
      <c r="AA600" s="169"/>
      <c r="AB600" s="169"/>
      <c r="AC600" s="169"/>
      <c r="AD600" s="169"/>
      <c r="AE600" s="169"/>
      <c r="AF600" s="169"/>
      <c r="AG600" s="169"/>
      <c r="AH600" s="169"/>
      <c r="AI600" s="169"/>
      <c r="AJ600" s="169"/>
      <c r="AK600" s="169"/>
    </row>
    <row r="601" spans="2:37" s="168" customFormat="1" ht="14.25" hidden="1" outlineLevel="2">
      <c r="B601" s="168" t="s">
        <v>1</v>
      </c>
      <c r="D601" s="5" t="s">
        <v>72</v>
      </c>
      <c r="E601" s="171">
        <v>0</v>
      </c>
      <c r="F601" s="171">
        <v>0</v>
      </c>
      <c r="G601" s="171">
        <v>0</v>
      </c>
      <c r="H601" s="171">
        <v>0</v>
      </c>
      <c r="I601" s="171">
        <v>0</v>
      </c>
      <c r="J601" s="171">
        <v>0</v>
      </c>
      <c r="K601" s="171">
        <v>0</v>
      </c>
      <c r="L601" s="171">
        <v>0</v>
      </c>
      <c r="M601" s="171">
        <v>0</v>
      </c>
      <c r="N601" s="171">
        <v>0</v>
      </c>
      <c r="O601" s="171">
        <v>0</v>
      </c>
      <c r="P601" s="171">
        <v>0</v>
      </c>
      <c r="Q601" s="171">
        <v>0</v>
      </c>
      <c r="R601" s="171">
        <v>0</v>
      </c>
      <c r="S601" s="171">
        <v>0</v>
      </c>
      <c r="T601" s="171">
        <v>0</v>
      </c>
      <c r="U601" s="171">
        <v>0</v>
      </c>
      <c r="V601" s="171">
        <v>0</v>
      </c>
      <c r="W601" s="171">
        <v>0</v>
      </c>
      <c r="X601" s="171">
        <v>0</v>
      </c>
      <c r="Y601" s="171">
        <v>0</v>
      </c>
      <c r="Z601" s="171">
        <v>0</v>
      </c>
      <c r="AA601" s="169"/>
      <c r="AB601" s="169"/>
      <c r="AC601" s="169"/>
      <c r="AD601" s="169"/>
      <c r="AE601" s="169"/>
      <c r="AF601" s="169"/>
      <c r="AG601" s="169"/>
      <c r="AH601" s="169"/>
      <c r="AI601" s="169"/>
      <c r="AJ601" s="169"/>
      <c r="AK601" s="169"/>
    </row>
    <row r="602" spans="2:37" s="168" customFormat="1" ht="14.25" hidden="1" outlineLevel="2">
      <c r="B602" s="168" t="s">
        <v>1</v>
      </c>
      <c r="D602" s="5" t="s">
        <v>73</v>
      </c>
      <c r="E602" s="171">
        <v>0</v>
      </c>
      <c r="F602" s="171">
        <v>0</v>
      </c>
      <c r="G602" s="171">
        <v>0</v>
      </c>
      <c r="H602" s="171">
        <v>0</v>
      </c>
      <c r="I602" s="171">
        <v>0</v>
      </c>
      <c r="J602" s="171">
        <v>0</v>
      </c>
      <c r="K602" s="171">
        <v>0</v>
      </c>
      <c r="L602" s="171">
        <v>0</v>
      </c>
      <c r="M602" s="171">
        <v>248425</v>
      </c>
      <c r="N602" s="171">
        <v>48425</v>
      </c>
      <c r="O602" s="171">
        <v>63301</v>
      </c>
      <c r="P602" s="171">
        <v>59289</v>
      </c>
      <c r="Q602" s="171">
        <v>46522</v>
      </c>
      <c r="R602" s="171">
        <v>46522</v>
      </c>
      <c r="S602" s="171">
        <v>92274</v>
      </c>
      <c r="T602" s="171">
        <v>92274</v>
      </c>
      <c r="U602" s="171">
        <v>63167</v>
      </c>
      <c r="V602" s="171">
        <v>63167</v>
      </c>
      <c r="W602" s="171">
        <v>91495</v>
      </c>
      <c r="X602" s="171">
        <v>91495</v>
      </c>
      <c r="Y602" s="171">
        <v>92779</v>
      </c>
      <c r="Z602" s="171">
        <v>92779</v>
      </c>
      <c r="AA602" s="169"/>
      <c r="AB602" s="169"/>
      <c r="AC602" s="169"/>
      <c r="AD602" s="169"/>
      <c r="AE602" s="169"/>
      <c r="AF602" s="169"/>
      <c r="AG602" s="169"/>
      <c r="AH602" s="169"/>
      <c r="AI602" s="169"/>
      <c r="AJ602" s="169"/>
      <c r="AK602" s="169"/>
    </row>
    <row r="603" spans="2:37" s="168" customFormat="1" ht="14.25" hidden="1" outlineLevel="2">
      <c r="B603" s="168" t="s">
        <v>1</v>
      </c>
      <c r="D603" s="5" t="s">
        <v>74</v>
      </c>
      <c r="E603" s="171">
        <v>0</v>
      </c>
      <c r="F603" s="171">
        <v>0</v>
      </c>
      <c r="G603" s="171">
        <v>0</v>
      </c>
      <c r="H603" s="171">
        <v>0</v>
      </c>
      <c r="I603" s="171">
        <v>0</v>
      </c>
      <c r="J603" s="171">
        <v>0</v>
      </c>
      <c r="K603" s="171">
        <v>0</v>
      </c>
      <c r="L603" s="171">
        <v>0</v>
      </c>
      <c r="M603" s="171">
        <v>0</v>
      </c>
      <c r="N603" s="171">
        <v>0</v>
      </c>
      <c r="O603" s="171">
        <v>0</v>
      </c>
      <c r="P603" s="171">
        <v>0</v>
      </c>
      <c r="Q603" s="171">
        <v>0</v>
      </c>
      <c r="R603" s="171">
        <v>0</v>
      </c>
      <c r="S603" s="171">
        <v>0</v>
      </c>
      <c r="T603" s="171">
        <v>0</v>
      </c>
      <c r="U603" s="171">
        <v>0</v>
      </c>
      <c r="V603" s="171">
        <v>0</v>
      </c>
      <c r="W603" s="171">
        <v>0</v>
      </c>
      <c r="X603" s="171">
        <v>0</v>
      </c>
      <c r="Y603" s="171">
        <v>0</v>
      </c>
      <c r="Z603" s="171">
        <v>0</v>
      </c>
      <c r="AA603" s="169"/>
      <c r="AB603" s="169"/>
      <c r="AC603" s="169"/>
      <c r="AD603" s="169"/>
      <c r="AE603" s="169"/>
      <c r="AF603" s="169"/>
      <c r="AG603" s="169"/>
      <c r="AH603" s="169"/>
      <c r="AI603" s="169"/>
      <c r="AJ603" s="169"/>
      <c r="AK603" s="169"/>
    </row>
    <row r="604" spans="2:37" s="168" customFormat="1" ht="14.25" hidden="1" outlineLevel="2">
      <c r="B604" s="168" t="s">
        <v>1</v>
      </c>
      <c r="D604" s="5" t="s">
        <v>495</v>
      </c>
      <c r="E604" s="171">
        <v>0</v>
      </c>
      <c r="F604" s="171">
        <v>0</v>
      </c>
      <c r="G604" s="171">
        <v>0</v>
      </c>
      <c r="H604" s="171">
        <v>0</v>
      </c>
      <c r="I604" s="171">
        <v>0</v>
      </c>
      <c r="J604" s="171">
        <v>0</v>
      </c>
      <c r="K604" s="171">
        <v>0</v>
      </c>
      <c r="L604" s="171">
        <v>0</v>
      </c>
      <c r="M604" s="171">
        <v>0</v>
      </c>
      <c r="N604" s="171">
        <v>0</v>
      </c>
      <c r="O604" s="171">
        <v>0</v>
      </c>
      <c r="P604" s="171">
        <v>0</v>
      </c>
      <c r="Q604" s="171">
        <v>0</v>
      </c>
      <c r="R604" s="171">
        <v>0</v>
      </c>
      <c r="S604" s="171">
        <v>0</v>
      </c>
      <c r="T604" s="171">
        <v>0</v>
      </c>
      <c r="U604" s="171">
        <v>0</v>
      </c>
      <c r="V604" s="171">
        <v>0</v>
      </c>
      <c r="W604" s="171">
        <v>0</v>
      </c>
      <c r="X604" s="171">
        <v>0</v>
      </c>
      <c r="Y604" s="171">
        <v>0</v>
      </c>
      <c r="Z604" s="171">
        <v>0</v>
      </c>
      <c r="AA604" s="169"/>
      <c r="AB604" s="169"/>
      <c r="AC604" s="169"/>
      <c r="AD604" s="169"/>
      <c r="AE604" s="169"/>
      <c r="AF604" s="169"/>
      <c r="AG604" s="169"/>
      <c r="AH604" s="169"/>
      <c r="AI604" s="169"/>
      <c r="AJ604" s="169"/>
      <c r="AK604" s="169"/>
    </row>
    <row r="605" spans="2:37" s="168" customFormat="1" ht="14.25" hidden="1" outlineLevel="2">
      <c r="B605" s="168" t="s">
        <v>1</v>
      </c>
      <c r="D605" s="5" t="s">
        <v>496</v>
      </c>
      <c r="E605" s="171">
        <v>0</v>
      </c>
      <c r="F605" s="171">
        <v>0</v>
      </c>
      <c r="G605" s="171">
        <v>0</v>
      </c>
      <c r="H605" s="171">
        <v>0</v>
      </c>
      <c r="I605" s="171">
        <v>0</v>
      </c>
      <c r="J605" s="171">
        <v>0</v>
      </c>
      <c r="K605" s="171">
        <v>0</v>
      </c>
      <c r="L605" s="171">
        <v>0</v>
      </c>
      <c r="M605" s="171">
        <v>0</v>
      </c>
      <c r="N605" s="171">
        <v>0</v>
      </c>
      <c r="O605" s="171">
        <v>0</v>
      </c>
      <c r="P605" s="171">
        <v>0</v>
      </c>
      <c r="Q605" s="171">
        <v>0</v>
      </c>
      <c r="R605" s="171">
        <v>0</v>
      </c>
      <c r="S605" s="171">
        <v>0</v>
      </c>
      <c r="T605" s="171">
        <v>0</v>
      </c>
      <c r="U605" s="171">
        <v>0</v>
      </c>
      <c r="V605" s="171">
        <v>0</v>
      </c>
      <c r="W605" s="171">
        <v>0</v>
      </c>
      <c r="X605" s="171">
        <v>0</v>
      </c>
      <c r="Y605" s="171">
        <v>0</v>
      </c>
      <c r="Z605" s="171">
        <v>0</v>
      </c>
      <c r="AA605" s="169"/>
      <c r="AB605" s="169"/>
      <c r="AC605" s="169"/>
      <c r="AD605" s="169"/>
      <c r="AE605" s="169"/>
      <c r="AF605" s="169"/>
      <c r="AG605" s="169"/>
      <c r="AH605" s="169"/>
      <c r="AI605" s="169"/>
      <c r="AJ605" s="169"/>
      <c r="AK605" s="169"/>
    </row>
    <row r="606" spans="2:37" s="168" customFormat="1" ht="14.25" hidden="1" outlineLevel="2">
      <c r="B606" s="168" t="s">
        <v>1</v>
      </c>
      <c r="D606" s="5" t="s">
        <v>77</v>
      </c>
      <c r="E606" s="171">
        <v>0</v>
      </c>
      <c r="F606" s="171">
        <v>0</v>
      </c>
      <c r="G606" s="171">
        <v>0</v>
      </c>
      <c r="H606" s="171">
        <v>0</v>
      </c>
      <c r="I606" s="171">
        <v>0</v>
      </c>
      <c r="J606" s="171">
        <v>0</v>
      </c>
      <c r="K606" s="171">
        <v>0</v>
      </c>
      <c r="L606" s="171">
        <v>0</v>
      </c>
      <c r="M606" s="171">
        <v>0</v>
      </c>
      <c r="N606" s="171">
        <v>0</v>
      </c>
      <c r="O606" s="171">
        <v>0</v>
      </c>
      <c r="P606" s="171">
        <v>0</v>
      </c>
      <c r="Q606" s="171">
        <v>0</v>
      </c>
      <c r="R606" s="171">
        <v>0</v>
      </c>
      <c r="S606" s="171">
        <v>0</v>
      </c>
      <c r="T606" s="171">
        <v>0</v>
      </c>
      <c r="U606" s="171">
        <v>0</v>
      </c>
      <c r="V606" s="171">
        <v>0</v>
      </c>
      <c r="W606" s="171">
        <v>0</v>
      </c>
      <c r="X606" s="171">
        <v>0</v>
      </c>
      <c r="Y606" s="171">
        <v>0</v>
      </c>
      <c r="Z606" s="171">
        <v>0</v>
      </c>
      <c r="AA606" s="169"/>
      <c r="AB606" s="169"/>
      <c r="AC606" s="169"/>
      <c r="AD606" s="169"/>
      <c r="AE606" s="169"/>
      <c r="AF606" s="169"/>
      <c r="AG606" s="169"/>
      <c r="AH606" s="169"/>
      <c r="AI606" s="169"/>
      <c r="AJ606" s="169"/>
      <c r="AK606" s="169"/>
    </row>
    <row r="607" spans="2:37" s="168" customFormat="1" ht="14.25" hidden="1" outlineLevel="2">
      <c r="B607" s="168" t="s">
        <v>1</v>
      </c>
      <c r="D607" s="5" t="s">
        <v>78</v>
      </c>
      <c r="E607" s="171">
        <v>0</v>
      </c>
      <c r="F607" s="171">
        <v>0</v>
      </c>
      <c r="G607" s="171">
        <v>0</v>
      </c>
      <c r="H607" s="171">
        <v>0</v>
      </c>
      <c r="I607" s="171">
        <v>0</v>
      </c>
      <c r="J607" s="171">
        <v>0</v>
      </c>
      <c r="K607" s="171">
        <v>0</v>
      </c>
      <c r="L607" s="171">
        <v>0</v>
      </c>
      <c r="M607" s="171">
        <v>0</v>
      </c>
      <c r="N607" s="171">
        <v>0</v>
      </c>
      <c r="O607" s="171">
        <v>0</v>
      </c>
      <c r="P607" s="171">
        <v>0</v>
      </c>
      <c r="Q607" s="171">
        <v>0</v>
      </c>
      <c r="R607" s="171">
        <v>0</v>
      </c>
      <c r="S607" s="171">
        <v>0</v>
      </c>
      <c r="T607" s="171">
        <v>0</v>
      </c>
      <c r="U607" s="171">
        <v>0</v>
      </c>
      <c r="V607" s="171">
        <v>0</v>
      </c>
      <c r="W607" s="171">
        <v>0</v>
      </c>
      <c r="X607" s="171">
        <v>0</v>
      </c>
      <c r="Y607" s="171">
        <v>0</v>
      </c>
      <c r="Z607" s="171">
        <v>0</v>
      </c>
      <c r="AA607" s="169"/>
      <c r="AB607" s="169"/>
      <c r="AC607" s="169"/>
      <c r="AD607" s="169"/>
      <c r="AE607" s="169"/>
      <c r="AF607" s="169"/>
      <c r="AG607" s="169"/>
      <c r="AH607" s="169"/>
      <c r="AI607" s="169"/>
      <c r="AJ607" s="169"/>
      <c r="AK607" s="169"/>
    </row>
    <row r="608" spans="2:37" s="168" customFormat="1" ht="14.25" hidden="1" outlineLevel="2">
      <c r="B608" s="168" t="s">
        <v>1</v>
      </c>
      <c r="D608" s="5" t="s">
        <v>79</v>
      </c>
      <c r="E608" s="171">
        <v>0</v>
      </c>
      <c r="F608" s="171">
        <v>0</v>
      </c>
      <c r="G608" s="171">
        <v>0</v>
      </c>
      <c r="H608" s="171">
        <v>0</v>
      </c>
      <c r="I608" s="171">
        <v>0</v>
      </c>
      <c r="J608" s="171">
        <v>0</v>
      </c>
      <c r="K608" s="171">
        <v>0</v>
      </c>
      <c r="L608" s="171">
        <v>0</v>
      </c>
      <c r="M608" s="171">
        <v>0</v>
      </c>
      <c r="N608" s="171">
        <v>0</v>
      </c>
      <c r="O608" s="171">
        <v>0</v>
      </c>
      <c r="P608" s="171">
        <v>0</v>
      </c>
      <c r="Q608" s="171">
        <v>0</v>
      </c>
      <c r="R608" s="171">
        <v>0</v>
      </c>
      <c r="S608" s="171">
        <v>0</v>
      </c>
      <c r="T608" s="171">
        <v>0</v>
      </c>
      <c r="U608" s="171">
        <v>0</v>
      </c>
      <c r="V608" s="171">
        <v>0</v>
      </c>
      <c r="W608" s="171">
        <v>0</v>
      </c>
      <c r="X608" s="171">
        <v>0</v>
      </c>
      <c r="Y608" s="171">
        <v>0</v>
      </c>
      <c r="Z608" s="171">
        <v>0</v>
      </c>
      <c r="AA608" s="169"/>
      <c r="AB608" s="169"/>
      <c r="AC608" s="169"/>
      <c r="AD608" s="169"/>
      <c r="AE608" s="169"/>
      <c r="AF608" s="169"/>
      <c r="AG608" s="169"/>
      <c r="AH608" s="169"/>
      <c r="AI608" s="169"/>
      <c r="AJ608" s="169"/>
      <c r="AK608" s="169"/>
    </row>
    <row r="609" spans="2:37" s="168" customFormat="1" ht="14.25" hidden="1" outlineLevel="2">
      <c r="B609" s="168" t="s">
        <v>1</v>
      </c>
      <c r="D609" s="5" t="s">
        <v>80</v>
      </c>
      <c r="E609" s="171">
        <v>0</v>
      </c>
      <c r="F609" s="171">
        <v>0</v>
      </c>
      <c r="G609" s="171">
        <v>0</v>
      </c>
      <c r="H609" s="171">
        <v>0</v>
      </c>
      <c r="I609" s="171">
        <v>0</v>
      </c>
      <c r="J609" s="171">
        <v>0</v>
      </c>
      <c r="K609" s="171">
        <v>0</v>
      </c>
      <c r="L609" s="171">
        <v>0</v>
      </c>
      <c r="M609" s="171">
        <v>0</v>
      </c>
      <c r="N609" s="171">
        <v>0</v>
      </c>
      <c r="O609" s="171">
        <v>0</v>
      </c>
      <c r="P609" s="171">
        <v>0</v>
      </c>
      <c r="Q609" s="171">
        <v>0</v>
      </c>
      <c r="R609" s="171">
        <v>0</v>
      </c>
      <c r="S609" s="171">
        <v>0</v>
      </c>
      <c r="T609" s="171">
        <v>0</v>
      </c>
      <c r="U609" s="171">
        <v>0</v>
      </c>
      <c r="V609" s="171">
        <v>0</v>
      </c>
      <c r="W609" s="171">
        <v>0</v>
      </c>
      <c r="X609" s="171">
        <v>0</v>
      </c>
      <c r="Y609" s="171">
        <v>0</v>
      </c>
      <c r="Z609" s="171">
        <v>0</v>
      </c>
      <c r="AA609" s="169"/>
      <c r="AB609" s="169"/>
      <c r="AC609" s="169"/>
      <c r="AD609" s="169"/>
      <c r="AE609" s="169"/>
      <c r="AF609" s="169"/>
      <c r="AG609" s="169"/>
      <c r="AH609" s="169"/>
      <c r="AI609" s="169"/>
      <c r="AJ609" s="169"/>
      <c r="AK609" s="169"/>
    </row>
    <row r="610" spans="2:37" s="168" customFormat="1" ht="14.25" hidden="1" outlineLevel="2">
      <c r="B610" s="168" t="s">
        <v>1</v>
      </c>
      <c r="D610" s="5" t="s">
        <v>497</v>
      </c>
      <c r="E610" s="171">
        <v>0</v>
      </c>
      <c r="F610" s="171">
        <v>0</v>
      </c>
      <c r="G610" s="171">
        <v>0</v>
      </c>
      <c r="H610" s="171">
        <v>0</v>
      </c>
      <c r="I610" s="171">
        <v>0</v>
      </c>
      <c r="J610" s="171">
        <v>0</v>
      </c>
      <c r="K610" s="171">
        <v>0</v>
      </c>
      <c r="L610" s="171">
        <v>0</v>
      </c>
      <c r="M610" s="171">
        <v>0</v>
      </c>
      <c r="N610" s="171">
        <v>0</v>
      </c>
      <c r="O610" s="171">
        <v>0</v>
      </c>
      <c r="P610" s="171">
        <v>0</v>
      </c>
      <c r="Q610" s="171">
        <v>0</v>
      </c>
      <c r="R610" s="171">
        <v>0</v>
      </c>
      <c r="S610" s="171">
        <v>0</v>
      </c>
      <c r="T610" s="171">
        <v>0</v>
      </c>
      <c r="U610" s="171">
        <v>0</v>
      </c>
      <c r="V610" s="171">
        <v>0</v>
      </c>
      <c r="W610" s="171">
        <v>0</v>
      </c>
      <c r="X610" s="171">
        <v>0</v>
      </c>
      <c r="Y610" s="171">
        <v>0</v>
      </c>
      <c r="Z610" s="171">
        <v>0</v>
      </c>
      <c r="AA610" s="169"/>
      <c r="AB610" s="169"/>
      <c r="AC610" s="169"/>
      <c r="AD610" s="169"/>
      <c r="AE610" s="169"/>
      <c r="AF610" s="169"/>
      <c r="AG610" s="169"/>
      <c r="AH610" s="169"/>
      <c r="AI610" s="169"/>
      <c r="AJ610" s="169"/>
      <c r="AK610" s="169"/>
    </row>
    <row r="611" spans="2:37" s="168" customFormat="1" ht="14.25" hidden="1" outlineLevel="2">
      <c r="B611" s="168" t="s">
        <v>1</v>
      </c>
      <c r="D611" s="5" t="s">
        <v>82</v>
      </c>
      <c r="E611" s="171">
        <v>0</v>
      </c>
      <c r="F611" s="171">
        <v>0</v>
      </c>
      <c r="G611" s="171">
        <v>0</v>
      </c>
      <c r="H611" s="171">
        <v>0</v>
      </c>
      <c r="I611" s="171">
        <v>0</v>
      </c>
      <c r="J611" s="171">
        <v>0</v>
      </c>
      <c r="K611" s="171">
        <v>0</v>
      </c>
      <c r="L611" s="171">
        <v>0</v>
      </c>
      <c r="M611" s="171">
        <v>0</v>
      </c>
      <c r="N611" s="171">
        <v>0</v>
      </c>
      <c r="O611" s="171">
        <v>0</v>
      </c>
      <c r="P611" s="171">
        <v>0</v>
      </c>
      <c r="Q611" s="171">
        <v>0</v>
      </c>
      <c r="R611" s="171">
        <v>0</v>
      </c>
      <c r="S611" s="171">
        <v>0</v>
      </c>
      <c r="T611" s="171">
        <v>0</v>
      </c>
      <c r="U611" s="171">
        <v>0</v>
      </c>
      <c r="V611" s="171">
        <v>0</v>
      </c>
      <c r="W611" s="171">
        <v>0</v>
      </c>
      <c r="X611" s="171">
        <v>0</v>
      </c>
      <c r="Y611" s="171">
        <v>0</v>
      </c>
      <c r="Z611" s="171">
        <v>0</v>
      </c>
      <c r="AA611" s="169"/>
      <c r="AB611" s="169"/>
      <c r="AC611" s="169"/>
      <c r="AD611" s="169"/>
      <c r="AE611" s="169"/>
      <c r="AF611" s="169"/>
      <c r="AG611" s="169"/>
      <c r="AH611" s="169"/>
      <c r="AI611" s="169"/>
      <c r="AJ611" s="169"/>
      <c r="AK611" s="169"/>
    </row>
    <row r="612" spans="2:37" s="168" customFormat="1" ht="14.25" hidden="1" outlineLevel="2">
      <c r="B612" s="168" t="s">
        <v>1</v>
      </c>
      <c r="D612" s="5" t="s">
        <v>83</v>
      </c>
      <c r="E612" s="171">
        <v>0</v>
      </c>
      <c r="F612" s="171">
        <v>0</v>
      </c>
      <c r="G612" s="171">
        <v>0</v>
      </c>
      <c r="H612" s="171">
        <v>0</v>
      </c>
      <c r="I612" s="171">
        <v>0</v>
      </c>
      <c r="J612" s="171">
        <v>0</v>
      </c>
      <c r="K612" s="171">
        <v>0</v>
      </c>
      <c r="L612" s="171">
        <v>0</v>
      </c>
      <c r="M612" s="171">
        <v>301768</v>
      </c>
      <c r="N612" s="171">
        <v>101768</v>
      </c>
      <c r="O612" s="171">
        <v>314868</v>
      </c>
      <c r="P612" s="171">
        <v>306246</v>
      </c>
      <c r="Q612" s="171">
        <v>355845</v>
      </c>
      <c r="R612" s="171">
        <v>355845</v>
      </c>
      <c r="S612" s="171">
        <v>562473</v>
      </c>
      <c r="T612" s="171">
        <v>562473</v>
      </c>
      <c r="U612" s="171">
        <v>805107</v>
      </c>
      <c r="V612" s="171">
        <v>805107</v>
      </c>
      <c r="W612" s="171">
        <v>1071990</v>
      </c>
      <c r="X612" s="171">
        <v>1071990</v>
      </c>
      <c r="Y612" s="171">
        <v>1307616</v>
      </c>
      <c r="Z612" s="171">
        <v>1307616</v>
      </c>
      <c r="AA612" s="169"/>
      <c r="AB612" s="169"/>
      <c r="AC612" s="169"/>
      <c r="AD612" s="169"/>
      <c r="AE612" s="169"/>
      <c r="AF612" s="169"/>
      <c r="AG612" s="169"/>
      <c r="AH612" s="169"/>
      <c r="AI612" s="169"/>
      <c r="AJ612" s="169"/>
      <c r="AK612" s="169"/>
    </row>
    <row r="613" spans="2:37" s="168" customFormat="1" ht="14.25" hidden="1" outlineLevel="2">
      <c r="B613" s="168" t="s">
        <v>1</v>
      </c>
      <c r="D613" s="5" t="s">
        <v>84</v>
      </c>
      <c r="E613" s="171">
        <v>0</v>
      </c>
      <c r="F613" s="171">
        <v>0</v>
      </c>
      <c r="G613" s="171">
        <v>0</v>
      </c>
      <c r="H613" s="171">
        <v>0</v>
      </c>
      <c r="I613" s="171">
        <v>0</v>
      </c>
      <c r="J613" s="171">
        <v>0</v>
      </c>
      <c r="K613" s="171">
        <v>0</v>
      </c>
      <c r="L613" s="171">
        <v>0</v>
      </c>
      <c r="M613" s="171">
        <v>0</v>
      </c>
      <c r="N613" s="171">
        <v>0</v>
      </c>
      <c r="O613" s="171">
        <v>0</v>
      </c>
      <c r="P613" s="171">
        <v>0</v>
      </c>
      <c r="Q613" s="171">
        <v>0</v>
      </c>
      <c r="R613" s="171">
        <v>0</v>
      </c>
      <c r="S613" s="171">
        <v>0</v>
      </c>
      <c r="T613" s="171">
        <v>0</v>
      </c>
      <c r="U613" s="171">
        <v>0</v>
      </c>
      <c r="V613" s="171">
        <v>0</v>
      </c>
      <c r="W613" s="171">
        <v>0</v>
      </c>
      <c r="X613" s="171">
        <v>0</v>
      </c>
      <c r="Y613" s="171">
        <v>0</v>
      </c>
      <c r="Z613" s="171">
        <v>0</v>
      </c>
      <c r="AA613" s="169"/>
      <c r="AB613" s="169"/>
      <c r="AC613" s="169"/>
      <c r="AD613" s="169"/>
      <c r="AE613" s="169"/>
      <c r="AF613" s="169"/>
      <c r="AG613" s="169"/>
      <c r="AH613" s="169"/>
      <c r="AI613" s="169"/>
      <c r="AJ613" s="169"/>
      <c r="AK613" s="169"/>
    </row>
    <row r="614" spans="2:37" s="168" customFormat="1" ht="14.25" hidden="1" outlineLevel="2">
      <c r="B614" s="168" t="s">
        <v>1</v>
      </c>
      <c r="D614" s="5" t="s">
        <v>498</v>
      </c>
      <c r="E614" s="171">
        <v>0</v>
      </c>
      <c r="F614" s="171">
        <v>0</v>
      </c>
      <c r="G614" s="171">
        <v>0</v>
      </c>
      <c r="H614" s="171">
        <v>0</v>
      </c>
      <c r="I614" s="171">
        <v>0</v>
      </c>
      <c r="J614" s="171">
        <v>0</v>
      </c>
      <c r="K614" s="171">
        <v>0</v>
      </c>
      <c r="L614" s="171">
        <v>0</v>
      </c>
      <c r="M614" s="171">
        <v>0</v>
      </c>
      <c r="N614" s="171">
        <v>0</v>
      </c>
      <c r="O614" s="171">
        <v>0</v>
      </c>
      <c r="P614" s="171">
        <v>0</v>
      </c>
      <c r="Q614" s="171">
        <v>0</v>
      </c>
      <c r="R614" s="171">
        <v>0</v>
      </c>
      <c r="S614" s="171">
        <v>0</v>
      </c>
      <c r="T614" s="171">
        <v>0</v>
      </c>
      <c r="U614" s="171">
        <v>0</v>
      </c>
      <c r="V614" s="171">
        <v>0</v>
      </c>
      <c r="W614" s="171">
        <v>0</v>
      </c>
      <c r="X614" s="171">
        <v>0</v>
      </c>
      <c r="Y614" s="171">
        <v>0</v>
      </c>
      <c r="Z614" s="171">
        <v>0</v>
      </c>
      <c r="AA614" s="169"/>
      <c r="AB614" s="169"/>
      <c r="AC614" s="169"/>
      <c r="AD614" s="169"/>
      <c r="AE614" s="169"/>
      <c r="AF614" s="169"/>
      <c r="AG614" s="169"/>
      <c r="AH614" s="169"/>
      <c r="AI614" s="169"/>
      <c r="AJ614" s="169"/>
      <c r="AK614" s="169"/>
    </row>
    <row r="615" spans="2:37" s="168" customFormat="1" ht="14.25" hidden="1" outlineLevel="2">
      <c r="B615" s="168" t="s">
        <v>1</v>
      </c>
      <c r="D615" s="5" t="s">
        <v>499</v>
      </c>
      <c r="E615" s="171">
        <v>0</v>
      </c>
      <c r="F615" s="171">
        <v>0</v>
      </c>
      <c r="G615" s="171">
        <v>0</v>
      </c>
      <c r="H615" s="171">
        <v>0</v>
      </c>
      <c r="I615" s="171">
        <v>0</v>
      </c>
      <c r="J615" s="171">
        <v>0</v>
      </c>
      <c r="K615" s="171">
        <v>0</v>
      </c>
      <c r="L615" s="171">
        <v>0</v>
      </c>
      <c r="M615" s="171">
        <v>0</v>
      </c>
      <c r="N615" s="171">
        <v>0</v>
      </c>
      <c r="O615" s="171">
        <v>0</v>
      </c>
      <c r="P615" s="171">
        <v>0</v>
      </c>
      <c r="Q615" s="171">
        <v>0</v>
      </c>
      <c r="R615" s="171">
        <v>0</v>
      </c>
      <c r="S615" s="171">
        <v>0</v>
      </c>
      <c r="T615" s="171">
        <v>0</v>
      </c>
      <c r="U615" s="171">
        <v>0</v>
      </c>
      <c r="V615" s="171">
        <v>0</v>
      </c>
      <c r="W615" s="171">
        <v>0</v>
      </c>
      <c r="X615" s="171">
        <v>0</v>
      </c>
      <c r="Y615" s="171">
        <v>0</v>
      </c>
      <c r="Z615" s="171">
        <v>0</v>
      </c>
      <c r="AA615" s="169"/>
      <c r="AB615" s="169"/>
      <c r="AC615" s="169"/>
      <c r="AD615" s="169"/>
      <c r="AE615" s="169"/>
      <c r="AF615" s="169"/>
      <c r="AG615" s="169"/>
      <c r="AH615" s="169"/>
      <c r="AI615" s="169"/>
      <c r="AJ615" s="169"/>
      <c r="AK615" s="169"/>
    </row>
    <row r="616" spans="2:37" s="168" customFormat="1" ht="14.25" hidden="1" outlineLevel="2">
      <c r="B616" s="168" t="s">
        <v>1</v>
      </c>
      <c r="D616" s="5" t="s">
        <v>87</v>
      </c>
      <c r="E616" s="171">
        <v>0</v>
      </c>
      <c r="F616" s="171">
        <v>0</v>
      </c>
      <c r="G616" s="171">
        <v>0</v>
      </c>
      <c r="H616" s="171">
        <v>0</v>
      </c>
      <c r="I616" s="171">
        <v>0</v>
      </c>
      <c r="J616" s="171">
        <v>0</v>
      </c>
      <c r="K616" s="171">
        <v>0</v>
      </c>
      <c r="L616" s="171">
        <v>0</v>
      </c>
      <c r="M616" s="171">
        <v>0</v>
      </c>
      <c r="N616" s="171">
        <v>0</v>
      </c>
      <c r="O616" s="171">
        <v>0</v>
      </c>
      <c r="P616" s="171">
        <v>0</v>
      </c>
      <c r="Q616" s="171">
        <v>0</v>
      </c>
      <c r="R616" s="171">
        <v>0</v>
      </c>
      <c r="S616" s="171">
        <v>0</v>
      </c>
      <c r="T616" s="171">
        <v>0</v>
      </c>
      <c r="U616" s="171">
        <v>0</v>
      </c>
      <c r="V616" s="171">
        <v>0</v>
      </c>
      <c r="W616" s="171">
        <v>0</v>
      </c>
      <c r="X616" s="171">
        <v>0</v>
      </c>
      <c r="Y616" s="171">
        <v>0</v>
      </c>
      <c r="Z616" s="171">
        <v>0</v>
      </c>
      <c r="AA616" s="169"/>
      <c r="AB616" s="169"/>
      <c r="AC616" s="169"/>
      <c r="AD616" s="169"/>
      <c r="AE616" s="169"/>
      <c r="AF616" s="169"/>
      <c r="AG616" s="169"/>
      <c r="AH616" s="169"/>
      <c r="AI616" s="169"/>
      <c r="AJ616" s="169"/>
      <c r="AK616" s="169"/>
    </row>
    <row r="617" spans="2:37" s="168" customFormat="1" ht="14.25" hidden="1" outlineLevel="2">
      <c r="B617" s="168" t="s">
        <v>1</v>
      </c>
      <c r="D617" s="5" t="s">
        <v>88</v>
      </c>
      <c r="E617" s="171">
        <v>0</v>
      </c>
      <c r="F617" s="171">
        <v>0</v>
      </c>
      <c r="G617" s="171">
        <v>0</v>
      </c>
      <c r="H617" s="171">
        <v>0</v>
      </c>
      <c r="I617" s="171">
        <v>0</v>
      </c>
      <c r="J617" s="171">
        <v>0</v>
      </c>
      <c r="K617" s="171">
        <v>0</v>
      </c>
      <c r="L617" s="171">
        <v>0</v>
      </c>
      <c r="M617" s="171">
        <v>0</v>
      </c>
      <c r="N617" s="171">
        <v>0</v>
      </c>
      <c r="O617" s="171">
        <v>0</v>
      </c>
      <c r="P617" s="171">
        <v>0</v>
      </c>
      <c r="Q617" s="171">
        <v>0</v>
      </c>
      <c r="R617" s="171">
        <v>0</v>
      </c>
      <c r="S617" s="171">
        <v>0</v>
      </c>
      <c r="T617" s="171">
        <v>0</v>
      </c>
      <c r="U617" s="171">
        <v>0</v>
      </c>
      <c r="V617" s="171">
        <v>0</v>
      </c>
      <c r="W617" s="171">
        <v>0</v>
      </c>
      <c r="X617" s="171">
        <v>0</v>
      </c>
      <c r="Y617" s="171">
        <v>0</v>
      </c>
      <c r="Z617" s="171">
        <v>0</v>
      </c>
      <c r="AA617" s="169"/>
      <c r="AB617" s="169"/>
      <c r="AC617" s="169"/>
      <c r="AD617" s="169"/>
      <c r="AE617" s="169"/>
      <c r="AF617" s="169"/>
      <c r="AG617" s="169"/>
      <c r="AH617" s="169"/>
      <c r="AI617" s="169"/>
      <c r="AJ617" s="169"/>
      <c r="AK617" s="169"/>
    </row>
    <row r="618" spans="2:37" s="168" customFormat="1" ht="14.25" hidden="1" outlineLevel="2">
      <c r="B618" s="168" t="s">
        <v>1</v>
      </c>
      <c r="D618" s="5" t="s">
        <v>89</v>
      </c>
      <c r="E618" s="171">
        <v>0</v>
      </c>
      <c r="F618" s="171">
        <v>0</v>
      </c>
      <c r="G618" s="171">
        <v>0</v>
      </c>
      <c r="H618" s="171">
        <v>0</v>
      </c>
      <c r="I618" s="171">
        <v>0</v>
      </c>
      <c r="J618" s="171">
        <v>0</v>
      </c>
      <c r="K618" s="171">
        <v>0</v>
      </c>
      <c r="L618" s="171">
        <v>0</v>
      </c>
      <c r="M618" s="171">
        <v>0</v>
      </c>
      <c r="N618" s="171">
        <v>0</v>
      </c>
      <c r="O618" s="171">
        <v>0</v>
      </c>
      <c r="P618" s="171">
        <v>0</v>
      </c>
      <c r="Q618" s="171">
        <v>0</v>
      </c>
      <c r="R618" s="171">
        <v>0</v>
      </c>
      <c r="S618" s="171">
        <v>0</v>
      </c>
      <c r="T618" s="171">
        <v>0</v>
      </c>
      <c r="U618" s="171">
        <v>0</v>
      </c>
      <c r="V618" s="171">
        <v>0</v>
      </c>
      <c r="W618" s="171">
        <v>0</v>
      </c>
      <c r="X618" s="171">
        <v>0</v>
      </c>
      <c r="Y618" s="171">
        <v>0</v>
      </c>
      <c r="Z618" s="171">
        <v>0</v>
      </c>
      <c r="AA618" s="169"/>
      <c r="AB618" s="169"/>
      <c r="AC618" s="169"/>
      <c r="AD618" s="169"/>
      <c r="AE618" s="169"/>
      <c r="AF618" s="169"/>
      <c r="AG618" s="169"/>
      <c r="AH618" s="169"/>
      <c r="AI618" s="169"/>
      <c r="AJ618" s="169"/>
      <c r="AK618" s="169"/>
    </row>
    <row r="619" spans="2:37" s="168" customFormat="1" ht="14.25" hidden="1" outlineLevel="2">
      <c r="B619" s="168" t="s">
        <v>1</v>
      </c>
      <c r="D619" s="5" t="s">
        <v>90</v>
      </c>
      <c r="E619" s="171">
        <v>0</v>
      </c>
      <c r="F619" s="171">
        <v>0</v>
      </c>
      <c r="G619" s="171">
        <v>0</v>
      </c>
      <c r="H619" s="171">
        <v>0</v>
      </c>
      <c r="I619" s="171">
        <v>0</v>
      </c>
      <c r="J619" s="171">
        <v>0</v>
      </c>
      <c r="K619" s="171">
        <v>0</v>
      </c>
      <c r="L619" s="171">
        <v>0</v>
      </c>
      <c r="M619" s="171">
        <v>0</v>
      </c>
      <c r="N619" s="171">
        <v>0</v>
      </c>
      <c r="O619" s="171">
        <v>0</v>
      </c>
      <c r="P619" s="171">
        <v>0</v>
      </c>
      <c r="Q619" s="171">
        <v>0</v>
      </c>
      <c r="R619" s="171">
        <v>0</v>
      </c>
      <c r="S619" s="171">
        <v>0</v>
      </c>
      <c r="T619" s="171">
        <v>0</v>
      </c>
      <c r="U619" s="171">
        <v>0</v>
      </c>
      <c r="V619" s="171">
        <v>0</v>
      </c>
      <c r="W619" s="171">
        <v>0</v>
      </c>
      <c r="X619" s="171">
        <v>0</v>
      </c>
      <c r="Y619" s="171">
        <v>20027</v>
      </c>
      <c r="Z619" s="171">
        <v>20027</v>
      </c>
      <c r="AA619" s="169"/>
      <c r="AB619" s="169"/>
      <c r="AC619" s="169"/>
      <c r="AD619" s="169"/>
      <c r="AE619" s="169"/>
      <c r="AF619" s="169"/>
      <c r="AG619" s="169"/>
      <c r="AH619" s="169"/>
      <c r="AI619" s="169"/>
      <c r="AJ619" s="169"/>
      <c r="AK619" s="169"/>
    </row>
    <row r="620" spans="2:37" s="168" customFormat="1" ht="14.25" hidden="1" outlineLevel="2">
      <c r="B620" s="168" t="s">
        <v>1</v>
      </c>
      <c r="D620" s="5" t="s">
        <v>500</v>
      </c>
      <c r="E620" s="171">
        <v>0</v>
      </c>
      <c r="F620" s="171">
        <v>0</v>
      </c>
      <c r="G620" s="171">
        <v>0</v>
      </c>
      <c r="H620" s="171">
        <v>0</v>
      </c>
      <c r="I620" s="171">
        <v>0</v>
      </c>
      <c r="J620" s="171">
        <v>0</v>
      </c>
      <c r="K620" s="171">
        <v>0</v>
      </c>
      <c r="L620" s="171">
        <v>0</v>
      </c>
      <c r="M620" s="171">
        <v>0</v>
      </c>
      <c r="N620" s="171">
        <v>0</v>
      </c>
      <c r="O620" s="171">
        <v>0</v>
      </c>
      <c r="P620" s="171">
        <v>0</v>
      </c>
      <c r="Q620" s="171">
        <v>0</v>
      </c>
      <c r="R620" s="171">
        <v>0</v>
      </c>
      <c r="S620" s="171">
        <v>0</v>
      </c>
      <c r="T620" s="171">
        <v>0</v>
      </c>
      <c r="U620" s="171">
        <v>0</v>
      </c>
      <c r="V620" s="171">
        <v>0</v>
      </c>
      <c r="W620" s="171">
        <v>0</v>
      </c>
      <c r="X620" s="171">
        <v>0</v>
      </c>
      <c r="Y620" s="171">
        <v>0</v>
      </c>
      <c r="Z620" s="171">
        <v>0</v>
      </c>
      <c r="AA620" s="169"/>
      <c r="AB620" s="169"/>
      <c r="AC620" s="169"/>
      <c r="AD620" s="169"/>
      <c r="AE620" s="169"/>
      <c r="AF620" s="169"/>
      <c r="AG620" s="169"/>
      <c r="AH620" s="169"/>
      <c r="AI620" s="169"/>
      <c r="AJ620" s="169"/>
      <c r="AK620" s="169"/>
    </row>
    <row r="621" spans="2:37" s="168" customFormat="1" ht="14.25" hidden="1" outlineLevel="2">
      <c r="B621" s="168" t="s">
        <v>1</v>
      </c>
      <c r="D621" s="5" t="s">
        <v>92</v>
      </c>
      <c r="E621" s="171">
        <v>0</v>
      </c>
      <c r="F621" s="171">
        <v>0</v>
      </c>
      <c r="G621" s="171">
        <v>0</v>
      </c>
      <c r="H621" s="171">
        <v>0</v>
      </c>
      <c r="I621" s="171">
        <v>0</v>
      </c>
      <c r="J621" s="171">
        <v>0</v>
      </c>
      <c r="K621" s="171">
        <v>0</v>
      </c>
      <c r="L621" s="171">
        <v>0</v>
      </c>
      <c r="M621" s="171">
        <v>0</v>
      </c>
      <c r="N621" s="171">
        <v>0</v>
      </c>
      <c r="O621" s="171">
        <v>0</v>
      </c>
      <c r="P621" s="171">
        <v>0</v>
      </c>
      <c r="Q621" s="171">
        <v>0</v>
      </c>
      <c r="R621" s="171">
        <v>0</v>
      </c>
      <c r="S621" s="171">
        <v>0</v>
      </c>
      <c r="T621" s="171">
        <v>0</v>
      </c>
      <c r="U621" s="171">
        <v>0</v>
      </c>
      <c r="V621" s="171">
        <v>0</v>
      </c>
      <c r="W621" s="171">
        <v>0</v>
      </c>
      <c r="X621" s="171">
        <v>0</v>
      </c>
      <c r="Y621" s="171">
        <v>0</v>
      </c>
      <c r="Z621" s="171">
        <v>0</v>
      </c>
      <c r="AA621" s="169"/>
      <c r="AB621" s="169"/>
      <c r="AC621" s="169"/>
      <c r="AD621" s="169"/>
      <c r="AE621" s="169"/>
      <c r="AF621" s="169"/>
      <c r="AG621" s="169"/>
      <c r="AH621" s="169"/>
      <c r="AI621" s="169"/>
      <c r="AJ621" s="169"/>
      <c r="AK621" s="169"/>
    </row>
    <row r="622" spans="2:37" s="168" customFormat="1" ht="14.25" hidden="1" outlineLevel="2">
      <c r="B622" s="168" t="s">
        <v>1</v>
      </c>
      <c r="D622" s="5" t="s">
        <v>93</v>
      </c>
      <c r="E622" s="171">
        <v>0</v>
      </c>
      <c r="F622" s="171">
        <v>0</v>
      </c>
      <c r="G622" s="171">
        <v>0</v>
      </c>
      <c r="H622" s="171">
        <v>0</v>
      </c>
      <c r="I622" s="171">
        <v>0</v>
      </c>
      <c r="J622" s="171">
        <v>0</v>
      </c>
      <c r="K622" s="171">
        <v>0</v>
      </c>
      <c r="L622" s="171">
        <v>0</v>
      </c>
      <c r="M622" s="171">
        <v>0</v>
      </c>
      <c r="N622" s="171">
        <v>0</v>
      </c>
      <c r="O622" s="171">
        <v>0</v>
      </c>
      <c r="P622" s="171">
        <v>0</v>
      </c>
      <c r="Q622" s="171">
        <v>0</v>
      </c>
      <c r="R622" s="171">
        <v>0</v>
      </c>
      <c r="S622" s="171">
        <v>0</v>
      </c>
      <c r="T622" s="171">
        <v>0</v>
      </c>
      <c r="U622" s="171">
        <v>0</v>
      </c>
      <c r="V622" s="171">
        <v>0</v>
      </c>
      <c r="W622" s="171">
        <v>0</v>
      </c>
      <c r="X622" s="171">
        <v>0</v>
      </c>
      <c r="Y622" s="171">
        <v>0</v>
      </c>
      <c r="Z622" s="171">
        <v>0</v>
      </c>
      <c r="AA622" s="169"/>
      <c r="AB622" s="169"/>
      <c r="AC622" s="169"/>
      <c r="AD622" s="169"/>
      <c r="AE622" s="169"/>
      <c r="AF622" s="169"/>
      <c r="AG622" s="169"/>
      <c r="AH622" s="169"/>
      <c r="AI622" s="169"/>
      <c r="AJ622" s="169"/>
      <c r="AK622" s="169"/>
    </row>
    <row r="623" spans="2:37" s="168" customFormat="1" ht="14.25" hidden="1" outlineLevel="2">
      <c r="B623" s="168" t="s">
        <v>1</v>
      </c>
      <c r="D623" s="5" t="s">
        <v>94</v>
      </c>
      <c r="E623" s="171">
        <v>0</v>
      </c>
      <c r="F623" s="171">
        <v>0</v>
      </c>
      <c r="G623" s="171">
        <v>0</v>
      </c>
      <c r="H623" s="171">
        <v>0</v>
      </c>
      <c r="I623" s="171">
        <v>0</v>
      </c>
      <c r="J623" s="171">
        <v>0</v>
      </c>
      <c r="K623" s="171">
        <v>0</v>
      </c>
      <c r="L623" s="171">
        <v>0</v>
      </c>
      <c r="M623" s="171">
        <v>0</v>
      </c>
      <c r="N623" s="171">
        <v>0</v>
      </c>
      <c r="O623" s="171">
        <v>0</v>
      </c>
      <c r="P623" s="171">
        <v>0</v>
      </c>
      <c r="Q623" s="171">
        <v>0</v>
      </c>
      <c r="R623" s="171">
        <v>0</v>
      </c>
      <c r="S623" s="171">
        <v>0</v>
      </c>
      <c r="T623" s="171">
        <v>0</v>
      </c>
      <c r="U623" s="171">
        <v>0</v>
      </c>
      <c r="V623" s="171">
        <v>0</v>
      </c>
      <c r="W623" s="171">
        <v>0</v>
      </c>
      <c r="X623" s="171">
        <v>0</v>
      </c>
      <c r="Y623" s="171">
        <v>0</v>
      </c>
      <c r="Z623" s="171">
        <v>0</v>
      </c>
      <c r="AA623" s="169"/>
      <c r="AB623" s="169"/>
      <c r="AC623" s="169"/>
      <c r="AD623" s="169"/>
      <c r="AE623" s="169"/>
      <c r="AF623" s="169"/>
      <c r="AG623" s="169"/>
      <c r="AH623" s="169"/>
      <c r="AI623" s="169"/>
      <c r="AJ623" s="169"/>
      <c r="AK623" s="169"/>
    </row>
    <row r="624" spans="2:37" s="168" customFormat="1" ht="14.25" hidden="1" outlineLevel="2">
      <c r="B624" s="168" t="s">
        <v>1</v>
      </c>
      <c r="D624" s="5" t="s">
        <v>95</v>
      </c>
      <c r="E624" s="171">
        <v>0</v>
      </c>
      <c r="F624" s="171">
        <v>0</v>
      </c>
      <c r="G624" s="171">
        <v>0</v>
      </c>
      <c r="H624" s="171">
        <v>0</v>
      </c>
      <c r="I624" s="171">
        <v>0</v>
      </c>
      <c r="J624" s="171">
        <v>0</v>
      </c>
      <c r="K624" s="171">
        <v>0</v>
      </c>
      <c r="L624" s="171">
        <v>0</v>
      </c>
      <c r="M624" s="171">
        <v>0</v>
      </c>
      <c r="N624" s="171">
        <v>0</v>
      </c>
      <c r="O624" s="171">
        <v>0</v>
      </c>
      <c r="P624" s="171">
        <v>0</v>
      </c>
      <c r="Q624" s="171">
        <v>0</v>
      </c>
      <c r="R624" s="171">
        <v>0</v>
      </c>
      <c r="S624" s="171">
        <v>0</v>
      </c>
      <c r="T624" s="171">
        <v>0</v>
      </c>
      <c r="U624" s="171">
        <v>0</v>
      </c>
      <c r="V624" s="171">
        <v>0</v>
      </c>
      <c r="W624" s="171">
        <v>0</v>
      </c>
      <c r="X624" s="171">
        <v>0</v>
      </c>
      <c r="Y624" s="171">
        <v>0</v>
      </c>
      <c r="Z624" s="171">
        <v>0</v>
      </c>
      <c r="AA624" s="169"/>
      <c r="AB624" s="169"/>
      <c r="AC624" s="169"/>
      <c r="AD624" s="169"/>
      <c r="AE624" s="169"/>
      <c r="AF624" s="169"/>
      <c r="AG624" s="169"/>
      <c r="AH624" s="169"/>
      <c r="AI624" s="169"/>
      <c r="AJ624" s="169"/>
      <c r="AK624" s="169"/>
    </row>
    <row r="625" spans="1:37" s="237" customFormat="1" ht="14.25" hidden="1" outlineLevel="2">
      <c r="B625" s="237" t="s">
        <v>1</v>
      </c>
      <c r="D625" s="329" t="s">
        <v>255</v>
      </c>
      <c r="E625" s="330">
        <f t="shared" ref="E625:Z625" si="96">SUM(E575:E624)</f>
        <v>0</v>
      </c>
      <c r="F625" s="330">
        <f t="shared" si="96"/>
        <v>0</v>
      </c>
      <c r="G625" s="330">
        <f t="shared" si="96"/>
        <v>0</v>
      </c>
      <c r="H625" s="330">
        <f t="shared" si="96"/>
        <v>0</v>
      </c>
      <c r="I625" s="330">
        <f t="shared" si="96"/>
        <v>0</v>
      </c>
      <c r="J625" s="330">
        <f t="shared" si="96"/>
        <v>0</v>
      </c>
      <c r="K625" s="330">
        <f t="shared" si="96"/>
        <v>0</v>
      </c>
      <c r="L625" s="330">
        <f t="shared" si="96"/>
        <v>0</v>
      </c>
      <c r="M625" s="330">
        <f t="shared" si="96"/>
        <v>789451</v>
      </c>
      <c r="N625" s="330">
        <f t="shared" si="96"/>
        <v>189451</v>
      </c>
      <c r="O625" s="330">
        <f t="shared" si="96"/>
        <v>466330</v>
      </c>
      <c r="P625" s="330">
        <f t="shared" si="96"/>
        <v>451294</v>
      </c>
      <c r="Q625" s="330">
        <f t="shared" si="96"/>
        <v>464979</v>
      </c>
      <c r="R625" s="330">
        <f t="shared" si="96"/>
        <v>464979</v>
      </c>
      <c r="S625" s="330">
        <f t="shared" si="96"/>
        <v>755133</v>
      </c>
      <c r="T625" s="330">
        <f t="shared" si="96"/>
        <v>755133</v>
      </c>
      <c r="U625" s="330">
        <f t="shared" si="96"/>
        <v>1071312</v>
      </c>
      <c r="V625" s="330">
        <f t="shared" si="96"/>
        <v>1071312</v>
      </c>
      <c r="W625" s="330">
        <f t="shared" si="96"/>
        <v>1384576</v>
      </c>
      <c r="X625" s="330">
        <f t="shared" si="96"/>
        <v>1384576</v>
      </c>
      <c r="Y625" s="330">
        <f t="shared" si="96"/>
        <v>1614848</v>
      </c>
      <c r="Z625" s="330">
        <f t="shared" si="96"/>
        <v>1614848</v>
      </c>
      <c r="AA625" s="332"/>
      <c r="AB625" s="332"/>
      <c r="AC625" s="332"/>
      <c r="AD625" s="332"/>
      <c r="AE625" s="332"/>
      <c r="AF625" s="332"/>
      <c r="AG625" s="332"/>
      <c r="AH625" s="332"/>
      <c r="AI625" s="332"/>
      <c r="AJ625" s="332"/>
      <c r="AK625" s="332"/>
    </row>
    <row r="626" spans="1:37" s="168" customFormat="1" ht="14.25" hidden="1" outlineLevel="2">
      <c r="D626" s="170"/>
      <c r="E626" s="171"/>
      <c r="F626" s="171"/>
      <c r="G626" s="171"/>
      <c r="H626" s="171"/>
      <c r="I626" s="171"/>
      <c r="J626" s="171"/>
      <c r="K626" s="171"/>
      <c r="L626" s="171"/>
      <c r="M626" s="171"/>
      <c r="N626" s="171"/>
      <c r="O626" s="171"/>
      <c r="P626" s="171"/>
      <c r="Q626" s="171"/>
      <c r="R626" s="171"/>
      <c r="S626" s="171"/>
      <c r="T626" s="171"/>
      <c r="U626" s="171"/>
      <c r="V626" s="171"/>
      <c r="W626" s="171"/>
      <c r="X626" s="171"/>
      <c r="Y626" s="171"/>
      <c r="Z626" s="171"/>
      <c r="AA626" s="169"/>
      <c r="AB626" s="169"/>
      <c r="AC626" s="169"/>
      <c r="AD626" s="169"/>
      <c r="AE626" s="169"/>
      <c r="AF626" s="169"/>
      <c r="AG626" s="169"/>
      <c r="AH626" s="169"/>
      <c r="AI626" s="169"/>
      <c r="AJ626" s="169"/>
      <c r="AK626" s="169"/>
    </row>
    <row r="627" spans="1:37" s="237" customFormat="1" ht="14.25" hidden="1" outlineLevel="2">
      <c r="D627" s="329" t="s">
        <v>445</v>
      </c>
      <c r="E627" s="330"/>
      <c r="F627" s="330"/>
      <c r="G627" s="330"/>
      <c r="H627" s="330"/>
      <c r="I627" s="330"/>
      <c r="J627" s="330"/>
      <c r="K627" s="330"/>
      <c r="L627" s="330"/>
      <c r="M627" s="330"/>
      <c r="N627" s="330"/>
      <c r="O627" s="330"/>
      <c r="P627" s="330"/>
      <c r="Q627" s="330"/>
      <c r="R627" s="330"/>
      <c r="S627" s="330">
        <v>9549</v>
      </c>
      <c r="T627" s="330"/>
      <c r="U627" s="330">
        <v>12784</v>
      </c>
      <c r="V627" s="330"/>
      <c r="W627" s="330">
        <v>17403</v>
      </c>
      <c r="X627" s="330"/>
      <c r="Y627" s="330">
        <v>20385</v>
      </c>
      <c r="Z627" s="330"/>
      <c r="AA627" s="332"/>
      <c r="AB627" s="332"/>
      <c r="AC627" s="332"/>
      <c r="AD627" s="332"/>
      <c r="AE627" s="332"/>
      <c r="AF627" s="332"/>
      <c r="AG627" s="332"/>
      <c r="AH627" s="332"/>
      <c r="AI627" s="332"/>
      <c r="AJ627" s="332"/>
      <c r="AK627" s="332"/>
    </row>
    <row r="628" spans="1:37" s="237" customFormat="1" ht="14.25" hidden="1" outlineLevel="2">
      <c r="D628" s="329" t="s">
        <v>391</v>
      </c>
      <c r="E628" s="330"/>
      <c r="F628" s="330"/>
      <c r="G628" s="330"/>
      <c r="H628" s="330"/>
      <c r="I628" s="330"/>
      <c r="J628" s="330"/>
      <c r="K628" s="330"/>
      <c r="L628" s="330"/>
      <c r="M628" s="330"/>
      <c r="N628" s="330"/>
      <c r="O628" s="330"/>
      <c r="P628" s="330"/>
      <c r="Q628" s="330"/>
      <c r="R628" s="330"/>
      <c r="S628" s="336">
        <f>SUM(S625:T625)/S627</f>
        <v>158.15959786365065</v>
      </c>
      <c r="T628" s="330"/>
      <c r="U628" s="336">
        <f>SUM(U625:V625)/U627</f>
        <v>167.60200250312892</v>
      </c>
      <c r="V628" s="330"/>
      <c r="W628" s="336">
        <f>SUM(W625:X625)/W627</f>
        <v>159.1192323162673</v>
      </c>
      <c r="X628" s="330"/>
      <c r="Y628" s="336">
        <f>SUM(Y625:Z625)/Y627</f>
        <v>158.43492764287467</v>
      </c>
      <c r="Z628" s="330"/>
      <c r="AA628" s="332"/>
      <c r="AB628" s="332"/>
      <c r="AC628" s="332"/>
      <c r="AD628" s="332"/>
      <c r="AE628" s="332"/>
      <c r="AF628" s="332"/>
      <c r="AG628" s="332"/>
      <c r="AH628" s="332"/>
      <c r="AI628" s="332"/>
      <c r="AJ628" s="332"/>
      <c r="AK628" s="332"/>
    </row>
    <row r="629" spans="1:37" s="168" customFormat="1" ht="14.25" hidden="1" outlineLevel="2">
      <c r="D629" s="170"/>
      <c r="E629" s="171"/>
      <c r="F629" s="171"/>
      <c r="G629" s="171"/>
      <c r="H629" s="171"/>
      <c r="I629" s="171"/>
      <c r="J629" s="171"/>
      <c r="K629" s="171"/>
      <c r="L629" s="171"/>
      <c r="M629" s="171"/>
      <c r="N629" s="171"/>
      <c r="O629" s="171"/>
      <c r="P629" s="171"/>
      <c r="Q629" s="171"/>
      <c r="R629" s="171"/>
      <c r="S629" s="171"/>
      <c r="T629" s="171"/>
      <c r="U629" s="171"/>
      <c r="V629" s="171"/>
      <c r="W629" s="171"/>
      <c r="X629" s="171"/>
      <c r="Y629" s="171"/>
      <c r="Z629" s="171"/>
      <c r="AA629" s="169"/>
      <c r="AB629" s="169"/>
      <c r="AC629" s="169"/>
      <c r="AD629" s="169"/>
      <c r="AE629" s="169"/>
      <c r="AF629" s="169"/>
      <c r="AG629" s="169"/>
      <c r="AH629" s="169"/>
      <c r="AI629" s="169"/>
      <c r="AJ629" s="169"/>
      <c r="AK629" s="169"/>
    </row>
    <row r="630" spans="1:37" s="168" customFormat="1" ht="14.25" hidden="1" outlineLevel="2">
      <c r="D630" s="170"/>
      <c r="E630" s="171"/>
      <c r="F630" s="171"/>
      <c r="G630" s="171"/>
      <c r="H630" s="171"/>
      <c r="I630" s="171"/>
      <c r="J630" s="171"/>
      <c r="K630" s="171"/>
      <c r="L630" s="171"/>
      <c r="M630" s="171"/>
      <c r="N630" s="171"/>
      <c r="O630" s="171"/>
      <c r="P630" s="171"/>
      <c r="Q630" s="171"/>
      <c r="R630" s="171"/>
      <c r="S630" s="171"/>
      <c r="T630" s="171"/>
      <c r="U630" s="171"/>
      <c r="V630" s="171"/>
      <c r="W630" s="171"/>
      <c r="X630" s="171"/>
      <c r="Y630" s="171"/>
      <c r="Z630" s="171"/>
      <c r="AA630" s="169"/>
      <c r="AB630" s="169"/>
      <c r="AC630" s="169"/>
      <c r="AD630" s="169"/>
      <c r="AE630" s="169"/>
      <c r="AF630" s="169"/>
      <c r="AG630" s="169"/>
      <c r="AH630" s="169"/>
      <c r="AI630" s="169"/>
      <c r="AJ630" s="169"/>
      <c r="AK630" s="169"/>
    </row>
    <row r="631" spans="1:37" s="38" customFormat="1">
      <c r="A631" s="7"/>
      <c r="B631" s="118"/>
      <c r="C631" s="7"/>
      <c r="D631" s="117"/>
      <c r="E631" s="117"/>
      <c r="F631" s="117"/>
      <c r="G631" s="117"/>
      <c r="H631" s="117"/>
      <c r="I631" s="117"/>
      <c r="J631" s="117"/>
      <c r="K631" s="117"/>
      <c r="L631" s="117"/>
      <c r="M631" s="117"/>
      <c r="N631" s="117"/>
      <c r="O631" s="7"/>
      <c r="P631" s="7"/>
      <c r="Q631" s="119"/>
      <c r="R631" s="119"/>
      <c r="S631" s="120"/>
      <c r="T631" s="120"/>
    </row>
    <row r="632" spans="1:37" collapsed="1">
      <c r="B632" s="574" t="s">
        <v>182</v>
      </c>
      <c r="C632" s="575"/>
      <c r="D632" s="576"/>
      <c r="E632" s="576"/>
      <c r="F632" s="576"/>
      <c r="G632" s="576"/>
      <c r="H632" s="576"/>
      <c r="I632" s="576"/>
      <c r="J632" s="576"/>
      <c r="K632" s="576"/>
      <c r="L632" s="576"/>
      <c r="M632" s="576"/>
      <c r="N632" s="576"/>
      <c r="O632" s="577" t="s">
        <v>179</v>
      </c>
      <c r="P632" s="577" t="s">
        <v>179</v>
      </c>
      <c r="Q632" s="576"/>
      <c r="R632" s="576"/>
      <c r="S632" s="576"/>
      <c r="T632" s="576"/>
      <c r="U632" s="576"/>
      <c r="V632" s="576"/>
      <c r="W632" s="576"/>
      <c r="X632" s="576"/>
      <c r="Y632" s="576"/>
      <c r="Z632" s="576"/>
    </row>
    <row r="633" spans="1:37" hidden="1" outlineLevel="1">
      <c r="C633" s="61"/>
      <c r="D633" s="62" t="s">
        <v>466</v>
      </c>
      <c r="E633" s="147"/>
      <c r="F633" s="148"/>
      <c r="G633" s="147"/>
      <c r="H633" s="148"/>
      <c r="I633" s="147"/>
      <c r="J633" s="148"/>
      <c r="K633" s="147"/>
      <c r="L633" s="148"/>
      <c r="M633" s="147"/>
      <c r="N633" s="148"/>
      <c r="O633" s="147"/>
      <c r="P633" s="148"/>
      <c r="Q633" s="147"/>
      <c r="R633" s="148"/>
      <c r="S633" s="147"/>
      <c r="T633" s="148"/>
      <c r="U633" s="147"/>
      <c r="V633" s="148"/>
      <c r="W633" s="147"/>
      <c r="X633" s="148"/>
      <c r="Y633" s="147"/>
      <c r="Z633" s="148"/>
    </row>
    <row r="634" spans="1:37" hidden="1" outlineLevel="1">
      <c r="C634" s="61">
        <v>1</v>
      </c>
      <c r="D634" s="63" t="s">
        <v>123</v>
      </c>
      <c r="E634" s="9">
        <v>54880450</v>
      </c>
      <c r="F634" s="9">
        <v>54882778</v>
      </c>
      <c r="G634" s="9">
        <v>55943789</v>
      </c>
      <c r="H634" s="9">
        <v>55943789</v>
      </c>
      <c r="I634" s="9">
        <v>49216986</v>
      </c>
      <c r="J634" s="9">
        <v>49216986</v>
      </c>
      <c r="K634" s="9">
        <v>61343030</v>
      </c>
      <c r="L634" s="9">
        <v>61343030</v>
      </c>
      <c r="M634" s="9">
        <v>63201801</v>
      </c>
      <c r="N634" s="9">
        <v>63201801</v>
      </c>
      <c r="O634" s="9">
        <v>61274261</v>
      </c>
      <c r="P634" s="9">
        <v>59767850</v>
      </c>
      <c r="Q634" s="9">
        <v>51610589</v>
      </c>
      <c r="R634" s="9">
        <v>51610589</v>
      </c>
      <c r="S634" s="9">
        <v>55177791</v>
      </c>
      <c r="T634" s="9">
        <v>55177791</v>
      </c>
      <c r="U634" s="9">
        <v>56591866</v>
      </c>
      <c r="V634" s="9">
        <v>56591866</v>
      </c>
      <c r="W634" s="9">
        <v>53859053</v>
      </c>
      <c r="X634" s="9">
        <v>53859053</v>
      </c>
      <c r="Y634" s="9">
        <v>54165925</v>
      </c>
      <c r="Z634" s="9">
        <v>54165925</v>
      </c>
    </row>
    <row r="635" spans="1:37" hidden="1" outlineLevel="1">
      <c r="C635" s="61">
        <v>2</v>
      </c>
      <c r="D635" s="63" t="s">
        <v>124</v>
      </c>
      <c r="E635" s="9">
        <v>67977808</v>
      </c>
      <c r="F635" s="9">
        <v>67939415</v>
      </c>
      <c r="G635" s="9">
        <v>60304533</v>
      </c>
      <c r="H635" s="9">
        <v>60304533</v>
      </c>
      <c r="I635" s="9">
        <v>51392401</v>
      </c>
      <c r="J635" s="9">
        <v>51392401</v>
      </c>
      <c r="K635" s="9">
        <v>59302182</v>
      </c>
      <c r="L635" s="9">
        <v>59302182</v>
      </c>
      <c r="M635" s="9">
        <v>61849984</v>
      </c>
      <c r="N635" s="9">
        <v>61849984</v>
      </c>
      <c r="O635" s="9">
        <v>63141141</v>
      </c>
      <c r="P635" s="9">
        <v>61596502</v>
      </c>
      <c r="Q635" s="9">
        <v>58176391</v>
      </c>
      <c r="R635" s="9">
        <v>58176391</v>
      </c>
      <c r="S635" s="9">
        <v>64350249</v>
      </c>
      <c r="T635" s="9">
        <v>64350249</v>
      </c>
      <c r="U635" s="9">
        <v>71059901</v>
      </c>
      <c r="V635" s="9">
        <v>71059901</v>
      </c>
      <c r="W635" s="9">
        <v>67499606</v>
      </c>
      <c r="X635" s="9">
        <v>67499606</v>
      </c>
      <c r="Y635" s="9">
        <v>72602463</v>
      </c>
      <c r="Z635" s="9">
        <v>72602463</v>
      </c>
    </row>
    <row r="636" spans="1:37" hidden="1" outlineLevel="1">
      <c r="C636" s="61">
        <v>3</v>
      </c>
      <c r="D636" s="63" t="s">
        <v>125</v>
      </c>
      <c r="E636" s="9">
        <v>87924375</v>
      </c>
      <c r="F636" s="9">
        <v>87915660</v>
      </c>
      <c r="G636" s="9">
        <v>92067558</v>
      </c>
      <c r="H636" s="9">
        <v>92067558</v>
      </c>
      <c r="I636" s="9">
        <v>84117340</v>
      </c>
      <c r="J636" s="9">
        <v>84117340</v>
      </c>
      <c r="K636" s="9">
        <v>90000995</v>
      </c>
      <c r="L636" s="9">
        <v>90000995</v>
      </c>
      <c r="M636" s="9">
        <v>95181459</v>
      </c>
      <c r="N636" s="9">
        <v>95181459</v>
      </c>
      <c r="O636" s="9">
        <v>99319102</v>
      </c>
      <c r="P636" s="9">
        <v>96885029</v>
      </c>
      <c r="Q636" s="9">
        <v>95381329</v>
      </c>
      <c r="R636" s="9">
        <v>95381329</v>
      </c>
      <c r="S636" s="9">
        <v>103593385</v>
      </c>
      <c r="T636" s="9">
        <v>103593385</v>
      </c>
      <c r="U636" s="9">
        <v>106732263</v>
      </c>
      <c r="V636" s="9">
        <v>106732263</v>
      </c>
      <c r="W636" s="9">
        <v>108201347</v>
      </c>
      <c r="X636" s="9">
        <v>108201347</v>
      </c>
      <c r="Y636" s="9">
        <v>114810061</v>
      </c>
      <c r="Z636" s="9">
        <v>114810061</v>
      </c>
    </row>
    <row r="637" spans="1:37" hidden="1" outlineLevel="1">
      <c r="C637" s="61">
        <v>4</v>
      </c>
      <c r="D637" s="63" t="s">
        <v>126</v>
      </c>
      <c r="E637" s="9">
        <v>83255454</v>
      </c>
      <c r="F637" s="9">
        <v>83256867</v>
      </c>
      <c r="G637" s="9">
        <v>83992441</v>
      </c>
      <c r="H637" s="9">
        <v>83992441</v>
      </c>
      <c r="I637" s="9">
        <v>72192207</v>
      </c>
      <c r="J637" s="9">
        <v>72192207</v>
      </c>
      <c r="K637" s="9">
        <v>82276232</v>
      </c>
      <c r="L637" s="9">
        <v>82276232</v>
      </c>
      <c r="M637" s="9">
        <v>83269802</v>
      </c>
      <c r="N637" s="9">
        <v>83269802</v>
      </c>
      <c r="O637" s="9">
        <v>89166416</v>
      </c>
      <c r="P637" s="9">
        <v>86952728</v>
      </c>
      <c r="Q637" s="9">
        <v>78791547</v>
      </c>
      <c r="R637" s="9">
        <v>78791547</v>
      </c>
      <c r="S637" s="9">
        <v>84998470</v>
      </c>
      <c r="T637" s="9">
        <v>84998470</v>
      </c>
      <c r="U637" s="9">
        <v>87180686</v>
      </c>
      <c r="V637" s="9">
        <v>87180686</v>
      </c>
      <c r="W637" s="9">
        <v>84731563</v>
      </c>
      <c r="X637" s="9">
        <v>84731563</v>
      </c>
      <c r="Y637" s="9">
        <v>88065018</v>
      </c>
      <c r="Z637" s="9">
        <v>88065018</v>
      </c>
    </row>
    <row r="638" spans="1:37" hidden="1" outlineLevel="1">
      <c r="C638" s="61">
        <v>5</v>
      </c>
      <c r="D638" s="63" t="s">
        <v>127</v>
      </c>
      <c r="E638" s="9">
        <v>0</v>
      </c>
      <c r="F638" s="9">
        <v>0</v>
      </c>
      <c r="G638" s="9">
        <v>0</v>
      </c>
      <c r="H638" s="9">
        <v>0</v>
      </c>
      <c r="I638" s="9">
        <v>1608870</v>
      </c>
      <c r="J638" s="9">
        <v>1608870</v>
      </c>
      <c r="K638" s="9">
        <v>2216960</v>
      </c>
      <c r="L638" s="9">
        <v>2216960</v>
      </c>
      <c r="M638" s="9">
        <v>2373743</v>
      </c>
      <c r="N638" s="9">
        <v>2373743</v>
      </c>
      <c r="O638" s="9">
        <v>2856482</v>
      </c>
      <c r="P638" s="9">
        <v>2783929</v>
      </c>
      <c r="Q638" s="9">
        <v>2792170</v>
      </c>
      <c r="R638" s="9">
        <v>2792170</v>
      </c>
      <c r="S638" s="9">
        <v>3550660</v>
      </c>
      <c r="T638" s="9">
        <v>3550660</v>
      </c>
      <c r="U638" s="9">
        <v>3485769</v>
      </c>
      <c r="V638" s="9">
        <v>3485769</v>
      </c>
      <c r="W638" s="9">
        <v>3403854</v>
      </c>
      <c r="X638" s="9">
        <v>3403854</v>
      </c>
      <c r="Y638" s="9">
        <v>3899275</v>
      </c>
      <c r="Z638" s="9">
        <v>3899275</v>
      </c>
    </row>
    <row r="639" spans="1:37" hidden="1" outlineLevel="1">
      <c r="C639" s="61">
        <v>6</v>
      </c>
      <c r="D639" s="63" t="s">
        <v>128</v>
      </c>
      <c r="E639" s="9">
        <v>0</v>
      </c>
      <c r="F639" s="9">
        <v>0</v>
      </c>
      <c r="G639" s="9">
        <v>0</v>
      </c>
      <c r="H639" s="9">
        <v>0</v>
      </c>
      <c r="I639" s="9">
        <v>0</v>
      </c>
      <c r="J639" s="9">
        <v>0</v>
      </c>
      <c r="K639" s="9">
        <v>0</v>
      </c>
      <c r="L639" s="9">
        <v>0</v>
      </c>
      <c r="M639" s="9">
        <v>0</v>
      </c>
      <c r="N639" s="9">
        <v>0</v>
      </c>
      <c r="O639" s="9">
        <v>0</v>
      </c>
      <c r="P639" s="9">
        <v>0</v>
      </c>
      <c r="Q639" s="9">
        <v>0</v>
      </c>
      <c r="R639" s="9">
        <v>0</v>
      </c>
      <c r="S639" s="9">
        <v>113725</v>
      </c>
      <c r="T639" s="9">
        <v>113725</v>
      </c>
      <c r="U639" s="9">
        <v>494479</v>
      </c>
      <c r="V639" s="9">
        <v>494479</v>
      </c>
      <c r="W639" s="9">
        <v>557963</v>
      </c>
      <c r="X639" s="9">
        <v>557963</v>
      </c>
      <c r="Y639" s="9">
        <v>1111312</v>
      </c>
      <c r="Z639" s="9">
        <v>1111312</v>
      </c>
    </row>
    <row r="640" spans="1:37" hidden="1" outlineLevel="1">
      <c r="C640" s="61">
        <v>7</v>
      </c>
      <c r="D640" s="63" t="s">
        <v>129</v>
      </c>
      <c r="E640" s="9">
        <v>35375161</v>
      </c>
      <c r="F640" s="9">
        <v>40876177</v>
      </c>
      <c r="G640" s="9">
        <v>45516451</v>
      </c>
      <c r="H640" s="9">
        <v>45516451</v>
      </c>
      <c r="I640" s="9">
        <v>41196224</v>
      </c>
      <c r="J640" s="9">
        <v>41196224</v>
      </c>
      <c r="K640" s="9">
        <v>47547509</v>
      </c>
      <c r="L640" s="9">
        <v>47547509</v>
      </c>
      <c r="M640" s="9">
        <v>52048345</v>
      </c>
      <c r="N640" s="9">
        <v>52048345</v>
      </c>
      <c r="O640" s="9">
        <v>61076081</v>
      </c>
      <c r="P640" s="9">
        <v>59574201</v>
      </c>
      <c r="Q640" s="9">
        <v>59859000</v>
      </c>
      <c r="R640" s="9">
        <v>59859000</v>
      </c>
      <c r="S640" s="9">
        <v>79620048</v>
      </c>
      <c r="T640" s="9">
        <v>79620048</v>
      </c>
      <c r="U640" s="9">
        <v>86772494</v>
      </c>
      <c r="V640" s="9">
        <v>86772494</v>
      </c>
      <c r="W640" s="9">
        <v>90027723</v>
      </c>
      <c r="X640" s="9">
        <v>90027723</v>
      </c>
      <c r="Y640" s="9">
        <v>91019475</v>
      </c>
      <c r="Z640" s="9">
        <v>91019475</v>
      </c>
    </row>
    <row r="641" spans="1:26" hidden="1" outlineLevel="1">
      <c r="C641" s="61">
        <v>8</v>
      </c>
      <c r="D641" s="63" t="s">
        <v>405</v>
      </c>
      <c r="E641" s="9">
        <v>31621743</v>
      </c>
      <c r="F641" s="9">
        <v>31794647</v>
      </c>
      <c r="G641" s="9">
        <v>32443303</v>
      </c>
      <c r="H641" s="9">
        <v>32443303</v>
      </c>
      <c r="I641" s="9">
        <v>30136544</v>
      </c>
      <c r="J641" s="9">
        <v>30136544</v>
      </c>
      <c r="K641" s="9">
        <v>34697640</v>
      </c>
      <c r="L641" s="9">
        <v>34697640</v>
      </c>
      <c r="M641" s="9">
        <v>37687379</v>
      </c>
      <c r="N641" s="9">
        <v>37687379</v>
      </c>
      <c r="O641" s="9">
        <v>41035893</v>
      </c>
      <c r="P641" s="9">
        <v>40027465</v>
      </c>
      <c r="Q641" s="9">
        <v>42118452</v>
      </c>
      <c r="R641" s="9">
        <v>42118452</v>
      </c>
      <c r="S641" s="9">
        <v>54611178</v>
      </c>
      <c r="T641" s="9">
        <v>54611178</v>
      </c>
      <c r="U641" s="9">
        <v>64791582</v>
      </c>
      <c r="V641" s="9">
        <v>64791582</v>
      </c>
      <c r="W641" s="9">
        <v>65647754</v>
      </c>
      <c r="X641" s="9">
        <v>65647754</v>
      </c>
      <c r="Y641" s="9">
        <v>66611393</v>
      </c>
      <c r="Z641" s="9">
        <v>66611393</v>
      </c>
    </row>
    <row r="642" spans="1:26" hidden="1" outlineLevel="1">
      <c r="C642" s="61">
        <v>9</v>
      </c>
      <c r="D642" s="63" t="s">
        <v>406</v>
      </c>
      <c r="E642" s="9">
        <v>49350783</v>
      </c>
      <c r="F642" s="9">
        <v>49859875</v>
      </c>
      <c r="G642" s="9">
        <v>55940971</v>
      </c>
      <c r="H642" s="9">
        <v>55940971</v>
      </c>
      <c r="I642" s="9">
        <v>51817148</v>
      </c>
      <c r="J642" s="9">
        <v>51817148</v>
      </c>
      <c r="K642" s="9">
        <v>63052818</v>
      </c>
      <c r="L642" s="9">
        <v>63052818</v>
      </c>
      <c r="M642" s="9">
        <v>68854745</v>
      </c>
      <c r="N642" s="9">
        <v>68854745</v>
      </c>
      <c r="O642" s="9">
        <v>74525138</v>
      </c>
      <c r="P642" s="9">
        <v>72711747</v>
      </c>
      <c r="Q642" s="9">
        <v>75382836</v>
      </c>
      <c r="R642" s="9">
        <v>75382836</v>
      </c>
      <c r="S642" s="9">
        <v>95976190</v>
      </c>
      <c r="T642" s="9">
        <v>95976190</v>
      </c>
      <c r="U642" s="9">
        <v>89838186</v>
      </c>
      <c r="V642" s="9">
        <v>89838186</v>
      </c>
      <c r="W642" s="9">
        <v>91390388</v>
      </c>
      <c r="X642" s="9">
        <v>91390388</v>
      </c>
      <c r="Y642" s="9">
        <v>100561172</v>
      </c>
      <c r="Z642" s="9">
        <v>100561172</v>
      </c>
    </row>
    <row r="643" spans="1:26" hidden="1" outlineLevel="1">
      <c r="C643" s="61">
        <v>10</v>
      </c>
      <c r="D643" s="63" t="s">
        <v>407</v>
      </c>
      <c r="E643" s="9">
        <v>0</v>
      </c>
      <c r="F643" s="9">
        <v>0</v>
      </c>
      <c r="G643" s="9">
        <v>0</v>
      </c>
      <c r="H643" s="9">
        <v>0</v>
      </c>
      <c r="I643" s="9">
        <v>0</v>
      </c>
      <c r="J643" s="9">
        <v>0</v>
      </c>
      <c r="K643" s="9">
        <v>0</v>
      </c>
      <c r="L643" s="9">
        <v>0</v>
      </c>
      <c r="M643" s="9">
        <v>0</v>
      </c>
      <c r="N643" s="9">
        <v>0</v>
      </c>
      <c r="O643" s="9">
        <v>0</v>
      </c>
      <c r="P643" s="9">
        <v>0</v>
      </c>
      <c r="Q643" s="9">
        <v>0</v>
      </c>
      <c r="R643" s="9">
        <v>0</v>
      </c>
      <c r="S643" s="9">
        <v>0</v>
      </c>
      <c r="T643" s="9">
        <v>0</v>
      </c>
      <c r="U643" s="9">
        <v>18402122</v>
      </c>
      <c r="V643" s="9">
        <v>18402122</v>
      </c>
      <c r="W643" s="9">
        <v>20902553</v>
      </c>
      <c r="X643" s="9">
        <v>20902553</v>
      </c>
      <c r="Y643" s="9">
        <v>22947506</v>
      </c>
      <c r="Z643" s="9">
        <v>22947506</v>
      </c>
    </row>
    <row r="644" spans="1:26" hidden="1" outlineLevel="1">
      <c r="C644" s="61">
        <v>11</v>
      </c>
      <c r="D644" s="63" t="s">
        <v>420</v>
      </c>
      <c r="E644" s="9">
        <v>0</v>
      </c>
      <c r="F644" s="9">
        <v>0</v>
      </c>
      <c r="G644" s="9">
        <v>0</v>
      </c>
      <c r="H644" s="9">
        <v>0</v>
      </c>
      <c r="I644" s="9">
        <v>0</v>
      </c>
      <c r="J644" s="9">
        <v>0</v>
      </c>
      <c r="K644" s="9">
        <v>0</v>
      </c>
      <c r="L644" s="9">
        <v>0</v>
      </c>
      <c r="M644" s="9">
        <v>0</v>
      </c>
      <c r="N644" s="9">
        <v>0</v>
      </c>
      <c r="O644" s="9">
        <v>0</v>
      </c>
      <c r="P644" s="9">
        <v>0</v>
      </c>
      <c r="Q644" s="9">
        <v>0</v>
      </c>
      <c r="R644" s="9">
        <v>0</v>
      </c>
      <c r="S644" s="9"/>
      <c r="T644" s="9"/>
      <c r="U644" s="9"/>
      <c r="V644" s="9"/>
      <c r="W644" s="9">
        <v>2241227</v>
      </c>
      <c r="X644" s="9">
        <v>2241227</v>
      </c>
      <c r="Y644" s="9">
        <v>7088424</v>
      </c>
      <c r="Z644" s="9">
        <v>7088424</v>
      </c>
    </row>
    <row r="645" spans="1:26" hidden="1" outlineLevel="1">
      <c r="C645" s="61">
        <v>12</v>
      </c>
      <c r="D645" s="63" t="s">
        <v>421</v>
      </c>
      <c r="E645" s="107"/>
      <c r="F645" s="107"/>
      <c r="G645" s="107"/>
      <c r="H645" s="107"/>
      <c r="I645" s="107"/>
      <c r="J645" s="107"/>
      <c r="K645" s="107"/>
      <c r="L645" s="107"/>
      <c r="M645" s="107"/>
      <c r="N645" s="107"/>
      <c r="O645" s="107"/>
      <c r="P645" s="107"/>
      <c r="Q645" s="107"/>
      <c r="R645" s="107"/>
      <c r="S645" s="107"/>
      <c r="T645" s="107"/>
      <c r="U645" s="107"/>
      <c r="V645" s="107"/>
      <c r="W645" s="107">
        <v>2465349</v>
      </c>
      <c r="X645" s="107">
        <v>2465349</v>
      </c>
      <c r="Y645" s="107">
        <v>6768301</v>
      </c>
      <c r="Z645" s="107">
        <v>6768301</v>
      </c>
    </row>
    <row r="646" spans="1:26" hidden="1" outlineLevel="1">
      <c r="C646" s="61"/>
      <c r="D646" s="64" t="s">
        <v>98</v>
      </c>
      <c r="E646" s="99">
        <f t="shared" ref="E646:Z646" si="97">SUM(E634:E645)</f>
        <v>410385774</v>
      </c>
      <c r="F646" s="99">
        <f t="shared" si="97"/>
        <v>416525419</v>
      </c>
      <c r="G646" s="99">
        <f t="shared" si="97"/>
        <v>426209046</v>
      </c>
      <c r="H646" s="99">
        <f t="shared" si="97"/>
        <v>426209046</v>
      </c>
      <c r="I646" s="99">
        <f t="shared" si="97"/>
        <v>381677720</v>
      </c>
      <c r="J646" s="99">
        <f t="shared" si="97"/>
        <v>381677720</v>
      </c>
      <c r="K646" s="99">
        <f t="shared" si="97"/>
        <v>440437366</v>
      </c>
      <c r="L646" s="99">
        <f t="shared" si="97"/>
        <v>440437366</v>
      </c>
      <c r="M646" s="99">
        <f t="shared" si="97"/>
        <v>464467258</v>
      </c>
      <c r="N646" s="99">
        <f t="shared" si="97"/>
        <v>464467258</v>
      </c>
      <c r="O646" s="99">
        <f t="shared" si="97"/>
        <v>492394514</v>
      </c>
      <c r="P646" s="99">
        <f t="shared" si="97"/>
        <v>480299451</v>
      </c>
      <c r="Q646" s="99">
        <f t="shared" si="97"/>
        <v>464112314</v>
      </c>
      <c r="R646" s="99">
        <f t="shared" si="97"/>
        <v>464112314</v>
      </c>
      <c r="S646" s="99">
        <f t="shared" si="97"/>
        <v>541991696</v>
      </c>
      <c r="T646" s="99">
        <f t="shared" si="97"/>
        <v>541991696</v>
      </c>
      <c r="U646" s="99">
        <f t="shared" si="97"/>
        <v>585349348</v>
      </c>
      <c r="V646" s="99">
        <f t="shared" si="97"/>
        <v>585349348</v>
      </c>
      <c r="W646" s="99">
        <f t="shared" si="97"/>
        <v>590928380</v>
      </c>
      <c r="X646" s="99">
        <f t="shared" si="97"/>
        <v>590928380</v>
      </c>
      <c r="Y646" s="99">
        <f t="shared" si="97"/>
        <v>629650325</v>
      </c>
      <c r="Z646" s="99">
        <f t="shared" si="97"/>
        <v>629650325</v>
      </c>
    </row>
    <row r="647" spans="1:26" hidden="1" outlineLevel="1">
      <c r="C647" s="61"/>
      <c r="D647" s="65" t="s">
        <v>130</v>
      </c>
      <c r="E647" s="95">
        <f t="shared" ref="E647:Z647" si="98">E646/E$732</f>
        <v>0.71396514157300883</v>
      </c>
      <c r="F647" s="95">
        <f t="shared" si="98"/>
        <v>0.71678170735480828</v>
      </c>
      <c r="G647" s="95">
        <f t="shared" si="98"/>
        <v>0.73694625116804613</v>
      </c>
      <c r="H647" s="95">
        <f t="shared" si="98"/>
        <v>0.73694625020012428</v>
      </c>
      <c r="I647" s="95">
        <f t="shared" si="98"/>
        <v>0.73460264721865753</v>
      </c>
      <c r="J647" s="95">
        <f t="shared" si="98"/>
        <v>0.73460264721865753</v>
      </c>
      <c r="K647" s="95">
        <f t="shared" si="98"/>
        <v>0.74518764629654799</v>
      </c>
      <c r="L647" s="95">
        <f t="shared" si="98"/>
        <v>0.74518764629654799</v>
      </c>
      <c r="M647" s="95">
        <f t="shared" si="98"/>
        <v>0.74992265282095716</v>
      </c>
      <c r="N647" s="95">
        <f t="shared" si="98"/>
        <v>0.74992265282095716</v>
      </c>
      <c r="O647" s="95">
        <f t="shared" si="98"/>
        <v>0.75514181004999736</v>
      </c>
      <c r="P647" s="95">
        <f t="shared" si="98"/>
        <v>0.75523815574826803</v>
      </c>
      <c r="Q647" s="95">
        <f t="shared" si="98"/>
        <v>0.75502432868352143</v>
      </c>
      <c r="R647" s="95">
        <f t="shared" si="98"/>
        <v>0.75502432868352143</v>
      </c>
      <c r="S647" s="95">
        <f t="shared" si="98"/>
        <v>0.77370721147810118</v>
      </c>
      <c r="T647" s="95">
        <f t="shared" si="98"/>
        <v>0.77370721147810118</v>
      </c>
      <c r="U647" s="95">
        <f t="shared" si="98"/>
        <v>0.77495068615310347</v>
      </c>
      <c r="V647" s="95">
        <f t="shared" si="98"/>
        <v>0.77495068615310347</v>
      </c>
      <c r="W647" s="95">
        <f t="shared" si="98"/>
        <v>0.77242430785714045</v>
      </c>
      <c r="X647" s="95">
        <f t="shared" si="98"/>
        <v>0.77242430785714045</v>
      </c>
      <c r="Y647" s="95">
        <f t="shared" si="98"/>
        <v>0.77614375882472475</v>
      </c>
      <c r="Z647" s="95">
        <f t="shared" si="98"/>
        <v>0.77614375882472475</v>
      </c>
    </row>
    <row r="648" spans="1:26" hidden="1" outlineLevel="1">
      <c r="C648" s="61"/>
      <c r="D648" s="66" t="s">
        <v>131</v>
      </c>
      <c r="E648" s="9"/>
      <c r="F648" s="9">
        <f>F646+E646</f>
        <v>826911193</v>
      </c>
      <c r="G648" s="9"/>
      <c r="H648" s="9">
        <f>H646+G646</f>
        <v>852418092</v>
      </c>
      <c r="I648" s="9"/>
      <c r="J648" s="9">
        <f>J646+I646</f>
        <v>763355440</v>
      </c>
      <c r="K648" s="9"/>
      <c r="L648" s="9">
        <f>L646+K646</f>
        <v>880874732</v>
      </c>
      <c r="M648" s="9"/>
      <c r="N648" s="9">
        <f>N646+M646</f>
        <v>928934516</v>
      </c>
      <c r="O648" s="9"/>
      <c r="P648" s="9">
        <f>P646+O646</f>
        <v>972693965</v>
      </c>
      <c r="R648" s="9">
        <f>R646+Q646</f>
        <v>928224628</v>
      </c>
      <c r="T648" s="9">
        <f>T646+S646</f>
        <v>1083983392</v>
      </c>
      <c r="U648" s="10"/>
      <c r="V648" s="9">
        <f>V646+U646</f>
        <v>1170698696</v>
      </c>
      <c r="W648" s="10"/>
      <c r="X648" s="9"/>
      <c r="Y648" s="10"/>
      <c r="Z648" s="9"/>
    </row>
    <row r="649" spans="1:26" s="11" customFormat="1" hidden="1" outlineLevel="1" collapsed="1">
      <c r="A649" s="312"/>
      <c r="B649" s="312"/>
      <c r="C649" s="313"/>
      <c r="D649" s="67" t="s">
        <v>132</v>
      </c>
      <c r="E649" s="337">
        <v>11383.092038277609</v>
      </c>
      <c r="F649" s="319"/>
      <c r="G649" s="337">
        <v>11776.479600000001</v>
      </c>
      <c r="H649" s="319"/>
      <c r="I649" s="337">
        <v>9933.8786390000005</v>
      </c>
      <c r="J649" s="319"/>
      <c r="K649" s="337">
        <v>10986.632400779503</v>
      </c>
      <c r="L649" s="319"/>
      <c r="M649" s="337">
        <v>10840.508082551585</v>
      </c>
      <c r="N649" s="319"/>
      <c r="O649" s="337">
        <v>10429.270142638708</v>
      </c>
      <c r="P649" s="338">
        <v>970526204</v>
      </c>
      <c r="Q649" s="337">
        <v>8874.4564673382411</v>
      </c>
      <c r="R649" s="339"/>
      <c r="S649" s="337">
        <v>9526.8573892156001</v>
      </c>
      <c r="T649" s="340"/>
      <c r="U649" s="337">
        <v>9829.034570846281</v>
      </c>
      <c r="V649" s="340"/>
      <c r="W649" s="337">
        <v>9430.7878590258842</v>
      </c>
      <c r="X649" s="340"/>
      <c r="Y649" s="337">
        <v>9621.6635067952921</v>
      </c>
      <c r="Z649" s="340"/>
    </row>
    <row r="650" spans="1:26" hidden="1" outlineLevel="2">
      <c r="C650" s="61"/>
      <c r="D650" s="63" t="s">
        <v>123</v>
      </c>
      <c r="E650" s="124">
        <v>1819.73</v>
      </c>
      <c r="G650" s="124"/>
      <c r="I650" s="124">
        <v>1825.12</v>
      </c>
      <c r="K650" s="124">
        <v>2249.2799999999997</v>
      </c>
      <c r="M650" s="124">
        <v>2322.56</v>
      </c>
      <c r="O650" s="124">
        <v>2296.1000000000004</v>
      </c>
      <c r="Q650" s="124">
        <v>2323.65</v>
      </c>
      <c r="S650" s="124">
        <v>2252.67</v>
      </c>
      <c r="U650" s="124">
        <v>2167.5100000000002</v>
      </c>
      <c r="V650" s="10"/>
      <c r="W650" s="124">
        <v>2154.9</v>
      </c>
      <c r="X650" s="10"/>
      <c r="Y650" s="124">
        <v>2219</v>
      </c>
      <c r="Z650" s="10"/>
    </row>
    <row r="651" spans="1:26" hidden="1" outlineLevel="2">
      <c r="C651" s="61"/>
      <c r="D651" s="63" t="s">
        <v>124</v>
      </c>
      <c r="E651" s="124">
        <v>2094.0200000000004</v>
      </c>
      <c r="G651" s="124"/>
      <c r="I651" s="124">
        <v>2067.12</v>
      </c>
      <c r="K651" s="124">
        <v>2183.79</v>
      </c>
      <c r="M651" s="124">
        <v>2361.54</v>
      </c>
      <c r="O651" s="124">
        <v>2413.81</v>
      </c>
      <c r="Q651" s="124">
        <v>2835.87</v>
      </c>
      <c r="S651" s="124">
        <v>3109.4700000000003</v>
      </c>
      <c r="U651" s="124">
        <v>3477.7000000000003</v>
      </c>
      <c r="V651" s="10"/>
      <c r="W651" s="124">
        <v>3394.19</v>
      </c>
      <c r="X651" s="10"/>
      <c r="Y651" s="124">
        <v>3757.3399999999997</v>
      </c>
      <c r="Z651" s="10"/>
    </row>
    <row r="652" spans="1:26" hidden="1" outlineLevel="2">
      <c r="C652" s="61"/>
      <c r="D652" s="63" t="s">
        <v>125</v>
      </c>
      <c r="E652" s="124">
        <v>2883.77</v>
      </c>
      <c r="G652" s="124"/>
      <c r="I652" s="124">
        <v>3012.42</v>
      </c>
      <c r="K652" s="124">
        <v>3186.0299999999997</v>
      </c>
      <c r="M652" s="124">
        <v>3402.14</v>
      </c>
      <c r="O652" s="124">
        <v>3588.6299999999997</v>
      </c>
      <c r="Q652" s="124">
        <v>4289.62</v>
      </c>
      <c r="S652" s="124">
        <v>4343.87</v>
      </c>
      <c r="U652" s="124">
        <v>4334.0400000000009</v>
      </c>
      <c r="V652" s="10"/>
      <c r="W652" s="124">
        <v>4717.8000000000011</v>
      </c>
      <c r="X652" s="10"/>
      <c r="Y652" s="124">
        <v>4949.22</v>
      </c>
      <c r="Z652" s="10"/>
    </row>
    <row r="653" spans="1:26" hidden="1" outlineLevel="2">
      <c r="C653" s="61"/>
      <c r="D653" s="63" t="s">
        <v>126</v>
      </c>
      <c r="E653" s="124">
        <v>2652.9700000000003</v>
      </c>
      <c r="G653" s="124"/>
      <c r="I653" s="124">
        <v>2703.62</v>
      </c>
      <c r="K653" s="124">
        <v>2798.4800000000005</v>
      </c>
      <c r="M653" s="124">
        <v>2854.87</v>
      </c>
      <c r="O653" s="124">
        <v>3174.63</v>
      </c>
      <c r="Q653" s="124">
        <v>3395.41</v>
      </c>
      <c r="S653" s="124">
        <v>3518.25</v>
      </c>
      <c r="U653" s="124">
        <v>3500.3999999999996</v>
      </c>
      <c r="V653" s="10"/>
      <c r="W653" s="124">
        <v>3670.63</v>
      </c>
      <c r="X653" s="10"/>
      <c r="Y653" s="124">
        <v>3914.72</v>
      </c>
      <c r="Z653" s="10"/>
    </row>
    <row r="654" spans="1:26" hidden="1" outlineLevel="2">
      <c r="C654" s="61"/>
      <c r="D654" s="63" t="s">
        <v>127</v>
      </c>
      <c r="E654" s="124">
        <v>0</v>
      </c>
      <c r="G654" s="124"/>
      <c r="I654" s="124">
        <v>85.4</v>
      </c>
      <c r="K654" s="124">
        <v>112.1</v>
      </c>
      <c r="M654" s="124">
        <v>147.80000000000001</v>
      </c>
      <c r="O654" s="124">
        <v>269.77</v>
      </c>
      <c r="Q654" s="124">
        <v>314.63</v>
      </c>
      <c r="S654" s="124">
        <v>372.7</v>
      </c>
      <c r="U654" s="124">
        <v>354.64</v>
      </c>
      <c r="V654" s="10"/>
      <c r="W654" s="124">
        <v>360.93</v>
      </c>
      <c r="X654" s="10"/>
      <c r="Y654" s="124">
        <v>405.26</v>
      </c>
      <c r="Z654" s="10"/>
    </row>
    <row r="655" spans="1:26" hidden="1" outlineLevel="2">
      <c r="C655" s="61"/>
      <c r="D655" s="63" t="s">
        <v>128</v>
      </c>
      <c r="E655" s="124">
        <v>0</v>
      </c>
      <c r="G655" s="124">
        <v>0</v>
      </c>
      <c r="I655" s="124">
        <v>0</v>
      </c>
      <c r="K655" s="124">
        <v>0</v>
      </c>
      <c r="M655" s="124">
        <v>0</v>
      </c>
      <c r="O655" s="124">
        <v>0</v>
      </c>
      <c r="Q655" s="124">
        <v>0</v>
      </c>
      <c r="S655" s="124">
        <v>3.88</v>
      </c>
      <c r="U655" s="124">
        <v>17.5</v>
      </c>
      <c r="V655" s="10"/>
      <c r="W655" s="124">
        <v>18.579999999999998</v>
      </c>
      <c r="X655" s="10"/>
      <c r="Y655" s="124">
        <v>34.54</v>
      </c>
      <c r="Z655" s="10"/>
    </row>
    <row r="656" spans="1:26" hidden="1" outlineLevel="2">
      <c r="C656" s="61"/>
      <c r="D656" s="63" t="s">
        <v>129</v>
      </c>
      <c r="E656" s="124">
        <v>915.16</v>
      </c>
      <c r="G656" s="124"/>
      <c r="I656" s="124">
        <v>1057.44</v>
      </c>
      <c r="K656" s="124">
        <v>1095.98</v>
      </c>
      <c r="M656" s="124">
        <v>1299</v>
      </c>
      <c r="O656" s="124">
        <v>1772.9899999999998</v>
      </c>
      <c r="Q656" s="124">
        <v>2127.2399999999998</v>
      </c>
      <c r="S656" s="124">
        <v>2450.42</v>
      </c>
      <c r="U656" s="124">
        <v>2649.84</v>
      </c>
      <c r="V656" s="10"/>
      <c r="W656" s="124">
        <v>3030.4900000000002</v>
      </c>
      <c r="X656" s="10"/>
      <c r="Y656" s="124">
        <v>3185.04</v>
      </c>
      <c r="Z656" s="10"/>
    </row>
    <row r="657" spans="3:26" hidden="1" outlineLevel="2">
      <c r="C657" s="61"/>
      <c r="D657" s="63" t="s">
        <v>405</v>
      </c>
      <c r="E657" s="124">
        <v>787.85</v>
      </c>
      <c r="G657" s="124"/>
      <c r="I657" s="124">
        <v>1013.64</v>
      </c>
      <c r="K657" s="124">
        <v>1044.56</v>
      </c>
      <c r="M657" s="124">
        <v>1162.27</v>
      </c>
      <c r="O657" s="124">
        <v>1336.77</v>
      </c>
      <c r="Q657" s="124">
        <v>1822.62</v>
      </c>
      <c r="S657" s="124">
        <v>2278.98</v>
      </c>
      <c r="U657" s="124">
        <v>2671.3399999999997</v>
      </c>
      <c r="V657" s="10"/>
      <c r="W657" s="124">
        <v>2906.3100000000004</v>
      </c>
      <c r="X657" s="10"/>
      <c r="Y657" s="124">
        <v>2858.8</v>
      </c>
      <c r="Z657" s="10"/>
    </row>
    <row r="658" spans="3:26" hidden="1" outlineLevel="2">
      <c r="C658" s="61"/>
      <c r="D658" s="63" t="s">
        <v>406</v>
      </c>
      <c r="E658" s="124">
        <f>1629.05-E659</f>
        <v>1527.05</v>
      </c>
      <c r="G658" s="124"/>
      <c r="I658" s="124">
        <f>2279.88-I659</f>
        <v>2185.88</v>
      </c>
      <c r="K658" s="124">
        <v>2523.89</v>
      </c>
      <c r="M658" s="124">
        <f>3034.68-M659</f>
        <v>2924.68</v>
      </c>
      <c r="O658" s="124">
        <f>3532.83-O659</f>
        <v>3417.83</v>
      </c>
      <c r="Q658" s="124">
        <f>4359.9-Q659</f>
        <v>4148.6799999999994</v>
      </c>
      <c r="S658" s="124">
        <v>4654.26</v>
      </c>
      <c r="U658" s="124">
        <v>5115.75</v>
      </c>
      <c r="V658" s="10"/>
      <c r="W658" s="124">
        <v>5382.9499999999989</v>
      </c>
      <c r="X658" s="10"/>
      <c r="Y658" s="124">
        <v>5961.0300000000007</v>
      </c>
      <c r="Z658" s="10"/>
    </row>
    <row r="659" spans="3:26" hidden="1" outlineLevel="2">
      <c r="C659" s="61"/>
      <c r="D659" s="63" t="s">
        <v>407</v>
      </c>
      <c r="E659" s="124">
        <v>102</v>
      </c>
      <c r="G659" s="124"/>
      <c r="I659" s="124">
        <v>94</v>
      </c>
      <c r="K659" s="124">
        <v>113</v>
      </c>
      <c r="M659" s="124">
        <v>110</v>
      </c>
      <c r="O659" s="124">
        <v>115</v>
      </c>
      <c r="Q659" s="124">
        <v>211.22</v>
      </c>
      <c r="S659" s="124">
        <v>394.16999999999996</v>
      </c>
      <c r="U659" s="124">
        <v>492.07</v>
      </c>
      <c r="V659" s="10"/>
      <c r="W659" s="124">
        <v>650.29999999999995</v>
      </c>
      <c r="X659" s="10"/>
      <c r="Y659" s="124">
        <v>777.89</v>
      </c>
      <c r="Z659" s="10"/>
    </row>
    <row r="660" spans="3:26" hidden="1" outlineLevel="2">
      <c r="C660" s="61"/>
      <c r="D660" s="63" t="s">
        <v>420</v>
      </c>
      <c r="E660" s="124"/>
      <c r="G660" s="124"/>
      <c r="I660" s="124"/>
      <c r="K660" s="124"/>
      <c r="M660" s="124"/>
      <c r="O660" s="124"/>
      <c r="Q660" s="124"/>
      <c r="S660" s="124"/>
      <c r="U660" s="124"/>
      <c r="V660" s="10"/>
      <c r="W660" s="124">
        <v>50</v>
      </c>
      <c r="X660" s="10"/>
      <c r="Y660" s="124">
        <v>155</v>
      </c>
      <c r="Z660" s="10"/>
    </row>
    <row r="661" spans="3:26" hidden="1" outlineLevel="2">
      <c r="C661" s="61"/>
      <c r="D661" s="63" t="s">
        <v>421</v>
      </c>
      <c r="E661" s="124"/>
      <c r="G661" s="124"/>
      <c r="I661" s="124"/>
      <c r="K661" s="124"/>
      <c r="M661" s="124"/>
      <c r="O661" s="124"/>
      <c r="Q661" s="124"/>
      <c r="S661" s="124"/>
      <c r="U661" s="124"/>
      <c r="V661" s="10"/>
      <c r="W661" s="124">
        <v>55</v>
      </c>
      <c r="X661" s="10"/>
      <c r="Y661" s="124">
        <v>148</v>
      </c>
      <c r="Z661" s="10"/>
    </row>
    <row r="662" spans="3:26" hidden="1" outlineLevel="1">
      <c r="C662" s="61"/>
      <c r="D662" s="67" t="s">
        <v>210</v>
      </c>
      <c r="E662" s="125">
        <f>SUM(E650:E661)</f>
        <v>12782.550000000001</v>
      </c>
      <c r="G662" s="125">
        <v>12615.84</v>
      </c>
      <c r="I662" s="125">
        <f>SUM(I650:I661)</f>
        <v>14044.64</v>
      </c>
      <c r="K662" s="125">
        <f>SUM(K650:K661)</f>
        <v>15307.109999999999</v>
      </c>
      <c r="M662" s="125">
        <f>SUM(M650:M661)</f>
        <v>16584.86</v>
      </c>
      <c r="O662" s="125">
        <f>SUM(O650:O661)</f>
        <v>18385.53</v>
      </c>
      <c r="Q662" s="125">
        <f>SUM(Q650:Q661)</f>
        <v>21468.94</v>
      </c>
      <c r="S662" s="125">
        <f>SUM(S650:S661)</f>
        <v>23378.67</v>
      </c>
      <c r="U662" s="125">
        <v>24780.79</v>
      </c>
      <c r="V662" s="10"/>
      <c r="W662" s="125">
        <v>26392.079999999998</v>
      </c>
      <c r="X662" s="10"/>
      <c r="Y662" s="125">
        <f>SUM(Y650:Y661)</f>
        <v>28365.840000000004</v>
      </c>
      <c r="Z662" s="10"/>
    </row>
    <row r="663" spans="3:26" hidden="1" outlineLevel="1">
      <c r="C663" s="61"/>
      <c r="D663" s="67" t="s">
        <v>158</v>
      </c>
      <c r="E663" s="126">
        <v>34076.893144161993</v>
      </c>
      <c r="G663" s="126">
        <v>34985.586019999995</v>
      </c>
      <c r="I663" s="126">
        <v>37323.984420000008</v>
      </c>
      <c r="K663" s="126">
        <v>39645.532800000015</v>
      </c>
      <c r="M663" s="126">
        <v>41165.022899999996</v>
      </c>
      <c r="O663" s="126">
        <v>44927.270230000009</v>
      </c>
      <c r="Q663" s="126">
        <v>50403.288850000004</v>
      </c>
      <c r="S663" s="126">
        <v>54500.039530000002</v>
      </c>
      <c r="U663" s="126">
        <v>57517.980499999998</v>
      </c>
      <c r="V663" s="10"/>
      <c r="W663" s="126">
        <v>60420.194220000012</v>
      </c>
      <c r="X663" s="10"/>
      <c r="Y663" s="126">
        <v>63364.608829999997</v>
      </c>
      <c r="Z663" s="10"/>
    </row>
    <row r="664" spans="3:26" ht="27.75" hidden="1" customHeight="1" outlineLevel="1">
      <c r="C664" s="61"/>
      <c r="D664" s="128"/>
      <c r="E664" s="127" t="s">
        <v>157</v>
      </c>
      <c r="G664" s="127" t="s">
        <v>159</v>
      </c>
      <c r="I664" s="127" t="s">
        <v>160</v>
      </c>
      <c r="K664" s="127" t="s">
        <v>161</v>
      </c>
      <c r="M664" s="127" t="s">
        <v>162</v>
      </c>
      <c r="O664" s="127" t="s">
        <v>163</v>
      </c>
      <c r="Q664" s="127" t="s">
        <v>164</v>
      </c>
      <c r="S664" s="127" t="s">
        <v>165</v>
      </c>
      <c r="U664" s="127" t="s">
        <v>381</v>
      </c>
      <c r="V664" s="10"/>
      <c r="W664" s="127" t="s">
        <v>417</v>
      </c>
      <c r="X664" s="10"/>
      <c r="Y664" s="127" t="s">
        <v>502</v>
      </c>
      <c r="Z664" s="10"/>
    </row>
    <row r="665" spans="3:26" hidden="1" outlineLevel="1">
      <c r="C665" s="61"/>
      <c r="D665" s="67"/>
      <c r="O665" s="121"/>
      <c r="Q665" s="4"/>
      <c r="S665" s="4"/>
    </row>
    <row r="666" spans="3:26" hidden="1" outlineLevel="1"/>
    <row r="667" spans="3:26" hidden="1" outlineLevel="1">
      <c r="C667" s="61"/>
      <c r="D667" s="62" t="s">
        <v>473</v>
      </c>
      <c r="E667" s="147"/>
      <c r="F667" s="148"/>
      <c r="G667" s="147"/>
      <c r="H667" s="148"/>
      <c r="I667" s="147"/>
      <c r="J667" s="148"/>
      <c r="K667" s="147"/>
      <c r="L667" s="148"/>
      <c r="M667" s="147"/>
      <c r="N667" s="148"/>
      <c r="O667" s="147"/>
      <c r="P667" s="148"/>
      <c r="Q667" s="147"/>
      <c r="R667" s="148"/>
      <c r="S667" s="147"/>
      <c r="T667" s="148"/>
      <c r="U667" s="147"/>
      <c r="V667" s="148"/>
      <c r="W667" s="147"/>
      <c r="X667" s="148"/>
      <c r="Y667" s="147"/>
      <c r="Z667" s="148"/>
    </row>
    <row r="668" spans="3:26" hidden="1" outlineLevel="1">
      <c r="C668" s="61">
        <v>1</v>
      </c>
      <c r="D668" s="63" t="s">
        <v>123</v>
      </c>
      <c r="E668" s="9">
        <v>22598655</v>
      </c>
      <c r="F668" s="9">
        <v>22599692</v>
      </c>
      <c r="G668" s="9">
        <v>23332953</v>
      </c>
      <c r="H668" s="9">
        <v>23332953</v>
      </c>
      <c r="I668" s="9">
        <v>21176674</v>
      </c>
      <c r="J668" s="9">
        <v>21176674</v>
      </c>
      <c r="K668" s="9">
        <v>24957036</v>
      </c>
      <c r="L668" s="9">
        <v>24957036</v>
      </c>
      <c r="M668" s="9">
        <v>26466948</v>
      </c>
      <c r="N668" s="9">
        <v>26466948</v>
      </c>
      <c r="O668" s="9">
        <v>25678289</v>
      </c>
      <c r="P668" s="9">
        <v>25046996</v>
      </c>
      <c r="Q668" s="9">
        <v>24012844</v>
      </c>
      <c r="R668" s="9">
        <v>24012844</v>
      </c>
      <c r="S668" s="9">
        <v>24747700</v>
      </c>
      <c r="T668" s="9">
        <v>24747700</v>
      </c>
      <c r="U668" s="9">
        <v>26432290</v>
      </c>
      <c r="V668" s="9">
        <v>26432290</v>
      </c>
      <c r="W668" s="9">
        <v>25018124</v>
      </c>
      <c r="X668" s="9">
        <v>25018124</v>
      </c>
      <c r="Y668" s="9">
        <v>27218052</v>
      </c>
      <c r="Z668" s="9">
        <v>27218052</v>
      </c>
    </row>
    <row r="669" spans="3:26" hidden="1" outlineLevel="1">
      <c r="C669" s="61">
        <v>2</v>
      </c>
      <c r="D669" s="63" t="s">
        <v>124</v>
      </c>
      <c r="E669" s="9">
        <v>18875524</v>
      </c>
      <c r="F669" s="9">
        <v>18865598</v>
      </c>
      <c r="G669" s="9">
        <v>16632392</v>
      </c>
      <c r="H669" s="9">
        <v>16632392</v>
      </c>
      <c r="I669" s="9">
        <v>15150267</v>
      </c>
      <c r="J669" s="9">
        <v>15150267</v>
      </c>
      <c r="K669" s="9">
        <v>16274143</v>
      </c>
      <c r="L669" s="9">
        <v>16274143</v>
      </c>
      <c r="M669" s="9">
        <v>16086807</v>
      </c>
      <c r="N669" s="9">
        <v>16086807</v>
      </c>
      <c r="O669" s="9">
        <v>16347312</v>
      </c>
      <c r="P669" s="9">
        <v>15947403</v>
      </c>
      <c r="Q669" s="9">
        <v>13527496</v>
      </c>
      <c r="R669" s="9">
        <v>13527496</v>
      </c>
      <c r="S669" s="9">
        <v>13910986</v>
      </c>
      <c r="T669" s="9">
        <v>13910986</v>
      </c>
      <c r="U669" s="9">
        <v>13681949</v>
      </c>
      <c r="V669" s="9">
        <v>13681949</v>
      </c>
      <c r="W669" s="9">
        <v>13155200</v>
      </c>
      <c r="X669" s="9">
        <v>13155200</v>
      </c>
      <c r="Y669" s="9">
        <v>13292414</v>
      </c>
      <c r="Z669" s="9">
        <v>13292414</v>
      </c>
    </row>
    <row r="670" spans="3:26" hidden="1" outlineLevel="1">
      <c r="C670" s="61">
        <v>3</v>
      </c>
      <c r="D670" s="63" t="s">
        <v>125</v>
      </c>
      <c r="E670" s="9">
        <v>18169562</v>
      </c>
      <c r="F670" s="9">
        <v>18167793</v>
      </c>
      <c r="G670" s="9">
        <v>20166546</v>
      </c>
      <c r="H670" s="9">
        <v>20166546</v>
      </c>
      <c r="I670" s="9">
        <v>17534715</v>
      </c>
      <c r="J670" s="9">
        <v>17534715</v>
      </c>
      <c r="K670" s="9">
        <v>17927402</v>
      </c>
      <c r="L670" s="9">
        <v>17927402</v>
      </c>
      <c r="M670" s="9">
        <v>17159969</v>
      </c>
      <c r="N670" s="9">
        <v>17159969</v>
      </c>
      <c r="O670" s="9">
        <v>17833495</v>
      </c>
      <c r="P670" s="9">
        <v>17396439</v>
      </c>
      <c r="Q670" s="9">
        <v>17556204</v>
      </c>
      <c r="R670" s="9">
        <v>17556204</v>
      </c>
      <c r="S670" s="9">
        <v>18934721</v>
      </c>
      <c r="T670" s="9">
        <v>18934721</v>
      </c>
      <c r="U670" s="9">
        <v>21444634</v>
      </c>
      <c r="V670" s="9">
        <v>21444634</v>
      </c>
      <c r="W670" s="9">
        <v>21050156</v>
      </c>
      <c r="X670" s="9">
        <v>21050156</v>
      </c>
      <c r="Y670" s="9">
        <v>22749403</v>
      </c>
      <c r="Z670" s="9">
        <v>22749403</v>
      </c>
    </row>
    <row r="671" spans="3:26" hidden="1" outlineLevel="1">
      <c r="C671" s="61">
        <v>4</v>
      </c>
      <c r="D671" s="63" t="s">
        <v>126</v>
      </c>
      <c r="E671" s="9">
        <v>17975166</v>
      </c>
      <c r="F671" s="9">
        <v>17975487</v>
      </c>
      <c r="G671" s="9">
        <v>17119772</v>
      </c>
      <c r="H671" s="9">
        <v>17119772</v>
      </c>
      <c r="I671" s="9">
        <v>15055354</v>
      </c>
      <c r="J671" s="9">
        <v>15055354</v>
      </c>
      <c r="K671" s="9">
        <v>16200860</v>
      </c>
      <c r="L671" s="9">
        <v>16200860</v>
      </c>
      <c r="M671" s="9">
        <v>15563848</v>
      </c>
      <c r="N671" s="9">
        <v>15563848</v>
      </c>
      <c r="O671" s="9">
        <v>16739374</v>
      </c>
      <c r="P671" s="9">
        <v>16323795</v>
      </c>
      <c r="Q671" s="9">
        <v>16004815</v>
      </c>
      <c r="R671" s="9">
        <v>16004815</v>
      </c>
      <c r="S671" s="9">
        <v>14845213</v>
      </c>
      <c r="T671" s="9">
        <v>14845213</v>
      </c>
      <c r="U671" s="9">
        <v>14798812</v>
      </c>
      <c r="V671" s="9">
        <v>14798812</v>
      </c>
      <c r="W671" s="9">
        <v>13840029</v>
      </c>
      <c r="X671" s="9">
        <v>13840029</v>
      </c>
      <c r="Y671" s="9">
        <v>14843511</v>
      </c>
      <c r="Z671" s="9">
        <v>14843511</v>
      </c>
    </row>
    <row r="672" spans="3:26" hidden="1" outlineLevel="1">
      <c r="C672" s="61">
        <v>5</v>
      </c>
      <c r="D672" s="63" t="s">
        <v>127</v>
      </c>
      <c r="E672" s="9">
        <v>34328386</v>
      </c>
      <c r="F672" s="9">
        <v>34509458</v>
      </c>
      <c r="G672" s="9">
        <v>18159213.668208957</v>
      </c>
      <c r="H672" s="9">
        <v>18159214.427820086</v>
      </c>
      <c r="I672" s="9">
        <v>17034068</v>
      </c>
      <c r="J672" s="9">
        <v>17034068</v>
      </c>
      <c r="K672" s="9">
        <v>19960779</v>
      </c>
      <c r="L672" s="9">
        <v>19960779</v>
      </c>
      <c r="M672" s="9">
        <v>21683432</v>
      </c>
      <c r="N672" s="9">
        <v>21683432</v>
      </c>
      <c r="O672" s="9">
        <v>23732625</v>
      </c>
      <c r="P672" s="9">
        <v>23129824</v>
      </c>
      <c r="Q672" s="9">
        <v>24052244</v>
      </c>
      <c r="R672" s="9">
        <v>24052244</v>
      </c>
      <c r="S672" s="9">
        <v>25914303</v>
      </c>
      <c r="T672" s="9">
        <v>25914303</v>
      </c>
      <c r="U672" s="9">
        <v>29495988</v>
      </c>
      <c r="V672" s="9">
        <v>29495988</v>
      </c>
      <c r="W672" s="9">
        <v>32215808</v>
      </c>
      <c r="X672" s="9">
        <v>32215808</v>
      </c>
      <c r="Y672" s="9">
        <v>31646673</v>
      </c>
      <c r="Z672" s="9">
        <v>31646673</v>
      </c>
    </row>
    <row r="673" spans="1:26" hidden="1" outlineLevel="1">
      <c r="C673" s="61">
        <v>6</v>
      </c>
      <c r="D673" s="63" t="s">
        <v>128</v>
      </c>
      <c r="E673" s="9">
        <v>2254989</v>
      </c>
      <c r="F673" s="9">
        <v>2255331</v>
      </c>
      <c r="G673" s="9">
        <v>1626151</v>
      </c>
      <c r="H673" s="9">
        <v>1626151</v>
      </c>
      <c r="I673" s="9">
        <v>1529387</v>
      </c>
      <c r="J673" s="9">
        <v>1529387</v>
      </c>
      <c r="K673" s="9">
        <v>1399850</v>
      </c>
      <c r="L673" s="9">
        <v>1399850</v>
      </c>
      <c r="M673" s="9">
        <v>1423219</v>
      </c>
      <c r="N673" s="9">
        <v>1423219</v>
      </c>
      <c r="O673" s="9">
        <v>1144240</v>
      </c>
      <c r="P673" s="9">
        <v>1114128</v>
      </c>
      <c r="Q673" s="9">
        <v>1105753</v>
      </c>
      <c r="R673" s="9">
        <v>1105753</v>
      </c>
      <c r="S673" s="9">
        <v>1018880</v>
      </c>
      <c r="T673" s="9">
        <v>1018880</v>
      </c>
      <c r="U673" s="9">
        <v>1135077</v>
      </c>
      <c r="V673" s="9">
        <v>1135077</v>
      </c>
      <c r="W673" s="9">
        <v>1305618</v>
      </c>
      <c r="X673" s="9">
        <v>1305618</v>
      </c>
      <c r="Y673" s="9">
        <v>1510370</v>
      </c>
      <c r="Z673" s="9">
        <v>1510370</v>
      </c>
    </row>
    <row r="674" spans="1:26" hidden="1" outlineLevel="1">
      <c r="C674" s="61">
        <v>7</v>
      </c>
      <c r="D674" s="63" t="s">
        <v>129</v>
      </c>
      <c r="E674" s="9">
        <v>5058142</v>
      </c>
      <c r="F674" s="9">
        <v>5055847</v>
      </c>
      <c r="G674" s="9">
        <v>5500550</v>
      </c>
      <c r="H674" s="9">
        <v>5500550</v>
      </c>
      <c r="I674" s="9">
        <v>4802973</v>
      </c>
      <c r="J674" s="9">
        <v>4802973</v>
      </c>
      <c r="K674" s="9">
        <v>6958579</v>
      </c>
      <c r="L674" s="9">
        <v>6958579</v>
      </c>
      <c r="M674" s="9">
        <v>8301677</v>
      </c>
      <c r="N674" s="9">
        <v>8301677</v>
      </c>
      <c r="O674" s="9">
        <v>8742515</v>
      </c>
      <c r="P674" s="9">
        <v>8527534</v>
      </c>
      <c r="Q674" s="9">
        <v>8017831</v>
      </c>
      <c r="R674" s="9">
        <v>8017831</v>
      </c>
      <c r="S674" s="9">
        <v>8130616</v>
      </c>
      <c r="T674" s="9">
        <v>8130616</v>
      </c>
      <c r="U674" s="9">
        <v>8413052</v>
      </c>
      <c r="V674" s="9">
        <v>8413052</v>
      </c>
      <c r="W674" s="9">
        <v>8582104</v>
      </c>
      <c r="X674" s="9">
        <v>8582104</v>
      </c>
      <c r="Y674" s="9">
        <v>8695632</v>
      </c>
      <c r="Z674" s="9">
        <v>8695632</v>
      </c>
    </row>
    <row r="675" spans="1:26" hidden="1" outlineLevel="1">
      <c r="C675" s="61">
        <v>8</v>
      </c>
      <c r="D675" s="63" t="s">
        <v>405</v>
      </c>
      <c r="E675" s="9">
        <v>4089789</v>
      </c>
      <c r="F675" s="9">
        <v>4089532</v>
      </c>
      <c r="G675" s="9">
        <v>4553313</v>
      </c>
      <c r="H675" s="9">
        <v>4553313</v>
      </c>
      <c r="I675" s="9">
        <v>3924405</v>
      </c>
      <c r="J675" s="9">
        <v>3924405</v>
      </c>
      <c r="K675" s="9">
        <v>3842574</v>
      </c>
      <c r="L675" s="9">
        <v>3842574</v>
      </c>
      <c r="M675" s="9">
        <v>4340525</v>
      </c>
      <c r="N675" s="9">
        <v>4340525</v>
      </c>
      <c r="O675" s="9">
        <v>4545093</v>
      </c>
      <c r="P675" s="9">
        <v>4433401</v>
      </c>
      <c r="Q675" s="9">
        <v>4569616</v>
      </c>
      <c r="R675" s="9">
        <v>4569616</v>
      </c>
      <c r="S675" s="9">
        <v>5108317</v>
      </c>
      <c r="T675" s="9">
        <v>5108317</v>
      </c>
      <c r="U675" s="9">
        <v>5416095</v>
      </c>
      <c r="V675" s="9">
        <v>5416095</v>
      </c>
      <c r="W675" s="9">
        <v>4901218</v>
      </c>
      <c r="X675" s="9">
        <v>4901218</v>
      </c>
      <c r="Y675" s="9">
        <v>4419255</v>
      </c>
      <c r="Z675" s="9">
        <v>4419255</v>
      </c>
    </row>
    <row r="676" spans="1:26" hidden="1" outlineLevel="1">
      <c r="C676" s="61">
        <v>9</v>
      </c>
      <c r="D676" s="63" t="s">
        <v>406</v>
      </c>
      <c r="E676" s="9">
        <v>11694321</v>
      </c>
      <c r="F676" s="9">
        <v>11693076</v>
      </c>
      <c r="G676" s="9">
        <v>13503509</v>
      </c>
      <c r="H676" s="9">
        <v>13503509</v>
      </c>
      <c r="I676" s="9">
        <v>11282040</v>
      </c>
      <c r="J676" s="9">
        <v>11282040</v>
      </c>
      <c r="K676" s="9">
        <v>10612392</v>
      </c>
      <c r="L676" s="9">
        <v>10612392</v>
      </c>
      <c r="M676" s="9">
        <v>10576235</v>
      </c>
      <c r="N676" s="9">
        <v>10576235</v>
      </c>
      <c r="O676" s="9">
        <v>11061401</v>
      </c>
      <c r="P676" s="9">
        <v>10792248</v>
      </c>
      <c r="Q676" s="9">
        <v>10283783</v>
      </c>
      <c r="R676" s="9">
        <v>10283783</v>
      </c>
      <c r="S676" s="9">
        <v>11568556</v>
      </c>
      <c r="T676" s="9">
        <v>11568556</v>
      </c>
      <c r="U676" s="9">
        <v>8866049</v>
      </c>
      <c r="V676" s="9">
        <v>8866049</v>
      </c>
      <c r="W676" s="9">
        <v>8894626</v>
      </c>
      <c r="X676" s="9">
        <v>8894626</v>
      </c>
      <c r="Y676" s="9">
        <v>9336454</v>
      </c>
      <c r="Z676" s="9">
        <v>9336454</v>
      </c>
    </row>
    <row r="677" spans="1:26" hidden="1" outlineLevel="1">
      <c r="C677" s="61">
        <v>10</v>
      </c>
      <c r="D677" s="63" t="s">
        <v>407</v>
      </c>
      <c r="E677" s="9"/>
      <c r="F677" s="9"/>
      <c r="G677" s="9"/>
      <c r="H677" s="9"/>
      <c r="I677" s="9"/>
      <c r="J677" s="9"/>
      <c r="K677" s="9"/>
      <c r="L677" s="9"/>
      <c r="M677" s="9"/>
      <c r="N677" s="9"/>
      <c r="O677" s="9">
        <v>0</v>
      </c>
      <c r="P677" s="9">
        <v>0</v>
      </c>
      <c r="Q677" s="9">
        <v>0</v>
      </c>
      <c r="R677" s="9">
        <v>0</v>
      </c>
      <c r="S677" s="9">
        <v>0</v>
      </c>
      <c r="T677" s="9">
        <v>0</v>
      </c>
      <c r="U677" s="9">
        <v>3023103</v>
      </c>
      <c r="V677" s="9">
        <v>3023103</v>
      </c>
      <c r="W677" s="9">
        <v>2896778</v>
      </c>
      <c r="X677" s="9">
        <v>2896778</v>
      </c>
      <c r="Y677" s="9">
        <v>2878397</v>
      </c>
      <c r="Z677" s="9">
        <v>2878397</v>
      </c>
    </row>
    <row r="678" spans="1:26" hidden="1" outlineLevel="1">
      <c r="C678" s="61">
        <v>11</v>
      </c>
      <c r="D678" s="63" t="s">
        <v>420</v>
      </c>
      <c r="E678" s="9"/>
      <c r="F678" s="9"/>
      <c r="G678" s="9"/>
      <c r="H678" s="9"/>
      <c r="I678" s="9"/>
      <c r="J678" s="9"/>
      <c r="K678" s="9"/>
      <c r="L678" s="9"/>
      <c r="M678" s="9"/>
      <c r="N678" s="9"/>
      <c r="O678" s="9"/>
      <c r="P678" s="9"/>
      <c r="S678" s="9"/>
      <c r="T678" s="9"/>
      <c r="U678" s="9"/>
      <c r="V678" s="9"/>
      <c r="W678" s="9">
        <v>766409</v>
      </c>
      <c r="X678" s="9">
        <v>766409</v>
      </c>
      <c r="Y678" s="9">
        <v>1399595</v>
      </c>
      <c r="Z678" s="9">
        <v>1399595</v>
      </c>
    </row>
    <row r="679" spans="1:26" hidden="1" outlineLevel="1">
      <c r="C679" s="61">
        <v>12</v>
      </c>
      <c r="D679" s="63" t="s">
        <v>421</v>
      </c>
      <c r="E679" s="9"/>
      <c r="F679" s="9"/>
      <c r="G679" s="9"/>
      <c r="H679" s="9"/>
      <c r="I679" s="9"/>
      <c r="J679" s="9"/>
      <c r="K679" s="9"/>
      <c r="L679" s="9"/>
      <c r="M679" s="9"/>
      <c r="N679" s="9"/>
      <c r="O679" s="9"/>
      <c r="P679" s="9"/>
      <c r="S679" s="9"/>
      <c r="T679" s="9"/>
      <c r="U679" s="9"/>
      <c r="V679" s="9"/>
      <c r="W679" s="9">
        <v>1162153</v>
      </c>
      <c r="X679" s="9">
        <v>1162153</v>
      </c>
      <c r="Y679" s="9">
        <v>1341970</v>
      </c>
      <c r="Z679" s="9">
        <v>1341970</v>
      </c>
    </row>
    <row r="680" spans="1:26" hidden="1" outlineLevel="1">
      <c r="C680" s="61"/>
      <c r="D680" s="64" t="s">
        <v>98</v>
      </c>
      <c r="E680" s="99">
        <f t="shared" ref="E680:Z680" si="99">SUM(E668:E679)</f>
        <v>135044534</v>
      </c>
      <c r="F680" s="99">
        <f t="shared" si="99"/>
        <v>135211814</v>
      </c>
      <c r="G680" s="99">
        <f t="shared" si="99"/>
        <v>120594399.66820896</v>
      </c>
      <c r="H680" s="99">
        <f t="shared" si="99"/>
        <v>120594400.42782009</v>
      </c>
      <c r="I680" s="99">
        <f t="shared" si="99"/>
        <v>107489883</v>
      </c>
      <c r="J680" s="99">
        <f t="shared" si="99"/>
        <v>107489883</v>
      </c>
      <c r="K680" s="99">
        <f t="shared" si="99"/>
        <v>118133615</v>
      </c>
      <c r="L680" s="99">
        <f t="shared" si="99"/>
        <v>118133615</v>
      </c>
      <c r="M680" s="99">
        <f t="shared" si="99"/>
        <v>121602660</v>
      </c>
      <c r="N680" s="99">
        <f t="shared" si="99"/>
        <v>121602660</v>
      </c>
      <c r="O680" s="99">
        <f t="shared" si="99"/>
        <v>125824344</v>
      </c>
      <c r="P680" s="99">
        <f t="shared" si="99"/>
        <v>122711768</v>
      </c>
      <c r="Q680" s="99">
        <f t="shared" si="99"/>
        <v>119130586</v>
      </c>
      <c r="R680" s="99">
        <f t="shared" si="99"/>
        <v>119130586</v>
      </c>
      <c r="S680" s="99">
        <f t="shared" si="99"/>
        <v>124179292</v>
      </c>
      <c r="T680" s="99">
        <f t="shared" si="99"/>
        <v>124179292</v>
      </c>
      <c r="U680" s="99">
        <f t="shared" si="99"/>
        <v>132707049</v>
      </c>
      <c r="V680" s="99">
        <f t="shared" si="99"/>
        <v>132707049</v>
      </c>
      <c r="W680" s="99">
        <f t="shared" si="99"/>
        <v>133788223</v>
      </c>
      <c r="X680" s="99">
        <f t="shared" si="99"/>
        <v>133788223</v>
      </c>
      <c r="Y680" s="99">
        <f t="shared" si="99"/>
        <v>139331726</v>
      </c>
      <c r="Z680" s="99">
        <f t="shared" si="99"/>
        <v>139331726</v>
      </c>
    </row>
    <row r="681" spans="1:26" hidden="1" outlineLevel="1">
      <c r="C681" s="61"/>
      <c r="D681" s="65" t="s">
        <v>130</v>
      </c>
      <c r="E681" s="95">
        <f t="shared" ref="E681:Z681" si="100">E680/E$732</f>
        <v>0.23494257341379238</v>
      </c>
      <c r="F681" s="95">
        <f t="shared" si="100"/>
        <v>0.23268052914067355</v>
      </c>
      <c r="G681" s="95">
        <f t="shared" si="100"/>
        <v>0.20851643479042362</v>
      </c>
      <c r="H681" s="95">
        <f t="shared" si="100"/>
        <v>0.20851643582997598</v>
      </c>
      <c r="I681" s="95">
        <f t="shared" si="100"/>
        <v>0.20688226863497239</v>
      </c>
      <c r="J681" s="95">
        <f t="shared" si="100"/>
        <v>0.20688226863497239</v>
      </c>
      <c r="K681" s="95">
        <f t="shared" si="100"/>
        <v>0.19987339246405486</v>
      </c>
      <c r="L681" s="95">
        <f t="shared" si="100"/>
        <v>0.19987339246405486</v>
      </c>
      <c r="M681" s="95">
        <f t="shared" si="100"/>
        <v>0.1963380363342746</v>
      </c>
      <c r="N681" s="95">
        <f t="shared" si="100"/>
        <v>0.1963380363342746</v>
      </c>
      <c r="O681" s="95">
        <f t="shared" si="100"/>
        <v>0.19296564071084174</v>
      </c>
      <c r="P681" s="95">
        <f t="shared" si="100"/>
        <v>0.19295589274560576</v>
      </c>
      <c r="Q681" s="95">
        <f t="shared" si="100"/>
        <v>0.19380328426348223</v>
      </c>
      <c r="R681" s="95">
        <f t="shared" si="100"/>
        <v>0.19380328426348223</v>
      </c>
      <c r="S681" s="95">
        <f t="shared" si="100"/>
        <v>0.17726916195528739</v>
      </c>
      <c r="T681" s="95">
        <f t="shared" si="100"/>
        <v>0.17726916195528739</v>
      </c>
      <c r="U681" s="95">
        <f t="shared" si="100"/>
        <v>0.17569237760542192</v>
      </c>
      <c r="V681" s="95">
        <f t="shared" si="100"/>
        <v>0.17569237760542192</v>
      </c>
      <c r="W681" s="95">
        <f t="shared" si="100"/>
        <v>0.17487952694066203</v>
      </c>
      <c r="X681" s="95">
        <f t="shared" si="100"/>
        <v>0.17487952694066203</v>
      </c>
      <c r="Y681" s="95">
        <f t="shared" si="100"/>
        <v>0.17174842169926083</v>
      </c>
      <c r="Z681" s="95">
        <f t="shared" si="100"/>
        <v>0.17174842169926083</v>
      </c>
    </row>
    <row r="682" spans="1:26" s="11" customFormat="1" hidden="1" outlineLevel="1" collapsed="1">
      <c r="A682" s="312"/>
      <c r="B682" s="312"/>
      <c r="C682" s="313"/>
      <c r="D682" s="68" t="s">
        <v>133</v>
      </c>
      <c r="E682" s="341" t="s">
        <v>166</v>
      </c>
      <c r="F682" s="339">
        <f>F680+E680</f>
        <v>270256348</v>
      </c>
      <c r="G682" s="341" t="s">
        <v>167</v>
      </c>
      <c r="H682" s="339">
        <f>H680+G680</f>
        <v>241188800.09602904</v>
      </c>
      <c r="I682" s="341" t="s">
        <v>168</v>
      </c>
      <c r="J682" s="339">
        <f>J680+I680</f>
        <v>214979766</v>
      </c>
      <c r="K682" s="341" t="s">
        <v>169</v>
      </c>
      <c r="L682" s="339">
        <f>L680+K680</f>
        <v>236267230</v>
      </c>
      <c r="M682" s="133" t="s">
        <v>170</v>
      </c>
      <c r="N682" s="339">
        <f>N680+M680</f>
        <v>243205320</v>
      </c>
      <c r="O682" s="133" t="s">
        <v>154</v>
      </c>
      <c r="P682" s="339">
        <f>P680+O680</f>
        <v>248536112</v>
      </c>
      <c r="Q682" s="133" t="s">
        <v>151</v>
      </c>
      <c r="R682" s="339">
        <f>R680+Q680</f>
        <v>238261172</v>
      </c>
      <c r="S682" s="133" t="s">
        <v>148</v>
      </c>
      <c r="T682" s="339">
        <f>T680+S680</f>
        <v>248358584</v>
      </c>
      <c r="U682" s="133" t="s">
        <v>382</v>
      </c>
      <c r="V682" s="339">
        <f>V680+U680</f>
        <v>265414098</v>
      </c>
      <c r="W682" s="133" t="s">
        <v>418</v>
      </c>
      <c r="X682" s="339"/>
      <c r="Y682" s="133" t="s">
        <v>503</v>
      </c>
      <c r="Z682" s="339"/>
    </row>
    <row r="683" spans="1:26" hidden="1" outlineLevel="2">
      <c r="C683" s="61"/>
      <c r="D683" s="63" t="s">
        <v>123</v>
      </c>
      <c r="E683" s="129">
        <v>2016363</v>
      </c>
      <c r="G683" s="129">
        <v>2022735</v>
      </c>
      <c r="I683" s="129">
        <v>2357666</v>
      </c>
      <c r="K683" s="129">
        <v>2947881</v>
      </c>
      <c r="M683" s="129">
        <v>3314749</v>
      </c>
      <c r="O683" s="129">
        <v>3384692</v>
      </c>
      <c r="Q683" s="129">
        <v>3663463</v>
      </c>
      <c r="S683" s="129">
        <v>3733110</v>
      </c>
      <c r="U683" s="129">
        <v>3974964</v>
      </c>
      <c r="V683" s="10"/>
      <c r="W683" s="129">
        <v>4097716</v>
      </c>
      <c r="X683" s="10"/>
      <c r="Y683" s="129">
        <v>4434248</v>
      </c>
      <c r="Z683" s="10"/>
    </row>
    <row r="684" spans="1:26" hidden="1" outlineLevel="2">
      <c r="C684" s="61"/>
      <c r="D684" s="63" t="s">
        <v>124</v>
      </c>
      <c r="E684" s="129">
        <v>1483366</v>
      </c>
      <c r="G684" s="129">
        <v>1441863</v>
      </c>
      <c r="I684" s="129">
        <v>1644294</v>
      </c>
      <c r="K684" s="129">
        <v>1922273</v>
      </c>
      <c r="M684" s="129">
        <v>2014729</v>
      </c>
      <c r="O684" s="129">
        <v>2154770</v>
      </c>
      <c r="Q684" s="129">
        <v>2063790</v>
      </c>
      <c r="S684" s="129">
        <v>2098427</v>
      </c>
      <c r="U684" s="129">
        <v>2057531</v>
      </c>
      <c r="V684" s="10"/>
      <c r="W684" s="129">
        <v>2154689</v>
      </c>
      <c r="X684" s="10"/>
      <c r="Y684" s="129">
        <v>2165543</v>
      </c>
      <c r="Z684" s="10"/>
    </row>
    <row r="685" spans="1:26" hidden="1" outlineLevel="2">
      <c r="C685" s="61"/>
      <c r="D685" s="63" t="s">
        <v>125</v>
      </c>
      <c r="E685" s="129">
        <v>1596006</v>
      </c>
      <c r="G685" s="129">
        <v>1748239</v>
      </c>
      <c r="I685" s="129">
        <v>1975092</v>
      </c>
      <c r="K685" s="129">
        <v>2117553</v>
      </c>
      <c r="M685" s="129">
        <v>2149133</v>
      </c>
      <c r="O685" s="129">
        <v>2350474</v>
      </c>
      <c r="Q685" s="129">
        <v>2678420</v>
      </c>
      <c r="S685" s="129">
        <v>2856241</v>
      </c>
      <c r="U685" s="129">
        <v>3224906</v>
      </c>
      <c r="V685" s="10"/>
      <c r="W685" s="129">
        <v>3447803</v>
      </c>
      <c r="X685" s="10"/>
      <c r="Y685" s="129">
        <v>3706235</v>
      </c>
      <c r="Z685" s="10"/>
    </row>
    <row r="686" spans="1:26" hidden="1" outlineLevel="2">
      <c r="C686" s="61"/>
      <c r="D686" s="63" t="s">
        <v>126</v>
      </c>
      <c r="E686" s="129">
        <v>1595785</v>
      </c>
      <c r="G686" s="129">
        <v>1484114</v>
      </c>
      <c r="I686" s="129">
        <v>1662917</v>
      </c>
      <c r="K686" s="129">
        <v>1913617</v>
      </c>
      <c r="M686" s="129">
        <v>1949233</v>
      </c>
      <c r="O686" s="129">
        <v>2207531</v>
      </c>
      <c r="Q686" s="129">
        <v>2441736</v>
      </c>
      <c r="S686" s="129">
        <v>2239352</v>
      </c>
      <c r="U686" s="129">
        <v>2225488</v>
      </c>
      <c r="V686" s="10"/>
      <c r="W686" s="129">
        <v>2266857</v>
      </c>
      <c r="X686" s="10"/>
      <c r="Y686" s="129">
        <v>2418241</v>
      </c>
      <c r="Z686" s="10"/>
    </row>
    <row r="687" spans="1:26" hidden="1" outlineLevel="2">
      <c r="C687" s="61"/>
      <c r="D687" s="63" t="s">
        <v>127</v>
      </c>
      <c r="E687" s="129">
        <v>1496662</v>
      </c>
      <c r="G687" s="129">
        <v>1577617</v>
      </c>
      <c r="I687" s="129">
        <v>2165557</v>
      </c>
      <c r="K687" s="129">
        <v>2476229</v>
      </c>
      <c r="M687" s="129">
        <v>3010053</v>
      </c>
      <c r="O687" s="129">
        <v>3470147</v>
      </c>
      <c r="Q687" s="129">
        <v>3844324</v>
      </c>
      <c r="S687" s="129">
        <v>4255482</v>
      </c>
      <c r="U687" s="129">
        <v>4708956</v>
      </c>
      <c r="V687" s="10"/>
      <c r="W687" s="129">
        <v>5276624</v>
      </c>
      <c r="X687" s="10"/>
      <c r="Y687" s="129">
        <v>5155740</v>
      </c>
      <c r="Z687" s="10"/>
    </row>
    <row r="688" spans="1:26" hidden="1" outlineLevel="2">
      <c r="C688" s="61"/>
      <c r="D688" s="63" t="s">
        <v>128</v>
      </c>
      <c r="E688" s="129">
        <v>163380</v>
      </c>
      <c r="G688" s="129">
        <v>141275</v>
      </c>
      <c r="I688" s="129">
        <v>375804</v>
      </c>
      <c r="K688" s="129">
        <v>173658</v>
      </c>
      <c r="M688" s="129">
        <v>177662</v>
      </c>
      <c r="O688" s="129">
        <v>167569</v>
      </c>
      <c r="Q688" s="129">
        <v>176735</v>
      </c>
      <c r="S688" s="129">
        <v>167314</v>
      </c>
      <c r="U688" s="129">
        <v>181212</v>
      </c>
      <c r="V688" s="10"/>
      <c r="W688" s="129">
        <v>213847</v>
      </c>
      <c r="X688" s="10"/>
      <c r="Y688" s="129">
        <v>246063</v>
      </c>
      <c r="Z688" s="10"/>
    </row>
    <row r="689" spans="1:26" hidden="1" outlineLevel="2">
      <c r="C689" s="61"/>
      <c r="D689" s="63" t="s">
        <v>129</v>
      </c>
      <c r="E689" s="129">
        <v>423650</v>
      </c>
      <c r="G689" s="129">
        <v>476843</v>
      </c>
      <c r="I689" s="129">
        <v>629000</v>
      </c>
      <c r="K689" s="129">
        <v>821935</v>
      </c>
      <c r="M689" s="129">
        <v>1039711</v>
      </c>
      <c r="O689" s="129">
        <v>1152294</v>
      </c>
      <c r="Q689" s="129">
        <v>1223221</v>
      </c>
      <c r="S689" s="129">
        <v>1226477</v>
      </c>
      <c r="U689" s="129">
        <v>1265179</v>
      </c>
      <c r="V689" s="10"/>
      <c r="W689" s="129">
        <v>1405662</v>
      </c>
      <c r="X689" s="10"/>
      <c r="Y689" s="129">
        <v>1416655</v>
      </c>
      <c r="Z689" s="10"/>
    </row>
    <row r="690" spans="1:26" hidden="1" outlineLevel="2">
      <c r="C690" s="61"/>
      <c r="D690" s="63" t="s">
        <v>405</v>
      </c>
      <c r="E690" s="129">
        <v>364609</v>
      </c>
      <c r="G690" s="129">
        <v>394727</v>
      </c>
      <c r="I690" s="129">
        <v>424440</v>
      </c>
      <c r="K690" s="129">
        <v>453878</v>
      </c>
      <c r="M690" s="129">
        <v>543612</v>
      </c>
      <c r="O690" s="129">
        <v>598990</v>
      </c>
      <c r="Q690" s="129">
        <v>697152</v>
      </c>
      <c r="S690" s="129">
        <v>770573</v>
      </c>
      <c r="U690" s="129">
        <v>814488</v>
      </c>
      <c r="V690" s="10"/>
      <c r="W690" s="129">
        <v>802770</v>
      </c>
      <c r="X690" s="10"/>
      <c r="Y690" s="129">
        <v>719966</v>
      </c>
      <c r="Z690" s="10"/>
    </row>
    <row r="691" spans="1:26" hidden="1" outlineLevel="2">
      <c r="C691" s="61"/>
      <c r="D691" s="63" t="s">
        <v>406</v>
      </c>
      <c r="E691" s="129">
        <v>1028486.7726246122</v>
      </c>
      <c r="G691" s="129">
        <v>1169374</v>
      </c>
      <c r="I691" s="129">
        <v>1342479</v>
      </c>
      <c r="K691" s="129">
        <v>1253517</v>
      </c>
      <c r="M691" s="129">
        <v>1324579</v>
      </c>
      <c r="O691" s="129">
        <v>1457989.25</v>
      </c>
      <c r="Q691" s="129">
        <v>1568921</v>
      </c>
      <c r="S691" s="129">
        <v>1745079</v>
      </c>
      <c r="U691" s="129">
        <v>1333302</v>
      </c>
      <c r="V691" s="10"/>
      <c r="W691" s="129">
        <v>1456850</v>
      </c>
      <c r="X691" s="10"/>
      <c r="Y691" s="129">
        <v>1521055</v>
      </c>
      <c r="Z691" s="10"/>
    </row>
    <row r="692" spans="1:26" hidden="1" outlineLevel="2">
      <c r="C692" s="61"/>
      <c r="D692" s="63" t="s">
        <v>407</v>
      </c>
      <c r="E692" s="130"/>
      <c r="G692" s="130"/>
      <c r="I692" s="130"/>
      <c r="K692" s="130"/>
      <c r="M692" s="130"/>
      <c r="O692" s="130"/>
      <c r="Q692" s="130"/>
      <c r="S692" s="130"/>
      <c r="U692" s="302">
        <v>454623</v>
      </c>
      <c r="V692" s="10"/>
      <c r="W692" s="302">
        <v>474463</v>
      </c>
      <c r="X692" s="10"/>
      <c r="Y692" s="302">
        <v>468936</v>
      </c>
      <c r="Z692" s="10"/>
    </row>
    <row r="693" spans="1:26" hidden="1" outlineLevel="2">
      <c r="C693" s="61"/>
      <c r="D693" s="63" t="s">
        <v>420</v>
      </c>
      <c r="E693" s="130"/>
      <c r="G693" s="130"/>
      <c r="I693" s="130"/>
      <c r="K693" s="130"/>
      <c r="M693" s="130"/>
      <c r="O693" s="130"/>
      <c r="Q693" s="130"/>
      <c r="S693" s="130"/>
      <c r="U693" s="130"/>
      <c r="V693" s="10"/>
      <c r="W693" s="130">
        <v>125530</v>
      </c>
      <c r="X693" s="10"/>
      <c r="Y693" s="130">
        <v>228016</v>
      </c>
      <c r="Z693" s="10"/>
    </row>
    <row r="694" spans="1:26" hidden="1" outlineLevel="2">
      <c r="C694" s="61"/>
      <c r="D694" s="63" t="s">
        <v>421</v>
      </c>
      <c r="E694" s="130"/>
      <c r="G694" s="130"/>
      <c r="I694" s="130"/>
      <c r="K694" s="130"/>
      <c r="M694" s="130"/>
      <c r="O694" s="130"/>
      <c r="Q694" s="130"/>
      <c r="S694" s="130"/>
      <c r="U694" s="130"/>
      <c r="V694" s="10"/>
      <c r="W694" s="130">
        <v>190349</v>
      </c>
      <c r="X694" s="10"/>
      <c r="Y694" s="130">
        <v>218628</v>
      </c>
      <c r="Z694" s="10"/>
    </row>
    <row r="695" spans="1:26" s="11" customFormat="1" hidden="1" outlineLevel="1">
      <c r="A695" s="312"/>
      <c r="B695" s="312"/>
      <c r="C695" s="313"/>
      <c r="D695" s="342" t="s">
        <v>211</v>
      </c>
      <c r="E695" s="343">
        <f>SUM(E683:E694)</f>
        <v>10168307.772624612</v>
      </c>
      <c r="F695" s="319"/>
      <c r="G695" s="343">
        <f>SUM(G683:G694)</f>
        <v>10456787</v>
      </c>
      <c r="H695" s="319"/>
      <c r="I695" s="343">
        <f>SUM(I683:I694)</f>
        <v>12577249</v>
      </c>
      <c r="J695" s="319"/>
      <c r="K695" s="343">
        <f>SUM(K683:K694)</f>
        <v>14080541</v>
      </c>
      <c r="L695" s="319"/>
      <c r="M695" s="343">
        <f>SUM(M683:M694)</f>
        <v>15523461</v>
      </c>
      <c r="N695" s="319"/>
      <c r="O695" s="343">
        <f>SUM(O683:O694)</f>
        <v>16944456.25</v>
      </c>
      <c r="P695" s="312"/>
      <c r="Q695" s="343">
        <f>SUM(Q683:Q694)</f>
        <v>18357762</v>
      </c>
      <c r="R695" s="339"/>
      <c r="S695" s="343">
        <f>SUM(S683:S694)</f>
        <v>19092055</v>
      </c>
      <c r="T695" s="340"/>
      <c r="U695" s="343">
        <f>SUM(U683:U694)</f>
        <v>20240649</v>
      </c>
      <c r="V695" s="340"/>
      <c r="W695" s="343">
        <v>21913160</v>
      </c>
      <c r="X695" s="340"/>
      <c r="Y695" s="343">
        <v>22699326</v>
      </c>
      <c r="Z695" s="340"/>
    </row>
    <row r="696" spans="1:26" s="11" customFormat="1" ht="15" hidden="1" outlineLevel="1">
      <c r="A696" s="312"/>
      <c r="B696" s="312"/>
      <c r="C696" s="313"/>
      <c r="D696" s="344" t="s">
        <v>134</v>
      </c>
      <c r="E696" s="345">
        <v>11.181601378170917</v>
      </c>
      <c r="F696" s="319"/>
      <c r="G696" s="345">
        <v>11.54</v>
      </c>
      <c r="H696" s="319"/>
      <c r="I696" s="345">
        <v>9.43</v>
      </c>
      <c r="J696" s="319"/>
      <c r="K696" s="345">
        <v>8.4660935208090002</v>
      </c>
      <c r="L696" s="319"/>
      <c r="M696" s="345">
        <v>7.9846009101607729</v>
      </c>
      <c r="N696" s="319"/>
      <c r="O696" s="345">
        <v>7.4666695181965945</v>
      </c>
      <c r="P696" s="312"/>
      <c r="Q696" s="345">
        <v>6.5546870319352699</v>
      </c>
      <c r="R696" s="339"/>
      <c r="S696" s="345">
        <v>6.6292448571926599</v>
      </c>
      <c r="T696" s="340"/>
      <c r="U696" s="345">
        <v>6.6496928388371739</v>
      </c>
      <c r="V696" s="340"/>
      <c r="W696" s="345">
        <v>6.1053824920749884</v>
      </c>
      <c r="X696" s="340"/>
      <c r="Y696" s="345">
        <v>6.1381437936997791</v>
      </c>
      <c r="Z696" s="340"/>
    </row>
    <row r="697" spans="1:26" s="11" customFormat="1" ht="15" hidden="1" outlineLevel="1">
      <c r="A697" s="312"/>
      <c r="B697" s="312"/>
      <c r="C697" s="313"/>
      <c r="D697" s="344" t="s">
        <v>135</v>
      </c>
      <c r="E697" s="346">
        <v>10.68</v>
      </c>
      <c r="F697" s="319"/>
      <c r="G697" s="346">
        <v>11.51</v>
      </c>
      <c r="H697" s="319"/>
      <c r="I697" s="346">
        <v>9.31</v>
      </c>
      <c r="J697" s="319"/>
      <c r="K697" s="346">
        <v>8.0609582557360007</v>
      </c>
      <c r="L697" s="319"/>
      <c r="M697" s="346">
        <v>7.2036711344537547</v>
      </c>
      <c r="N697" s="319"/>
      <c r="O697" s="346">
        <v>6.8479850085934384</v>
      </c>
      <c r="P697" s="312"/>
      <c r="Q697" s="346">
        <v>6.2565608367492196</v>
      </c>
      <c r="R697" s="339"/>
      <c r="S697" s="346">
        <v>6.0896281591325803</v>
      </c>
      <c r="T697" s="340"/>
      <c r="U697" s="346">
        <v>6.2638061500936777</v>
      </c>
      <c r="V697" s="340"/>
      <c r="W697" s="345">
        <v>6.1053824920749884</v>
      </c>
      <c r="X697" s="340"/>
      <c r="Y697" s="346">
        <v>6.1381437936997791</v>
      </c>
      <c r="Z697" s="340"/>
    </row>
    <row r="698" spans="1:26" hidden="1" outlineLevel="1">
      <c r="C698" s="61"/>
      <c r="D698" s="70"/>
    </row>
    <row r="699" spans="1:26" hidden="1" outlineLevel="1"/>
    <row r="700" spans="1:26" hidden="1" outlineLevel="1">
      <c r="C700" s="61"/>
      <c r="D700" s="62" t="s">
        <v>186</v>
      </c>
      <c r="E700" s="147"/>
      <c r="F700" s="148"/>
      <c r="G700" s="147"/>
      <c r="H700" s="148"/>
      <c r="I700" s="147"/>
      <c r="J700" s="148"/>
      <c r="K700" s="147"/>
      <c r="L700" s="148"/>
      <c r="M700" s="147"/>
      <c r="N700" s="148"/>
      <c r="O700" s="147"/>
      <c r="P700" s="148"/>
      <c r="Q700" s="147"/>
      <c r="R700" s="148"/>
      <c r="S700" s="147"/>
      <c r="T700" s="148"/>
      <c r="U700" s="147"/>
      <c r="V700" s="148"/>
      <c r="W700" s="147"/>
      <c r="X700" s="148"/>
      <c r="Y700" s="147"/>
      <c r="Z700" s="148"/>
    </row>
    <row r="701" spans="1:26" hidden="1" outlineLevel="1">
      <c r="C701" s="61">
        <v>1</v>
      </c>
      <c r="D701" s="63" t="s">
        <v>123</v>
      </c>
      <c r="E701" s="9">
        <v>5793267</v>
      </c>
      <c r="F701" s="9">
        <v>5793267</v>
      </c>
      <c r="G701" s="9">
        <v>6531905</v>
      </c>
      <c r="H701" s="9">
        <v>6531905</v>
      </c>
      <c r="I701" s="9">
        <v>6201733</v>
      </c>
      <c r="J701" s="9">
        <v>6201733</v>
      </c>
      <c r="K701" s="9">
        <v>6846095</v>
      </c>
      <c r="L701" s="9">
        <v>6846095</v>
      </c>
      <c r="M701" s="9">
        <v>6515706</v>
      </c>
      <c r="N701" s="9">
        <v>6515706</v>
      </c>
      <c r="O701" s="9">
        <v>6566454</v>
      </c>
      <c r="P701" s="9">
        <v>6393653</v>
      </c>
      <c r="Q701" s="9">
        <v>5749380</v>
      </c>
      <c r="R701" s="9">
        <v>5749380</v>
      </c>
      <c r="S701" s="9">
        <v>6251861</v>
      </c>
      <c r="T701" s="9">
        <v>6251861</v>
      </c>
      <c r="U701" s="9">
        <v>6542639</v>
      </c>
      <c r="V701" s="9">
        <v>6542639</v>
      </c>
      <c r="W701" s="9">
        <v>6429109</v>
      </c>
      <c r="X701" s="9">
        <v>6429109</v>
      </c>
      <c r="Y701" s="9">
        <v>6949001</v>
      </c>
      <c r="Z701" s="9">
        <v>6949001</v>
      </c>
    </row>
    <row r="702" spans="1:26" hidden="1" outlineLevel="1">
      <c r="C702" s="61">
        <v>2</v>
      </c>
      <c r="D702" s="63" t="s">
        <v>124</v>
      </c>
      <c r="E702" s="9">
        <v>3595719</v>
      </c>
      <c r="F702" s="9">
        <v>3595719</v>
      </c>
      <c r="G702" s="9">
        <v>3761805</v>
      </c>
      <c r="H702" s="9">
        <v>3761805</v>
      </c>
      <c r="I702" s="9">
        <v>3374211</v>
      </c>
      <c r="J702" s="9">
        <v>3374211</v>
      </c>
      <c r="K702" s="9">
        <v>3707047</v>
      </c>
      <c r="L702" s="9">
        <v>3707047</v>
      </c>
      <c r="M702" s="9">
        <v>3786595</v>
      </c>
      <c r="N702" s="9">
        <v>3786595</v>
      </c>
      <c r="O702" s="9">
        <v>3502391</v>
      </c>
      <c r="P702" s="9">
        <v>3410222</v>
      </c>
      <c r="Q702" s="9">
        <v>3132979</v>
      </c>
      <c r="R702" s="9">
        <v>3132979</v>
      </c>
      <c r="S702" s="9">
        <v>3211729</v>
      </c>
      <c r="T702" s="9">
        <v>3211729</v>
      </c>
      <c r="U702" s="9">
        <v>3150371</v>
      </c>
      <c r="V702" s="9">
        <v>3150371</v>
      </c>
      <c r="W702" s="9">
        <v>3099318</v>
      </c>
      <c r="X702" s="9">
        <v>3099318</v>
      </c>
      <c r="Y702" s="9">
        <v>3172969</v>
      </c>
      <c r="Z702" s="9">
        <v>3172969</v>
      </c>
    </row>
    <row r="703" spans="1:26" hidden="1" outlineLevel="1">
      <c r="C703" s="61">
        <v>3</v>
      </c>
      <c r="D703" s="63" t="s">
        <v>125</v>
      </c>
      <c r="E703" s="9">
        <v>4332148</v>
      </c>
      <c r="F703" s="9">
        <v>4332148</v>
      </c>
      <c r="G703" s="9">
        <v>4488707</v>
      </c>
      <c r="H703" s="9">
        <v>4488707</v>
      </c>
      <c r="I703" s="9">
        <v>4172636</v>
      </c>
      <c r="J703" s="9">
        <v>4172636</v>
      </c>
      <c r="K703" s="9">
        <v>4008679</v>
      </c>
      <c r="L703" s="9">
        <v>4008679</v>
      </c>
      <c r="M703" s="9">
        <v>4094659</v>
      </c>
      <c r="N703" s="9">
        <v>4094659</v>
      </c>
      <c r="O703" s="9">
        <v>4118898</v>
      </c>
      <c r="P703" s="9">
        <v>4010506</v>
      </c>
      <c r="Q703" s="9">
        <v>4053942</v>
      </c>
      <c r="R703" s="9">
        <v>4053942</v>
      </c>
      <c r="S703" s="9">
        <v>4172118</v>
      </c>
      <c r="T703" s="9">
        <v>4172118</v>
      </c>
      <c r="U703" s="9">
        <v>4140915</v>
      </c>
      <c r="V703" s="9">
        <v>4140915</v>
      </c>
      <c r="W703" s="9">
        <v>4003822</v>
      </c>
      <c r="X703" s="9">
        <v>4003822</v>
      </c>
      <c r="Y703" s="9">
        <v>4242995</v>
      </c>
      <c r="Z703" s="9">
        <v>4242995</v>
      </c>
    </row>
    <row r="704" spans="1:26" hidden="1" outlineLevel="1">
      <c r="C704" s="61">
        <v>4</v>
      </c>
      <c r="D704" s="63" t="s">
        <v>126</v>
      </c>
      <c r="E704" s="9">
        <v>3639663</v>
      </c>
      <c r="F704" s="9">
        <v>3639663</v>
      </c>
      <c r="G704" s="9">
        <v>3566709</v>
      </c>
      <c r="H704" s="9">
        <v>3566709</v>
      </c>
      <c r="I704" s="9">
        <v>3515279</v>
      </c>
      <c r="J704" s="9">
        <v>3515279</v>
      </c>
      <c r="K704" s="9">
        <v>3571274</v>
      </c>
      <c r="L704" s="9">
        <v>3571274</v>
      </c>
      <c r="M704" s="9">
        <v>3552955</v>
      </c>
      <c r="N704" s="9">
        <v>3552955</v>
      </c>
      <c r="O704" s="9">
        <v>3997386</v>
      </c>
      <c r="P704" s="9">
        <v>3892192</v>
      </c>
      <c r="Q704" s="9">
        <v>3444591</v>
      </c>
      <c r="R704" s="9">
        <v>3444591</v>
      </c>
      <c r="S704" s="9">
        <v>3406607</v>
      </c>
      <c r="T704" s="9">
        <v>3406607</v>
      </c>
      <c r="U704" s="9">
        <v>3288721</v>
      </c>
      <c r="V704" s="9">
        <v>3288721</v>
      </c>
      <c r="W704" s="9">
        <v>3369875</v>
      </c>
      <c r="X704" s="9">
        <v>3369875</v>
      </c>
      <c r="Y704" s="9">
        <v>3458719</v>
      </c>
      <c r="Z704" s="9">
        <v>3458719</v>
      </c>
    </row>
    <row r="705" spans="1:26" hidden="1" outlineLevel="1">
      <c r="C705" s="61">
        <v>5</v>
      </c>
      <c r="D705" s="63" t="s">
        <v>127</v>
      </c>
      <c r="E705" s="9">
        <v>5438423</v>
      </c>
      <c r="F705" s="9">
        <v>5438423</v>
      </c>
      <c r="G705" s="9">
        <v>6070836</v>
      </c>
      <c r="H705" s="9">
        <v>6070836</v>
      </c>
      <c r="I705" s="9">
        <v>5940246</v>
      </c>
      <c r="J705" s="9">
        <v>5940246</v>
      </c>
      <c r="K705" s="9">
        <v>6837684</v>
      </c>
      <c r="L705" s="9">
        <v>6837684</v>
      </c>
      <c r="M705" s="9">
        <v>7685992</v>
      </c>
      <c r="N705" s="9">
        <v>7685992</v>
      </c>
      <c r="O705" s="9">
        <v>8221438</v>
      </c>
      <c r="P705" s="9">
        <v>8005084</v>
      </c>
      <c r="Q705" s="9">
        <v>7413852</v>
      </c>
      <c r="R705" s="9">
        <v>7413852</v>
      </c>
      <c r="S705" s="9">
        <v>9294727</v>
      </c>
      <c r="T705" s="9">
        <v>9294727</v>
      </c>
      <c r="U705" s="9">
        <v>10486168</v>
      </c>
      <c r="V705" s="9">
        <v>10486168</v>
      </c>
      <c r="W705" s="9">
        <v>10561379</v>
      </c>
      <c r="X705" s="9">
        <v>10561379</v>
      </c>
      <c r="Y705" s="9">
        <v>11529638</v>
      </c>
      <c r="Z705" s="9">
        <v>11529638</v>
      </c>
    </row>
    <row r="706" spans="1:26" hidden="1" outlineLevel="1">
      <c r="C706" s="61">
        <v>6</v>
      </c>
      <c r="D706" s="63" t="s">
        <v>128</v>
      </c>
      <c r="E706" s="9">
        <v>1628774</v>
      </c>
      <c r="F706" s="9">
        <v>1628774</v>
      </c>
      <c r="G706" s="9">
        <v>1622789</v>
      </c>
      <c r="H706" s="9">
        <v>1622789</v>
      </c>
      <c r="I706" s="9">
        <v>1611250</v>
      </c>
      <c r="J706" s="9">
        <v>1611250</v>
      </c>
      <c r="K706" s="9">
        <v>1589477</v>
      </c>
      <c r="L706" s="9">
        <v>1589477</v>
      </c>
      <c r="M706" s="9">
        <v>1605429</v>
      </c>
      <c r="N706" s="9">
        <v>1605429</v>
      </c>
      <c r="O706" s="9">
        <v>1534788</v>
      </c>
      <c r="P706" s="9">
        <v>1494399</v>
      </c>
      <c r="Q706" s="9">
        <v>1570238</v>
      </c>
      <c r="R706" s="9">
        <v>1570238</v>
      </c>
      <c r="S706" s="9">
        <v>1558963</v>
      </c>
      <c r="T706" s="9">
        <v>1558963</v>
      </c>
      <c r="U706" s="9">
        <v>1548012</v>
      </c>
      <c r="V706" s="9">
        <v>1548012</v>
      </c>
      <c r="W706" s="9">
        <v>1558750</v>
      </c>
      <c r="X706" s="9">
        <v>1558750</v>
      </c>
      <c r="Y706" s="9">
        <v>1639412</v>
      </c>
      <c r="Z706" s="9">
        <v>1639412</v>
      </c>
    </row>
    <row r="707" spans="1:26" hidden="1" outlineLevel="1">
      <c r="C707" s="61">
        <v>7</v>
      </c>
      <c r="D707" s="63" t="s">
        <v>129</v>
      </c>
      <c r="E707" s="9">
        <v>1628906</v>
      </c>
      <c r="F707" s="9">
        <v>1628906</v>
      </c>
      <c r="G707" s="9">
        <v>2147498</v>
      </c>
      <c r="H707" s="9">
        <v>2147498</v>
      </c>
      <c r="I707" s="9">
        <v>2216422</v>
      </c>
      <c r="J707" s="9">
        <v>2216422</v>
      </c>
      <c r="K707" s="9">
        <v>2423267</v>
      </c>
      <c r="L707" s="9">
        <v>2423267</v>
      </c>
      <c r="M707" s="9">
        <v>2520048</v>
      </c>
      <c r="N707" s="9">
        <v>2520048</v>
      </c>
      <c r="O707" s="9">
        <v>2418914</v>
      </c>
      <c r="P707" s="9">
        <v>2355258</v>
      </c>
      <c r="Q707" s="9">
        <v>2270089</v>
      </c>
      <c r="R707" s="9">
        <v>2270089</v>
      </c>
      <c r="S707" s="9">
        <v>2372289</v>
      </c>
      <c r="T707" s="9">
        <v>2372289</v>
      </c>
      <c r="U707" s="9">
        <v>2652359</v>
      </c>
      <c r="V707" s="9">
        <v>2652359</v>
      </c>
      <c r="W707" s="9">
        <v>2836057</v>
      </c>
      <c r="X707" s="9">
        <v>2836057</v>
      </c>
      <c r="Y707" s="9">
        <v>2639908</v>
      </c>
      <c r="Z707" s="9">
        <v>2639908</v>
      </c>
    </row>
    <row r="708" spans="1:26" hidden="1" outlineLevel="1">
      <c r="C708" s="61">
        <v>8</v>
      </c>
      <c r="D708" s="63" t="s">
        <v>405</v>
      </c>
      <c r="E708" s="9">
        <v>1666754</v>
      </c>
      <c r="F708" s="9">
        <v>1666754</v>
      </c>
      <c r="G708" s="9">
        <v>1666276</v>
      </c>
      <c r="H708" s="9">
        <v>1666276</v>
      </c>
      <c r="I708" s="9">
        <v>1649522</v>
      </c>
      <c r="J708" s="9">
        <v>1649522</v>
      </c>
      <c r="K708" s="9">
        <v>1732567</v>
      </c>
      <c r="L708" s="9">
        <v>1732567</v>
      </c>
      <c r="M708" s="9">
        <v>1777988</v>
      </c>
      <c r="N708" s="9">
        <v>1777988</v>
      </c>
      <c r="O708" s="9">
        <v>1790916</v>
      </c>
      <c r="P708" s="9">
        <v>1743787</v>
      </c>
      <c r="Q708" s="9">
        <v>1849736</v>
      </c>
      <c r="R708" s="9">
        <v>1849736</v>
      </c>
      <c r="S708" s="9">
        <v>1923194</v>
      </c>
      <c r="T708" s="9">
        <v>1923194</v>
      </c>
      <c r="U708" s="9">
        <v>1895473</v>
      </c>
      <c r="V708" s="9">
        <v>1895473</v>
      </c>
      <c r="W708" s="9">
        <v>1930537</v>
      </c>
      <c r="X708" s="9">
        <v>1930537</v>
      </c>
      <c r="Y708" s="9">
        <v>1948135</v>
      </c>
      <c r="Z708" s="9">
        <v>1948135</v>
      </c>
    </row>
    <row r="709" spans="1:26" hidden="1" outlineLevel="1">
      <c r="C709" s="61">
        <v>9</v>
      </c>
      <c r="D709" s="63" t="s">
        <v>406</v>
      </c>
      <c r="E709" s="9">
        <v>1644092</v>
      </c>
      <c r="F709" s="9">
        <v>1644092</v>
      </c>
      <c r="G709" s="9">
        <v>1684848</v>
      </c>
      <c r="H709" s="9">
        <v>1684848</v>
      </c>
      <c r="I709" s="9">
        <v>1721401</v>
      </c>
      <c r="J709" s="9">
        <v>1721401</v>
      </c>
      <c r="K709" s="9">
        <v>1755156</v>
      </c>
      <c r="L709" s="9">
        <v>1755156</v>
      </c>
      <c r="M709" s="9">
        <v>1744261</v>
      </c>
      <c r="N709" s="9">
        <v>1744261</v>
      </c>
      <c r="O709" s="9">
        <v>1685647</v>
      </c>
      <c r="P709" s="9">
        <v>1641288</v>
      </c>
      <c r="Q709" s="9">
        <v>1970782</v>
      </c>
      <c r="R709" s="9">
        <v>1970782</v>
      </c>
      <c r="S709" s="9">
        <v>2150183</v>
      </c>
      <c r="T709" s="9">
        <v>2150183</v>
      </c>
      <c r="U709" s="9">
        <v>1878633</v>
      </c>
      <c r="V709" s="9">
        <v>1878633</v>
      </c>
      <c r="W709" s="9">
        <v>1876379</v>
      </c>
      <c r="X709" s="9">
        <v>1876379</v>
      </c>
      <c r="Y709" s="9">
        <v>1857567</v>
      </c>
      <c r="Z709" s="9">
        <v>1857567</v>
      </c>
    </row>
    <row r="710" spans="1:26" hidden="1" outlineLevel="1">
      <c r="C710" s="61">
        <v>10</v>
      </c>
      <c r="D710" s="63" t="s">
        <v>407</v>
      </c>
      <c r="E710" s="9"/>
      <c r="F710" s="9"/>
      <c r="G710" s="9"/>
      <c r="H710" s="9"/>
      <c r="I710" s="9"/>
      <c r="J710" s="9"/>
      <c r="K710" s="9"/>
      <c r="L710" s="9"/>
      <c r="M710" s="9"/>
      <c r="N710" s="9"/>
      <c r="O710" s="9">
        <v>0</v>
      </c>
      <c r="P710" s="9">
        <v>0</v>
      </c>
      <c r="Q710" s="9">
        <v>0</v>
      </c>
      <c r="R710" s="9">
        <v>0</v>
      </c>
      <c r="S710" s="9">
        <v>0</v>
      </c>
      <c r="T710" s="9">
        <v>0</v>
      </c>
      <c r="U710" s="9">
        <v>1697856</v>
      </c>
      <c r="V710" s="9">
        <v>1697856</v>
      </c>
      <c r="W710" s="9">
        <v>1614158</v>
      </c>
      <c r="X710" s="9">
        <v>1614158</v>
      </c>
      <c r="Y710" s="9">
        <v>1560257</v>
      </c>
      <c r="Z710" s="9">
        <v>1560257</v>
      </c>
    </row>
    <row r="711" spans="1:26" hidden="1" outlineLevel="1">
      <c r="C711" s="61">
        <v>11</v>
      </c>
      <c r="D711" s="63" t="s">
        <v>420</v>
      </c>
      <c r="E711" s="9"/>
      <c r="F711" s="9"/>
      <c r="G711" s="9"/>
      <c r="H711" s="9"/>
      <c r="I711" s="9"/>
      <c r="J711" s="9"/>
      <c r="K711" s="9"/>
      <c r="L711" s="9"/>
      <c r="M711" s="9"/>
      <c r="N711" s="9"/>
      <c r="O711" s="9"/>
      <c r="P711" s="9"/>
      <c r="S711" s="9"/>
      <c r="T711" s="9"/>
      <c r="U711" s="9"/>
      <c r="V711" s="9"/>
      <c r="W711" s="9">
        <v>1461242</v>
      </c>
      <c r="X711" s="9">
        <v>1461242</v>
      </c>
      <c r="Y711" s="9">
        <v>1733703</v>
      </c>
      <c r="Z711" s="9">
        <v>1733703</v>
      </c>
    </row>
    <row r="712" spans="1:26" hidden="1" outlineLevel="1">
      <c r="C712" s="61">
        <v>12</v>
      </c>
      <c r="D712" s="63" t="s">
        <v>421</v>
      </c>
      <c r="E712" s="9"/>
      <c r="F712" s="9"/>
      <c r="G712" s="9"/>
      <c r="H712" s="9"/>
      <c r="I712" s="9"/>
      <c r="J712" s="9"/>
      <c r="K712" s="9"/>
      <c r="L712" s="9"/>
      <c r="M712" s="9"/>
      <c r="N712" s="9"/>
      <c r="O712" s="9"/>
      <c r="P712" s="9"/>
      <c r="S712" s="9"/>
      <c r="T712" s="9"/>
      <c r="U712" s="9"/>
      <c r="V712" s="9"/>
      <c r="W712" s="9">
        <v>1573563</v>
      </c>
      <c r="X712" s="9">
        <v>1573563</v>
      </c>
      <c r="Y712" s="9">
        <v>1540413</v>
      </c>
      <c r="Z712" s="9">
        <v>1540413</v>
      </c>
    </row>
    <row r="713" spans="1:26" hidden="1" outlineLevel="1">
      <c r="C713" s="61"/>
      <c r="D713" s="64" t="s">
        <v>98</v>
      </c>
      <c r="E713" s="99">
        <f t="shared" ref="E713:Z713" si="101">SUM(E701:E712)</f>
        <v>29367746</v>
      </c>
      <c r="F713" s="99">
        <f t="shared" si="101"/>
        <v>29367746</v>
      </c>
      <c r="G713" s="99">
        <f t="shared" si="101"/>
        <v>31541373</v>
      </c>
      <c r="H713" s="99">
        <f t="shared" si="101"/>
        <v>31541373</v>
      </c>
      <c r="I713" s="99">
        <f t="shared" si="101"/>
        <v>30402700</v>
      </c>
      <c r="J713" s="99">
        <f t="shared" si="101"/>
        <v>30402700</v>
      </c>
      <c r="K713" s="99">
        <f t="shared" si="101"/>
        <v>32471246</v>
      </c>
      <c r="L713" s="99">
        <f t="shared" si="101"/>
        <v>32471246</v>
      </c>
      <c r="M713" s="99">
        <f t="shared" si="101"/>
        <v>33283633</v>
      </c>
      <c r="N713" s="99">
        <f t="shared" si="101"/>
        <v>33283633</v>
      </c>
      <c r="O713" s="99">
        <f t="shared" si="101"/>
        <v>33836832</v>
      </c>
      <c r="P713" s="99">
        <f t="shared" si="101"/>
        <v>32946389</v>
      </c>
      <c r="Q713" s="99">
        <f t="shared" si="101"/>
        <v>31455589</v>
      </c>
      <c r="R713" s="99">
        <f t="shared" si="101"/>
        <v>31455589</v>
      </c>
      <c r="S713" s="99">
        <f t="shared" si="101"/>
        <v>34341671</v>
      </c>
      <c r="T713" s="99">
        <f t="shared" si="101"/>
        <v>34341671</v>
      </c>
      <c r="U713" s="99">
        <f t="shared" si="101"/>
        <v>37281147</v>
      </c>
      <c r="V713" s="99">
        <f t="shared" si="101"/>
        <v>37281147</v>
      </c>
      <c r="W713" s="99">
        <f t="shared" si="101"/>
        <v>40314189</v>
      </c>
      <c r="X713" s="99">
        <f t="shared" si="101"/>
        <v>40314189</v>
      </c>
      <c r="Y713" s="99">
        <f t="shared" si="101"/>
        <v>42272717</v>
      </c>
      <c r="Z713" s="99">
        <f t="shared" si="101"/>
        <v>42272717</v>
      </c>
    </row>
    <row r="714" spans="1:26" hidden="1" outlineLevel="1">
      <c r="C714" s="61"/>
      <c r="D714" s="65" t="s">
        <v>130</v>
      </c>
      <c r="E714" s="103">
        <f t="shared" ref="E714:T714" si="102">E713/E$732</f>
        <v>5.1092285013198742E-2</v>
      </c>
      <c r="F714" s="103">
        <f t="shared" si="102"/>
        <v>5.0537763504518177E-2</v>
      </c>
      <c r="G714" s="103">
        <f t="shared" si="102"/>
        <v>5.453731404153029E-2</v>
      </c>
      <c r="H714" s="103">
        <f t="shared" si="102"/>
        <v>5.4537313969899748E-2</v>
      </c>
      <c r="I714" s="103">
        <f t="shared" si="102"/>
        <v>5.8515084146370085E-2</v>
      </c>
      <c r="J714" s="103">
        <f t="shared" si="102"/>
        <v>5.8515084146370085E-2</v>
      </c>
      <c r="K714" s="103">
        <f t="shared" si="102"/>
        <v>5.4938961239397198E-2</v>
      </c>
      <c r="L714" s="103">
        <f t="shared" si="102"/>
        <v>5.4938961239397198E-2</v>
      </c>
      <c r="M714" s="103">
        <f t="shared" si="102"/>
        <v>5.3739310844768212E-2</v>
      </c>
      <c r="N714" s="103">
        <f t="shared" si="102"/>
        <v>5.3739310844768212E-2</v>
      </c>
      <c r="O714" s="103">
        <f t="shared" si="102"/>
        <v>5.1892549239160847E-2</v>
      </c>
      <c r="P714" s="103">
        <f t="shared" si="102"/>
        <v>5.1805951506126179E-2</v>
      </c>
      <c r="Q714" s="103">
        <f t="shared" si="102"/>
        <v>5.1172387052996315E-2</v>
      </c>
      <c r="R714" s="103">
        <f t="shared" si="102"/>
        <v>5.1172387052996315E-2</v>
      </c>
      <c r="S714" s="103">
        <f t="shared" si="102"/>
        <v>4.9023626566611411E-2</v>
      </c>
      <c r="T714" s="103">
        <f t="shared" si="102"/>
        <v>4.9023626566611411E-2</v>
      </c>
      <c r="U714" s="103">
        <f>U713/U$732</f>
        <v>4.935693624147458E-2</v>
      </c>
      <c r="V714" s="103">
        <f>V713/V$732</f>
        <v>4.935693624147458E-2</v>
      </c>
      <c r="W714" s="103">
        <f t="shared" ref="W714:Z714" si="103">W713/W$732</f>
        <v>5.2696165202197512E-2</v>
      </c>
      <c r="X714" s="103">
        <f t="shared" si="103"/>
        <v>5.2696165202197512E-2</v>
      </c>
      <c r="Y714" s="103">
        <f t="shared" si="103"/>
        <v>5.2107819476014471E-2</v>
      </c>
      <c r="Z714" s="103">
        <f t="shared" si="103"/>
        <v>5.2107819476014471E-2</v>
      </c>
    </row>
    <row r="715" spans="1:26" s="11" customFormat="1" hidden="1" outlineLevel="1" collapsed="1">
      <c r="A715" s="312"/>
      <c r="B715" s="312"/>
      <c r="C715" s="313"/>
      <c r="D715" s="68" t="s">
        <v>133</v>
      </c>
      <c r="E715" s="133" t="s">
        <v>171</v>
      </c>
      <c r="F715" s="339">
        <f>F713+E713</f>
        <v>58735492</v>
      </c>
      <c r="G715" s="133" t="s">
        <v>172</v>
      </c>
      <c r="H715" s="339">
        <f>H713+G713</f>
        <v>63082746</v>
      </c>
      <c r="I715" s="133" t="s">
        <v>173</v>
      </c>
      <c r="J715" s="339">
        <f>J713+I713</f>
        <v>60805400</v>
      </c>
      <c r="K715" s="133" t="s">
        <v>174</v>
      </c>
      <c r="L715" s="339">
        <f>L713+K713</f>
        <v>64942492</v>
      </c>
      <c r="M715" s="137" t="s">
        <v>175</v>
      </c>
      <c r="N715" s="339">
        <f>N713+M713</f>
        <v>66567266</v>
      </c>
      <c r="O715" s="133" t="s">
        <v>155</v>
      </c>
      <c r="P715" s="339">
        <f>P713+O713</f>
        <v>66783221</v>
      </c>
      <c r="Q715" s="133" t="s">
        <v>149</v>
      </c>
      <c r="R715" s="339">
        <f>R713+Q713</f>
        <v>62911178</v>
      </c>
      <c r="S715" s="133" t="s">
        <v>153</v>
      </c>
      <c r="T715" s="339">
        <f>T713+S713</f>
        <v>68683342</v>
      </c>
      <c r="U715" s="133" t="s">
        <v>383</v>
      </c>
      <c r="V715" s="339">
        <f>V713+U713</f>
        <v>74562294</v>
      </c>
      <c r="W715" s="133" t="s">
        <v>419</v>
      </c>
      <c r="X715" s="339"/>
      <c r="Y715" s="133" t="s">
        <v>504</v>
      </c>
      <c r="Z715" s="339"/>
    </row>
    <row r="716" spans="1:26" hidden="1" outlineLevel="2">
      <c r="C716" s="61"/>
      <c r="D716" s="63" t="s">
        <v>123</v>
      </c>
      <c r="E716" s="134">
        <v>153711130</v>
      </c>
      <c r="G716" s="134">
        <v>189216337</v>
      </c>
      <c r="I716" s="134">
        <v>263958410</v>
      </c>
      <c r="K716" s="134">
        <v>314403028</v>
      </c>
      <c r="M716" s="134">
        <v>333256162</v>
      </c>
      <c r="O716" s="134">
        <v>371101500</v>
      </c>
      <c r="Q716" s="134">
        <v>395314936</v>
      </c>
      <c r="S716" s="134">
        <v>397563341</v>
      </c>
      <c r="U716" s="134">
        <v>416234597</v>
      </c>
      <c r="V716" s="10"/>
      <c r="W716" s="134">
        <v>431694632</v>
      </c>
      <c r="X716" s="10"/>
      <c r="Y716" s="134">
        <v>469504659</v>
      </c>
      <c r="Z716" s="10"/>
    </row>
    <row r="717" spans="1:26" hidden="1" outlineLevel="2">
      <c r="C717" s="61"/>
      <c r="D717" s="63" t="s">
        <v>124</v>
      </c>
      <c r="E717" s="135">
        <v>76604190</v>
      </c>
      <c r="G717" s="135">
        <v>87146267</v>
      </c>
      <c r="I717" s="135">
        <v>109139538</v>
      </c>
      <c r="K717" s="135">
        <v>132768911</v>
      </c>
      <c r="M717" s="135">
        <v>155036202</v>
      </c>
      <c r="O717" s="135">
        <v>153461284</v>
      </c>
      <c r="Q717" s="135">
        <v>156825004</v>
      </c>
      <c r="S717" s="135">
        <v>147810319</v>
      </c>
      <c r="U717" s="135">
        <v>141002443</v>
      </c>
      <c r="V717" s="10"/>
      <c r="W717" s="135">
        <v>145155875</v>
      </c>
      <c r="X717" s="10"/>
      <c r="Y717" s="135">
        <v>149290729</v>
      </c>
      <c r="Z717" s="10"/>
    </row>
    <row r="718" spans="1:26" hidden="1" outlineLevel="2">
      <c r="C718" s="61"/>
      <c r="D718" s="63" t="s">
        <v>125</v>
      </c>
      <c r="E718" s="135">
        <v>102443780</v>
      </c>
      <c r="G718" s="135">
        <v>122914171</v>
      </c>
      <c r="I718" s="135">
        <v>140827726</v>
      </c>
      <c r="K718" s="135">
        <v>150222206</v>
      </c>
      <c r="M718" s="135">
        <v>175153808</v>
      </c>
      <c r="O718" s="135">
        <v>197251749</v>
      </c>
      <c r="Q718" s="135">
        <v>240772552</v>
      </c>
      <c r="S718" s="135">
        <v>226708175</v>
      </c>
      <c r="U718" s="135">
        <v>221370328</v>
      </c>
      <c r="V718" s="10"/>
      <c r="W718" s="135">
        <v>222991213</v>
      </c>
      <c r="X718" s="10"/>
      <c r="Y718" s="135">
        <v>240030744</v>
      </c>
      <c r="Z718" s="10"/>
    </row>
    <row r="719" spans="1:26" hidden="1" outlineLevel="2">
      <c r="C719" s="61"/>
      <c r="D719" s="63" t="s">
        <v>126</v>
      </c>
      <c r="E719" s="135">
        <v>78146072</v>
      </c>
      <c r="G719" s="135">
        <v>86074434</v>
      </c>
      <c r="I719" s="135">
        <v>112232653</v>
      </c>
      <c r="K719" s="135">
        <v>124912722</v>
      </c>
      <c r="M719" s="135">
        <v>139778732</v>
      </c>
      <c r="O719" s="135">
        <v>188620797</v>
      </c>
      <c r="Q719" s="135">
        <v>185229018</v>
      </c>
      <c r="S719" s="135">
        <v>163819965</v>
      </c>
      <c r="U719" s="135">
        <v>152227451</v>
      </c>
      <c r="V719" s="10"/>
      <c r="W719" s="135">
        <v>168438125</v>
      </c>
      <c r="X719" s="10"/>
      <c r="Y719" s="135">
        <v>173522815</v>
      </c>
      <c r="Z719" s="10"/>
    </row>
    <row r="720" spans="1:26" hidden="1" outlineLevel="2">
      <c r="C720" s="61"/>
      <c r="D720" s="63" t="s">
        <v>127</v>
      </c>
      <c r="E720" s="135">
        <v>141260451</v>
      </c>
      <c r="G720" s="135">
        <v>182196490</v>
      </c>
      <c r="I720" s="135">
        <v>262144960</v>
      </c>
      <c r="K720" s="135">
        <v>313916355</v>
      </c>
      <c r="M720" s="135">
        <v>409679711</v>
      </c>
      <c r="O720" s="135">
        <v>488654827</v>
      </c>
      <c r="Q720" s="135">
        <v>547034744</v>
      </c>
      <c r="S720" s="135">
        <v>647540896</v>
      </c>
      <c r="U720" s="135">
        <v>736193431</v>
      </c>
      <c r="V720" s="10"/>
      <c r="W720" s="135">
        <v>787289147</v>
      </c>
      <c r="X720" s="10"/>
      <c r="Y720" s="135">
        <v>857950511</v>
      </c>
      <c r="Z720" s="10"/>
    </row>
    <row r="721" spans="3:26" hidden="1" outlineLevel="2">
      <c r="C721" s="61"/>
      <c r="D721" s="63" t="s">
        <v>128</v>
      </c>
      <c r="E721" s="135">
        <v>7588544</v>
      </c>
      <c r="G721" s="135">
        <v>8402408</v>
      </c>
      <c r="I721" s="135">
        <v>8453709</v>
      </c>
      <c r="K721" s="135">
        <v>10240390</v>
      </c>
      <c r="M721" s="135">
        <v>12598871</v>
      </c>
      <c r="O721" s="135">
        <v>13702579</v>
      </c>
      <c r="Q721" s="135">
        <v>14378132</v>
      </c>
      <c r="S721" s="135">
        <v>12032236</v>
      </c>
      <c r="U721" s="135">
        <v>10994796</v>
      </c>
      <c r="V721" s="10"/>
      <c r="W721" s="135">
        <v>12585256</v>
      </c>
      <c r="X721" s="10"/>
      <c r="Y721" s="135">
        <v>19242529</v>
      </c>
      <c r="Z721" s="10"/>
    </row>
    <row r="722" spans="3:26" hidden="1" outlineLevel="2">
      <c r="C722" s="61"/>
      <c r="D722" s="63" t="s">
        <v>129</v>
      </c>
      <c r="E722" s="135">
        <v>7593198</v>
      </c>
      <c r="G722" s="135">
        <v>24335023</v>
      </c>
      <c r="I722" s="135">
        <v>45066569</v>
      </c>
      <c r="K722" s="135">
        <v>58485824</v>
      </c>
      <c r="M722" s="135">
        <v>72326559</v>
      </c>
      <c r="O722" s="135">
        <v>76501998</v>
      </c>
      <c r="Q722" s="135">
        <v>78170881</v>
      </c>
      <c r="S722" s="135">
        <v>78848602</v>
      </c>
      <c r="U722" s="135">
        <v>100596178</v>
      </c>
      <c r="V722" s="10"/>
      <c r="W722" s="135">
        <v>122501491</v>
      </c>
      <c r="X722" s="10"/>
      <c r="Y722" s="135">
        <v>104086294</v>
      </c>
      <c r="Z722" s="10"/>
    </row>
    <row r="723" spans="3:26" hidden="1" outlineLevel="2">
      <c r="C723" s="61"/>
      <c r="D723" s="63" t="s">
        <v>405</v>
      </c>
      <c r="E723" s="135">
        <v>8741658</v>
      </c>
      <c r="G723" s="135">
        <v>10130753</v>
      </c>
      <c r="I723" s="135">
        <v>12347141</v>
      </c>
      <c r="K723" s="135">
        <v>18519957</v>
      </c>
      <c r="M723" s="135">
        <v>23867554</v>
      </c>
      <c r="O723" s="135">
        <v>31895377</v>
      </c>
      <c r="Q723" s="135">
        <v>39854879</v>
      </c>
      <c r="S723" s="135">
        <v>41954584</v>
      </c>
      <c r="U723" s="135">
        <v>39186122</v>
      </c>
      <c r="V723" s="10"/>
      <c r="W723" s="135">
        <v>44578672</v>
      </c>
      <c r="X723" s="10"/>
      <c r="Y723" s="135">
        <v>45422755</v>
      </c>
      <c r="Z723" s="10"/>
    </row>
    <row r="724" spans="3:26" hidden="1" outlineLevel="2">
      <c r="C724" s="61"/>
      <c r="D724" s="63" t="s">
        <v>406</v>
      </c>
      <c r="E724" s="135">
        <v>8126026</v>
      </c>
      <c r="G724" s="135">
        <v>10868500</v>
      </c>
      <c r="I724" s="135">
        <v>19279797</v>
      </c>
      <c r="K724" s="135">
        <v>19827013</v>
      </c>
      <c r="M724" s="135">
        <v>21665096</v>
      </c>
      <c r="O724" s="135">
        <v>24418090</v>
      </c>
      <c r="Q724" s="135">
        <v>50888460</v>
      </c>
      <c r="S724" s="135">
        <v>60602133</v>
      </c>
      <c r="U724" s="135">
        <v>37819769</v>
      </c>
      <c r="V724" s="10"/>
      <c r="W724" s="135">
        <v>39918215</v>
      </c>
      <c r="X724" s="10"/>
      <c r="Y724" s="135">
        <v>37742447</v>
      </c>
      <c r="Z724" s="10"/>
    </row>
    <row r="725" spans="3:26" hidden="1" outlineLevel="2">
      <c r="C725" s="61"/>
      <c r="D725" s="63" t="s">
        <v>407</v>
      </c>
      <c r="E725" s="135"/>
      <c r="G725" s="135"/>
      <c r="I725" s="135"/>
      <c r="K725" s="135"/>
      <c r="M725" s="135"/>
      <c r="O725" s="135"/>
      <c r="Q725" s="135"/>
      <c r="S725" s="135"/>
      <c r="U725" s="135">
        <v>23152430</v>
      </c>
      <c r="V725" s="10"/>
      <c r="W725" s="135">
        <v>17353249</v>
      </c>
      <c r="X725" s="10"/>
      <c r="Y725" s="135">
        <v>12530054</v>
      </c>
      <c r="Z725" s="10"/>
    </row>
    <row r="726" spans="3:26" hidden="1" outlineLevel="2">
      <c r="C726" s="61"/>
      <c r="D726" s="63" t="s">
        <v>420</v>
      </c>
      <c r="E726" s="135"/>
      <c r="G726" s="135"/>
      <c r="I726" s="135"/>
      <c r="K726" s="135"/>
      <c r="M726" s="135"/>
      <c r="O726" s="135"/>
      <c r="Q726" s="135"/>
      <c r="S726" s="135"/>
      <c r="U726" s="135"/>
      <c r="V726" s="10"/>
      <c r="W726" s="135">
        <v>4194371</v>
      </c>
      <c r="X726" s="10"/>
      <c r="Y726" s="135">
        <v>27238585</v>
      </c>
      <c r="Z726" s="10"/>
    </row>
    <row r="727" spans="3:26" hidden="1" outlineLevel="2">
      <c r="C727" s="61"/>
      <c r="D727" s="63" t="s">
        <v>421</v>
      </c>
      <c r="E727" s="136"/>
      <c r="G727" s="136"/>
      <c r="I727" s="136"/>
      <c r="K727" s="136"/>
      <c r="M727" s="136"/>
      <c r="O727" s="136"/>
      <c r="Q727" s="136"/>
      <c r="S727" s="136"/>
      <c r="U727" s="136"/>
      <c r="V727" s="10"/>
      <c r="W727" s="136">
        <v>13859937</v>
      </c>
      <c r="X727" s="10"/>
      <c r="Y727" s="136">
        <v>10847246</v>
      </c>
      <c r="Z727" s="10"/>
    </row>
    <row r="728" spans="3:26" hidden="1" outlineLevel="1">
      <c r="C728" s="61"/>
      <c r="D728" s="132" t="s">
        <v>180</v>
      </c>
      <c r="E728" s="112">
        <f>SUM(E716:E727)</f>
        <v>584215049</v>
      </c>
      <c r="G728" s="112">
        <f>SUM(G716:G727)</f>
        <v>721284383</v>
      </c>
      <c r="I728" s="112">
        <f>SUM(I716:I727)</f>
        <v>973450503</v>
      </c>
      <c r="K728" s="112">
        <f>SUM(K716:K727)</f>
        <v>1143296406</v>
      </c>
      <c r="M728" s="112">
        <f>SUM(M716:M727)</f>
        <v>1343362695</v>
      </c>
      <c r="O728" s="112">
        <f>SUM(O716:O727)</f>
        <v>1545608201</v>
      </c>
      <c r="Q728" s="112">
        <f>SUM(Q716:Q727)</f>
        <v>1708468606</v>
      </c>
      <c r="S728" s="112">
        <f>SUM(S716:S727)</f>
        <v>1776880251</v>
      </c>
      <c r="U728" s="112">
        <f>SUM(U716:U727)</f>
        <v>1878777545</v>
      </c>
      <c r="V728" s="10"/>
      <c r="W728" s="112">
        <v>2010560183</v>
      </c>
      <c r="X728" s="10"/>
      <c r="Y728" s="112">
        <v>2147409368</v>
      </c>
      <c r="Z728" s="10"/>
    </row>
    <row r="729" spans="3:26" hidden="1" outlineLevel="1">
      <c r="C729" s="61"/>
      <c r="D729" s="69" t="s">
        <v>214</v>
      </c>
      <c r="E729" s="113">
        <v>2.8500000000000001E-2</v>
      </c>
      <c r="G729" s="113">
        <v>2.5000000000000001E-2</v>
      </c>
      <c r="I729" s="113">
        <v>2.1499999999999998E-2</v>
      </c>
      <c r="K729" s="113">
        <v>1.7282260000000001E-2</v>
      </c>
      <c r="M729" s="113">
        <v>1.5313163070641428E-2</v>
      </c>
      <c r="O729" s="113">
        <v>1.3379268481531816E-2</v>
      </c>
      <c r="Q729" s="113">
        <v>1.0143932209816112E-2</v>
      </c>
      <c r="R729" s="4"/>
      <c r="S729" s="113">
        <v>1.1377621470254871E-2</v>
      </c>
      <c r="U729" s="113">
        <v>1.2325114131593477E-2</v>
      </c>
      <c r="V729" s="10"/>
      <c r="W729" s="113">
        <v>1.1620735950882003E-2</v>
      </c>
      <c r="X729" s="10"/>
      <c r="Y729" s="113">
        <v>1.1792216881117751E-2</v>
      </c>
      <c r="Z729" s="10"/>
    </row>
    <row r="730" spans="3:26" hidden="1" outlineLevel="1">
      <c r="C730" s="61"/>
      <c r="D730" s="69"/>
      <c r="E730" s="131"/>
      <c r="G730" s="131"/>
      <c r="I730" s="131"/>
      <c r="K730" s="131"/>
      <c r="M730" s="131"/>
      <c r="O730" s="131"/>
      <c r="Q730" s="131"/>
      <c r="R730" s="4"/>
      <c r="S730" s="131"/>
      <c r="U730" s="131"/>
      <c r="V730" s="10"/>
      <c r="W730" s="131"/>
      <c r="X730" s="10"/>
      <c r="Y730" s="131"/>
      <c r="Z730" s="10"/>
    </row>
    <row r="731" spans="3:26" hidden="1" outlineLevel="1">
      <c r="C731" s="71"/>
      <c r="D731" s="71"/>
      <c r="U731" s="10"/>
      <c r="V731" s="10"/>
      <c r="W731" s="10"/>
      <c r="X731" s="10"/>
      <c r="Y731" s="10"/>
      <c r="Z731" s="10"/>
    </row>
    <row r="732" spans="3:26" hidden="1" outlineLevel="1">
      <c r="C732" s="61"/>
      <c r="D732" s="72" t="s">
        <v>136</v>
      </c>
      <c r="E732" s="101">
        <f t="shared" ref="E732:Z732" si="104">E713+E680+E646</f>
        <v>574798054</v>
      </c>
      <c r="F732" s="101">
        <f t="shared" si="104"/>
        <v>581104979</v>
      </c>
      <c r="G732" s="101">
        <f t="shared" si="104"/>
        <v>578344818.66820896</v>
      </c>
      <c r="H732" s="101">
        <f t="shared" si="104"/>
        <v>578344819.42782009</v>
      </c>
      <c r="I732" s="101">
        <f t="shared" si="104"/>
        <v>519570303</v>
      </c>
      <c r="J732" s="101">
        <f t="shared" si="104"/>
        <v>519570303</v>
      </c>
      <c r="K732" s="101">
        <f t="shared" si="104"/>
        <v>591042227</v>
      </c>
      <c r="L732" s="101">
        <f t="shared" si="104"/>
        <v>591042227</v>
      </c>
      <c r="M732" s="101">
        <f t="shared" si="104"/>
        <v>619353551</v>
      </c>
      <c r="N732" s="101">
        <f t="shared" si="104"/>
        <v>619353551</v>
      </c>
      <c r="O732" s="101">
        <f t="shared" si="104"/>
        <v>652055690</v>
      </c>
      <c r="P732" s="101">
        <f t="shared" si="104"/>
        <v>635957608</v>
      </c>
      <c r="Q732" s="101">
        <f t="shared" si="104"/>
        <v>614698489</v>
      </c>
      <c r="R732" s="101">
        <f t="shared" si="104"/>
        <v>614698489</v>
      </c>
      <c r="S732" s="101">
        <f t="shared" si="104"/>
        <v>700512659</v>
      </c>
      <c r="T732" s="101">
        <f t="shared" si="104"/>
        <v>700512659</v>
      </c>
      <c r="U732" s="101">
        <f t="shared" si="104"/>
        <v>755337544</v>
      </c>
      <c r="V732" s="101">
        <f t="shared" si="104"/>
        <v>755337544</v>
      </c>
      <c r="W732" s="101">
        <f t="shared" si="104"/>
        <v>765030792</v>
      </c>
      <c r="X732" s="101">
        <f t="shared" si="104"/>
        <v>765030792</v>
      </c>
      <c r="Y732" s="101">
        <f t="shared" si="104"/>
        <v>811254768</v>
      </c>
      <c r="Z732" s="101">
        <f t="shared" si="104"/>
        <v>811254768</v>
      </c>
    </row>
    <row r="733" spans="3:26" hidden="1" outlineLevel="1">
      <c r="C733" s="61"/>
      <c r="D733" s="73"/>
      <c r="E733" s="95">
        <f t="shared" ref="E733:Z733" si="105">E714+E681+E647</f>
        <v>1</v>
      </c>
      <c r="F733" s="95">
        <f t="shared" si="105"/>
        <v>1</v>
      </c>
      <c r="G733" s="95">
        <f t="shared" si="105"/>
        <v>1</v>
      </c>
      <c r="H733" s="95">
        <f t="shared" si="105"/>
        <v>1</v>
      </c>
      <c r="I733" s="95">
        <f t="shared" si="105"/>
        <v>1</v>
      </c>
      <c r="J733" s="95">
        <f t="shared" si="105"/>
        <v>1</v>
      </c>
      <c r="K733" s="95">
        <f t="shared" si="105"/>
        <v>1</v>
      </c>
      <c r="L733" s="95">
        <f t="shared" si="105"/>
        <v>1</v>
      </c>
      <c r="M733" s="95">
        <f t="shared" si="105"/>
        <v>1</v>
      </c>
      <c r="N733" s="95">
        <f t="shared" si="105"/>
        <v>1</v>
      </c>
      <c r="O733" s="95">
        <f t="shared" si="105"/>
        <v>1</v>
      </c>
      <c r="P733" s="95">
        <f t="shared" si="105"/>
        <v>1</v>
      </c>
      <c r="Q733" s="95">
        <f t="shared" si="105"/>
        <v>1</v>
      </c>
      <c r="R733" s="95">
        <f t="shared" si="105"/>
        <v>1</v>
      </c>
      <c r="S733" s="95">
        <f t="shared" si="105"/>
        <v>1</v>
      </c>
      <c r="T733" s="95">
        <f t="shared" si="105"/>
        <v>1</v>
      </c>
      <c r="U733" s="95">
        <f t="shared" si="105"/>
        <v>1</v>
      </c>
      <c r="V733" s="95">
        <f t="shared" si="105"/>
        <v>1</v>
      </c>
      <c r="W733" s="95">
        <f t="shared" si="105"/>
        <v>1</v>
      </c>
      <c r="X733" s="95">
        <f t="shared" si="105"/>
        <v>1</v>
      </c>
      <c r="Y733" s="95">
        <f t="shared" si="105"/>
        <v>1</v>
      </c>
      <c r="Z733" s="95">
        <f t="shared" si="105"/>
        <v>1</v>
      </c>
    </row>
    <row r="734" spans="3:26" ht="13.5" hidden="1" outlineLevel="1" thickBot="1">
      <c r="C734" s="61"/>
      <c r="D734" s="65"/>
      <c r="E734" s="9"/>
      <c r="F734" s="9"/>
      <c r="G734" s="9"/>
      <c r="H734" s="9"/>
      <c r="I734" s="9"/>
      <c r="J734" s="9"/>
      <c r="K734" s="9"/>
      <c r="L734" s="9"/>
      <c r="M734" s="9"/>
      <c r="N734" s="9"/>
      <c r="O734" s="9"/>
      <c r="P734" s="9"/>
      <c r="U734" s="10"/>
      <c r="V734" s="10"/>
      <c r="W734" s="10"/>
      <c r="X734" s="10"/>
      <c r="Y734" s="10"/>
      <c r="Z734" s="10"/>
    </row>
    <row r="735" spans="3:26" ht="15" hidden="1" outlineLevel="1">
      <c r="C735" s="61"/>
      <c r="D735" s="74" t="s">
        <v>467</v>
      </c>
      <c r="E735" s="10"/>
      <c r="F735" s="10"/>
      <c r="G735" s="10"/>
      <c r="H735" s="10"/>
      <c r="I735" s="10"/>
      <c r="J735" s="10"/>
      <c r="K735" s="10"/>
      <c r="L735" s="10"/>
      <c r="M735" s="10"/>
      <c r="N735" s="10"/>
      <c r="O735" s="10"/>
      <c r="P735" s="10"/>
      <c r="Q735" s="10"/>
      <c r="R735" s="10"/>
      <c r="U735" s="10"/>
      <c r="V735" s="10"/>
      <c r="W735" s="10"/>
      <c r="X735" s="10"/>
      <c r="Y735" s="10"/>
      <c r="Z735" s="10"/>
    </row>
    <row r="736" spans="3:26" hidden="1" outlineLevel="1">
      <c r="C736" s="61">
        <v>1</v>
      </c>
      <c r="D736" s="75" t="s">
        <v>123</v>
      </c>
      <c r="E736" s="96">
        <f t="shared" ref="E736:N745" si="106">ROUND(SUMIF($C$634:$C$713,$C736,E$634:E$713),0)</f>
        <v>83272372</v>
      </c>
      <c r="F736" s="96">
        <f t="shared" si="106"/>
        <v>83275737</v>
      </c>
      <c r="G736" s="96">
        <f t="shared" si="106"/>
        <v>85808647</v>
      </c>
      <c r="H736" s="96">
        <f t="shared" si="106"/>
        <v>85808647</v>
      </c>
      <c r="I736" s="96">
        <f t="shared" si="106"/>
        <v>76595393</v>
      </c>
      <c r="J736" s="96">
        <f t="shared" si="106"/>
        <v>76595393</v>
      </c>
      <c r="K736" s="96">
        <f t="shared" si="106"/>
        <v>93146161</v>
      </c>
      <c r="L736" s="96">
        <f t="shared" si="106"/>
        <v>93146161</v>
      </c>
      <c r="M736" s="96">
        <f t="shared" si="106"/>
        <v>96184455</v>
      </c>
      <c r="N736" s="96">
        <f t="shared" si="106"/>
        <v>96184455</v>
      </c>
      <c r="O736" s="96">
        <f t="shared" ref="O736:Z745" si="107">ROUND(SUMIF($C$634:$C$713,$C736,O$634:O$713),0)</f>
        <v>93519004</v>
      </c>
      <c r="P736" s="96">
        <f t="shared" si="107"/>
        <v>91208499</v>
      </c>
      <c r="Q736" s="96">
        <f t="shared" si="107"/>
        <v>81372813</v>
      </c>
      <c r="R736" s="96">
        <f t="shared" si="107"/>
        <v>81372813</v>
      </c>
      <c r="S736" s="96">
        <f t="shared" si="107"/>
        <v>86177352</v>
      </c>
      <c r="T736" s="96">
        <f t="shared" si="107"/>
        <v>86177352</v>
      </c>
      <c r="U736" s="96">
        <f t="shared" si="107"/>
        <v>89566795</v>
      </c>
      <c r="V736" s="96">
        <f t="shared" si="107"/>
        <v>89566795</v>
      </c>
      <c r="W736" s="96">
        <f t="shared" si="107"/>
        <v>85306286</v>
      </c>
      <c r="X736" s="96">
        <f t="shared" si="107"/>
        <v>85306286</v>
      </c>
      <c r="Y736" s="96">
        <f t="shared" si="107"/>
        <v>88332978</v>
      </c>
      <c r="Z736" s="96">
        <f t="shared" si="107"/>
        <v>88332978</v>
      </c>
    </row>
    <row r="737" spans="1:26" hidden="1" outlineLevel="1">
      <c r="C737" s="61">
        <v>2</v>
      </c>
      <c r="D737" s="75" t="s">
        <v>124</v>
      </c>
      <c r="E737" s="93">
        <f t="shared" si="106"/>
        <v>90449051</v>
      </c>
      <c r="F737" s="93">
        <f t="shared" si="106"/>
        <v>90400732</v>
      </c>
      <c r="G737" s="93">
        <f t="shared" si="106"/>
        <v>80698730</v>
      </c>
      <c r="H737" s="93">
        <f t="shared" si="106"/>
        <v>80698730</v>
      </c>
      <c r="I737" s="93">
        <f t="shared" si="106"/>
        <v>69916879</v>
      </c>
      <c r="J737" s="93">
        <f t="shared" si="106"/>
        <v>69916879</v>
      </c>
      <c r="K737" s="93">
        <f t="shared" si="106"/>
        <v>79283372</v>
      </c>
      <c r="L737" s="93">
        <f t="shared" si="106"/>
        <v>79283372</v>
      </c>
      <c r="M737" s="93">
        <f t="shared" si="106"/>
        <v>81723386</v>
      </c>
      <c r="N737" s="93">
        <f t="shared" si="106"/>
        <v>81723386</v>
      </c>
      <c r="O737" s="93">
        <f t="shared" si="107"/>
        <v>82990844</v>
      </c>
      <c r="P737" s="93">
        <f t="shared" si="107"/>
        <v>80954127</v>
      </c>
      <c r="Q737" s="93">
        <f t="shared" si="107"/>
        <v>74836866</v>
      </c>
      <c r="R737" s="93">
        <f t="shared" si="107"/>
        <v>74836866</v>
      </c>
      <c r="S737" s="93">
        <f t="shared" si="107"/>
        <v>81472964</v>
      </c>
      <c r="T737" s="93">
        <f t="shared" si="107"/>
        <v>81472964</v>
      </c>
      <c r="U737" s="93">
        <f t="shared" si="107"/>
        <v>87892221</v>
      </c>
      <c r="V737" s="93">
        <f t="shared" si="107"/>
        <v>87892221</v>
      </c>
      <c r="W737" s="93">
        <f t="shared" si="107"/>
        <v>83754124</v>
      </c>
      <c r="X737" s="93">
        <f t="shared" si="107"/>
        <v>83754124</v>
      </c>
      <c r="Y737" s="93">
        <f t="shared" si="107"/>
        <v>89067846</v>
      </c>
      <c r="Z737" s="93">
        <f t="shared" si="107"/>
        <v>89067846</v>
      </c>
    </row>
    <row r="738" spans="1:26" hidden="1" outlineLevel="1">
      <c r="C738" s="61">
        <v>3</v>
      </c>
      <c r="D738" s="75" t="s">
        <v>125</v>
      </c>
      <c r="E738" s="93">
        <f t="shared" si="106"/>
        <v>110426085</v>
      </c>
      <c r="F738" s="93">
        <f t="shared" si="106"/>
        <v>110415601</v>
      </c>
      <c r="G738" s="93">
        <f t="shared" si="106"/>
        <v>116722811</v>
      </c>
      <c r="H738" s="93">
        <f t="shared" si="106"/>
        <v>116722811</v>
      </c>
      <c r="I738" s="93">
        <f t="shared" si="106"/>
        <v>105824691</v>
      </c>
      <c r="J738" s="93">
        <f t="shared" si="106"/>
        <v>105824691</v>
      </c>
      <c r="K738" s="93">
        <f t="shared" si="106"/>
        <v>111937076</v>
      </c>
      <c r="L738" s="93">
        <f t="shared" si="106"/>
        <v>111937076</v>
      </c>
      <c r="M738" s="93">
        <f t="shared" si="106"/>
        <v>116436087</v>
      </c>
      <c r="N738" s="93">
        <f t="shared" si="106"/>
        <v>116436087</v>
      </c>
      <c r="O738" s="93">
        <f t="shared" si="107"/>
        <v>121271495</v>
      </c>
      <c r="P738" s="93">
        <f t="shared" si="107"/>
        <v>118291974</v>
      </c>
      <c r="Q738" s="93">
        <f t="shared" si="107"/>
        <v>116991475</v>
      </c>
      <c r="R738" s="93">
        <f t="shared" si="107"/>
        <v>116991475</v>
      </c>
      <c r="S738" s="93">
        <f t="shared" si="107"/>
        <v>126700224</v>
      </c>
      <c r="T738" s="93">
        <f t="shared" si="107"/>
        <v>126700224</v>
      </c>
      <c r="U738" s="93">
        <f t="shared" si="107"/>
        <v>132317812</v>
      </c>
      <c r="V738" s="93">
        <f t="shared" si="107"/>
        <v>132317812</v>
      </c>
      <c r="W738" s="93">
        <f t="shared" si="107"/>
        <v>133255325</v>
      </c>
      <c r="X738" s="93">
        <f t="shared" si="107"/>
        <v>133255325</v>
      </c>
      <c r="Y738" s="93">
        <f t="shared" si="107"/>
        <v>141802459</v>
      </c>
      <c r="Z738" s="93">
        <f t="shared" si="107"/>
        <v>141802459</v>
      </c>
    </row>
    <row r="739" spans="1:26" hidden="1" outlineLevel="1">
      <c r="C739" s="61">
        <v>4</v>
      </c>
      <c r="D739" s="75" t="s">
        <v>126</v>
      </c>
      <c r="E739" s="93">
        <f t="shared" si="106"/>
        <v>104870283</v>
      </c>
      <c r="F739" s="93">
        <f t="shared" si="106"/>
        <v>104872017</v>
      </c>
      <c r="G739" s="93">
        <f t="shared" si="106"/>
        <v>104678922</v>
      </c>
      <c r="H739" s="93">
        <f t="shared" si="106"/>
        <v>104678922</v>
      </c>
      <c r="I739" s="93">
        <f t="shared" si="106"/>
        <v>90762840</v>
      </c>
      <c r="J739" s="93">
        <f t="shared" si="106"/>
        <v>90762840</v>
      </c>
      <c r="K739" s="93">
        <f t="shared" si="106"/>
        <v>102048366</v>
      </c>
      <c r="L739" s="93">
        <f t="shared" si="106"/>
        <v>102048366</v>
      </c>
      <c r="M739" s="93">
        <f t="shared" si="106"/>
        <v>102386605</v>
      </c>
      <c r="N739" s="93">
        <f t="shared" si="106"/>
        <v>102386605</v>
      </c>
      <c r="O739" s="93">
        <f t="shared" si="107"/>
        <v>109903176</v>
      </c>
      <c r="P739" s="93">
        <f t="shared" si="107"/>
        <v>107168715</v>
      </c>
      <c r="Q739" s="93">
        <f t="shared" si="107"/>
        <v>98240953</v>
      </c>
      <c r="R739" s="93">
        <f t="shared" si="107"/>
        <v>98240953</v>
      </c>
      <c r="S739" s="93">
        <f t="shared" si="107"/>
        <v>103250290</v>
      </c>
      <c r="T739" s="93">
        <f t="shared" si="107"/>
        <v>103250290</v>
      </c>
      <c r="U739" s="93">
        <f t="shared" si="107"/>
        <v>105268219</v>
      </c>
      <c r="V739" s="93">
        <f t="shared" si="107"/>
        <v>105268219</v>
      </c>
      <c r="W739" s="93">
        <f t="shared" si="107"/>
        <v>101941467</v>
      </c>
      <c r="X739" s="93">
        <f t="shared" si="107"/>
        <v>101941467</v>
      </c>
      <c r="Y739" s="93">
        <f t="shared" si="107"/>
        <v>106367248</v>
      </c>
      <c r="Z739" s="93">
        <f t="shared" si="107"/>
        <v>106367248</v>
      </c>
    </row>
    <row r="740" spans="1:26" hidden="1" outlineLevel="1">
      <c r="C740" s="61">
        <v>5</v>
      </c>
      <c r="D740" s="75" t="s">
        <v>127</v>
      </c>
      <c r="E740" s="93">
        <f t="shared" si="106"/>
        <v>39766809</v>
      </c>
      <c r="F740" s="93">
        <f t="shared" si="106"/>
        <v>39947881</v>
      </c>
      <c r="G740" s="93">
        <f t="shared" si="106"/>
        <v>24230050</v>
      </c>
      <c r="H740" s="93">
        <f t="shared" si="106"/>
        <v>24230050</v>
      </c>
      <c r="I740" s="93">
        <f t="shared" si="106"/>
        <v>24583184</v>
      </c>
      <c r="J740" s="93">
        <f t="shared" si="106"/>
        <v>24583184</v>
      </c>
      <c r="K740" s="93">
        <f t="shared" si="106"/>
        <v>29015423</v>
      </c>
      <c r="L740" s="93">
        <f t="shared" si="106"/>
        <v>29015423</v>
      </c>
      <c r="M740" s="93">
        <f t="shared" si="106"/>
        <v>31743167</v>
      </c>
      <c r="N740" s="93">
        <f t="shared" si="106"/>
        <v>31743167</v>
      </c>
      <c r="O740" s="93">
        <f t="shared" si="107"/>
        <v>34810545</v>
      </c>
      <c r="P740" s="93">
        <f t="shared" si="107"/>
        <v>33918837</v>
      </c>
      <c r="Q740" s="93">
        <f t="shared" si="107"/>
        <v>34258266</v>
      </c>
      <c r="R740" s="93">
        <f t="shared" si="107"/>
        <v>34258266</v>
      </c>
      <c r="S740" s="93">
        <f t="shared" si="107"/>
        <v>38759690</v>
      </c>
      <c r="T740" s="93">
        <f t="shared" si="107"/>
        <v>38759690</v>
      </c>
      <c r="U740" s="93">
        <f t="shared" si="107"/>
        <v>43467925</v>
      </c>
      <c r="V740" s="93">
        <f t="shared" si="107"/>
        <v>43467925</v>
      </c>
      <c r="W740" s="93">
        <f t="shared" si="107"/>
        <v>46181041</v>
      </c>
      <c r="X740" s="93">
        <f t="shared" si="107"/>
        <v>46181041</v>
      </c>
      <c r="Y740" s="93">
        <f t="shared" si="107"/>
        <v>47075586</v>
      </c>
      <c r="Z740" s="93">
        <f t="shared" si="107"/>
        <v>47075586</v>
      </c>
    </row>
    <row r="741" spans="1:26" hidden="1" outlineLevel="1">
      <c r="C741" s="61">
        <v>6</v>
      </c>
      <c r="D741" s="75" t="s">
        <v>128</v>
      </c>
      <c r="E741" s="93">
        <f t="shared" si="106"/>
        <v>3883763</v>
      </c>
      <c r="F741" s="93">
        <f t="shared" si="106"/>
        <v>3884105</v>
      </c>
      <c r="G741" s="93">
        <f t="shared" si="106"/>
        <v>3248940</v>
      </c>
      <c r="H741" s="93">
        <f t="shared" si="106"/>
        <v>3248940</v>
      </c>
      <c r="I741" s="93">
        <f t="shared" si="106"/>
        <v>3140637</v>
      </c>
      <c r="J741" s="93">
        <f t="shared" si="106"/>
        <v>3140637</v>
      </c>
      <c r="K741" s="93">
        <f t="shared" si="106"/>
        <v>2989327</v>
      </c>
      <c r="L741" s="93">
        <f t="shared" si="106"/>
        <v>2989327</v>
      </c>
      <c r="M741" s="93">
        <f t="shared" si="106"/>
        <v>3028648</v>
      </c>
      <c r="N741" s="93">
        <f t="shared" si="106"/>
        <v>3028648</v>
      </c>
      <c r="O741" s="93">
        <f t="shared" si="107"/>
        <v>2679028</v>
      </c>
      <c r="P741" s="93">
        <f t="shared" si="107"/>
        <v>2608527</v>
      </c>
      <c r="Q741" s="93">
        <f t="shared" si="107"/>
        <v>2675991</v>
      </c>
      <c r="R741" s="93">
        <f t="shared" si="107"/>
        <v>2675991</v>
      </c>
      <c r="S741" s="93">
        <f t="shared" si="107"/>
        <v>2691568</v>
      </c>
      <c r="T741" s="93">
        <f t="shared" si="107"/>
        <v>2691568</v>
      </c>
      <c r="U741" s="93">
        <f t="shared" si="107"/>
        <v>3177568</v>
      </c>
      <c r="V741" s="93">
        <f t="shared" si="107"/>
        <v>3177568</v>
      </c>
      <c r="W741" s="93">
        <f t="shared" si="107"/>
        <v>3422331</v>
      </c>
      <c r="X741" s="93">
        <f t="shared" si="107"/>
        <v>3422331</v>
      </c>
      <c r="Y741" s="93">
        <f t="shared" si="107"/>
        <v>4261094</v>
      </c>
      <c r="Z741" s="93">
        <f t="shared" si="107"/>
        <v>4261094</v>
      </c>
    </row>
    <row r="742" spans="1:26" hidden="1" outlineLevel="1">
      <c r="C742" s="61">
        <v>7</v>
      </c>
      <c r="D742" s="75" t="s">
        <v>129</v>
      </c>
      <c r="E742" s="93">
        <f t="shared" si="106"/>
        <v>42062209</v>
      </c>
      <c r="F742" s="93">
        <f t="shared" si="106"/>
        <v>47560930</v>
      </c>
      <c r="G742" s="93">
        <f t="shared" si="106"/>
        <v>53164499</v>
      </c>
      <c r="H742" s="93">
        <f t="shared" si="106"/>
        <v>53164499</v>
      </c>
      <c r="I742" s="93">
        <f t="shared" si="106"/>
        <v>48215619</v>
      </c>
      <c r="J742" s="93">
        <f t="shared" si="106"/>
        <v>48215619</v>
      </c>
      <c r="K742" s="93">
        <f t="shared" si="106"/>
        <v>56929355</v>
      </c>
      <c r="L742" s="93">
        <f t="shared" si="106"/>
        <v>56929355</v>
      </c>
      <c r="M742" s="93">
        <f t="shared" si="106"/>
        <v>62870070</v>
      </c>
      <c r="N742" s="93">
        <f t="shared" si="106"/>
        <v>62870070</v>
      </c>
      <c r="O742" s="93">
        <f t="shared" si="107"/>
        <v>72237510</v>
      </c>
      <c r="P742" s="93">
        <f t="shared" si="107"/>
        <v>70456993</v>
      </c>
      <c r="Q742" s="93">
        <f t="shared" si="107"/>
        <v>70146920</v>
      </c>
      <c r="R742" s="93">
        <f t="shared" si="107"/>
        <v>70146920</v>
      </c>
      <c r="S742" s="93">
        <f t="shared" si="107"/>
        <v>90122953</v>
      </c>
      <c r="T742" s="93">
        <f t="shared" si="107"/>
        <v>90122953</v>
      </c>
      <c r="U742" s="93">
        <f t="shared" si="107"/>
        <v>97837905</v>
      </c>
      <c r="V742" s="93">
        <f t="shared" si="107"/>
        <v>97837905</v>
      </c>
      <c r="W742" s="93">
        <f t="shared" si="107"/>
        <v>101445884</v>
      </c>
      <c r="X742" s="93">
        <f t="shared" si="107"/>
        <v>101445884</v>
      </c>
      <c r="Y742" s="93">
        <f t="shared" si="107"/>
        <v>102355015</v>
      </c>
      <c r="Z742" s="93">
        <f t="shared" si="107"/>
        <v>102355015</v>
      </c>
    </row>
    <row r="743" spans="1:26" hidden="1" outlineLevel="1">
      <c r="C743" s="61">
        <v>8</v>
      </c>
      <c r="D743" s="75" t="s">
        <v>405</v>
      </c>
      <c r="E743" s="93">
        <f t="shared" si="106"/>
        <v>37378286</v>
      </c>
      <c r="F743" s="93">
        <f t="shared" si="106"/>
        <v>37550933</v>
      </c>
      <c r="G743" s="93">
        <f t="shared" si="106"/>
        <v>38662892</v>
      </c>
      <c r="H743" s="93">
        <f t="shared" si="106"/>
        <v>38662892</v>
      </c>
      <c r="I743" s="93">
        <f t="shared" si="106"/>
        <v>35710471</v>
      </c>
      <c r="J743" s="93">
        <f t="shared" si="106"/>
        <v>35710471</v>
      </c>
      <c r="K743" s="93">
        <f t="shared" si="106"/>
        <v>40272781</v>
      </c>
      <c r="L743" s="93">
        <f t="shared" si="106"/>
        <v>40272781</v>
      </c>
      <c r="M743" s="93">
        <f t="shared" si="106"/>
        <v>43805892</v>
      </c>
      <c r="N743" s="93">
        <f t="shared" si="106"/>
        <v>43805892</v>
      </c>
      <c r="O743" s="93">
        <f t="shared" si="107"/>
        <v>47371902</v>
      </c>
      <c r="P743" s="93">
        <f t="shared" si="107"/>
        <v>46204653</v>
      </c>
      <c r="Q743" s="93">
        <f t="shared" si="107"/>
        <v>48537804</v>
      </c>
      <c r="R743" s="93">
        <f t="shared" si="107"/>
        <v>48537804</v>
      </c>
      <c r="S743" s="93">
        <f t="shared" si="107"/>
        <v>61642689</v>
      </c>
      <c r="T743" s="93">
        <f t="shared" si="107"/>
        <v>61642689</v>
      </c>
      <c r="U743" s="93">
        <f t="shared" si="107"/>
        <v>72103150</v>
      </c>
      <c r="V743" s="93">
        <f t="shared" si="107"/>
        <v>72103150</v>
      </c>
      <c r="W743" s="93">
        <f t="shared" si="107"/>
        <v>72479509</v>
      </c>
      <c r="X743" s="93">
        <f t="shared" si="107"/>
        <v>72479509</v>
      </c>
      <c r="Y743" s="93">
        <f t="shared" si="107"/>
        <v>72978783</v>
      </c>
      <c r="Z743" s="93">
        <f t="shared" si="107"/>
        <v>72978783</v>
      </c>
    </row>
    <row r="744" spans="1:26" hidden="1" outlineLevel="1">
      <c r="C744" s="61">
        <v>9</v>
      </c>
      <c r="D744" s="75" t="s">
        <v>406</v>
      </c>
      <c r="E744" s="93">
        <f t="shared" si="106"/>
        <v>62689196</v>
      </c>
      <c r="F744" s="93">
        <f t="shared" si="106"/>
        <v>63197043</v>
      </c>
      <c r="G744" s="93">
        <f t="shared" si="106"/>
        <v>71129328</v>
      </c>
      <c r="H744" s="93">
        <f t="shared" si="106"/>
        <v>71129328</v>
      </c>
      <c r="I744" s="93">
        <f t="shared" si="106"/>
        <v>64820589</v>
      </c>
      <c r="J744" s="93">
        <f t="shared" si="106"/>
        <v>64820589</v>
      </c>
      <c r="K744" s="93">
        <f t="shared" si="106"/>
        <v>75420366</v>
      </c>
      <c r="L744" s="93">
        <f t="shared" si="106"/>
        <v>75420366</v>
      </c>
      <c r="M744" s="93">
        <f t="shared" si="106"/>
        <v>81175241</v>
      </c>
      <c r="N744" s="93">
        <f t="shared" si="106"/>
        <v>81175241</v>
      </c>
      <c r="O744" s="93">
        <f t="shared" si="107"/>
        <v>87272186</v>
      </c>
      <c r="P744" s="93">
        <f t="shared" si="107"/>
        <v>85145283</v>
      </c>
      <c r="Q744" s="93">
        <f t="shared" si="107"/>
        <v>87637401</v>
      </c>
      <c r="R744" s="93">
        <f t="shared" si="107"/>
        <v>87637401</v>
      </c>
      <c r="S744" s="93">
        <f t="shared" si="107"/>
        <v>109694929</v>
      </c>
      <c r="T744" s="93">
        <f t="shared" si="107"/>
        <v>109694929</v>
      </c>
      <c r="U744" s="93">
        <f t="shared" si="107"/>
        <v>100582868</v>
      </c>
      <c r="V744" s="93">
        <f t="shared" si="107"/>
        <v>100582868</v>
      </c>
      <c r="W744" s="93">
        <f t="shared" si="107"/>
        <v>102161393</v>
      </c>
      <c r="X744" s="93">
        <f t="shared" si="107"/>
        <v>102161393</v>
      </c>
      <c r="Y744" s="93">
        <f t="shared" si="107"/>
        <v>111755193</v>
      </c>
      <c r="Z744" s="93">
        <f t="shared" si="107"/>
        <v>111755193</v>
      </c>
    </row>
    <row r="745" spans="1:26" s="234" customFormat="1" hidden="1" outlineLevel="1">
      <c r="A745" s="4"/>
      <c r="B745" s="4"/>
      <c r="C745" s="86">
        <v>10</v>
      </c>
      <c r="D745" s="75" t="s">
        <v>407</v>
      </c>
      <c r="E745" s="93">
        <f t="shared" si="106"/>
        <v>0</v>
      </c>
      <c r="F745" s="93">
        <f t="shared" si="106"/>
        <v>0</v>
      </c>
      <c r="G745" s="93">
        <f t="shared" si="106"/>
        <v>0</v>
      </c>
      <c r="H745" s="93">
        <f t="shared" si="106"/>
        <v>0</v>
      </c>
      <c r="I745" s="93">
        <f t="shared" si="106"/>
        <v>0</v>
      </c>
      <c r="J745" s="93">
        <f t="shared" si="106"/>
        <v>0</v>
      </c>
      <c r="K745" s="93">
        <f t="shared" si="106"/>
        <v>0</v>
      </c>
      <c r="L745" s="93">
        <f t="shared" si="106"/>
        <v>0</v>
      </c>
      <c r="M745" s="93">
        <f t="shared" si="106"/>
        <v>0</v>
      </c>
      <c r="N745" s="93">
        <f t="shared" si="106"/>
        <v>0</v>
      </c>
      <c r="O745" s="93">
        <f t="shared" si="107"/>
        <v>0</v>
      </c>
      <c r="P745" s="93">
        <f t="shared" si="107"/>
        <v>0</v>
      </c>
      <c r="Q745" s="93">
        <f t="shared" si="107"/>
        <v>0</v>
      </c>
      <c r="R745" s="93">
        <f t="shared" si="107"/>
        <v>0</v>
      </c>
      <c r="S745" s="93">
        <f t="shared" si="107"/>
        <v>0</v>
      </c>
      <c r="T745" s="93">
        <f t="shared" si="107"/>
        <v>0</v>
      </c>
      <c r="U745" s="93">
        <f t="shared" si="107"/>
        <v>23123081</v>
      </c>
      <c r="V745" s="93">
        <f t="shared" si="107"/>
        <v>23123081</v>
      </c>
      <c r="W745" s="93">
        <f t="shared" si="107"/>
        <v>25413489</v>
      </c>
      <c r="X745" s="93">
        <f t="shared" si="107"/>
        <v>25413489</v>
      </c>
      <c r="Y745" s="93">
        <f t="shared" si="107"/>
        <v>27386160</v>
      </c>
      <c r="Z745" s="93">
        <f t="shared" si="107"/>
        <v>27386160</v>
      </c>
    </row>
    <row r="746" spans="1:26" hidden="1" outlineLevel="1">
      <c r="C746" s="61">
        <v>11</v>
      </c>
      <c r="D746" s="75" t="s">
        <v>420</v>
      </c>
      <c r="E746" s="93"/>
      <c r="F746" s="93"/>
      <c r="G746" s="93"/>
      <c r="H746" s="93"/>
      <c r="I746" s="93"/>
      <c r="J746" s="93"/>
      <c r="K746" s="93"/>
      <c r="L746" s="93"/>
      <c r="M746" s="93"/>
      <c r="N746" s="93"/>
      <c r="O746" s="93"/>
      <c r="P746" s="93"/>
      <c r="Q746" s="93"/>
      <c r="R746" s="93"/>
      <c r="S746" s="93"/>
      <c r="T746" s="93"/>
      <c r="U746" s="93"/>
      <c r="V746" s="93"/>
      <c r="W746" s="93">
        <f t="shared" ref="W746:Z747" si="108">ROUND(SUMIF($C$634:$C$713,$C746,W$634:W$713),0)</f>
        <v>4468878</v>
      </c>
      <c r="X746" s="93">
        <f t="shared" si="108"/>
        <v>4468878</v>
      </c>
      <c r="Y746" s="93">
        <f t="shared" si="108"/>
        <v>10221722</v>
      </c>
      <c r="Z746" s="93">
        <f t="shared" si="108"/>
        <v>10221722</v>
      </c>
    </row>
    <row r="747" spans="1:26" hidden="1" outlineLevel="1">
      <c r="C747" s="61">
        <v>12</v>
      </c>
      <c r="D747" s="75" t="s">
        <v>421</v>
      </c>
      <c r="E747" s="93"/>
      <c r="F747" s="93"/>
      <c r="G747" s="93"/>
      <c r="H747" s="93"/>
      <c r="I747" s="93"/>
      <c r="J747" s="93"/>
      <c r="K747" s="93"/>
      <c r="L747" s="93"/>
      <c r="M747" s="93"/>
      <c r="N747" s="93"/>
      <c r="O747" s="93"/>
      <c r="P747" s="93"/>
      <c r="Q747" s="93"/>
      <c r="R747" s="93"/>
      <c r="S747" s="93"/>
      <c r="T747" s="93"/>
      <c r="U747" s="93"/>
      <c r="V747" s="93"/>
      <c r="W747" s="93">
        <f t="shared" si="108"/>
        <v>5201065</v>
      </c>
      <c r="X747" s="93">
        <f t="shared" si="108"/>
        <v>5201065</v>
      </c>
      <c r="Y747" s="93">
        <f t="shared" si="108"/>
        <v>9650684</v>
      </c>
      <c r="Z747" s="93">
        <f t="shared" si="108"/>
        <v>9650684</v>
      </c>
    </row>
    <row r="748" spans="1:26" ht="13.5" hidden="1" outlineLevel="1" thickBot="1">
      <c r="C748" s="61"/>
      <c r="D748" s="76" t="s">
        <v>137</v>
      </c>
      <c r="E748" s="99">
        <f t="shared" ref="E748:Z748" si="109">SUM(E736:E747)</f>
        <v>574798054</v>
      </c>
      <c r="F748" s="99">
        <f t="shared" si="109"/>
        <v>581104979</v>
      </c>
      <c r="G748" s="99">
        <f t="shared" si="109"/>
        <v>578344819</v>
      </c>
      <c r="H748" s="99">
        <f t="shared" si="109"/>
        <v>578344819</v>
      </c>
      <c r="I748" s="99">
        <f t="shared" si="109"/>
        <v>519570303</v>
      </c>
      <c r="J748" s="99">
        <f t="shared" si="109"/>
        <v>519570303</v>
      </c>
      <c r="K748" s="99">
        <f t="shared" si="109"/>
        <v>591042227</v>
      </c>
      <c r="L748" s="99">
        <f t="shared" si="109"/>
        <v>591042227</v>
      </c>
      <c r="M748" s="99">
        <f t="shared" si="109"/>
        <v>619353551</v>
      </c>
      <c r="N748" s="99">
        <f t="shared" si="109"/>
        <v>619353551</v>
      </c>
      <c r="O748" s="99">
        <f t="shared" si="109"/>
        <v>652055690</v>
      </c>
      <c r="P748" s="99">
        <f t="shared" si="109"/>
        <v>635957608</v>
      </c>
      <c r="Q748" s="99">
        <f t="shared" si="109"/>
        <v>614698489</v>
      </c>
      <c r="R748" s="99">
        <f t="shared" si="109"/>
        <v>614698489</v>
      </c>
      <c r="S748" s="99">
        <f t="shared" si="109"/>
        <v>700512659</v>
      </c>
      <c r="T748" s="99">
        <f t="shared" si="109"/>
        <v>700512659</v>
      </c>
      <c r="U748" s="99">
        <f t="shared" si="109"/>
        <v>755337544</v>
      </c>
      <c r="V748" s="99">
        <f t="shared" si="109"/>
        <v>755337544</v>
      </c>
      <c r="W748" s="99">
        <f t="shared" si="109"/>
        <v>765030792</v>
      </c>
      <c r="X748" s="99">
        <f t="shared" si="109"/>
        <v>765030792</v>
      </c>
      <c r="Y748" s="99">
        <f t="shared" si="109"/>
        <v>811254768</v>
      </c>
      <c r="Z748" s="99">
        <f t="shared" si="109"/>
        <v>811254768</v>
      </c>
    </row>
    <row r="749" spans="1:26" hidden="1" outlineLevel="1">
      <c r="I749" s="9"/>
      <c r="J749" s="9"/>
      <c r="K749" s="9"/>
      <c r="L749" s="9"/>
      <c r="M749" s="9"/>
      <c r="N749" s="9">
        <f>N748+M748</f>
        <v>1238707102</v>
      </c>
      <c r="O749" s="9"/>
      <c r="P749" s="9">
        <f>P748+O748</f>
        <v>1288013298</v>
      </c>
      <c r="R749" s="9">
        <f>R748+Q748</f>
        <v>1229396978</v>
      </c>
      <c r="T749" s="9">
        <f>T748+S748</f>
        <v>1401025318</v>
      </c>
      <c r="U749" s="10"/>
      <c r="V749" s="9">
        <f>V748+U748</f>
        <v>1510675088</v>
      </c>
      <c r="W749" s="10"/>
      <c r="X749" s="9">
        <f>X748+W748</f>
        <v>1530061584</v>
      </c>
      <c r="Y749" s="10"/>
      <c r="Z749" s="9">
        <f>Z748+Y748</f>
        <v>1622509536</v>
      </c>
    </row>
    <row r="750" spans="1:26" ht="15" hidden="1" outlineLevel="1">
      <c r="C750" s="61"/>
      <c r="D750" s="77" t="s">
        <v>187</v>
      </c>
      <c r="I750" s="4"/>
      <c r="J750" s="4"/>
      <c r="K750" s="4"/>
      <c r="L750" s="4"/>
      <c r="M750" s="4"/>
      <c r="N750" s="4"/>
      <c r="U750" s="10"/>
      <c r="V750" s="10"/>
      <c r="W750" s="10"/>
      <c r="X750" s="10"/>
      <c r="Y750" s="10"/>
      <c r="Z750" s="10"/>
    </row>
    <row r="751" spans="1:26" hidden="1" outlineLevel="1">
      <c r="C751" s="61">
        <v>1</v>
      </c>
      <c r="D751" s="626" t="s">
        <v>123</v>
      </c>
      <c r="I751" s="4"/>
      <c r="J751" s="4"/>
      <c r="K751" s="4"/>
      <c r="L751" s="4"/>
      <c r="M751" s="4"/>
      <c r="N751" s="4"/>
      <c r="U751" s="10"/>
      <c r="V751" s="10"/>
      <c r="W751" s="10"/>
      <c r="X751" s="10"/>
      <c r="Y751" s="300">
        <v>57424945</v>
      </c>
      <c r="Z751" s="300">
        <v>57424945</v>
      </c>
    </row>
    <row r="752" spans="1:26" hidden="1" outlineLevel="1">
      <c r="C752" s="61">
        <v>2</v>
      </c>
      <c r="D752" s="627" t="s">
        <v>124</v>
      </c>
      <c r="I752" s="4"/>
      <c r="J752" s="4"/>
      <c r="K752" s="4"/>
      <c r="L752" s="4"/>
      <c r="M752" s="4"/>
      <c r="N752" s="4"/>
      <c r="U752" s="10"/>
      <c r="V752" s="10"/>
      <c r="W752" s="10"/>
      <c r="X752" s="10"/>
      <c r="Y752" s="629">
        <v>153040903</v>
      </c>
      <c r="Z752" s="629">
        <v>153040903</v>
      </c>
    </row>
    <row r="753" spans="1:26" hidden="1" outlineLevel="1">
      <c r="C753" s="61">
        <v>3</v>
      </c>
      <c r="D753" s="627" t="s">
        <v>125</v>
      </c>
      <c r="I753" s="4"/>
      <c r="J753" s="4"/>
      <c r="K753" s="4"/>
      <c r="L753" s="4"/>
      <c r="M753" s="4"/>
      <c r="N753" s="4"/>
      <c r="U753" s="10"/>
      <c r="V753" s="10"/>
      <c r="W753" s="10"/>
      <c r="X753" s="10"/>
      <c r="Y753" s="629">
        <v>12738080</v>
      </c>
      <c r="Z753" s="629">
        <v>12738080</v>
      </c>
    </row>
    <row r="754" spans="1:26" hidden="1" outlineLevel="1">
      <c r="C754" s="61">
        <v>4</v>
      </c>
      <c r="D754" s="627" t="s">
        <v>126</v>
      </c>
      <c r="I754" s="4"/>
      <c r="J754" s="4"/>
      <c r="K754" s="4"/>
      <c r="L754" s="4"/>
      <c r="M754" s="4"/>
      <c r="N754" s="4"/>
      <c r="U754" s="10"/>
      <c r="V754" s="10"/>
      <c r="W754" s="10"/>
      <c r="X754" s="10"/>
      <c r="Y754" s="629">
        <v>12724000</v>
      </c>
      <c r="Z754" s="629">
        <v>12724000</v>
      </c>
    </row>
    <row r="755" spans="1:26" s="234" customFormat="1" hidden="1" outlineLevel="1">
      <c r="A755" s="4"/>
      <c r="B755" s="4"/>
      <c r="C755" s="86">
        <v>5</v>
      </c>
      <c r="D755" s="79" t="s">
        <v>138</v>
      </c>
      <c r="E755" s="628">
        <v>0</v>
      </c>
      <c r="F755" s="628">
        <v>0</v>
      </c>
      <c r="G755" s="628">
        <v>29919124.98</v>
      </c>
      <c r="H755" s="628">
        <v>29916922.559999999</v>
      </c>
      <c r="I755" s="628">
        <v>26246758</v>
      </c>
      <c r="J755" s="628">
        <v>26573583.360000003</v>
      </c>
      <c r="K755" s="628">
        <v>25944615.5</v>
      </c>
      <c r="L755" s="628">
        <v>25944615.5</v>
      </c>
      <c r="M755" s="628">
        <v>109932514</v>
      </c>
      <c r="N755" s="628">
        <v>109932514</v>
      </c>
      <c r="O755" s="628">
        <v>111814927.23059286</v>
      </c>
      <c r="P755" s="628">
        <v>108872262.23059286</v>
      </c>
      <c r="Q755" s="628">
        <v>106224117</v>
      </c>
      <c r="R755" s="628">
        <v>106224116</v>
      </c>
      <c r="S755" s="97">
        <v>123767972</v>
      </c>
      <c r="T755" s="97">
        <v>123767972</v>
      </c>
      <c r="U755" s="300">
        <v>132400857</v>
      </c>
      <c r="V755" s="300">
        <v>132400857</v>
      </c>
      <c r="W755" s="300">
        <v>132400857</v>
      </c>
      <c r="X755" s="300">
        <v>132400857</v>
      </c>
      <c r="Y755" s="629">
        <v>140407990</v>
      </c>
      <c r="Z755" s="629">
        <v>140407990</v>
      </c>
    </row>
    <row r="756" spans="1:26" hidden="1" outlineLevel="1">
      <c r="C756" s="61">
        <v>6</v>
      </c>
      <c r="D756" s="79" t="s">
        <v>128</v>
      </c>
      <c r="E756" s="110">
        <v>0</v>
      </c>
      <c r="F756" s="110">
        <v>0</v>
      </c>
      <c r="G756" s="110">
        <v>1810000</v>
      </c>
      <c r="H756" s="110">
        <v>1810000</v>
      </c>
      <c r="I756" s="110">
        <v>1583750</v>
      </c>
      <c r="J756" s="110">
        <v>1583750</v>
      </c>
      <c r="K756" s="110">
        <v>1583750</v>
      </c>
      <c r="L756" s="110">
        <v>1583749</v>
      </c>
      <c r="M756" s="110">
        <v>1583751</v>
      </c>
      <c r="N756" s="110">
        <v>1583750</v>
      </c>
      <c r="O756" s="110">
        <v>24829652</v>
      </c>
      <c r="P756" s="111">
        <v>24176240</v>
      </c>
      <c r="Q756" s="110">
        <v>23588170</v>
      </c>
      <c r="R756" s="111">
        <v>23588170</v>
      </c>
      <c r="S756" s="94">
        <v>27277542</v>
      </c>
      <c r="T756" s="94">
        <v>27277542</v>
      </c>
      <c r="U756" s="301">
        <v>29180166</v>
      </c>
      <c r="V756" s="301">
        <v>29180166</v>
      </c>
      <c r="W756" s="301">
        <v>29180166</v>
      </c>
      <c r="X756" s="301">
        <v>29180166</v>
      </c>
      <c r="Y756" s="301">
        <v>31090902</v>
      </c>
      <c r="Z756" s="301">
        <v>31090902</v>
      </c>
    </row>
    <row r="757" spans="1:26" hidden="1" outlineLevel="1">
      <c r="C757" s="61"/>
      <c r="D757" s="80" t="s">
        <v>139</v>
      </c>
      <c r="E757" s="100">
        <f t="shared" ref="E757:N757" si="110">SUM(E755:E756)</f>
        <v>0</v>
      </c>
      <c r="F757" s="100">
        <f t="shared" si="110"/>
        <v>0</v>
      </c>
      <c r="G757" s="100">
        <f t="shared" si="110"/>
        <v>31729124.98</v>
      </c>
      <c r="H757" s="100">
        <f t="shared" si="110"/>
        <v>31726922.559999999</v>
      </c>
      <c r="I757" s="100">
        <f t="shared" si="110"/>
        <v>27830508</v>
      </c>
      <c r="J757" s="100">
        <f t="shared" si="110"/>
        <v>28157333.360000003</v>
      </c>
      <c r="K757" s="100">
        <f t="shared" si="110"/>
        <v>27528365.5</v>
      </c>
      <c r="L757" s="100">
        <f t="shared" si="110"/>
        <v>27528364.5</v>
      </c>
      <c r="M757" s="100">
        <f t="shared" si="110"/>
        <v>111516265</v>
      </c>
      <c r="N757" s="100">
        <f t="shared" si="110"/>
        <v>111516264</v>
      </c>
      <c r="O757" s="100">
        <f t="shared" ref="O757:T757" si="111">SUM(O755:O756)</f>
        <v>136644579.23059285</v>
      </c>
      <c r="P757" s="100">
        <f t="shared" si="111"/>
        <v>133048502.23059286</v>
      </c>
      <c r="Q757" s="100">
        <f t="shared" si="111"/>
        <v>129812287</v>
      </c>
      <c r="R757" s="100">
        <f t="shared" si="111"/>
        <v>129812286</v>
      </c>
      <c r="S757" s="100">
        <f t="shared" si="111"/>
        <v>151045514</v>
      </c>
      <c r="T757" s="100">
        <f t="shared" si="111"/>
        <v>151045514</v>
      </c>
      <c r="U757" s="100">
        <f>SUM(U755:U756)</f>
        <v>161581023</v>
      </c>
      <c r="V757" s="100">
        <f>SUM(V755:V756)</f>
        <v>161581023</v>
      </c>
      <c r="W757" s="100">
        <f t="shared" ref="W757:X757" si="112">SUM(W755:W756)</f>
        <v>161581023</v>
      </c>
      <c r="X757" s="100">
        <f t="shared" si="112"/>
        <v>161581023</v>
      </c>
      <c r="Y757" s="100">
        <f>SUM(Y751:Y756)</f>
        <v>407426820</v>
      </c>
      <c r="Z757" s="100">
        <f>SUM(Z751:Z756)</f>
        <v>407426820</v>
      </c>
    </row>
    <row r="758" spans="1:26" hidden="1" outlineLevel="1">
      <c r="H758" s="9">
        <f>H757+G757</f>
        <v>63456047.539999999</v>
      </c>
      <c r="J758" s="9">
        <f>J757+I757</f>
        <v>55987841.359999999</v>
      </c>
      <c r="L758" s="9">
        <f>L757+K757</f>
        <v>55056730</v>
      </c>
      <c r="N758" s="9">
        <f>N757+M757</f>
        <v>223032529</v>
      </c>
      <c r="O758" s="9"/>
      <c r="P758" s="9">
        <f>P757+O757</f>
        <v>269693081.46118569</v>
      </c>
      <c r="R758" s="9">
        <f>R757+Q757</f>
        <v>259624573</v>
      </c>
      <c r="T758" s="9">
        <f>T757+S757</f>
        <v>302091028</v>
      </c>
      <c r="U758" s="10"/>
      <c r="V758" s="9">
        <f>V757+U757</f>
        <v>323162046</v>
      </c>
      <c r="W758" s="10"/>
      <c r="X758" s="9">
        <f>X757+W757</f>
        <v>323162046</v>
      </c>
      <c r="Y758" s="10"/>
      <c r="Z758" s="9">
        <f>Z757+Y757</f>
        <v>814853640</v>
      </c>
    </row>
    <row r="759" spans="1:26" ht="15" hidden="1" outlineLevel="1">
      <c r="C759" s="61"/>
      <c r="D759" s="77" t="s">
        <v>188</v>
      </c>
      <c r="E759" s="147"/>
      <c r="F759" s="148"/>
      <c r="G759" s="147"/>
      <c r="H759" s="148"/>
      <c r="I759" s="147"/>
      <c r="J759" s="148"/>
      <c r="K759" s="147"/>
      <c r="L759" s="148"/>
      <c r="M759" s="147"/>
      <c r="N759" s="148"/>
      <c r="O759" s="147"/>
      <c r="P759" s="148"/>
      <c r="Q759" s="147"/>
      <c r="R759" s="148"/>
      <c r="S759" s="147"/>
      <c r="T759" s="148"/>
      <c r="U759" s="147"/>
      <c r="V759" s="148"/>
      <c r="W759" s="147"/>
      <c r="X759" s="148"/>
      <c r="Y759" s="147"/>
      <c r="Z759" s="148"/>
    </row>
    <row r="760" spans="1:26" hidden="1" outlineLevel="1">
      <c r="C760" s="61">
        <v>1</v>
      </c>
      <c r="D760" s="78" t="s">
        <v>123</v>
      </c>
      <c r="E760" s="9"/>
      <c r="F760" s="9"/>
      <c r="G760" s="9"/>
      <c r="H760" s="9"/>
      <c r="I760" s="9"/>
      <c r="J760" s="9"/>
      <c r="K760" s="9">
        <v>2639460</v>
      </c>
      <c r="L760" s="9">
        <v>2639460</v>
      </c>
      <c r="M760" s="9">
        <v>6619981</v>
      </c>
      <c r="N760" s="9">
        <v>6619981</v>
      </c>
      <c r="O760" s="9">
        <v>8071395</v>
      </c>
      <c r="P760" s="9">
        <v>7858990</v>
      </c>
      <c r="Q760" s="9">
        <v>6826602</v>
      </c>
      <c r="R760" s="9">
        <v>6826602</v>
      </c>
      <c r="S760" s="9">
        <v>7995254</v>
      </c>
      <c r="T760" s="9">
        <v>7995254</v>
      </c>
      <c r="U760" s="9">
        <v>10375721</v>
      </c>
      <c r="V760" s="9">
        <v>10375721</v>
      </c>
      <c r="W760" s="9">
        <v>7576555</v>
      </c>
      <c r="X760" s="9">
        <v>7576555</v>
      </c>
      <c r="Y760" s="9">
        <v>8202611</v>
      </c>
      <c r="Z760" s="9">
        <v>8202611</v>
      </c>
    </row>
    <row r="761" spans="1:26" hidden="1" outlineLevel="1">
      <c r="C761" s="61">
        <v>2</v>
      </c>
      <c r="D761" s="79" t="s">
        <v>124</v>
      </c>
      <c r="E761" s="9"/>
      <c r="F761" s="9"/>
      <c r="G761" s="9"/>
      <c r="H761" s="9"/>
      <c r="I761" s="9"/>
      <c r="J761" s="9"/>
      <c r="K761" s="9">
        <v>1298671</v>
      </c>
      <c r="L761" s="9">
        <v>1298671</v>
      </c>
      <c r="M761" s="9">
        <v>3397318</v>
      </c>
      <c r="N761" s="9">
        <v>3397318</v>
      </c>
      <c r="O761" s="9">
        <v>4285361</v>
      </c>
      <c r="P761" s="9">
        <v>4172588</v>
      </c>
      <c r="Q761" s="9">
        <v>2284898</v>
      </c>
      <c r="R761" s="9">
        <v>2284898</v>
      </c>
      <c r="S761" s="9">
        <v>2688987</v>
      </c>
      <c r="T761" s="9">
        <v>2688987</v>
      </c>
      <c r="U761" s="9">
        <v>3433512</v>
      </c>
      <c r="V761" s="9">
        <v>3433512</v>
      </c>
      <c r="W761" s="9">
        <v>3325298</v>
      </c>
      <c r="X761" s="9">
        <v>3325298</v>
      </c>
      <c r="Y761" s="9">
        <v>3450589</v>
      </c>
      <c r="Z761" s="9">
        <v>3450589</v>
      </c>
    </row>
    <row r="762" spans="1:26" hidden="1" outlineLevel="1">
      <c r="C762" s="61">
        <v>3</v>
      </c>
      <c r="D762" s="79" t="s">
        <v>125</v>
      </c>
      <c r="E762" s="9"/>
      <c r="F762" s="9"/>
      <c r="G762" s="9"/>
      <c r="H762" s="9"/>
      <c r="I762" s="9"/>
      <c r="J762" s="9"/>
      <c r="K762" s="9">
        <v>1769000</v>
      </c>
      <c r="L762" s="9">
        <v>1769000</v>
      </c>
      <c r="M762" s="9">
        <v>4315664</v>
      </c>
      <c r="N762" s="9">
        <v>4315664</v>
      </c>
      <c r="O762" s="9">
        <v>4993266</v>
      </c>
      <c r="P762" s="9">
        <v>4861865</v>
      </c>
      <c r="Q762" s="9">
        <v>3933022</v>
      </c>
      <c r="R762" s="9">
        <v>3933022</v>
      </c>
      <c r="S762" s="9">
        <v>4425304</v>
      </c>
      <c r="T762" s="9">
        <v>4425304</v>
      </c>
      <c r="U762" s="9">
        <v>5732962</v>
      </c>
      <c r="V762" s="9">
        <v>5732962</v>
      </c>
      <c r="W762" s="9">
        <v>5695519</v>
      </c>
      <c r="X762" s="9">
        <v>5695519</v>
      </c>
      <c r="Y762" s="9">
        <v>6280311</v>
      </c>
      <c r="Z762" s="9">
        <v>6280311</v>
      </c>
    </row>
    <row r="763" spans="1:26" hidden="1" outlineLevel="1">
      <c r="C763" s="61">
        <v>4</v>
      </c>
      <c r="D763" s="79" t="s">
        <v>126</v>
      </c>
      <c r="E763" s="9"/>
      <c r="F763" s="9"/>
      <c r="G763" s="9"/>
      <c r="H763" s="9"/>
      <c r="I763" s="9"/>
      <c r="J763" s="9"/>
      <c r="K763" s="9">
        <v>1490547</v>
      </c>
      <c r="L763" s="9">
        <v>1490547</v>
      </c>
      <c r="M763" s="9">
        <v>3769163</v>
      </c>
      <c r="N763" s="9">
        <v>3769163</v>
      </c>
      <c r="O763" s="9">
        <v>4411772</v>
      </c>
      <c r="P763" s="9">
        <v>4295673</v>
      </c>
      <c r="Q763" s="9">
        <v>3305611</v>
      </c>
      <c r="R763" s="9">
        <v>3305611</v>
      </c>
      <c r="S763" s="9">
        <v>3682631</v>
      </c>
      <c r="T763" s="9">
        <v>3682631</v>
      </c>
      <c r="U763" s="9">
        <v>4743008</v>
      </c>
      <c r="V763" s="9">
        <v>4743008</v>
      </c>
      <c r="W763" s="9">
        <v>4367730</v>
      </c>
      <c r="X763" s="9">
        <v>4367730</v>
      </c>
      <c r="Y763" s="9">
        <v>4650534</v>
      </c>
      <c r="Z763" s="9">
        <v>4650534</v>
      </c>
    </row>
    <row r="764" spans="1:26" hidden="1" outlineLevel="1">
      <c r="C764" s="61">
        <v>5</v>
      </c>
      <c r="D764" s="79" t="s">
        <v>127</v>
      </c>
      <c r="E764" s="9"/>
      <c r="F764" s="9"/>
      <c r="G764" s="9"/>
      <c r="H764" s="9"/>
      <c r="I764" s="9"/>
      <c r="J764" s="9"/>
      <c r="K764" s="9">
        <v>233995</v>
      </c>
      <c r="L764" s="9">
        <v>233995</v>
      </c>
      <c r="M764" s="9">
        <v>602841</v>
      </c>
      <c r="N764" s="9">
        <v>602841</v>
      </c>
      <c r="O764" s="9">
        <v>802715</v>
      </c>
      <c r="P764" s="9">
        <v>781591</v>
      </c>
      <c r="Q764" s="9">
        <v>575907</v>
      </c>
      <c r="R764" s="9">
        <v>575907</v>
      </c>
      <c r="S764" s="9">
        <v>665844</v>
      </c>
      <c r="T764" s="9">
        <v>665844</v>
      </c>
      <c r="U764" s="9">
        <v>845847</v>
      </c>
      <c r="V764" s="9">
        <v>845847</v>
      </c>
      <c r="W764" s="9">
        <v>786191</v>
      </c>
      <c r="X764" s="9">
        <v>786191</v>
      </c>
      <c r="Y764" s="9">
        <v>877572</v>
      </c>
      <c r="Z764" s="9">
        <v>877572</v>
      </c>
    </row>
    <row r="765" spans="1:26" hidden="1" outlineLevel="1">
      <c r="C765" s="61">
        <v>6</v>
      </c>
      <c r="D765" s="79" t="s">
        <v>128</v>
      </c>
      <c r="E765" s="9"/>
      <c r="F765" s="9"/>
      <c r="G765" s="9"/>
      <c r="H765" s="9"/>
      <c r="I765" s="9"/>
      <c r="J765" s="9"/>
      <c r="K765" s="9">
        <v>53819</v>
      </c>
      <c r="L765" s="9">
        <v>53819</v>
      </c>
      <c r="M765" s="9">
        <v>135217</v>
      </c>
      <c r="N765" s="9">
        <v>135217</v>
      </c>
      <c r="O765" s="9">
        <v>151694</v>
      </c>
      <c r="P765" s="9">
        <v>147702</v>
      </c>
      <c r="Q765" s="9">
        <v>131101</v>
      </c>
      <c r="R765" s="9">
        <v>131101</v>
      </c>
      <c r="S765" s="9">
        <v>230485</v>
      </c>
      <c r="T765" s="9">
        <v>230485</v>
      </c>
      <c r="U765" s="9">
        <v>520039</v>
      </c>
      <c r="V765" s="9">
        <v>520039</v>
      </c>
      <c r="W765" s="9">
        <v>425126</v>
      </c>
      <c r="X765" s="9">
        <v>425126</v>
      </c>
      <c r="Y765" s="9">
        <v>459681</v>
      </c>
      <c r="Z765" s="9">
        <v>459681</v>
      </c>
    </row>
    <row r="766" spans="1:26" hidden="1" outlineLevel="1">
      <c r="C766" s="61">
        <v>7</v>
      </c>
      <c r="D766" s="79" t="s">
        <v>129</v>
      </c>
      <c r="E766" s="9"/>
      <c r="F766" s="9"/>
      <c r="G766" s="9"/>
      <c r="H766" s="9"/>
      <c r="I766" s="9"/>
      <c r="J766" s="9"/>
      <c r="K766" s="9">
        <v>994478</v>
      </c>
      <c r="L766" s="9">
        <v>994478</v>
      </c>
      <c r="M766" s="9">
        <v>2676162</v>
      </c>
      <c r="N766" s="9">
        <v>2676162</v>
      </c>
      <c r="O766" s="9">
        <v>3191898</v>
      </c>
      <c r="P766" s="9">
        <v>3107901</v>
      </c>
      <c r="Q766" s="9">
        <v>2542417</v>
      </c>
      <c r="R766" s="9">
        <v>2542417</v>
      </c>
      <c r="S766" s="9">
        <v>2970690</v>
      </c>
      <c r="T766" s="9">
        <v>2970690</v>
      </c>
      <c r="U766" s="9">
        <v>3903427</v>
      </c>
      <c r="V766" s="9">
        <v>3903427</v>
      </c>
      <c r="W766" s="9">
        <v>6569065</v>
      </c>
      <c r="X766" s="9">
        <v>6569065</v>
      </c>
      <c r="Y766" s="9">
        <v>7122063</v>
      </c>
      <c r="Z766" s="9">
        <v>7122063</v>
      </c>
    </row>
    <row r="767" spans="1:26" hidden="1" outlineLevel="1">
      <c r="C767" s="61">
        <v>8</v>
      </c>
      <c r="D767" s="79" t="s">
        <v>405</v>
      </c>
      <c r="E767" s="9"/>
      <c r="F767" s="9"/>
      <c r="G767" s="9"/>
      <c r="H767" s="9"/>
      <c r="I767" s="9"/>
      <c r="J767" s="9"/>
      <c r="K767" s="9">
        <v>287814</v>
      </c>
      <c r="L767" s="9">
        <v>287814</v>
      </c>
      <c r="M767" s="9">
        <v>794398</v>
      </c>
      <c r="N767" s="9">
        <v>794398</v>
      </c>
      <c r="O767" s="9">
        <v>1017615</v>
      </c>
      <c r="P767" s="9">
        <v>990836</v>
      </c>
      <c r="Q767" s="9">
        <v>833426</v>
      </c>
      <c r="R767" s="9">
        <v>833426</v>
      </c>
      <c r="S767" s="9">
        <v>1131935</v>
      </c>
      <c r="T767" s="9">
        <v>1131935</v>
      </c>
      <c r="U767" s="9">
        <v>1528790</v>
      </c>
      <c r="V767" s="9">
        <v>1528790</v>
      </c>
      <c r="W767" s="9">
        <v>2405163</v>
      </c>
      <c r="X767" s="9">
        <v>2405163</v>
      </c>
      <c r="Y767" s="9">
        <v>2417800</v>
      </c>
      <c r="Z767" s="9">
        <v>2417800</v>
      </c>
    </row>
    <row r="768" spans="1:26" hidden="1" outlineLevel="1">
      <c r="C768" s="61">
        <v>9</v>
      </c>
      <c r="D768" s="79" t="s">
        <v>406</v>
      </c>
      <c r="E768" s="9"/>
      <c r="F768" s="9"/>
      <c r="G768" s="9"/>
      <c r="H768" s="9"/>
      <c r="I768" s="9"/>
      <c r="J768" s="9"/>
      <c r="K768" s="9">
        <v>1097435</v>
      </c>
      <c r="L768" s="9">
        <v>1097435</v>
      </c>
      <c r="M768" s="9">
        <v>2664894</v>
      </c>
      <c r="N768" s="9">
        <v>2664894</v>
      </c>
      <c r="O768" s="9">
        <v>3387837</v>
      </c>
      <c r="P768" s="9">
        <v>3298683</v>
      </c>
      <c r="Q768" s="9">
        <v>2561146</v>
      </c>
      <c r="R768" s="9">
        <v>2561146</v>
      </c>
      <c r="S768" s="9">
        <v>3078250</v>
      </c>
      <c r="T768" s="9">
        <v>3078250</v>
      </c>
      <c r="U768" s="9">
        <v>2581399</v>
      </c>
      <c r="V768" s="9">
        <v>2581399</v>
      </c>
      <c r="W768" s="9">
        <v>2638109</v>
      </c>
      <c r="X768" s="9">
        <v>2638109</v>
      </c>
      <c r="Y768" s="9">
        <v>2853601</v>
      </c>
      <c r="Z768" s="9">
        <v>2853601</v>
      </c>
    </row>
    <row r="769" spans="1:26" hidden="1" outlineLevel="1">
      <c r="C769" s="61">
        <v>10</v>
      </c>
      <c r="D769" s="79" t="s">
        <v>407</v>
      </c>
      <c r="E769" s="9"/>
      <c r="F769" s="9"/>
      <c r="G769" s="9"/>
      <c r="H769" s="9"/>
      <c r="I769" s="9"/>
      <c r="J769" s="9"/>
      <c r="K769" s="9"/>
      <c r="L769" s="9"/>
      <c r="M769" s="9"/>
      <c r="N769" s="9"/>
      <c r="O769" s="9"/>
      <c r="P769" s="9"/>
      <c r="Q769" s="9">
        <v>0</v>
      </c>
      <c r="R769" s="9">
        <v>0</v>
      </c>
      <c r="S769" s="9"/>
      <c r="T769" s="9"/>
      <c r="U769" s="9">
        <v>1459869</v>
      </c>
      <c r="V769" s="9">
        <v>1459869</v>
      </c>
      <c r="W769" s="9">
        <v>1438439</v>
      </c>
      <c r="X769" s="9">
        <v>1438439</v>
      </c>
      <c r="Y769" s="9">
        <v>1534258</v>
      </c>
      <c r="Z769" s="9">
        <v>1534258</v>
      </c>
    </row>
    <row r="770" spans="1:26" hidden="1" outlineLevel="1">
      <c r="C770" s="61">
        <v>11</v>
      </c>
      <c r="D770" s="79" t="s">
        <v>420</v>
      </c>
      <c r="E770" s="9"/>
      <c r="F770" s="9"/>
      <c r="G770" s="9"/>
      <c r="H770" s="9"/>
      <c r="I770" s="9"/>
      <c r="J770" s="9"/>
      <c r="K770" s="9"/>
      <c r="L770" s="9"/>
      <c r="M770" s="9"/>
      <c r="N770" s="9"/>
      <c r="O770" s="9"/>
      <c r="P770" s="9"/>
      <c r="S770" s="9"/>
      <c r="T770" s="9"/>
      <c r="U770" s="9"/>
      <c r="V770" s="9"/>
      <c r="W770" s="9">
        <v>1554912</v>
      </c>
      <c r="X770" s="9">
        <v>1554912</v>
      </c>
      <c r="Y770" s="9">
        <v>1820813</v>
      </c>
      <c r="Z770" s="9">
        <v>1820813</v>
      </c>
    </row>
    <row r="771" spans="1:26" hidden="1" outlineLevel="1">
      <c r="C771" s="61">
        <v>12</v>
      </c>
      <c r="D771" s="79" t="s">
        <v>421</v>
      </c>
      <c r="E771" s="310"/>
      <c r="F771" s="107"/>
      <c r="G771" s="107"/>
      <c r="H771" s="107"/>
      <c r="I771" s="107"/>
      <c r="J771" s="107"/>
      <c r="K771" s="107"/>
      <c r="L771" s="107"/>
      <c r="M771" s="107"/>
      <c r="N771" s="107"/>
      <c r="O771" s="107"/>
      <c r="P771" s="107"/>
      <c r="Q771" s="107"/>
      <c r="R771" s="107"/>
      <c r="S771" s="107"/>
      <c r="T771" s="107"/>
      <c r="U771" s="107"/>
      <c r="V771" s="107"/>
      <c r="W771" s="107">
        <v>576540</v>
      </c>
      <c r="X771" s="107">
        <v>576540</v>
      </c>
      <c r="Y771" s="107">
        <v>1002939</v>
      </c>
      <c r="Z771" s="107">
        <v>1002939</v>
      </c>
    </row>
    <row r="772" spans="1:26" hidden="1" outlineLevel="1">
      <c r="C772" s="61"/>
      <c r="D772" s="81" t="s">
        <v>140</v>
      </c>
      <c r="E772" s="98">
        <f t="shared" ref="E772:Z772" si="113">SUM(E760:E771)</f>
        <v>0</v>
      </c>
      <c r="F772" s="98">
        <f t="shared" si="113"/>
        <v>0</v>
      </c>
      <c r="G772" s="98">
        <f t="shared" si="113"/>
        <v>0</v>
      </c>
      <c r="H772" s="98">
        <f t="shared" si="113"/>
        <v>0</v>
      </c>
      <c r="I772" s="98">
        <f t="shared" si="113"/>
        <v>0</v>
      </c>
      <c r="J772" s="98">
        <f t="shared" si="113"/>
        <v>0</v>
      </c>
      <c r="K772" s="98">
        <f t="shared" si="113"/>
        <v>9865219</v>
      </c>
      <c r="L772" s="98">
        <f t="shared" si="113"/>
        <v>9865219</v>
      </c>
      <c r="M772" s="98">
        <f t="shared" si="113"/>
        <v>24975638</v>
      </c>
      <c r="N772" s="98">
        <f t="shared" si="113"/>
        <v>24975638</v>
      </c>
      <c r="O772" s="98">
        <f t="shared" si="113"/>
        <v>30313553</v>
      </c>
      <c r="P772" s="98">
        <f t="shared" si="113"/>
        <v>29515829</v>
      </c>
      <c r="Q772" s="98">
        <f t="shared" si="113"/>
        <v>22994130</v>
      </c>
      <c r="R772" s="98">
        <f t="shared" si="113"/>
        <v>22994130</v>
      </c>
      <c r="S772" s="98">
        <f t="shared" si="113"/>
        <v>26869380</v>
      </c>
      <c r="T772" s="98">
        <f t="shared" si="113"/>
        <v>26869380</v>
      </c>
      <c r="U772" s="98">
        <f t="shared" si="113"/>
        <v>35124574</v>
      </c>
      <c r="V772" s="98">
        <f t="shared" si="113"/>
        <v>35124574</v>
      </c>
      <c r="W772" s="98">
        <f t="shared" si="113"/>
        <v>37358647</v>
      </c>
      <c r="X772" s="98">
        <f t="shared" si="113"/>
        <v>37358647</v>
      </c>
      <c r="Y772" s="98">
        <f t="shared" si="113"/>
        <v>40672772</v>
      </c>
      <c r="Z772" s="98">
        <f t="shared" si="113"/>
        <v>40672772</v>
      </c>
    </row>
    <row r="773" spans="1:26" hidden="1" outlineLevel="1">
      <c r="C773" s="61"/>
      <c r="D773" s="69"/>
      <c r="L773" s="119"/>
      <c r="N773" s="119">
        <f>N772+M772</f>
        <v>49951276</v>
      </c>
      <c r="P773" s="119"/>
      <c r="R773" s="119"/>
      <c r="U773" s="10"/>
      <c r="V773" s="10"/>
      <c r="W773" s="10"/>
      <c r="X773" s="10"/>
      <c r="Y773" s="10"/>
      <c r="Z773" s="10"/>
    </row>
    <row r="774" spans="1:26" hidden="1" outlineLevel="1">
      <c r="C774" s="61">
        <v>13</v>
      </c>
      <c r="D774" s="68" t="s">
        <v>141</v>
      </c>
      <c r="E774" s="109"/>
      <c r="F774" s="109"/>
      <c r="G774" s="109"/>
      <c r="H774" s="109"/>
      <c r="I774" s="109"/>
      <c r="J774" s="109"/>
      <c r="K774" s="109">
        <v>2634781</v>
      </c>
      <c r="L774" s="109">
        <v>2634781</v>
      </c>
      <c r="M774" s="4">
        <v>6417156</v>
      </c>
      <c r="N774" s="4">
        <v>6417156</v>
      </c>
      <c r="O774" s="4">
        <v>7256038</v>
      </c>
      <c r="P774" s="4">
        <v>7065090</v>
      </c>
      <c r="Q774" s="9">
        <v>5464007</v>
      </c>
      <c r="R774" s="9">
        <v>5464007</v>
      </c>
      <c r="S774" s="9">
        <v>5972111</v>
      </c>
      <c r="T774" s="9">
        <v>5972111</v>
      </c>
      <c r="U774" s="9">
        <v>7813119</v>
      </c>
      <c r="V774" s="9">
        <v>7813119</v>
      </c>
      <c r="W774" s="9">
        <v>7710499</v>
      </c>
      <c r="X774" s="9">
        <v>7710499</v>
      </c>
      <c r="Y774" s="9">
        <v>8596623</v>
      </c>
      <c r="Z774" s="9">
        <v>8596623</v>
      </c>
    </row>
    <row r="775" spans="1:26" ht="13.5" hidden="1" outlineLevel="1" thickBot="1">
      <c r="C775" s="61"/>
      <c r="D775" s="82"/>
      <c r="E775" s="122"/>
      <c r="F775" s="122"/>
      <c r="G775" s="122"/>
      <c r="H775" s="122"/>
      <c r="I775" s="122"/>
      <c r="J775" s="122"/>
      <c r="K775" s="122"/>
      <c r="L775" s="119"/>
      <c r="M775" s="122"/>
      <c r="N775" s="119">
        <f>N774+M774</f>
        <v>12834312</v>
      </c>
      <c r="P775" s="119"/>
      <c r="R775" s="119"/>
      <c r="U775" s="10"/>
      <c r="V775" s="10"/>
      <c r="W775" s="10"/>
      <c r="X775" s="10"/>
      <c r="Y775" s="10"/>
      <c r="Z775" s="10"/>
    </row>
    <row r="776" spans="1:26" s="38" customFormat="1" hidden="1" outlineLevel="1">
      <c r="A776" s="7"/>
      <c r="B776" s="7"/>
      <c r="C776" s="71"/>
      <c r="D776" s="140" t="s">
        <v>142</v>
      </c>
      <c r="E776" s="141">
        <f t="shared" ref="E776:L776" si="114">E774+E772</f>
        <v>0</v>
      </c>
      <c r="F776" s="141">
        <f t="shared" si="114"/>
        <v>0</v>
      </c>
      <c r="G776" s="141">
        <f t="shared" si="114"/>
        <v>0</v>
      </c>
      <c r="H776" s="141">
        <f t="shared" si="114"/>
        <v>0</v>
      </c>
      <c r="I776" s="141">
        <f t="shared" si="114"/>
        <v>0</v>
      </c>
      <c r="J776" s="141">
        <f t="shared" si="114"/>
        <v>0</v>
      </c>
      <c r="K776" s="141">
        <f t="shared" si="114"/>
        <v>12500000</v>
      </c>
      <c r="L776" s="141">
        <f t="shared" si="114"/>
        <v>12500000</v>
      </c>
      <c r="M776" s="141">
        <f t="shared" ref="M776:T776" si="115">M774+M772</f>
        <v>31392794</v>
      </c>
      <c r="N776" s="141">
        <f t="shared" si="115"/>
        <v>31392794</v>
      </c>
      <c r="O776" s="141">
        <f t="shared" si="115"/>
        <v>37569591</v>
      </c>
      <c r="P776" s="141">
        <f t="shared" si="115"/>
        <v>36580919</v>
      </c>
      <c r="Q776" s="141">
        <f t="shared" si="115"/>
        <v>28458137</v>
      </c>
      <c r="R776" s="141">
        <f t="shared" si="115"/>
        <v>28458137</v>
      </c>
      <c r="S776" s="141">
        <f t="shared" si="115"/>
        <v>32841491</v>
      </c>
      <c r="T776" s="141">
        <f t="shared" si="115"/>
        <v>32841491</v>
      </c>
      <c r="U776" s="141">
        <f>U774+U772</f>
        <v>42937693</v>
      </c>
      <c r="V776" s="141">
        <f>V774+V772</f>
        <v>42937693</v>
      </c>
      <c r="W776" s="141">
        <f t="shared" ref="W776:Z776" si="116">W774+W772</f>
        <v>45069146</v>
      </c>
      <c r="X776" s="141">
        <f t="shared" si="116"/>
        <v>45069146</v>
      </c>
      <c r="Y776" s="141">
        <f t="shared" si="116"/>
        <v>49269395</v>
      </c>
      <c r="Z776" s="141">
        <f t="shared" si="116"/>
        <v>49269395</v>
      </c>
    </row>
    <row r="777" spans="1:26" s="42" customFormat="1" hidden="1" outlineLevel="1" collapsed="1">
      <c r="A777" s="118"/>
      <c r="B777" s="118"/>
      <c r="C777" s="347"/>
      <c r="D777" s="142"/>
      <c r="E777" s="149"/>
      <c r="F777" s="149"/>
      <c r="G777" s="149"/>
      <c r="H777" s="149"/>
      <c r="I777" s="149"/>
      <c r="J777" s="149"/>
      <c r="K777" s="149"/>
      <c r="L777" s="348">
        <f>L776+K776</f>
        <v>25000000</v>
      </c>
      <c r="M777" s="149"/>
      <c r="N777" s="348">
        <f>N776+M776</f>
        <v>62785588</v>
      </c>
      <c r="O777" s="149"/>
      <c r="P777" s="348">
        <f>P776+O776</f>
        <v>74150510</v>
      </c>
      <c r="Q777" s="149"/>
      <c r="R777" s="348">
        <f>R776+Q776</f>
        <v>56916274</v>
      </c>
      <c r="S777" s="149"/>
      <c r="T777" s="348">
        <f>T776+S776</f>
        <v>65682982</v>
      </c>
      <c r="U777" s="149"/>
      <c r="V777" s="348">
        <f>V776+U776</f>
        <v>85875386</v>
      </c>
      <c r="W777" s="149"/>
      <c r="X777" s="348">
        <f>X776+W776</f>
        <v>90138292</v>
      </c>
      <c r="Y777" s="149"/>
      <c r="Z777" s="348">
        <f>Z776+Y776</f>
        <v>98538790</v>
      </c>
    </row>
    <row r="778" spans="1:26" hidden="1" outlineLevel="2">
      <c r="C778" s="61"/>
      <c r="D778" s="63" t="s">
        <v>123</v>
      </c>
      <c r="E778" s="138"/>
      <c r="F778" s="138"/>
      <c r="G778" s="138"/>
      <c r="H778" s="138"/>
      <c r="I778" s="138"/>
      <c r="J778" s="138"/>
      <c r="K778" s="129">
        <v>1128</v>
      </c>
      <c r="L778" s="145"/>
      <c r="M778" s="129">
        <v>1175</v>
      </c>
      <c r="N778" s="145"/>
      <c r="O778" s="129">
        <v>1277</v>
      </c>
      <c r="P778" s="145"/>
      <c r="Q778" s="129">
        <v>1458</v>
      </c>
      <c r="R778" s="145"/>
      <c r="S778" s="129">
        <v>1561</v>
      </c>
      <c r="T778" s="145"/>
      <c r="U778" s="129">
        <v>1398</v>
      </c>
      <c r="V778" s="145"/>
      <c r="W778" s="129">
        <v>1301</v>
      </c>
      <c r="X778" s="145"/>
      <c r="Y778" s="129">
        <v>1374</v>
      </c>
      <c r="Z778" s="145"/>
    </row>
    <row r="779" spans="1:26" hidden="1" outlineLevel="2">
      <c r="C779" s="61"/>
      <c r="D779" s="63" t="s">
        <v>124</v>
      </c>
      <c r="E779" s="138"/>
      <c r="F779" s="138"/>
      <c r="G779" s="138"/>
      <c r="H779" s="138"/>
      <c r="I779" s="138"/>
      <c r="J779" s="138"/>
      <c r="K779" s="129">
        <v>555</v>
      </c>
      <c r="L779" s="138"/>
      <c r="M779" s="129">
        <v>603</v>
      </c>
      <c r="N779" s="138"/>
      <c r="O779" s="129">
        <v>678</v>
      </c>
      <c r="P779" s="138"/>
      <c r="Q779" s="129">
        <v>488</v>
      </c>
      <c r="R779" s="138"/>
      <c r="S779" s="129">
        <v>525</v>
      </c>
      <c r="T779" s="138"/>
      <c r="U779" s="129">
        <v>548</v>
      </c>
      <c r="V779" s="138"/>
      <c r="W779" s="129">
        <v>571</v>
      </c>
      <c r="X779" s="138"/>
      <c r="Y779" s="129">
        <v>578</v>
      </c>
      <c r="Z779" s="138"/>
    </row>
    <row r="780" spans="1:26" hidden="1" outlineLevel="2">
      <c r="C780" s="61"/>
      <c r="D780" s="63" t="s">
        <v>125</v>
      </c>
      <c r="E780" s="138"/>
      <c r="F780" s="138"/>
      <c r="G780" s="138"/>
      <c r="H780" s="138"/>
      <c r="I780" s="138"/>
      <c r="J780" s="138"/>
      <c r="K780" s="129">
        <v>756</v>
      </c>
      <c r="L780" s="138"/>
      <c r="M780" s="129">
        <v>766</v>
      </c>
      <c r="N780" s="138"/>
      <c r="O780" s="129">
        <v>790</v>
      </c>
      <c r="P780" s="138"/>
      <c r="Q780" s="129">
        <v>840</v>
      </c>
      <c r="R780" s="138"/>
      <c r="S780" s="129">
        <v>864</v>
      </c>
      <c r="T780" s="138"/>
      <c r="U780" s="129">
        <v>915</v>
      </c>
      <c r="V780" s="138"/>
      <c r="W780" s="129">
        <v>978</v>
      </c>
      <c r="X780" s="138"/>
      <c r="Y780" s="129">
        <v>1052</v>
      </c>
      <c r="Z780" s="138"/>
    </row>
    <row r="781" spans="1:26" hidden="1" outlineLevel="2">
      <c r="C781" s="61"/>
      <c r="D781" s="63" t="s">
        <v>126</v>
      </c>
      <c r="E781" s="138"/>
      <c r="F781" s="138"/>
      <c r="G781" s="138"/>
      <c r="H781" s="138"/>
      <c r="I781" s="138"/>
      <c r="J781" s="138"/>
      <c r="K781" s="129">
        <v>637</v>
      </c>
      <c r="L781" s="138"/>
      <c r="M781" s="129">
        <v>669</v>
      </c>
      <c r="N781" s="138"/>
      <c r="O781" s="129">
        <v>698</v>
      </c>
      <c r="P781" s="138"/>
      <c r="Q781" s="129">
        <v>706</v>
      </c>
      <c r="R781" s="138"/>
      <c r="S781" s="129">
        <v>719</v>
      </c>
      <c r="T781" s="138"/>
      <c r="U781" s="129">
        <v>719</v>
      </c>
      <c r="V781" s="138"/>
      <c r="W781" s="129">
        <v>750</v>
      </c>
      <c r="X781" s="138"/>
      <c r="Y781" s="129">
        <v>779</v>
      </c>
      <c r="Z781" s="138"/>
    </row>
    <row r="782" spans="1:26" hidden="1" outlineLevel="2">
      <c r="C782" s="61"/>
      <c r="D782" s="63" t="s">
        <v>127</v>
      </c>
      <c r="E782" s="138"/>
      <c r="F782" s="138"/>
      <c r="G782" s="138"/>
      <c r="H782" s="138"/>
      <c r="I782" s="138"/>
      <c r="J782" s="138"/>
      <c r="K782" s="129">
        <v>100</v>
      </c>
      <c r="L782" s="138"/>
      <c r="M782" s="129">
        <v>107</v>
      </c>
      <c r="N782" s="138"/>
      <c r="O782" s="129">
        <v>127</v>
      </c>
      <c r="P782" s="138"/>
      <c r="Q782" s="129">
        <v>123</v>
      </c>
      <c r="R782" s="138"/>
      <c r="S782" s="129">
        <v>130</v>
      </c>
      <c r="T782" s="138"/>
      <c r="U782" s="129">
        <v>135</v>
      </c>
      <c r="V782" s="138"/>
      <c r="W782" s="129">
        <v>135</v>
      </c>
      <c r="X782" s="138"/>
      <c r="Y782" s="129">
        <v>147</v>
      </c>
      <c r="Z782" s="138"/>
    </row>
    <row r="783" spans="1:26" hidden="1" outlineLevel="2">
      <c r="C783" s="61"/>
      <c r="D783" s="63" t="s">
        <v>128</v>
      </c>
      <c r="E783" s="138"/>
      <c r="F783" s="138"/>
      <c r="G783" s="138"/>
      <c r="H783" s="138"/>
      <c r="I783" s="138"/>
      <c r="J783" s="138"/>
      <c r="K783" s="129">
        <v>23</v>
      </c>
      <c r="L783" s="138"/>
      <c r="M783" s="129">
        <v>24</v>
      </c>
      <c r="N783" s="138"/>
      <c r="O783" s="129">
        <v>24</v>
      </c>
      <c r="P783" s="138"/>
      <c r="Q783" s="129">
        <v>28</v>
      </c>
      <c r="R783" s="138"/>
      <c r="S783" s="129">
        <v>45</v>
      </c>
      <c r="T783" s="138"/>
      <c r="U783" s="129">
        <v>83</v>
      </c>
      <c r="V783" s="138"/>
      <c r="W783" s="129">
        <v>73</v>
      </c>
      <c r="X783" s="138"/>
      <c r="Y783" s="129">
        <v>77</v>
      </c>
      <c r="Z783" s="138"/>
    </row>
    <row r="784" spans="1:26" hidden="1" outlineLevel="2">
      <c r="C784" s="61"/>
      <c r="D784" s="63" t="s">
        <v>129</v>
      </c>
      <c r="E784" s="138"/>
      <c r="F784" s="138"/>
      <c r="G784" s="138"/>
      <c r="H784" s="138"/>
      <c r="I784" s="138"/>
      <c r="J784" s="138"/>
      <c r="K784" s="129">
        <v>425</v>
      </c>
      <c r="L784" s="138"/>
      <c r="M784" s="129">
        <v>475</v>
      </c>
      <c r="N784" s="138"/>
      <c r="O784" s="129">
        <v>505</v>
      </c>
      <c r="P784" s="138"/>
      <c r="Q784" s="129">
        <v>543</v>
      </c>
      <c r="R784" s="138"/>
      <c r="S784" s="129">
        <v>580</v>
      </c>
      <c r="T784" s="138"/>
      <c r="U784" s="129">
        <v>623</v>
      </c>
      <c r="V784" s="138"/>
      <c r="W784" s="129">
        <v>1128</v>
      </c>
      <c r="X784" s="138"/>
      <c r="Y784" s="129">
        <v>1193</v>
      </c>
      <c r="Z784" s="138"/>
    </row>
    <row r="785" spans="3:27" hidden="1" outlineLevel="2">
      <c r="C785" s="61"/>
      <c r="D785" s="63" t="s">
        <v>405</v>
      </c>
      <c r="E785" s="138"/>
      <c r="F785" s="138"/>
      <c r="G785" s="138"/>
      <c r="H785" s="138"/>
      <c r="I785" s="138"/>
      <c r="J785" s="138"/>
      <c r="K785" s="129">
        <v>123</v>
      </c>
      <c r="L785" s="138"/>
      <c r="M785" s="129">
        <v>141</v>
      </c>
      <c r="N785" s="138"/>
      <c r="O785" s="129">
        <v>161</v>
      </c>
      <c r="P785" s="138"/>
      <c r="Q785" s="129">
        <v>178</v>
      </c>
      <c r="R785" s="138"/>
      <c r="S785" s="129">
        <v>221</v>
      </c>
      <c r="T785" s="138"/>
      <c r="U785" s="129">
        <v>244</v>
      </c>
      <c r="V785" s="138"/>
      <c r="W785" s="129">
        <v>413</v>
      </c>
      <c r="X785" s="138"/>
      <c r="Y785" s="129">
        <v>405</v>
      </c>
      <c r="Z785" s="138"/>
    </row>
    <row r="786" spans="3:27" hidden="1" outlineLevel="2">
      <c r="C786" s="61"/>
      <c r="D786" s="63" t="s">
        <v>406</v>
      </c>
      <c r="E786" s="138"/>
      <c r="F786" s="138"/>
      <c r="G786" s="138"/>
      <c r="H786" s="138"/>
      <c r="I786" s="138"/>
      <c r="J786" s="138"/>
      <c r="K786" s="129">
        <v>469</v>
      </c>
      <c r="L786" s="138"/>
      <c r="M786" s="129">
        <v>473</v>
      </c>
      <c r="N786" s="138"/>
      <c r="O786" s="129">
        <v>351</v>
      </c>
      <c r="P786" s="138"/>
      <c r="Q786" s="129">
        <v>360</v>
      </c>
      <c r="R786" s="138"/>
      <c r="S786" s="129">
        <v>380</v>
      </c>
      <c r="T786" s="138"/>
      <c r="U786" s="129">
        <v>412</v>
      </c>
      <c r="V786" s="138"/>
      <c r="W786" s="129">
        <v>453</v>
      </c>
      <c r="X786" s="138"/>
      <c r="Y786" s="129">
        <v>478</v>
      </c>
      <c r="Z786" s="138"/>
    </row>
    <row r="787" spans="3:27" hidden="1" outlineLevel="2">
      <c r="C787" s="61"/>
      <c r="D787" s="63" t="s">
        <v>407</v>
      </c>
      <c r="E787" s="138"/>
      <c r="F787" s="138"/>
      <c r="G787" s="138"/>
      <c r="H787" s="138"/>
      <c r="I787" s="138"/>
      <c r="J787" s="138"/>
      <c r="K787" s="129"/>
      <c r="L787" s="138"/>
      <c r="M787" s="129"/>
      <c r="N787" s="138"/>
      <c r="O787" s="129">
        <v>185</v>
      </c>
      <c r="P787" s="138"/>
      <c r="Q787" s="129">
        <v>187</v>
      </c>
      <c r="R787" s="138"/>
      <c r="S787" s="129">
        <v>221</v>
      </c>
      <c r="T787" s="138"/>
      <c r="U787" s="129">
        <v>233</v>
      </c>
      <c r="V787" s="138"/>
      <c r="W787" s="129">
        <v>247</v>
      </c>
      <c r="X787" s="138"/>
      <c r="Y787" s="129">
        <v>257</v>
      </c>
      <c r="Z787" s="138"/>
    </row>
    <row r="788" spans="3:27" hidden="1" outlineLevel="2">
      <c r="C788" s="61"/>
      <c r="D788" s="63" t="s">
        <v>420</v>
      </c>
      <c r="E788" s="138"/>
      <c r="F788" s="138"/>
      <c r="G788" s="138"/>
      <c r="H788" s="138"/>
      <c r="I788" s="138"/>
      <c r="J788" s="138"/>
      <c r="K788" s="129"/>
      <c r="L788" s="138"/>
      <c r="M788" s="129"/>
      <c r="N788" s="138"/>
      <c r="O788" s="129"/>
      <c r="P788" s="138"/>
      <c r="Q788" s="129"/>
      <c r="R788" s="138"/>
      <c r="S788" s="129"/>
      <c r="T788" s="138"/>
      <c r="U788" s="129">
        <v>258</v>
      </c>
      <c r="V788" s="138"/>
      <c r="W788" s="129">
        <v>267</v>
      </c>
      <c r="X788" s="138"/>
      <c r="Y788" s="129">
        <v>305</v>
      </c>
      <c r="Z788" s="138"/>
    </row>
    <row r="789" spans="3:27" hidden="1" outlineLevel="2">
      <c r="C789" s="61"/>
      <c r="D789" s="63" t="s">
        <v>421</v>
      </c>
      <c r="E789" s="138"/>
      <c r="F789" s="138"/>
      <c r="G789" s="138"/>
      <c r="H789" s="138"/>
      <c r="I789" s="138"/>
      <c r="J789" s="138"/>
      <c r="K789" s="129"/>
      <c r="L789" s="138"/>
      <c r="M789" s="129"/>
      <c r="N789" s="138"/>
      <c r="O789" s="129"/>
      <c r="P789" s="138"/>
      <c r="Q789" s="129"/>
      <c r="R789" s="138"/>
      <c r="S789" s="129"/>
      <c r="T789" s="138"/>
      <c r="U789" s="129">
        <v>38</v>
      </c>
      <c r="V789" s="138"/>
      <c r="W789" s="129">
        <v>99</v>
      </c>
      <c r="X789" s="138"/>
      <c r="Y789" s="129">
        <v>168</v>
      </c>
      <c r="Z789" s="138"/>
    </row>
    <row r="790" spans="3:27" hidden="1" outlineLevel="2">
      <c r="C790" s="61"/>
      <c r="D790" s="139" t="s">
        <v>97</v>
      </c>
      <c r="E790" s="138"/>
      <c r="F790" s="138"/>
      <c r="G790" s="138"/>
      <c r="H790" s="138"/>
      <c r="I790" s="138"/>
      <c r="J790" s="138"/>
      <c r="K790" s="143">
        <v>1126</v>
      </c>
      <c r="L790" s="138"/>
      <c r="M790" s="143">
        <v>1139</v>
      </c>
      <c r="N790" s="138"/>
      <c r="O790" s="143">
        <v>1148</v>
      </c>
      <c r="P790" s="138"/>
      <c r="Q790" s="143">
        <v>1167</v>
      </c>
      <c r="R790" s="138"/>
      <c r="S790" s="143">
        <v>1166</v>
      </c>
      <c r="T790" s="138"/>
      <c r="U790" s="143">
        <v>1247</v>
      </c>
      <c r="V790" s="138"/>
      <c r="W790" s="143">
        <v>1324</v>
      </c>
      <c r="X790" s="138"/>
      <c r="Y790" s="143">
        <v>1440</v>
      </c>
      <c r="Z790" s="138"/>
    </row>
    <row r="791" spans="3:27" hidden="1" outlineLevel="1">
      <c r="C791" s="61"/>
      <c r="D791" s="84" t="s">
        <v>181</v>
      </c>
      <c r="F791" s="9">
        <f>F776+E776</f>
        <v>0</v>
      </c>
      <c r="H791" s="9">
        <f>H776+G776</f>
        <v>0</v>
      </c>
      <c r="J791" s="9">
        <f>J776+I776</f>
        <v>0</v>
      </c>
      <c r="K791" s="114">
        <f>SUM(K778:K790)</f>
        <v>5342</v>
      </c>
      <c r="M791" s="114">
        <f>SUM(M778:M790)</f>
        <v>5572</v>
      </c>
      <c r="N791" s="9"/>
      <c r="O791" s="114">
        <f>SUM(O778:O790)</f>
        <v>5944</v>
      </c>
      <c r="P791" s="9"/>
      <c r="Q791" s="114">
        <f>SUM(Q778:Q790)</f>
        <v>6078</v>
      </c>
      <c r="S791" s="114">
        <f>SUM(S778:S790)</f>
        <v>6412</v>
      </c>
      <c r="T791" s="9"/>
      <c r="U791" s="114">
        <v>6853</v>
      </c>
      <c r="V791" s="9"/>
      <c r="W791" s="114">
        <v>7739</v>
      </c>
      <c r="X791" s="9"/>
      <c r="Y791" s="114">
        <v>7855</v>
      </c>
      <c r="Z791" s="9"/>
    </row>
    <row r="792" spans="3:27" hidden="1" outlineLevel="1">
      <c r="C792" s="61"/>
      <c r="D792" s="84" t="s">
        <v>143</v>
      </c>
      <c r="K792" s="144" t="s">
        <v>176</v>
      </c>
      <c r="M792" s="144" t="s">
        <v>177</v>
      </c>
      <c r="O792" s="115" t="s">
        <v>156</v>
      </c>
      <c r="Q792" s="115" t="s">
        <v>152</v>
      </c>
      <c r="S792" s="115" t="s">
        <v>150</v>
      </c>
      <c r="U792" s="115" t="s">
        <v>384</v>
      </c>
      <c r="V792" s="10"/>
      <c r="W792" s="115" t="s">
        <v>422</v>
      </c>
      <c r="X792" s="10"/>
      <c r="Y792" s="115" t="s">
        <v>501</v>
      </c>
      <c r="Z792" s="10"/>
    </row>
    <row r="793" spans="3:27" ht="13.5" hidden="1" outlineLevel="1" thickBot="1">
      <c r="C793" s="61"/>
      <c r="D793" s="85" t="s">
        <v>144</v>
      </c>
      <c r="K793" s="146">
        <f>ROUND(L777/K791,0)</f>
        <v>4680</v>
      </c>
      <c r="M793" s="146">
        <f>ROUND(N777/M791,0)</f>
        <v>11268</v>
      </c>
      <c r="O793" s="104">
        <f>P777/O791</f>
        <v>12474.850269179004</v>
      </c>
      <c r="Q793" s="104">
        <f>R777/Q791</f>
        <v>9364.3096413293842</v>
      </c>
      <c r="S793" s="104">
        <f>T777/S791</f>
        <v>10243.758889582034</v>
      </c>
      <c r="U793" s="104">
        <f>V777/U791</f>
        <v>12531.064643221947</v>
      </c>
      <c r="V793" s="10"/>
      <c r="W793" s="104">
        <v>11198.025067838222</v>
      </c>
      <c r="X793" s="10"/>
      <c r="Y793" s="104">
        <v>11939.754152777314</v>
      </c>
      <c r="Z793" s="10"/>
    </row>
    <row r="794" spans="3:27" hidden="1" outlineLevel="1">
      <c r="C794" s="86"/>
      <c r="D794" s="65"/>
      <c r="S794" s="105"/>
      <c r="U794" s="105"/>
      <c r="V794" s="10"/>
      <c r="W794" s="105"/>
      <c r="X794" s="10"/>
      <c r="Y794" s="105"/>
      <c r="Z794" s="10"/>
    </row>
    <row r="795" spans="3:27" hidden="1" outlineLevel="1">
      <c r="C795" s="86"/>
      <c r="D795" s="87" t="s">
        <v>178</v>
      </c>
      <c r="K795" s="106">
        <f>ROUND(K793/2,0)</f>
        <v>2340</v>
      </c>
      <c r="M795" s="106">
        <f>ROUND(M793/2,0)</f>
        <v>5634</v>
      </c>
      <c r="O795" s="106">
        <f>ROUND(O793/2,0)</f>
        <v>6237</v>
      </c>
      <c r="Q795" s="106">
        <f>ROUND(Q793/2,0)</f>
        <v>4682</v>
      </c>
      <c r="S795" s="106">
        <f>S793/2</f>
        <v>5121.8794447910168</v>
      </c>
      <c r="U795" s="106">
        <f>U793/2</f>
        <v>6265.5323216109737</v>
      </c>
      <c r="V795" s="10"/>
      <c r="W795" s="106">
        <v>5599.0125339191109</v>
      </c>
      <c r="X795" s="10"/>
      <c r="Y795" s="106">
        <v>5969.8770763886569</v>
      </c>
      <c r="Z795" s="10"/>
    </row>
    <row r="796" spans="3:27" ht="13.5" hidden="1" outlineLevel="1" thickBot="1">
      <c r="U796" s="10"/>
      <c r="V796" s="10"/>
      <c r="W796" s="10"/>
      <c r="X796" s="10"/>
      <c r="Y796" s="10"/>
      <c r="Z796" s="10"/>
    </row>
    <row r="797" spans="3:27" ht="15" hidden="1" outlineLevel="1">
      <c r="C797" s="61"/>
      <c r="D797" s="88" t="s">
        <v>145</v>
      </c>
      <c r="E797" s="147"/>
      <c r="F797" s="148"/>
      <c r="U797" s="10"/>
      <c r="V797" s="10"/>
      <c r="W797" s="10"/>
      <c r="X797" s="10"/>
      <c r="Y797" s="10"/>
      <c r="Z797" s="10"/>
    </row>
    <row r="798" spans="3:27" hidden="1" outlineLevel="1">
      <c r="C798" s="61">
        <v>1</v>
      </c>
      <c r="D798" s="75" t="s">
        <v>123</v>
      </c>
      <c r="E798" s="92">
        <f t="shared" ref="E798:Z798" si="117">ROUND(SUMIF($C735:$C774,$C798,E735:E774),0)</f>
        <v>83272372</v>
      </c>
      <c r="F798" s="92">
        <f t="shared" si="117"/>
        <v>83275737</v>
      </c>
      <c r="G798" s="92">
        <f t="shared" si="117"/>
        <v>85808647</v>
      </c>
      <c r="H798" s="92">
        <f t="shared" si="117"/>
        <v>85808647</v>
      </c>
      <c r="I798" s="92">
        <f t="shared" si="117"/>
        <v>76595393</v>
      </c>
      <c r="J798" s="92">
        <f t="shared" si="117"/>
        <v>76595393</v>
      </c>
      <c r="K798" s="92">
        <f t="shared" si="117"/>
        <v>95785621</v>
      </c>
      <c r="L798" s="92">
        <f t="shared" si="117"/>
        <v>95785621</v>
      </c>
      <c r="M798" s="92">
        <f t="shared" si="117"/>
        <v>102804436</v>
      </c>
      <c r="N798" s="92">
        <f t="shared" si="117"/>
        <v>102804436</v>
      </c>
      <c r="O798" s="92">
        <f t="shared" si="117"/>
        <v>101590399</v>
      </c>
      <c r="P798" s="92">
        <f t="shared" si="117"/>
        <v>99067489</v>
      </c>
      <c r="Q798" s="92">
        <f t="shared" si="117"/>
        <v>88199415</v>
      </c>
      <c r="R798" s="92">
        <f t="shared" si="117"/>
        <v>88199415</v>
      </c>
      <c r="S798" s="92">
        <f t="shared" si="117"/>
        <v>94172606</v>
      </c>
      <c r="T798" s="92">
        <f t="shared" si="117"/>
        <v>94172606</v>
      </c>
      <c r="U798" s="92">
        <f t="shared" si="117"/>
        <v>99942516</v>
      </c>
      <c r="V798" s="92">
        <f t="shared" si="117"/>
        <v>99942516</v>
      </c>
      <c r="W798" s="92">
        <f t="shared" si="117"/>
        <v>92882841</v>
      </c>
      <c r="X798" s="92">
        <f t="shared" si="117"/>
        <v>92882841</v>
      </c>
      <c r="Y798" s="92">
        <f t="shared" si="117"/>
        <v>153960534</v>
      </c>
      <c r="Z798" s="92">
        <f t="shared" si="117"/>
        <v>153960534</v>
      </c>
      <c r="AA798" s="625"/>
    </row>
    <row r="799" spans="3:27" hidden="1" outlineLevel="1">
      <c r="C799" s="61">
        <v>2</v>
      </c>
      <c r="D799" s="75" t="s">
        <v>124</v>
      </c>
      <c r="E799" s="93">
        <f t="shared" ref="E799:Z799" si="118">ROUND(SUMIF($C736:$C775,$C799,E736:E775),0)</f>
        <v>90449051</v>
      </c>
      <c r="F799" s="93">
        <f t="shared" si="118"/>
        <v>90400732</v>
      </c>
      <c r="G799" s="93">
        <f t="shared" si="118"/>
        <v>80698730</v>
      </c>
      <c r="H799" s="93">
        <f t="shared" si="118"/>
        <v>80698730</v>
      </c>
      <c r="I799" s="93">
        <f t="shared" si="118"/>
        <v>69916879</v>
      </c>
      <c r="J799" s="93">
        <f t="shared" si="118"/>
        <v>69916879</v>
      </c>
      <c r="K799" s="93">
        <f t="shared" si="118"/>
        <v>80582043</v>
      </c>
      <c r="L799" s="93">
        <f t="shared" si="118"/>
        <v>80582043</v>
      </c>
      <c r="M799" s="93">
        <f t="shared" si="118"/>
        <v>85120704</v>
      </c>
      <c r="N799" s="93">
        <f t="shared" si="118"/>
        <v>85120704</v>
      </c>
      <c r="O799" s="93">
        <f t="shared" si="118"/>
        <v>87276205</v>
      </c>
      <c r="P799" s="93">
        <f t="shared" si="118"/>
        <v>85126715</v>
      </c>
      <c r="Q799" s="93">
        <f t="shared" si="118"/>
        <v>77121764</v>
      </c>
      <c r="R799" s="93">
        <f t="shared" si="118"/>
        <v>77121764</v>
      </c>
      <c r="S799" s="93">
        <f t="shared" si="118"/>
        <v>84161951</v>
      </c>
      <c r="T799" s="93">
        <f t="shared" si="118"/>
        <v>84161951</v>
      </c>
      <c r="U799" s="93">
        <f t="shared" si="118"/>
        <v>91325733</v>
      </c>
      <c r="V799" s="93">
        <f t="shared" si="118"/>
        <v>91325733</v>
      </c>
      <c r="W799" s="93">
        <f t="shared" si="118"/>
        <v>87079422</v>
      </c>
      <c r="X799" s="93">
        <f t="shared" si="118"/>
        <v>87079422</v>
      </c>
      <c r="Y799" s="93">
        <f t="shared" si="118"/>
        <v>245559338</v>
      </c>
      <c r="Z799" s="93">
        <f t="shared" si="118"/>
        <v>245559338</v>
      </c>
      <c r="AA799" s="625"/>
    </row>
    <row r="800" spans="3:27" hidden="1" outlineLevel="1">
      <c r="C800" s="61">
        <v>3</v>
      </c>
      <c r="D800" s="75" t="s">
        <v>125</v>
      </c>
      <c r="E800" s="93">
        <f t="shared" ref="E800:Z800" si="119">ROUND(SUMIF($C737:$C776,$C800,E737:E776),0)</f>
        <v>110426085</v>
      </c>
      <c r="F800" s="93">
        <f t="shared" si="119"/>
        <v>110415601</v>
      </c>
      <c r="G800" s="93">
        <f t="shared" si="119"/>
        <v>116722811</v>
      </c>
      <c r="H800" s="93">
        <f t="shared" si="119"/>
        <v>116722811</v>
      </c>
      <c r="I800" s="93">
        <f t="shared" si="119"/>
        <v>105824691</v>
      </c>
      <c r="J800" s="93">
        <f t="shared" si="119"/>
        <v>105824691</v>
      </c>
      <c r="K800" s="93">
        <f t="shared" si="119"/>
        <v>113706076</v>
      </c>
      <c r="L800" s="93">
        <f t="shared" si="119"/>
        <v>113706076</v>
      </c>
      <c r="M800" s="93">
        <f t="shared" si="119"/>
        <v>120751751</v>
      </c>
      <c r="N800" s="93">
        <f t="shared" si="119"/>
        <v>120751751</v>
      </c>
      <c r="O800" s="93">
        <f t="shared" si="119"/>
        <v>126264761</v>
      </c>
      <c r="P800" s="93">
        <f t="shared" si="119"/>
        <v>123153839</v>
      </c>
      <c r="Q800" s="93">
        <f t="shared" si="119"/>
        <v>120924497</v>
      </c>
      <c r="R800" s="93">
        <f t="shared" si="119"/>
        <v>120924497</v>
      </c>
      <c r="S800" s="93">
        <f t="shared" si="119"/>
        <v>131125528</v>
      </c>
      <c r="T800" s="93">
        <f t="shared" si="119"/>
        <v>131125528</v>
      </c>
      <c r="U800" s="93">
        <f t="shared" si="119"/>
        <v>138050774</v>
      </c>
      <c r="V800" s="93">
        <f t="shared" si="119"/>
        <v>138050774</v>
      </c>
      <c r="W800" s="93">
        <f t="shared" si="119"/>
        <v>138950844</v>
      </c>
      <c r="X800" s="93">
        <f t="shared" si="119"/>
        <v>138950844</v>
      </c>
      <c r="Y800" s="93">
        <f t="shared" si="119"/>
        <v>160820850</v>
      </c>
      <c r="Z800" s="93">
        <f t="shared" si="119"/>
        <v>160820850</v>
      </c>
      <c r="AA800" s="625"/>
    </row>
    <row r="801" spans="3:30" hidden="1" outlineLevel="1">
      <c r="C801" s="61">
        <v>4</v>
      </c>
      <c r="D801" s="75" t="s">
        <v>126</v>
      </c>
      <c r="E801" s="93">
        <f t="shared" ref="E801:K807" si="120">ROUND(SUMIF($C738:$C791,$C801,E738:E791),0)</f>
        <v>104870283</v>
      </c>
      <c r="F801" s="93">
        <f t="shared" si="120"/>
        <v>104872017</v>
      </c>
      <c r="G801" s="93">
        <f t="shared" si="120"/>
        <v>104678922</v>
      </c>
      <c r="H801" s="93">
        <f t="shared" si="120"/>
        <v>104678922</v>
      </c>
      <c r="I801" s="93">
        <f t="shared" si="120"/>
        <v>90762840</v>
      </c>
      <c r="J801" s="93">
        <f t="shared" si="120"/>
        <v>90762840</v>
      </c>
      <c r="K801" s="93">
        <f t="shared" si="120"/>
        <v>103538913</v>
      </c>
      <c r="L801" s="93">
        <f ca="1">ROUND(SUMIF($C738:$C791,$C801,L738:L790),0)</f>
        <v>103538913</v>
      </c>
      <c r="M801" s="93">
        <f t="shared" ref="M801:Z801" si="121">ROUND(SUMIF($C738:$C791,$C801,M738:M791),0)</f>
        <v>106155768</v>
      </c>
      <c r="N801" s="93">
        <f t="shared" si="121"/>
        <v>106155768</v>
      </c>
      <c r="O801" s="93">
        <f t="shared" si="121"/>
        <v>114314948</v>
      </c>
      <c r="P801" s="93">
        <f t="shared" si="121"/>
        <v>111464388</v>
      </c>
      <c r="Q801" s="93">
        <f t="shared" si="121"/>
        <v>101546564</v>
      </c>
      <c r="R801" s="93">
        <f t="shared" si="121"/>
        <v>101546564</v>
      </c>
      <c r="S801" s="93">
        <f t="shared" si="121"/>
        <v>106932921</v>
      </c>
      <c r="T801" s="93">
        <f t="shared" si="121"/>
        <v>106932921</v>
      </c>
      <c r="U801" s="93">
        <f t="shared" si="121"/>
        <v>110011227</v>
      </c>
      <c r="V801" s="93">
        <f t="shared" si="121"/>
        <v>110011227</v>
      </c>
      <c r="W801" s="93">
        <f t="shared" si="121"/>
        <v>106309197</v>
      </c>
      <c r="X801" s="93">
        <f t="shared" si="121"/>
        <v>106309197</v>
      </c>
      <c r="Y801" s="93">
        <f t="shared" si="121"/>
        <v>123741782</v>
      </c>
      <c r="Z801" s="93">
        <f t="shared" si="121"/>
        <v>123741782</v>
      </c>
      <c r="AA801" s="625"/>
    </row>
    <row r="802" spans="3:30" hidden="1" outlineLevel="1">
      <c r="C802" s="61">
        <v>5</v>
      </c>
      <c r="D802" s="75" t="s">
        <v>127</v>
      </c>
      <c r="E802" s="93">
        <f t="shared" si="120"/>
        <v>39766809</v>
      </c>
      <c r="F802" s="93">
        <f t="shared" si="120"/>
        <v>39947881</v>
      </c>
      <c r="G802" s="93">
        <f t="shared" si="120"/>
        <v>54149175</v>
      </c>
      <c r="H802" s="93">
        <f t="shared" si="120"/>
        <v>54146973</v>
      </c>
      <c r="I802" s="93">
        <f t="shared" si="120"/>
        <v>50829942</v>
      </c>
      <c r="J802" s="93">
        <f t="shared" si="120"/>
        <v>51156767</v>
      </c>
      <c r="K802" s="93">
        <f t="shared" si="120"/>
        <v>55194034</v>
      </c>
      <c r="L802" s="93">
        <f t="shared" ref="L802:L807" si="122">ROUND(SUMIF($C739:$C792,$C802,L739:L792),0)</f>
        <v>55194034</v>
      </c>
      <c r="M802" s="93">
        <f t="shared" ref="M802:Z802" si="123">ROUND(SUMIF($C739:$C792,$C802,M739:M792),0)</f>
        <v>142278522</v>
      </c>
      <c r="N802" s="93">
        <f t="shared" si="123"/>
        <v>142278522</v>
      </c>
      <c r="O802" s="93">
        <f t="shared" si="123"/>
        <v>147428187</v>
      </c>
      <c r="P802" s="93">
        <f t="shared" si="123"/>
        <v>143572690</v>
      </c>
      <c r="Q802" s="93">
        <f t="shared" si="123"/>
        <v>141058290</v>
      </c>
      <c r="R802" s="93">
        <f t="shared" si="123"/>
        <v>141058289</v>
      </c>
      <c r="S802" s="93">
        <f t="shared" si="123"/>
        <v>163193506</v>
      </c>
      <c r="T802" s="93">
        <f t="shared" si="123"/>
        <v>163193506</v>
      </c>
      <c r="U802" s="93">
        <f t="shared" si="123"/>
        <v>176714629</v>
      </c>
      <c r="V802" s="93">
        <f t="shared" si="123"/>
        <v>176714629</v>
      </c>
      <c r="W802" s="93">
        <f t="shared" si="123"/>
        <v>179368089</v>
      </c>
      <c r="X802" s="93">
        <f t="shared" si="123"/>
        <v>179368089</v>
      </c>
      <c r="Y802" s="93">
        <f t="shared" si="123"/>
        <v>188361148</v>
      </c>
      <c r="Z802" s="93">
        <f t="shared" si="123"/>
        <v>188361148</v>
      </c>
      <c r="AA802" s="625"/>
    </row>
    <row r="803" spans="3:30" hidden="1" outlineLevel="1">
      <c r="C803" s="61">
        <v>6</v>
      </c>
      <c r="D803" s="75" t="s">
        <v>128</v>
      </c>
      <c r="E803" s="93">
        <f t="shared" si="120"/>
        <v>3883763</v>
      </c>
      <c r="F803" s="93">
        <f t="shared" si="120"/>
        <v>3884105</v>
      </c>
      <c r="G803" s="93">
        <f t="shared" si="120"/>
        <v>5058940</v>
      </c>
      <c r="H803" s="93">
        <f t="shared" si="120"/>
        <v>5058940</v>
      </c>
      <c r="I803" s="93">
        <f t="shared" si="120"/>
        <v>4724387</v>
      </c>
      <c r="J803" s="93">
        <f t="shared" si="120"/>
        <v>4724387</v>
      </c>
      <c r="K803" s="93">
        <f t="shared" si="120"/>
        <v>4626896</v>
      </c>
      <c r="L803" s="93">
        <f t="shared" si="122"/>
        <v>4626895</v>
      </c>
      <c r="M803" s="93">
        <f t="shared" ref="M803:Z803" si="124">ROUND(SUMIF($C740:$C793,$C803,M740:M793),0)</f>
        <v>4747616</v>
      </c>
      <c r="N803" s="93">
        <f t="shared" si="124"/>
        <v>4747615</v>
      </c>
      <c r="O803" s="93">
        <f t="shared" si="124"/>
        <v>27660374</v>
      </c>
      <c r="P803" s="93">
        <f t="shared" si="124"/>
        <v>26932469</v>
      </c>
      <c r="Q803" s="93">
        <f t="shared" si="124"/>
        <v>26395262</v>
      </c>
      <c r="R803" s="93">
        <f t="shared" si="124"/>
        <v>26395262</v>
      </c>
      <c r="S803" s="93">
        <f t="shared" si="124"/>
        <v>30199595</v>
      </c>
      <c r="T803" s="93">
        <f t="shared" si="124"/>
        <v>30199595</v>
      </c>
      <c r="U803" s="93">
        <f t="shared" si="124"/>
        <v>32877773</v>
      </c>
      <c r="V803" s="93">
        <f t="shared" si="124"/>
        <v>32877773</v>
      </c>
      <c r="W803" s="93">
        <f t="shared" si="124"/>
        <v>33027623</v>
      </c>
      <c r="X803" s="93">
        <f t="shared" si="124"/>
        <v>33027623</v>
      </c>
      <c r="Y803" s="93">
        <f t="shared" si="124"/>
        <v>35811677</v>
      </c>
      <c r="Z803" s="93">
        <f t="shared" si="124"/>
        <v>35811677</v>
      </c>
      <c r="AA803" s="625"/>
    </row>
    <row r="804" spans="3:30" hidden="1" outlineLevel="1">
      <c r="C804" s="61">
        <v>7</v>
      </c>
      <c r="D804" s="75" t="s">
        <v>129</v>
      </c>
      <c r="E804" s="93">
        <f t="shared" si="120"/>
        <v>42062209</v>
      </c>
      <c r="F804" s="93">
        <f t="shared" si="120"/>
        <v>47560930</v>
      </c>
      <c r="G804" s="93">
        <f t="shared" si="120"/>
        <v>53164499</v>
      </c>
      <c r="H804" s="93">
        <f t="shared" si="120"/>
        <v>53164499</v>
      </c>
      <c r="I804" s="93">
        <f t="shared" si="120"/>
        <v>48215619</v>
      </c>
      <c r="J804" s="93">
        <f t="shared" si="120"/>
        <v>48215619</v>
      </c>
      <c r="K804" s="93">
        <f t="shared" si="120"/>
        <v>57923833</v>
      </c>
      <c r="L804" s="93">
        <f t="shared" si="122"/>
        <v>57923833</v>
      </c>
      <c r="M804" s="93">
        <f t="shared" ref="M804:Z804" si="125">ROUND(SUMIF($C741:$C794,$C804,M741:M794),0)</f>
        <v>65546232</v>
      </c>
      <c r="N804" s="93">
        <f t="shared" si="125"/>
        <v>65546232</v>
      </c>
      <c r="O804" s="93">
        <f t="shared" si="125"/>
        <v>75429408</v>
      </c>
      <c r="P804" s="93">
        <f t="shared" si="125"/>
        <v>73564894</v>
      </c>
      <c r="Q804" s="93">
        <f t="shared" si="125"/>
        <v>72689337</v>
      </c>
      <c r="R804" s="93">
        <f t="shared" si="125"/>
        <v>72689337</v>
      </c>
      <c r="S804" s="93">
        <f t="shared" si="125"/>
        <v>93093643</v>
      </c>
      <c r="T804" s="93">
        <f t="shared" si="125"/>
        <v>93093643</v>
      </c>
      <c r="U804" s="93">
        <f t="shared" si="125"/>
        <v>101741332</v>
      </c>
      <c r="V804" s="93">
        <f t="shared" si="125"/>
        <v>101741332</v>
      </c>
      <c r="W804" s="93">
        <f t="shared" si="125"/>
        <v>108014949</v>
      </c>
      <c r="X804" s="93">
        <f t="shared" si="125"/>
        <v>108014949</v>
      </c>
      <c r="Y804" s="93">
        <f t="shared" si="125"/>
        <v>109477078</v>
      </c>
      <c r="Z804" s="93">
        <f t="shared" si="125"/>
        <v>109477078</v>
      </c>
      <c r="AA804" s="625"/>
    </row>
    <row r="805" spans="3:30" hidden="1" outlineLevel="1">
      <c r="C805" s="61">
        <v>8</v>
      </c>
      <c r="D805" s="75" t="s">
        <v>405</v>
      </c>
      <c r="E805" s="93">
        <f t="shared" si="120"/>
        <v>37378286</v>
      </c>
      <c r="F805" s="93">
        <f t="shared" si="120"/>
        <v>37550933</v>
      </c>
      <c r="G805" s="93">
        <f t="shared" si="120"/>
        <v>38662892</v>
      </c>
      <c r="H805" s="93">
        <f t="shared" si="120"/>
        <v>38662892</v>
      </c>
      <c r="I805" s="93">
        <f t="shared" si="120"/>
        <v>35710471</v>
      </c>
      <c r="J805" s="93">
        <f t="shared" si="120"/>
        <v>35710471</v>
      </c>
      <c r="K805" s="93">
        <f t="shared" si="120"/>
        <v>40560595</v>
      </c>
      <c r="L805" s="93">
        <f t="shared" si="122"/>
        <v>40560595</v>
      </c>
      <c r="M805" s="93">
        <f t="shared" ref="M805:Z805" si="126">ROUND(SUMIF($C742:$C795,$C805,M742:M795),0)</f>
        <v>44600290</v>
      </c>
      <c r="N805" s="93">
        <f t="shared" si="126"/>
        <v>44600290</v>
      </c>
      <c r="O805" s="93">
        <f t="shared" si="126"/>
        <v>48389517</v>
      </c>
      <c r="P805" s="93">
        <f t="shared" si="126"/>
        <v>47195489</v>
      </c>
      <c r="Q805" s="93">
        <f t="shared" si="126"/>
        <v>49371230</v>
      </c>
      <c r="R805" s="93">
        <f t="shared" si="126"/>
        <v>49371230</v>
      </c>
      <c r="S805" s="93">
        <f t="shared" si="126"/>
        <v>62774624</v>
      </c>
      <c r="T805" s="93">
        <f t="shared" si="126"/>
        <v>62774624</v>
      </c>
      <c r="U805" s="93">
        <f t="shared" si="126"/>
        <v>73631940</v>
      </c>
      <c r="V805" s="93">
        <f t="shared" si="126"/>
        <v>73631940</v>
      </c>
      <c r="W805" s="93">
        <f t="shared" si="126"/>
        <v>74884672</v>
      </c>
      <c r="X805" s="93">
        <f t="shared" si="126"/>
        <v>74884672</v>
      </c>
      <c r="Y805" s="93">
        <f t="shared" si="126"/>
        <v>75396583</v>
      </c>
      <c r="Z805" s="93">
        <f t="shared" si="126"/>
        <v>75396583</v>
      </c>
      <c r="AA805" s="625"/>
      <c r="AD805" s="625"/>
    </row>
    <row r="806" spans="3:30" hidden="1" outlineLevel="1">
      <c r="C806" s="61">
        <v>9</v>
      </c>
      <c r="D806" s="75" t="s">
        <v>406</v>
      </c>
      <c r="E806" s="93">
        <f t="shared" si="120"/>
        <v>62689196</v>
      </c>
      <c r="F806" s="93">
        <f t="shared" si="120"/>
        <v>63197043</v>
      </c>
      <c r="G806" s="93">
        <f t="shared" si="120"/>
        <v>71129328</v>
      </c>
      <c r="H806" s="93">
        <f t="shared" si="120"/>
        <v>71129328</v>
      </c>
      <c r="I806" s="93">
        <f t="shared" si="120"/>
        <v>64820589</v>
      </c>
      <c r="J806" s="93">
        <f t="shared" si="120"/>
        <v>64820589</v>
      </c>
      <c r="K806" s="93">
        <f t="shared" si="120"/>
        <v>76517801</v>
      </c>
      <c r="L806" s="93">
        <f t="shared" si="122"/>
        <v>76517801</v>
      </c>
      <c r="M806" s="93">
        <f t="shared" ref="M806:Z806" si="127">ROUND(SUMIF($C743:$C796,$C806,M743:M796),0)</f>
        <v>83840135</v>
      </c>
      <c r="N806" s="93">
        <f t="shared" si="127"/>
        <v>83840135</v>
      </c>
      <c r="O806" s="93">
        <f t="shared" si="127"/>
        <v>90660023</v>
      </c>
      <c r="P806" s="93">
        <f t="shared" si="127"/>
        <v>88443966</v>
      </c>
      <c r="Q806" s="93">
        <f t="shared" si="127"/>
        <v>90198547</v>
      </c>
      <c r="R806" s="93">
        <f t="shared" si="127"/>
        <v>90198547</v>
      </c>
      <c r="S806" s="93">
        <f t="shared" si="127"/>
        <v>112773179</v>
      </c>
      <c r="T806" s="93">
        <f t="shared" si="127"/>
        <v>112773179</v>
      </c>
      <c r="U806" s="93">
        <f t="shared" si="127"/>
        <v>103164267</v>
      </c>
      <c r="V806" s="93">
        <f t="shared" si="127"/>
        <v>103164267</v>
      </c>
      <c r="W806" s="93">
        <f t="shared" si="127"/>
        <v>104799502</v>
      </c>
      <c r="X806" s="93">
        <f t="shared" si="127"/>
        <v>104799502</v>
      </c>
      <c r="Y806" s="93">
        <f t="shared" si="127"/>
        <v>114608794</v>
      </c>
      <c r="Z806" s="93">
        <f t="shared" si="127"/>
        <v>114608794</v>
      </c>
      <c r="AA806" s="625"/>
      <c r="AD806" s="625"/>
    </row>
    <row r="807" spans="3:30" hidden="1" outlineLevel="1">
      <c r="C807" s="61">
        <v>10</v>
      </c>
      <c r="D807" s="75" t="s">
        <v>407</v>
      </c>
      <c r="E807" s="93">
        <f t="shared" si="120"/>
        <v>0</v>
      </c>
      <c r="F807" s="93">
        <f t="shared" si="120"/>
        <v>0</v>
      </c>
      <c r="G807" s="93">
        <f t="shared" si="120"/>
        <v>0</v>
      </c>
      <c r="H807" s="93">
        <f t="shared" si="120"/>
        <v>0</v>
      </c>
      <c r="I807" s="93">
        <f t="shared" si="120"/>
        <v>0</v>
      </c>
      <c r="J807" s="93">
        <f t="shared" si="120"/>
        <v>0</v>
      </c>
      <c r="K807" s="93">
        <f t="shared" si="120"/>
        <v>0</v>
      </c>
      <c r="L807" s="93">
        <f t="shared" si="122"/>
        <v>0</v>
      </c>
      <c r="M807" s="93">
        <f t="shared" ref="M807:Z807" si="128">ROUND(SUMIF($C744:$C797,$C807,M744:M797),0)</f>
        <v>0</v>
      </c>
      <c r="N807" s="93">
        <f t="shared" si="128"/>
        <v>0</v>
      </c>
      <c r="O807" s="93">
        <f t="shared" si="128"/>
        <v>0</v>
      </c>
      <c r="P807" s="93">
        <f t="shared" si="128"/>
        <v>0</v>
      </c>
      <c r="Q807" s="93">
        <f t="shared" si="128"/>
        <v>0</v>
      </c>
      <c r="R807" s="93">
        <f t="shared" si="128"/>
        <v>0</v>
      </c>
      <c r="S807" s="93">
        <f t="shared" si="128"/>
        <v>0</v>
      </c>
      <c r="T807" s="93">
        <f t="shared" si="128"/>
        <v>0</v>
      </c>
      <c r="U807" s="93">
        <f t="shared" si="128"/>
        <v>24582950</v>
      </c>
      <c r="V807" s="93">
        <f t="shared" si="128"/>
        <v>24582950</v>
      </c>
      <c r="W807" s="93">
        <f t="shared" si="128"/>
        <v>26851928</v>
      </c>
      <c r="X807" s="93">
        <f t="shared" si="128"/>
        <v>26851928</v>
      </c>
      <c r="Y807" s="93">
        <f t="shared" si="128"/>
        <v>28920418</v>
      </c>
      <c r="Z807" s="93">
        <f t="shared" si="128"/>
        <v>28920418</v>
      </c>
      <c r="AA807" s="625"/>
      <c r="AD807" s="625"/>
    </row>
    <row r="808" spans="3:30" hidden="1" outlineLevel="1">
      <c r="C808" s="61">
        <v>11</v>
      </c>
      <c r="D808" s="75" t="s">
        <v>420</v>
      </c>
      <c r="E808" s="93"/>
      <c r="F808" s="93"/>
      <c r="G808" s="93"/>
      <c r="H808" s="93"/>
      <c r="I808" s="93"/>
      <c r="J808" s="93"/>
      <c r="K808" s="93"/>
      <c r="L808" s="93"/>
      <c r="M808" s="93"/>
      <c r="N808" s="93"/>
      <c r="O808" s="93"/>
      <c r="P808" s="93"/>
      <c r="Q808" s="93"/>
      <c r="R808" s="93"/>
      <c r="S808" s="93"/>
      <c r="T808" s="93"/>
      <c r="U808" s="93"/>
      <c r="V808" s="93"/>
      <c r="W808" s="93">
        <f t="shared" ref="W808:Z809" si="129">ROUND(SUMIF($C745:$C798,$C808,W745:W798),0)</f>
        <v>6023790</v>
      </c>
      <c r="X808" s="93">
        <f t="shared" si="129"/>
        <v>6023790</v>
      </c>
      <c r="Y808" s="93">
        <f t="shared" si="129"/>
        <v>12042535</v>
      </c>
      <c r="Z808" s="93">
        <f t="shared" si="129"/>
        <v>12042535</v>
      </c>
      <c r="AA808" s="625"/>
    </row>
    <row r="809" spans="3:30" hidden="1" outlineLevel="1">
      <c r="C809" s="61">
        <v>12</v>
      </c>
      <c r="D809" s="75" t="s">
        <v>421</v>
      </c>
      <c r="E809" s="94"/>
      <c r="F809" s="94"/>
      <c r="G809" s="94"/>
      <c r="H809" s="94"/>
      <c r="I809" s="94"/>
      <c r="J809" s="94"/>
      <c r="K809" s="94"/>
      <c r="L809" s="94"/>
      <c r="M809" s="94"/>
      <c r="N809" s="94"/>
      <c r="O809" s="94"/>
      <c r="P809" s="94"/>
      <c r="Q809" s="94"/>
      <c r="R809" s="94"/>
      <c r="S809" s="94"/>
      <c r="T809" s="94"/>
      <c r="U809" s="94"/>
      <c r="V809" s="94"/>
      <c r="W809" s="93">
        <f t="shared" si="129"/>
        <v>5777605</v>
      </c>
      <c r="X809" s="93">
        <f t="shared" si="129"/>
        <v>5777605</v>
      </c>
      <c r="Y809" s="93">
        <f t="shared" si="129"/>
        <v>10653623</v>
      </c>
      <c r="Z809" s="93">
        <f t="shared" si="129"/>
        <v>10653623</v>
      </c>
      <c r="AA809" s="625"/>
    </row>
    <row r="810" spans="3:30" ht="15.75" hidden="1" outlineLevel="1" thickBot="1">
      <c r="C810" s="61"/>
      <c r="D810" s="89" t="s">
        <v>146</v>
      </c>
      <c r="E810" s="311">
        <f t="shared" ref="E810:Z810" si="130">SUM(E798:E809)</f>
        <v>574798054</v>
      </c>
      <c r="F810" s="311">
        <f t="shared" si="130"/>
        <v>581104979</v>
      </c>
      <c r="G810" s="311">
        <f t="shared" si="130"/>
        <v>610073944</v>
      </c>
      <c r="H810" s="311">
        <f t="shared" si="130"/>
        <v>610071742</v>
      </c>
      <c r="I810" s="311">
        <f t="shared" si="130"/>
        <v>547400811</v>
      </c>
      <c r="J810" s="311">
        <f t="shared" si="130"/>
        <v>547727636</v>
      </c>
      <c r="K810" s="311">
        <f t="shared" si="130"/>
        <v>628435812</v>
      </c>
      <c r="L810" s="311">
        <f t="shared" ca="1" si="130"/>
        <v>628435811</v>
      </c>
      <c r="M810" s="311">
        <f t="shared" si="130"/>
        <v>755845454</v>
      </c>
      <c r="N810" s="311">
        <f t="shared" si="130"/>
        <v>755845453</v>
      </c>
      <c r="O810" s="311">
        <f t="shared" si="130"/>
        <v>819013822</v>
      </c>
      <c r="P810" s="311">
        <f t="shared" si="130"/>
        <v>798521939</v>
      </c>
      <c r="Q810" s="311">
        <f t="shared" si="130"/>
        <v>767504906</v>
      </c>
      <c r="R810" s="311">
        <f t="shared" si="130"/>
        <v>767504905</v>
      </c>
      <c r="S810" s="311">
        <f t="shared" si="130"/>
        <v>878427553</v>
      </c>
      <c r="T810" s="311">
        <f t="shared" si="130"/>
        <v>878427553</v>
      </c>
      <c r="U810" s="311">
        <f t="shared" si="130"/>
        <v>952043141</v>
      </c>
      <c r="V810" s="311">
        <f t="shared" si="130"/>
        <v>952043141</v>
      </c>
      <c r="W810" s="311">
        <f t="shared" si="130"/>
        <v>963970462</v>
      </c>
      <c r="X810" s="311">
        <f t="shared" si="130"/>
        <v>963970462</v>
      </c>
      <c r="Y810" s="311">
        <f t="shared" si="130"/>
        <v>1259354360</v>
      </c>
      <c r="Z810" s="311">
        <f t="shared" si="130"/>
        <v>1259354360</v>
      </c>
    </row>
    <row r="811" spans="3:30" ht="15.75" hidden="1" outlineLevel="1" thickBot="1">
      <c r="C811" s="86"/>
      <c r="D811" s="90"/>
      <c r="E811" s="10"/>
      <c r="F811" s="9">
        <f>F810+E810</f>
        <v>1155903033</v>
      </c>
      <c r="G811" s="10"/>
      <c r="H811" s="9">
        <f>H810+G810</f>
        <v>1220145686</v>
      </c>
      <c r="I811" s="10"/>
      <c r="J811" s="9">
        <f>J810+I810</f>
        <v>1095128447</v>
      </c>
      <c r="K811" s="10"/>
      <c r="L811" s="9">
        <f ca="1">L810+K810</f>
        <v>1256871623</v>
      </c>
      <c r="M811" s="10"/>
      <c r="N811" s="9">
        <f>N810+M810</f>
        <v>1511690907</v>
      </c>
      <c r="O811" s="10"/>
      <c r="P811" s="10"/>
      <c r="Q811" s="10"/>
      <c r="R811" s="10"/>
      <c r="U811" s="10"/>
      <c r="V811" s="10"/>
      <c r="W811" s="10"/>
      <c r="X811" s="10"/>
      <c r="Y811" s="10"/>
      <c r="Z811" s="10"/>
    </row>
    <row r="812" spans="3:30" hidden="1" outlineLevel="1">
      <c r="C812" s="86">
        <v>13</v>
      </c>
      <c r="D812" s="83" t="s">
        <v>141</v>
      </c>
      <c r="E812" s="101">
        <f t="shared" ref="E812:Z812" si="131">ROUND(SUMIF($C749:$C775,$C812,E749:E775),0)</f>
        <v>0</v>
      </c>
      <c r="F812" s="101">
        <f t="shared" si="131"/>
        <v>0</v>
      </c>
      <c r="G812" s="101">
        <f t="shared" si="131"/>
        <v>0</v>
      </c>
      <c r="H812" s="101">
        <f t="shared" si="131"/>
        <v>0</v>
      </c>
      <c r="I812" s="101">
        <f t="shared" si="131"/>
        <v>0</v>
      </c>
      <c r="J812" s="101">
        <f t="shared" si="131"/>
        <v>0</v>
      </c>
      <c r="K812" s="101">
        <f t="shared" si="131"/>
        <v>2634781</v>
      </c>
      <c r="L812" s="101">
        <f t="shared" si="131"/>
        <v>2634781</v>
      </c>
      <c r="M812" s="101">
        <f t="shared" si="131"/>
        <v>6417156</v>
      </c>
      <c r="N812" s="101">
        <f t="shared" si="131"/>
        <v>6417156</v>
      </c>
      <c r="O812" s="101">
        <f t="shared" si="131"/>
        <v>7256038</v>
      </c>
      <c r="P812" s="101">
        <f t="shared" si="131"/>
        <v>7065090</v>
      </c>
      <c r="Q812" s="101">
        <f t="shared" si="131"/>
        <v>5464007</v>
      </c>
      <c r="R812" s="101">
        <f t="shared" si="131"/>
        <v>5464007</v>
      </c>
      <c r="S812" s="101">
        <f t="shared" si="131"/>
        <v>5972111</v>
      </c>
      <c r="T812" s="101">
        <f t="shared" si="131"/>
        <v>5972111</v>
      </c>
      <c r="U812" s="101">
        <f t="shared" si="131"/>
        <v>7813119</v>
      </c>
      <c r="V812" s="101">
        <f t="shared" si="131"/>
        <v>7813119</v>
      </c>
      <c r="W812" s="101">
        <f t="shared" si="131"/>
        <v>7710499</v>
      </c>
      <c r="X812" s="101">
        <f t="shared" si="131"/>
        <v>7710499</v>
      </c>
      <c r="Y812" s="101">
        <f t="shared" si="131"/>
        <v>8596623</v>
      </c>
      <c r="Z812" s="101">
        <f t="shared" si="131"/>
        <v>8596623</v>
      </c>
    </row>
    <row r="813" spans="3:30" hidden="1" outlineLevel="1">
      <c r="C813" s="61"/>
      <c r="D813" s="91"/>
      <c r="E813" s="10"/>
      <c r="F813" s="10"/>
      <c r="G813" s="10"/>
      <c r="H813" s="10"/>
      <c r="I813" s="10"/>
      <c r="J813" s="10"/>
      <c r="K813" s="10"/>
      <c r="L813" s="10"/>
      <c r="M813" s="10"/>
      <c r="N813" s="10"/>
      <c r="O813" s="10"/>
      <c r="P813" s="10"/>
      <c r="Q813" s="10"/>
      <c r="R813" s="10"/>
      <c r="U813" s="10"/>
      <c r="V813" s="10"/>
      <c r="W813" s="10"/>
      <c r="X813" s="10"/>
      <c r="Y813" s="10"/>
      <c r="Z813" s="10"/>
    </row>
    <row r="814" spans="3:30" ht="13.5" hidden="1" outlineLevel="1" thickBot="1">
      <c r="C814" s="61"/>
      <c r="D814" s="76" t="s">
        <v>147</v>
      </c>
      <c r="E814" s="102">
        <f t="shared" ref="E814:Z814" si="132">E812+E810</f>
        <v>574798054</v>
      </c>
      <c r="F814" s="102">
        <f t="shared" si="132"/>
        <v>581104979</v>
      </c>
      <c r="G814" s="102">
        <f t="shared" si="132"/>
        <v>610073944</v>
      </c>
      <c r="H814" s="102">
        <f t="shared" si="132"/>
        <v>610071742</v>
      </c>
      <c r="I814" s="102">
        <f t="shared" si="132"/>
        <v>547400811</v>
      </c>
      <c r="J814" s="102">
        <f t="shared" si="132"/>
        <v>547727636</v>
      </c>
      <c r="K814" s="102">
        <f t="shared" si="132"/>
        <v>631070593</v>
      </c>
      <c r="L814" s="102">
        <f t="shared" ca="1" si="132"/>
        <v>631070592</v>
      </c>
      <c r="M814" s="102">
        <f t="shared" si="132"/>
        <v>762262610</v>
      </c>
      <c r="N814" s="102">
        <f t="shared" si="132"/>
        <v>762262609</v>
      </c>
      <c r="O814" s="102">
        <f t="shared" si="132"/>
        <v>826269860</v>
      </c>
      <c r="P814" s="102">
        <f t="shared" si="132"/>
        <v>805587029</v>
      </c>
      <c r="Q814" s="102">
        <f t="shared" si="132"/>
        <v>772968913</v>
      </c>
      <c r="R814" s="102">
        <f t="shared" si="132"/>
        <v>772968912</v>
      </c>
      <c r="S814" s="102">
        <f t="shared" si="132"/>
        <v>884399664</v>
      </c>
      <c r="T814" s="102">
        <f t="shared" si="132"/>
        <v>884399664</v>
      </c>
      <c r="U814" s="102">
        <f t="shared" si="132"/>
        <v>959856260</v>
      </c>
      <c r="V814" s="102">
        <f t="shared" si="132"/>
        <v>959856260</v>
      </c>
      <c r="W814" s="102">
        <f t="shared" si="132"/>
        <v>971680961</v>
      </c>
      <c r="X814" s="102">
        <f t="shared" si="132"/>
        <v>971680961</v>
      </c>
      <c r="Y814" s="102">
        <f t="shared" si="132"/>
        <v>1267950983</v>
      </c>
      <c r="Z814" s="102">
        <f t="shared" si="132"/>
        <v>1267950983</v>
      </c>
    </row>
    <row r="815" spans="3:30" hidden="1" outlineLevel="1">
      <c r="E815" s="9"/>
      <c r="F815" s="9">
        <f>F814+E814</f>
        <v>1155903033</v>
      </c>
      <c r="G815" s="9"/>
      <c r="H815" s="9">
        <f>H814+G814</f>
        <v>1220145686</v>
      </c>
      <c r="I815" s="9"/>
      <c r="J815" s="9">
        <f>J814+I814</f>
        <v>1095128447</v>
      </c>
      <c r="K815" s="9"/>
      <c r="L815" s="9">
        <f ca="1">L814+K814</f>
        <v>1262141185</v>
      </c>
      <c r="M815" s="9"/>
      <c r="N815" s="9">
        <f>N814+M814</f>
        <v>1524525219</v>
      </c>
      <c r="O815" s="9"/>
      <c r="P815" s="9">
        <f>P814+O814</f>
        <v>1631856889</v>
      </c>
      <c r="R815" s="9">
        <f>R814+Q814</f>
        <v>1545937825</v>
      </c>
      <c r="T815" s="9">
        <f>T814+S814</f>
        <v>1768799328</v>
      </c>
      <c r="U815" s="10"/>
      <c r="V815" s="9">
        <f>V814+U814</f>
        <v>1919712520</v>
      </c>
      <c r="W815" s="10"/>
      <c r="X815" s="9">
        <f>X814+W814</f>
        <v>1943361922</v>
      </c>
      <c r="Y815" s="10"/>
      <c r="Z815" s="9">
        <f>Z814+Y814</f>
        <v>2535901966</v>
      </c>
    </row>
    <row r="816" spans="3:30" hidden="1" outlineLevel="1">
      <c r="F816" s="9">
        <v>1155903033</v>
      </c>
      <c r="H816" s="9">
        <v>1220145686</v>
      </c>
      <c r="J816" s="9">
        <v>1095128447</v>
      </c>
      <c r="L816" s="9">
        <v>1262141187</v>
      </c>
      <c r="N816" s="9">
        <v>1524525218</v>
      </c>
      <c r="P816" s="9">
        <v>1631856889</v>
      </c>
      <c r="R816" s="9">
        <v>1545937825</v>
      </c>
      <c r="T816" s="9">
        <v>1768799328</v>
      </c>
      <c r="U816" s="10"/>
      <c r="V816" s="9">
        <v>1919712520</v>
      </c>
      <c r="W816" s="10"/>
      <c r="X816" s="9">
        <v>1943361922</v>
      </c>
      <c r="Y816" s="10"/>
      <c r="Z816" s="9">
        <v>2535901966</v>
      </c>
    </row>
    <row r="817" spans="2:37" hidden="1" outlineLevel="1"/>
    <row r="821" spans="2:37" s="168" customFormat="1" ht="14.25" collapsed="1">
      <c r="B821" s="571" t="s">
        <v>240</v>
      </c>
      <c r="C821" s="572"/>
      <c r="D821" s="573"/>
      <c r="E821" s="573"/>
      <c r="F821" s="573"/>
      <c r="G821" s="573"/>
      <c r="H821" s="573"/>
      <c r="I821" s="573"/>
      <c r="J821" s="573"/>
      <c r="K821" s="573"/>
      <c r="L821" s="573"/>
      <c r="M821" s="573"/>
      <c r="N821" s="573"/>
      <c r="O821" s="573"/>
      <c r="P821" s="573"/>
      <c r="Q821" s="573"/>
      <c r="R821" s="573"/>
      <c r="S821" s="573"/>
      <c r="T821" s="573"/>
      <c r="U821" s="573"/>
      <c r="V821" s="573"/>
      <c r="W821" s="573"/>
      <c r="X821" s="573"/>
      <c r="Y821" s="573"/>
      <c r="Z821" s="573"/>
      <c r="AA821" s="169"/>
      <c r="AB821" s="169"/>
      <c r="AC821" s="169"/>
      <c r="AD821" s="169"/>
      <c r="AE821" s="169"/>
      <c r="AF821" s="169"/>
      <c r="AG821" s="169"/>
      <c r="AH821" s="169"/>
      <c r="AI821" s="169"/>
      <c r="AJ821" s="169"/>
      <c r="AK821" s="169"/>
    </row>
    <row r="822" spans="2:37" s="168" customFormat="1" ht="14.25" hidden="1" outlineLevel="1" collapsed="1">
      <c r="D822" s="6" t="s">
        <v>252</v>
      </c>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69"/>
      <c r="AB822" s="169"/>
      <c r="AC822" s="169"/>
      <c r="AD822" s="169"/>
      <c r="AE822" s="169"/>
      <c r="AF822" s="169"/>
      <c r="AG822" s="169"/>
      <c r="AH822" s="169"/>
      <c r="AI822" s="169"/>
      <c r="AJ822" s="169"/>
      <c r="AK822" s="169"/>
    </row>
    <row r="823" spans="2:37" s="168" customFormat="1" ht="14.25" hidden="1" outlineLevel="2">
      <c r="B823" s="168" t="s">
        <v>2</v>
      </c>
      <c r="D823" s="170" t="s">
        <v>3</v>
      </c>
      <c r="E823" s="171">
        <v>59736809</v>
      </c>
      <c r="F823" s="171">
        <v>60257466</v>
      </c>
      <c r="G823" s="171">
        <v>68264546</v>
      </c>
      <c r="H823" s="171">
        <v>68559591</v>
      </c>
      <c r="I823" s="171">
        <v>68301334</v>
      </c>
      <c r="J823" s="171">
        <v>68620908</v>
      </c>
      <c r="K823" s="171">
        <v>72968194</v>
      </c>
      <c r="L823" s="171">
        <v>72372232</v>
      </c>
      <c r="M823" s="171">
        <v>66419997</v>
      </c>
      <c r="N823" s="171">
        <v>66402186</v>
      </c>
      <c r="O823" s="171">
        <v>72452502</v>
      </c>
      <c r="P823" s="171">
        <v>61002555</v>
      </c>
      <c r="Q823" s="171">
        <v>75762448</v>
      </c>
      <c r="R823" s="171">
        <v>75736292</v>
      </c>
      <c r="S823" s="171">
        <v>76776306</v>
      </c>
      <c r="T823" s="171">
        <v>76784920</v>
      </c>
      <c r="U823" s="171">
        <v>86624673</v>
      </c>
      <c r="V823" s="171">
        <v>87036951</v>
      </c>
      <c r="W823" s="171">
        <v>85224288</v>
      </c>
      <c r="X823" s="171">
        <v>85601520</v>
      </c>
      <c r="Y823" s="171">
        <v>100808568.75800911</v>
      </c>
      <c r="Z823" s="171">
        <v>100711026.74715303</v>
      </c>
      <c r="AA823" s="169"/>
      <c r="AB823" s="169"/>
      <c r="AC823" s="169"/>
      <c r="AD823" s="169"/>
      <c r="AE823" s="169"/>
      <c r="AF823" s="169"/>
      <c r="AG823" s="169"/>
      <c r="AH823" s="169"/>
      <c r="AI823" s="169"/>
      <c r="AJ823" s="169"/>
      <c r="AK823" s="169"/>
    </row>
    <row r="824" spans="2:37" s="168" customFormat="1" ht="14.25" hidden="1" outlineLevel="2">
      <c r="B824" s="168" t="s">
        <v>2</v>
      </c>
      <c r="D824" s="170" t="s">
        <v>4</v>
      </c>
      <c r="E824" s="171">
        <v>202927276</v>
      </c>
      <c r="F824" s="171">
        <v>204664174</v>
      </c>
      <c r="G824" s="171">
        <v>215390820</v>
      </c>
      <c r="H824" s="171">
        <v>217246505</v>
      </c>
      <c r="I824" s="171">
        <v>201806881</v>
      </c>
      <c r="J824" s="171">
        <v>202542459</v>
      </c>
      <c r="K824" s="171">
        <v>218154448</v>
      </c>
      <c r="L824" s="171">
        <v>217000565</v>
      </c>
      <c r="M824" s="171">
        <v>216864850</v>
      </c>
      <c r="N824" s="171">
        <v>216426272</v>
      </c>
      <c r="O824" s="171">
        <v>218132740</v>
      </c>
      <c r="P824" s="171">
        <v>184367939</v>
      </c>
      <c r="Q824" s="171">
        <v>197764615</v>
      </c>
      <c r="R824" s="171">
        <v>195519787</v>
      </c>
      <c r="S824" s="171">
        <v>202572578</v>
      </c>
      <c r="T824" s="171">
        <v>201503791</v>
      </c>
      <c r="U824" s="171">
        <v>209218704</v>
      </c>
      <c r="V824" s="171">
        <v>208894632</v>
      </c>
      <c r="W824" s="171">
        <v>193872235</v>
      </c>
      <c r="X824" s="171">
        <v>193341862</v>
      </c>
      <c r="Y824" s="171">
        <v>195674367.43048885</v>
      </c>
      <c r="Z824" s="171">
        <v>195362352.14685965</v>
      </c>
      <c r="AA824" s="169"/>
      <c r="AB824" s="169"/>
      <c r="AC824" s="169"/>
      <c r="AD824" s="169"/>
      <c r="AE824" s="169"/>
      <c r="AF824" s="169"/>
      <c r="AG824" s="169"/>
      <c r="AH824" s="169"/>
      <c r="AI824" s="169"/>
      <c r="AJ824" s="169"/>
      <c r="AK824" s="169"/>
    </row>
    <row r="825" spans="2:37" s="168" customFormat="1" ht="14.25" hidden="1" outlineLevel="2">
      <c r="B825" s="168" t="s">
        <v>2</v>
      </c>
      <c r="D825" s="170" t="s">
        <v>5</v>
      </c>
      <c r="E825" s="171">
        <v>36993192</v>
      </c>
      <c r="F825" s="171">
        <v>37206147</v>
      </c>
      <c r="G825" s="171">
        <v>44057383</v>
      </c>
      <c r="H825" s="171">
        <v>44157393</v>
      </c>
      <c r="I825" s="171">
        <v>46967966</v>
      </c>
      <c r="J825" s="171">
        <v>46984227</v>
      </c>
      <c r="K825" s="171">
        <v>51936336</v>
      </c>
      <c r="L825" s="171">
        <v>51403358</v>
      </c>
      <c r="M825" s="171">
        <v>54776287</v>
      </c>
      <c r="N825" s="171">
        <v>54674538</v>
      </c>
      <c r="O825" s="171">
        <v>62199297</v>
      </c>
      <c r="P825" s="171">
        <v>53054005</v>
      </c>
      <c r="Q825" s="171">
        <v>61733521</v>
      </c>
      <c r="R825" s="171">
        <v>61162824</v>
      </c>
      <c r="S825" s="171">
        <v>70032721</v>
      </c>
      <c r="T825" s="171">
        <v>69708298</v>
      </c>
      <c r="U825" s="171">
        <v>70737842</v>
      </c>
      <c r="V825" s="171">
        <v>70226677</v>
      </c>
      <c r="W825" s="171">
        <v>70678025</v>
      </c>
      <c r="X825" s="171">
        <v>69990159</v>
      </c>
      <c r="Y825" s="171">
        <v>79426373.255124643</v>
      </c>
      <c r="Z825" s="171">
        <v>79164699.601529896</v>
      </c>
      <c r="AA825" s="169"/>
      <c r="AB825" s="169"/>
      <c r="AC825" s="169"/>
      <c r="AD825" s="169"/>
      <c r="AE825" s="169"/>
      <c r="AF825" s="169"/>
      <c r="AG825" s="169"/>
      <c r="AH825" s="169"/>
      <c r="AI825" s="169"/>
      <c r="AJ825" s="169"/>
      <c r="AK825" s="169"/>
    </row>
    <row r="826" spans="2:37" s="168" customFormat="1" ht="14.25" hidden="1" outlineLevel="2">
      <c r="B826" s="168" t="s">
        <v>2</v>
      </c>
      <c r="D826" s="170" t="s">
        <v>6</v>
      </c>
      <c r="E826" s="171">
        <v>39451185</v>
      </c>
      <c r="F826" s="171">
        <v>40212519</v>
      </c>
      <c r="G826" s="171">
        <v>41311264</v>
      </c>
      <c r="H826" s="171">
        <v>41529498</v>
      </c>
      <c r="I826" s="171">
        <v>40738274</v>
      </c>
      <c r="J826" s="171">
        <v>41421327</v>
      </c>
      <c r="K826" s="171">
        <v>46960498</v>
      </c>
      <c r="L826" s="171">
        <v>46848898</v>
      </c>
      <c r="M826" s="171">
        <v>48958894</v>
      </c>
      <c r="N826" s="171">
        <v>48828950</v>
      </c>
      <c r="O826" s="171">
        <v>52638892</v>
      </c>
      <c r="P826" s="171">
        <v>42783342</v>
      </c>
      <c r="Q826" s="171">
        <v>50399081</v>
      </c>
      <c r="R826" s="171">
        <v>50534355</v>
      </c>
      <c r="S826" s="171">
        <v>53187334</v>
      </c>
      <c r="T826" s="171">
        <v>52990269</v>
      </c>
      <c r="U826" s="171">
        <v>56689098</v>
      </c>
      <c r="V826" s="171">
        <v>56854585</v>
      </c>
      <c r="W826" s="171">
        <v>57224029</v>
      </c>
      <c r="X826" s="171">
        <v>57318490</v>
      </c>
      <c r="Y826" s="171">
        <v>60770468.383140616</v>
      </c>
      <c r="Z826" s="171">
        <v>60715989.15796981</v>
      </c>
      <c r="AA826" s="169"/>
      <c r="AB826" s="169"/>
      <c r="AC826" s="169"/>
      <c r="AD826" s="169"/>
      <c r="AE826" s="169"/>
      <c r="AF826" s="169"/>
      <c r="AG826" s="169"/>
      <c r="AH826" s="169"/>
      <c r="AI826" s="169"/>
      <c r="AJ826" s="169"/>
      <c r="AK826" s="169"/>
    </row>
    <row r="827" spans="2:37" s="168" customFormat="1" ht="14.25" hidden="1" outlineLevel="2">
      <c r="B827" s="168" t="s">
        <v>2</v>
      </c>
      <c r="D827" s="170" t="s">
        <v>399</v>
      </c>
      <c r="E827" s="171"/>
      <c r="F827" s="171"/>
      <c r="G827" s="171"/>
      <c r="H827" s="171"/>
      <c r="I827" s="171"/>
      <c r="J827" s="171"/>
      <c r="K827" s="171"/>
      <c r="L827" s="171"/>
      <c r="M827" s="171"/>
      <c r="N827" s="171"/>
      <c r="O827" s="171"/>
      <c r="P827" s="171"/>
      <c r="Q827" s="171"/>
      <c r="R827" s="171"/>
      <c r="S827" s="171"/>
      <c r="T827" s="171"/>
      <c r="U827" s="171">
        <v>65979698</v>
      </c>
      <c r="V827" s="171">
        <v>66311940</v>
      </c>
      <c r="W827" s="171">
        <v>61261788</v>
      </c>
      <c r="X827" s="171">
        <v>61456344</v>
      </c>
      <c r="Y827" s="171">
        <v>66246225.814206794</v>
      </c>
      <c r="Z827" s="171">
        <v>66237353.306762949</v>
      </c>
      <c r="AA827" s="169"/>
      <c r="AB827" s="169"/>
      <c r="AC827" s="169"/>
      <c r="AD827" s="169"/>
      <c r="AE827" s="169"/>
      <c r="AF827" s="169"/>
      <c r="AG827" s="169"/>
      <c r="AH827" s="169"/>
      <c r="AI827" s="169"/>
      <c r="AJ827" s="169"/>
      <c r="AK827" s="169"/>
    </row>
    <row r="828" spans="2:37" s="168" customFormat="1" ht="14.25" hidden="1" outlineLevel="2">
      <c r="B828" s="168" t="s">
        <v>2</v>
      </c>
      <c r="D828" s="170" t="s">
        <v>7</v>
      </c>
      <c r="E828" s="171">
        <v>29797384</v>
      </c>
      <c r="F828" s="171">
        <v>29988298</v>
      </c>
      <c r="G828" s="171">
        <v>32915035</v>
      </c>
      <c r="H828" s="171">
        <v>33061382</v>
      </c>
      <c r="I828" s="171">
        <v>33776382</v>
      </c>
      <c r="J828" s="171">
        <v>33927144</v>
      </c>
      <c r="K828" s="171">
        <v>39378804</v>
      </c>
      <c r="L828" s="171">
        <v>39427716</v>
      </c>
      <c r="M828" s="171">
        <v>42028735</v>
      </c>
      <c r="N828" s="171">
        <v>42048458</v>
      </c>
      <c r="O828" s="171">
        <v>41189174</v>
      </c>
      <c r="P828" s="171">
        <v>37759909</v>
      </c>
      <c r="Q828" s="171">
        <v>40015259</v>
      </c>
      <c r="R828" s="171">
        <v>39942880</v>
      </c>
      <c r="S828" s="171">
        <v>42101792</v>
      </c>
      <c r="T828" s="171">
        <v>42218475</v>
      </c>
      <c r="U828" s="171">
        <v>0</v>
      </c>
      <c r="V828" s="171">
        <v>0</v>
      </c>
      <c r="W828" s="171">
        <v>0</v>
      </c>
      <c r="X828" s="171">
        <v>0</v>
      </c>
      <c r="Y828" s="171">
        <v>0</v>
      </c>
      <c r="Z828" s="171">
        <v>0</v>
      </c>
      <c r="AA828" s="169"/>
      <c r="AB828" s="169"/>
      <c r="AC828" s="169"/>
      <c r="AD828" s="169"/>
      <c r="AE828" s="169"/>
      <c r="AF828" s="169"/>
      <c r="AG828" s="169"/>
      <c r="AH828" s="169"/>
      <c r="AI828" s="169"/>
      <c r="AJ828" s="169"/>
      <c r="AK828" s="169"/>
    </row>
    <row r="829" spans="2:37" s="168" customFormat="1" ht="14.25" hidden="1" outlineLevel="2">
      <c r="B829" s="168" t="s">
        <v>2</v>
      </c>
      <c r="D829" s="170" t="s">
        <v>8</v>
      </c>
      <c r="E829" s="171">
        <v>6691526</v>
      </c>
      <c r="F829" s="171">
        <v>6713586</v>
      </c>
      <c r="G829" s="171">
        <v>7583372</v>
      </c>
      <c r="H829" s="171">
        <v>7594429</v>
      </c>
      <c r="I829" s="171">
        <v>7451621</v>
      </c>
      <c r="J829" s="171">
        <v>7527376</v>
      </c>
      <c r="K829" s="171">
        <v>9000282</v>
      </c>
      <c r="L829" s="171">
        <v>9001009</v>
      </c>
      <c r="M829" s="171">
        <v>11077309</v>
      </c>
      <c r="N829" s="171">
        <v>11076779</v>
      </c>
      <c r="O829" s="171">
        <v>12141702</v>
      </c>
      <c r="P829" s="171">
        <v>9231050</v>
      </c>
      <c r="Q829" s="171">
        <v>12122482</v>
      </c>
      <c r="R829" s="171">
        <v>12132426</v>
      </c>
      <c r="S829" s="171">
        <v>10230368</v>
      </c>
      <c r="T829" s="171">
        <v>10239891</v>
      </c>
      <c r="U829" s="171">
        <v>0</v>
      </c>
      <c r="V829" s="171">
        <v>0</v>
      </c>
      <c r="W829" s="171">
        <v>0</v>
      </c>
      <c r="X829" s="171">
        <v>0</v>
      </c>
      <c r="Y829" s="171">
        <v>0</v>
      </c>
      <c r="Z829" s="171">
        <v>0</v>
      </c>
      <c r="AA829" s="169"/>
      <c r="AB829" s="169"/>
      <c r="AC829" s="169"/>
      <c r="AD829" s="169"/>
      <c r="AE829" s="169"/>
      <c r="AF829" s="169"/>
      <c r="AG829" s="169"/>
      <c r="AH829" s="169"/>
      <c r="AI829" s="169"/>
      <c r="AJ829" s="169"/>
      <c r="AK829" s="169"/>
    </row>
    <row r="830" spans="2:37" s="168" customFormat="1" ht="14.25" hidden="1" outlineLevel="2">
      <c r="B830" s="168" t="s">
        <v>2</v>
      </c>
      <c r="D830" s="170" t="s">
        <v>9</v>
      </c>
      <c r="E830" s="171">
        <v>6209357</v>
      </c>
      <c r="F830" s="171">
        <v>6238032</v>
      </c>
      <c r="G830" s="171">
        <v>6796618</v>
      </c>
      <c r="H830" s="171">
        <v>6813792</v>
      </c>
      <c r="I830" s="171">
        <v>6217989</v>
      </c>
      <c r="J830" s="171">
        <v>6242466</v>
      </c>
      <c r="K830" s="171">
        <v>7476732</v>
      </c>
      <c r="L830" s="171">
        <v>7479998</v>
      </c>
      <c r="M830" s="171">
        <v>8144499</v>
      </c>
      <c r="N830" s="171">
        <v>8142851</v>
      </c>
      <c r="O830" s="171">
        <v>6176505</v>
      </c>
      <c r="P830" s="171">
        <v>2709424</v>
      </c>
      <c r="Q830" s="171">
        <v>7590742</v>
      </c>
      <c r="R830" s="171">
        <v>7590455</v>
      </c>
      <c r="S830" s="171">
        <v>7654165</v>
      </c>
      <c r="T830" s="171">
        <v>7667992</v>
      </c>
      <c r="U830" s="171">
        <v>10571756</v>
      </c>
      <c r="V830" s="171">
        <v>10574864</v>
      </c>
      <c r="W830" s="171">
        <v>9055410</v>
      </c>
      <c r="X830" s="171">
        <v>9052409</v>
      </c>
      <c r="Y830" s="171">
        <v>9654323.3677526638</v>
      </c>
      <c r="Z830" s="171">
        <v>9644620.3620268553</v>
      </c>
      <c r="AA830" s="169"/>
      <c r="AB830" s="169"/>
      <c r="AC830" s="169"/>
      <c r="AD830" s="169"/>
      <c r="AE830" s="169"/>
      <c r="AF830" s="169"/>
      <c r="AG830" s="169"/>
      <c r="AH830" s="169"/>
      <c r="AI830" s="169"/>
      <c r="AJ830" s="169"/>
      <c r="AK830" s="169"/>
    </row>
    <row r="831" spans="2:37" s="168" customFormat="1" ht="14.25" hidden="1" outlineLevel="2">
      <c r="B831" s="168" t="s">
        <v>2</v>
      </c>
      <c r="D831" s="170" t="s">
        <v>10</v>
      </c>
      <c r="E831" s="171">
        <v>39113088</v>
      </c>
      <c r="F831" s="171">
        <v>39479310</v>
      </c>
      <c r="G831" s="171">
        <v>43725961</v>
      </c>
      <c r="H831" s="171">
        <v>43924292</v>
      </c>
      <c r="I831" s="171">
        <v>45848677</v>
      </c>
      <c r="J831" s="171">
        <v>46176658</v>
      </c>
      <c r="K831" s="171">
        <v>58566164</v>
      </c>
      <c r="L831" s="171">
        <v>58513710</v>
      </c>
      <c r="M831" s="171">
        <v>64078971</v>
      </c>
      <c r="N831" s="171">
        <v>64068671</v>
      </c>
      <c r="O831" s="171">
        <v>67762978</v>
      </c>
      <c r="P831" s="171">
        <v>56510986</v>
      </c>
      <c r="Q831" s="171">
        <v>62051509</v>
      </c>
      <c r="R831" s="171">
        <v>62087289</v>
      </c>
      <c r="S831" s="171">
        <v>67858597</v>
      </c>
      <c r="T831" s="171">
        <v>68124739</v>
      </c>
      <c r="U831" s="171">
        <v>65015028</v>
      </c>
      <c r="V831" s="171">
        <v>65102837</v>
      </c>
      <c r="W831" s="171">
        <v>70619390</v>
      </c>
      <c r="X831" s="171">
        <v>70692468</v>
      </c>
      <c r="Y831" s="171">
        <v>82447092.309642971</v>
      </c>
      <c r="Z831" s="171">
        <v>82411145.214245915</v>
      </c>
      <c r="AA831" s="169"/>
      <c r="AB831" s="169"/>
      <c r="AC831" s="169"/>
      <c r="AD831" s="169"/>
      <c r="AE831" s="169"/>
      <c r="AF831" s="169"/>
      <c r="AG831" s="169"/>
      <c r="AH831" s="169"/>
      <c r="AI831" s="169"/>
      <c r="AJ831" s="169"/>
      <c r="AK831" s="169"/>
    </row>
    <row r="832" spans="2:37" s="168" customFormat="1" ht="14.25" hidden="1" outlineLevel="2">
      <c r="B832" s="168" t="s">
        <v>2</v>
      </c>
      <c r="D832" s="170" t="s">
        <v>11</v>
      </c>
      <c r="E832" s="171">
        <v>11960142</v>
      </c>
      <c r="F832" s="171">
        <v>12002554</v>
      </c>
      <c r="G832" s="171">
        <v>13140388</v>
      </c>
      <c r="H832" s="171">
        <v>13183371</v>
      </c>
      <c r="I832" s="171">
        <v>12707470</v>
      </c>
      <c r="J832" s="171">
        <v>12770115</v>
      </c>
      <c r="K832" s="171">
        <v>15481903</v>
      </c>
      <c r="L832" s="171">
        <v>15492039</v>
      </c>
      <c r="M832" s="171">
        <v>15350454</v>
      </c>
      <c r="N832" s="171">
        <v>15351266</v>
      </c>
      <c r="O832" s="171">
        <v>15477714</v>
      </c>
      <c r="P832" s="171">
        <v>11987577</v>
      </c>
      <c r="Q832" s="171">
        <v>14320259</v>
      </c>
      <c r="R832" s="171">
        <v>14332640</v>
      </c>
      <c r="S832" s="171">
        <v>17017088</v>
      </c>
      <c r="T832" s="171">
        <v>17052490</v>
      </c>
      <c r="U832" s="171">
        <v>20313204</v>
      </c>
      <c r="V832" s="171">
        <v>20345293</v>
      </c>
      <c r="W832" s="171">
        <v>21674512</v>
      </c>
      <c r="X832" s="171">
        <v>21683703</v>
      </c>
      <c r="Y832" s="171">
        <v>22129094.398873679</v>
      </c>
      <c r="Z832" s="171">
        <v>22114461.272775356</v>
      </c>
      <c r="AA832" s="169"/>
      <c r="AB832" s="169"/>
      <c r="AC832" s="169"/>
      <c r="AD832" s="169"/>
      <c r="AE832" s="169"/>
      <c r="AF832" s="169"/>
      <c r="AG832" s="169"/>
      <c r="AH832" s="169"/>
      <c r="AI832" s="169"/>
      <c r="AJ832" s="169"/>
      <c r="AK832" s="169"/>
    </row>
    <row r="833" spans="2:37" s="168" customFormat="1" ht="14.25" hidden="1" outlineLevel="2">
      <c r="B833" s="168" t="s">
        <v>2</v>
      </c>
      <c r="D833" s="170" t="s">
        <v>12</v>
      </c>
      <c r="E833" s="171">
        <v>156044745</v>
      </c>
      <c r="F833" s="171">
        <v>157360105</v>
      </c>
      <c r="G833" s="171">
        <v>172497593</v>
      </c>
      <c r="H833" s="171">
        <v>172960471</v>
      </c>
      <c r="I833" s="171">
        <v>184508454</v>
      </c>
      <c r="J833" s="171">
        <v>185207794</v>
      </c>
      <c r="K833" s="171">
        <v>190314958</v>
      </c>
      <c r="L833" s="171">
        <v>189418083</v>
      </c>
      <c r="M833" s="171">
        <v>207027113</v>
      </c>
      <c r="N833" s="171">
        <v>206726284</v>
      </c>
      <c r="O833" s="171">
        <v>206910370</v>
      </c>
      <c r="P833" s="171">
        <v>202844954</v>
      </c>
      <c r="Q833" s="171">
        <v>203647384</v>
      </c>
      <c r="R833" s="171">
        <v>203002782</v>
      </c>
      <c r="S833" s="171">
        <v>217532588</v>
      </c>
      <c r="T833" s="171">
        <v>216966895</v>
      </c>
      <c r="U833" s="171">
        <v>240404926</v>
      </c>
      <c r="V833" s="171">
        <v>240437080</v>
      </c>
      <c r="W833" s="171">
        <v>250233431</v>
      </c>
      <c r="X833" s="171">
        <v>250070340</v>
      </c>
      <c r="Y833" s="171">
        <v>262530416.89425164</v>
      </c>
      <c r="Z833" s="171">
        <v>262275921.24200463</v>
      </c>
      <c r="AA833" s="169"/>
      <c r="AB833" s="169"/>
      <c r="AC833" s="169"/>
      <c r="AD833" s="169"/>
      <c r="AE833" s="169"/>
      <c r="AF833" s="169"/>
      <c r="AG833" s="169"/>
      <c r="AH833" s="169"/>
      <c r="AI833" s="169"/>
      <c r="AJ833" s="169"/>
      <c r="AK833" s="169"/>
    </row>
    <row r="834" spans="2:37" s="168" customFormat="1" ht="14.25" hidden="1" outlineLevel="2">
      <c r="B834" s="168" t="s">
        <v>2</v>
      </c>
      <c r="D834" s="170" t="s">
        <v>13</v>
      </c>
      <c r="E834" s="171">
        <v>3249236</v>
      </c>
      <c r="F834" s="171">
        <v>3260091</v>
      </c>
      <c r="G834" s="171">
        <v>3748674</v>
      </c>
      <c r="H834" s="171">
        <v>3766908</v>
      </c>
      <c r="I834" s="171">
        <v>3417204</v>
      </c>
      <c r="J834" s="171">
        <v>3422258</v>
      </c>
      <c r="K834" s="171">
        <v>4117452</v>
      </c>
      <c r="L834" s="171">
        <v>4048296</v>
      </c>
      <c r="M834" s="171">
        <v>8284304</v>
      </c>
      <c r="N834" s="171">
        <v>8275778</v>
      </c>
      <c r="O834" s="171">
        <v>8522447</v>
      </c>
      <c r="P834" s="171">
        <v>7593624</v>
      </c>
      <c r="Q834" s="171">
        <v>9187205</v>
      </c>
      <c r="R834" s="171">
        <v>9149932</v>
      </c>
      <c r="S834" s="171">
        <v>9580544</v>
      </c>
      <c r="T834" s="171">
        <v>9571956</v>
      </c>
      <c r="U834" s="171">
        <v>11487336</v>
      </c>
      <c r="V834" s="171">
        <v>11490707</v>
      </c>
      <c r="W834" s="171">
        <v>11247263</v>
      </c>
      <c r="X834" s="171">
        <v>11245464</v>
      </c>
      <c r="Y834" s="171">
        <v>11554747.782731798</v>
      </c>
      <c r="Z834" s="171">
        <v>11549977.090430563</v>
      </c>
      <c r="AA834" s="169"/>
      <c r="AB834" s="169"/>
      <c r="AC834" s="169"/>
      <c r="AD834" s="169"/>
      <c r="AE834" s="169"/>
      <c r="AF834" s="169"/>
      <c r="AG834" s="169"/>
      <c r="AH834" s="169"/>
      <c r="AI834" s="169"/>
      <c r="AJ834" s="169"/>
      <c r="AK834" s="169"/>
    </row>
    <row r="835" spans="2:37" s="168" customFormat="1" ht="14.25" hidden="1" outlineLevel="2">
      <c r="B835" s="168" t="s">
        <v>2</v>
      </c>
      <c r="D835" s="170" t="s">
        <v>14</v>
      </c>
      <c r="E835" s="171">
        <v>17037564</v>
      </c>
      <c r="F835" s="171">
        <v>17170403</v>
      </c>
      <c r="G835" s="171">
        <v>19241924</v>
      </c>
      <c r="H835" s="171">
        <v>19335243</v>
      </c>
      <c r="I835" s="171">
        <v>20337872</v>
      </c>
      <c r="J835" s="171">
        <v>20387264</v>
      </c>
      <c r="K835" s="171">
        <v>24779912</v>
      </c>
      <c r="L835" s="171">
        <v>24547094</v>
      </c>
      <c r="M835" s="171">
        <v>23097009</v>
      </c>
      <c r="N835" s="171">
        <v>23081500</v>
      </c>
      <c r="O835" s="171">
        <v>19154083</v>
      </c>
      <c r="P835" s="171">
        <v>17925919</v>
      </c>
      <c r="Q835" s="171">
        <v>19195348</v>
      </c>
      <c r="R835" s="171">
        <v>19023819</v>
      </c>
      <c r="S835" s="171">
        <v>18411860</v>
      </c>
      <c r="T835" s="171">
        <v>18360279</v>
      </c>
      <c r="U835" s="171">
        <v>19976693</v>
      </c>
      <c r="V835" s="171">
        <v>19995580</v>
      </c>
      <c r="W835" s="171">
        <v>18449266</v>
      </c>
      <c r="X835" s="171">
        <v>18424107</v>
      </c>
      <c r="Y835" s="171">
        <v>18285428.940778576</v>
      </c>
      <c r="Z835" s="171">
        <v>18254497.770370204</v>
      </c>
      <c r="AA835" s="169"/>
      <c r="AB835" s="169"/>
      <c r="AC835" s="169"/>
      <c r="AD835" s="169"/>
      <c r="AE835" s="169"/>
      <c r="AF835" s="169"/>
      <c r="AG835" s="169"/>
      <c r="AH835" s="169"/>
      <c r="AI835" s="169"/>
      <c r="AJ835" s="169"/>
      <c r="AK835" s="169"/>
    </row>
    <row r="836" spans="2:37" s="168" customFormat="1" ht="14.25" hidden="1" outlineLevel="2">
      <c r="B836" s="168" t="s">
        <v>2</v>
      </c>
      <c r="D836" s="170" t="s">
        <v>15</v>
      </c>
      <c r="E836" s="171">
        <v>17386764</v>
      </c>
      <c r="F836" s="171">
        <v>17505356</v>
      </c>
      <c r="G836" s="171">
        <v>20838110</v>
      </c>
      <c r="H836" s="171">
        <v>20926484</v>
      </c>
      <c r="I836" s="171">
        <v>19470793</v>
      </c>
      <c r="J836" s="171">
        <v>19567265</v>
      </c>
      <c r="K836" s="171">
        <v>22087045</v>
      </c>
      <c r="L836" s="171">
        <v>21988193</v>
      </c>
      <c r="M836" s="171">
        <v>23390154</v>
      </c>
      <c r="N836" s="171">
        <v>23388921</v>
      </c>
      <c r="O836" s="171">
        <v>23397972</v>
      </c>
      <c r="P836" s="171">
        <v>24469082</v>
      </c>
      <c r="Q836" s="171">
        <v>19135748</v>
      </c>
      <c r="R836" s="171">
        <v>19085084</v>
      </c>
      <c r="S836" s="171">
        <v>23343514</v>
      </c>
      <c r="T836" s="171">
        <v>23407947</v>
      </c>
      <c r="U836" s="171">
        <v>27187509</v>
      </c>
      <c r="V836" s="171">
        <v>27288138</v>
      </c>
      <c r="W836" s="171">
        <v>31039510</v>
      </c>
      <c r="X836" s="171">
        <v>31116138</v>
      </c>
      <c r="Y836" s="171">
        <v>30969276.847156417</v>
      </c>
      <c r="Z836" s="171">
        <v>30961243.479480147</v>
      </c>
      <c r="AA836" s="169"/>
      <c r="AB836" s="169"/>
      <c r="AC836" s="169"/>
      <c r="AD836" s="169"/>
      <c r="AE836" s="169"/>
      <c r="AF836" s="169"/>
      <c r="AG836" s="169"/>
      <c r="AH836" s="169"/>
      <c r="AI836" s="169"/>
      <c r="AJ836" s="169"/>
      <c r="AK836" s="169"/>
    </row>
    <row r="837" spans="2:37" s="168" customFormat="1" ht="14.25" hidden="1" outlineLevel="2">
      <c r="B837" s="168" t="s">
        <v>2</v>
      </c>
      <c r="D837" s="170" t="s">
        <v>219</v>
      </c>
      <c r="E837" s="171">
        <v>0</v>
      </c>
      <c r="F837" s="171">
        <v>0</v>
      </c>
      <c r="G837" s="171">
        <v>0</v>
      </c>
      <c r="H837" s="171">
        <v>0</v>
      </c>
      <c r="I837" s="171">
        <v>0</v>
      </c>
      <c r="J837" s="171">
        <v>0</v>
      </c>
      <c r="K837" s="171">
        <v>0</v>
      </c>
      <c r="L837" s="171">
        <v>0</v>
      </c>
      <c r="M837" s="171">
        <v>0</v>
      </c>
      <c r="N837" s="171">
        <v>0</v>
      </c>
      <c r="O837" s="171">
        <v>0</v>
      </c>
      <c r="P837" s="171">
        <v>0</v>
      </c>
      <c r="Q837" s="171">
        <v>5336512</v>
      </c>
      <c r="R837" s="171">
        <v>5275566</v>
      </c>
      <c r="S837" s="171">
        <v>5840180</v>
      </c>
      <c r="T837" s="171">
        <v>5814151</v>
      </c>
      <c r="U837" s="171">
        <v>6249271</v>
      </c>
      <c r="V837" s="171">
        <v>6252349</v>
      </c>
      <c r="W837" s="171">
        <v>6879142</v>
      </c>
      <c r="X837" s="171">
        <v>6882242</v>
      </c>
      <c r="Y837" s="171">
        <v>6660418.9535148349</v>
      </c>
      <c r="Z837" s="171">
        <v>6658028.9838153142</v>
      </c>
      <c r="AA837" s="169"/>
      <c r="AB837" s="169"/>
      <c r="AC837" s="169"/>
      <c r="AD837" s="169"/>
      <c r="AE837" s="169"/>
      <c r="AF837" s="169"/>
      <c r="AG837" s="169"/>
      <c r="AH837" s="169"/>
      <c r="AI837" s="169"/>
      <c r="AJ837" s="169"/>
      <c r="AK837" s="169"/>
    </row>
    <row r="838" spans="2:37" s="168" customFormat="1" ht="14.25" hidden="1" outlineLevel="2">
      <c r="B838" s="168" t="s">
        <v>2</v>
      </c>
      <c r="D838" s="170" t="s">
        <v>220</v>
      </c>
      <c r="E838" s="171">
        <v>17748239</v>
      </c>
      <c r="F838" s="171">
        <v>17851055</v>
      </c>
      <c r="G838" s="171">
        <v>19012787</v>
      </c>
      <c r="H838" s="171">
        <v>19079902</v>
      </c>
      <c r="I838" s="171">
        <v>19444025</v>
      </c>
      <c r="J838" s="171">
        <v>19562911</v>
      </c>
      <c r="K838" s="171">
        <v>21872671</v>
      </c>
      <c r="L838" s="171">
        <v>21763883</v>
      </c>
      <c r="M838" s="171">
        <v>22923277</v>
      </c>
      <c r="N838" s="171">
        <v>22916497</v>
      </c>
      <c r="O838" s="171">
        <v>24471138</v>
      </c>
      <c r="P838" s="171">
        <v>21368023</v>
      </c>
      <c r="Q838" s="171">
        <v>22552138</v>
      </c>
      <c r="R838" s="171">
        <v>22524710</v>
      </c>
      <c r="S838" s="171">
        <v>24129747</v>
      </c>
      <c r="T838" s="171">
        <v>24075164</v>
      </c>
      <c r="U838" s="171">
        <v>26543851</v>
      </c>
      <c r="V838" s="171">
        <v>26591774</v>
      </c>
      <c r="W838" s="171">
        <v>24582484</v>
      </c>
      <c r="X838" s="171">
        <v>24661424</v>
      </c>
      <c r="Y838" s="171">
        <v>27466244.083421081</v>
      </c>
      <c r="Z838" s="171">
        <v>27460671.586546361</v>
      </c>
      <c r="AA838" s="169"/>
      <c r="AB838" s="169"/>
      <c r="AC838" s="169"/>
      <c r="AD838" s="169"/>
      <c r="AE838" s="169"/>
      <c r="AF838" s="169"/>
      <c r="AG838" s="169"/>
      <c r="AH838" s="169"/>
      <c r="AI838" s="169"/>
      <c r="AJ838" s="169"/>
      <c r="AK838" s="169"/>
    </row>
    <row r="839" spans="2:37" s="168" customFormat="1" ht="14.25" hidden="1" outlineLevel="2">
      <c r="B839" s="168" t="s">
        <v>2</v>
      </c>
      <c r="D839" s="170" t="s">
        <v>18</v>
      </c>
      <c r="E839" s="171">
        <v>16995429</v>
      </c>
      <c r="F839" s="171">
        <v>17178011</v>
      </c>
      <c r="G839" s="171">
        <v>17171592</v>
      </c>
      <c r="H839" s="171">
        <v>17268016</v>
      </c>
      <c r="I839" s="171">
        <v>18277385</v>
      </c>
      <c r="J839" s="171">
        <v>18364223</v>
      </c>
      <c r="K839" s="171">
        <v>20116164</v>
      </c>
      <c r="L839" s="171">
        <v>19994370</v>
      </c>
      <c r="M839" s="171">
        <v>20223606</v>
      </c>
      <c r="N839" s="171">
        <v>20193483</v>
      </c>
      <c r="O839" s="171">
        <v>20239647</v>
      </c>
      <c r="P839" s="171">
        <v>19328347</v>
      </c>
      <c r="Q839" s="171">
        <v>15941033</v>
      </c>
      <c r="R839" s="171">
        <v>15767802</v>
      </c>
      <c r="S839" s="171">
        <v>20709009</v>
      </c>
      <c r="T839" s="171">
        <v>20693927</v>
      </c>
      <c r="U839" s="171">
        <v>26662754</v>
      </c>
      <c r="V839" s="171">
        <v>26593128</v>
      </c>
      <c r="W839" s="171">
        <v>19060468</v>
      </c>
      <c r="X839" s="171">
        <v>18810474</v>
      </c>
      <c r="Y839" s="171">
        <v>19018228.746506225</v>
      </c>
      <c r="Z839" s="171">
        <v>18967037.06231856</v>
      </c>
      <c r="AA839" s="169"/>
      <c r="AB839" s="169"/>
      <c r="AC839" s="169"/>
      <c r="AD839" s="169"/>
      <c r="AE839" s="169"/>
      <c r="AF839" s="169"/>
      <c r="AG839" s="169"/>
      <c r="AH839" s="169"/>
      <c r="AI839" s="169"/>
      <c r="AJ839" s="169"/>
      <c r="AK839" s="169"/>
    </row>
    <row r="840" spans="2:37" s="168" customFormat="1" ht="14.25" hidden="1" outlineLevel="2">
      <c r="B840" s="168" t="s">
        <v>2</v>
      </c>
      <c r="D840" s="170" t="s">
        <v>19</v>
      </c>
      <c r="E840" s="171">
        <v>0</v>
      </c>
      <c r="F840" s="171">
        <v>0</v>
      </c>
      <c r="G840" s="171">
        <v>0</v>
      </c>
      <c r="H840" s="171">
        <v>0</v>
      </c>
      <c r="I840" s="171">
        <v>0</v>
      </c>
      <c r="J840" s="171">
        <v>0</v>
      </c>
      <c r="K840" s="171">
        <v>0</v>
      </c>
      <c r="L840" s="171">
        <v>0</v>
      </c>
      <c r="M840" s="171">
        <v>0</v>
      </c>
      <c r="N840" s="171">
        <v>0</v>
      </c>
      <c r="O840" s="171">
        <v>0</v>
      </c>
      <c r="P840" s="171">
        <v>0</v>
      </c>
      <c r="Q840" s="171">
        <v>6188138</v>
      </c>
      <c r="R840" s="171">
        <v>6193312</v>
      </c>
      <c r="S840" s="171">
        <v>8944515</v>
      </c>
      <c r="T840" s="171">
        <v>8962947</v>
      </c>
      <c r="U840" s="171">
        <v>10677849</v>
      </c>
      <c r="V840" s="171">
        <v>10700286</v>
      </c>
      <c r="W840" s="171">
        <v>10886194</v>
      </c>
      <c r="X840" s="171">
        <v>10893981</v>
      </c>
      <c r="Y840" s="171">
        <v>13730164.390872777</v>
      </c>
      <c r="Z840" s="171">
        <v>13727380.364616722</v>
      </c>
      <c r="AA840" s="169"/>
      <c r="AB840" s="169"/>
      <c r="AC840" s="169"/>
      <c r="AD840" s="169"/>
      <c r="AE840" s="169"/>
      <c r="AF840" s="169"/>
      <c r="AG840" s="169"/>
      <c r="AH840" s="169"/>
      <c r="AI840" s="169"/>
      <c r="AJ840" s="169"/>
      <c r="AK840" s="169"/>
    </row>
    <row r="841" spans="2:37" s="168" customFormat="1" ht="14.25" hidden="1" outlineLevel="2">
      <c r="B841" s="168" t="s">
        <v>2</v>
      </c>
      <c r="D841" s="170" t="s">
        <v>221</v>
      </c>
      <c r="E841" s="171">
        <v>8138998</v>
      </c>
      <c r="F841" s="171">
        <v>7923055</v>
      </c>
      <c r="G841" s="171">
        <v>8552981</v>
      </c>
      <c r="H841" s="171">
        <v>8570027</v>
      </c>
      <c r="I841" s="171">
        <v>8910742</v>
      </c>
      <c r="J841" s="171">
        <v>8954382</v>
      </c>
      <c r="K841" s="171">
        <v>10168144</v>
      </c>
      <c r="L841" s="171">
        <v>10117305</v>
      </c>
      <c r="M841" s="171">
        <v>11890108</v>
      </c>
      <c r="N841" s="171">
        <v>11873598</v>
      </c>
      <c r="O841" s="171">
        <v>12220555</v>
      </c>
      <c r="P841" s="171">
        <v>11161477</v>
      </c>
      <c r="Q841" s="171">
        <v>12210424</v>
      </c>
      <c r="R841" s="171">
        <v>12126371</v>
      </c>
      <c r="S841" s="171">
        <v>12292921</v>
      </c>
      <c r="T841" s="171">
        <v>12292101</v>
      </c>
      <c r="U841" s="171">
        <v>15698172</v>
      </c>
      <c r="V841" s="171">
        <v>15757958</v>
      </c>
      <c r="W841" s="171">
        <v>16449886</v>
      </c>
      <c r="X841" s="171">
        <v>16481084</v>
      </c>
      <c r="Y841" s="171">
        <v>17204518.605484691</v>
      </c>
      <c r="Z841" s="171">
        <v>17201606.270965032</v>
      </c>
      <c r="AA841" s="169"/>
      <c r="AB841" s="169"/>
      <c r="AC841" s="169"/>
      <c r="AD841" s="169"/>
      <c r="AE841" s="169"/>
      <c r="AF841" s="169"/>
      <c r="AG841" s="169"/>
      <c r="AH841" s="169"/>
      <c r="AI841" s="169"/>
      <c r="AJ841" s="169"/>
      <c r="AK841" s="169"/>
    </row>
    <row r="842" spans="2:37" s="168" customFormat="1" ht="14.25" hidden="1" outlineLevel="2">
      <c r="B842" s="168" t="s">
        <v>2</v>
      </c>
      <c r="D842" s="170" t="s">
        <v>222</v>
      </c>
      <c r="E842" s="171">
        <v>17166868</v>
      </c>
      <c r="F842" s="171">
        <v>17445695</v>
      </c>
      <c r="G842" s="171">
        <v>18135890</v>
      </c>
      <c r="H842" s="171">
        <v>18236242</v>
      </c>
      <c r="I842" s="171">
        <v>16261983</v>
      </c>
      <c r="J842" s="171">
        <v>16441953</v>
      </c>
      <c r="K842" s="171">
        <v>18059342</v>
      </c>
      <c r="L842" s="171">
        <v>17997314</v>
      </c>
      <c r="M842" s="171">
        <v>18462897</v>
      </c>
      <c r="N842" s="171">
        <v>18449111</v>
      </c>
      <c r="O842" s="171">
        <v>18181220</v>
      </c>
      <c r="P842" s="171">
        <v>15932962</v>
      </c>
      <c r="Q842" s="171">
        <v>17684154</v>
      </c>
      <c r="R842" s="171">
        <v>17477241</v>
      </c>
      <c r="S842" s="171">
        <v>17272931</v>
      </c>
      <c r="T842" s="171">
        <v>17197522</v>
      </c>
      <c r="U842" s="171">
        <v>21288116</v>
      </c>
      <c r="V842" s="171">
        <v>21366549</v>
      </c>
      <c r="W842" s="171">
        <v>22375638</v>
      </c>
      <c r="X842" s="171">
        <v>22404386</v>
      </c>
      <c r="Y842" s="171">
        <v>22549917.007165216</v>
      </c>
      <c r="Z842" s="171">
        <v>22527206.821477946</v>
      </c>
      <c r="AA842" s="169"/>
      <c r="AB842" s="169"/>
      <c r="AC842" s="169"/>
      <c r="AD842" s="169"/>
      <c r="AE842" s="169"/>
      <c r="AF842" s="169"/>
      <c r="AG842" s="169"/>
      <c r="AH842" s="169"/>
      <c r="AI842" s="169"/>
      <c r="AJ842" s="169"/>
      <c r="AK842" s="169"/>
    </row>
    <row r="843" spans="2:37" s="168" customFormat="1" ht="14.25" hidden="1" outlineLevel="2">
      <c r="B843" s="168" t="s">
        <v>2</v>
      </c>
      <c r="D843" s="170" t="s">
        <v>22</v>
      </c>
      <c r="E843" s="171">
        <v>23938337</v>
      </c>
      <c r="F843" s="171">
        <v>24139100</v>
      </c>
      <c r="G843" s="171">
        <v>24269067</v>
      </c>
      <c r="H843" s="171">
        <v>24383994</v>
      </c>
      <c r="I843" s="171">
        <v>24718441</v>
      </c>
      <c r="J843" s="171">
        <v>24834120</v>
      </c>
      <c r="K843" s="171">
        <v>24873848</v>
      </c>
      <c r="L843" s="171">
        <v>24849982</v>
      </c>
      <c r="M843" s="171">
        <v>25744320</v>
      </c>
      <c r="N843" s="171">
        <v>25741190</v>
      </c>
      <c r="O843" s="171">
        <v>27597722</v>
      </c>
      <c r="P843" s="171">
        <v>26091543</v>
      </c>
      <c r="Q843" s="171">
        <v>28453589</v>
      </c>
      <c r="R843" s="171">
        <v>28425063</v>
      </c>
      <c r="S843" s="171">
        <v>30250832</v>
      </c>
      <c r="T843" s="171">
        <v>30358850</v>
      </c>
      <c r="U843" s="171">
        <v>31975465</v>
      </c>
      <c r="V843" s="171">
        <v>32082876</v>
      </c>
      <c r="W843" s="171">
        <v>33405948</v>
      </c>
      <c r="X843" s="171">
        <v>33414092</v>
      </c>
      <c r="Y843" s="171">
        <v>34046490.049573496</v>
      </c>
      <c r="Z843" s="171">
        <v>34024785.185640275</v>
      </c>
      <c r="AA843" s="169"/>
      <c r="AB843" s="169"/>
      <c r="AC843" s="169"/>
      <c r="AD843" s="169"/>
      <c r="AE843" s="169"/>
      <c r="AF843" s="169"/>
      <c r="AG843" s="169"/>
      <c r="AH843" s="169"/>
      <c r="AI843" s="169"/>
      <c r="AJ843" s="169"/>
      <c r="AK843" s="169"/>
    </row>
    <row r="844" spans="2:37" s="168" customFormat="1" ht="14.25" hidden="1" outlineLevel="2">
      <c r="B844" s="168" t="s">
        <v>2</v>
      </c>
      <c r="D844" s="170" t="s">
        <v>23</v>
      </c>
      <c r="E844" s="171">
        <v>3526996</v>
      </c>
      <c r="F844" s="171">
        <v>3564090</v>
      </c>
      <c r="G844" s="171">
        <v>3853014</v>
      </c>
      <c r="H844" s="171">
        <v>3859114</v>
      </c>
      <c r="I844" s="171">
        <v>4232996</v>
      </c>
      <c r="J844" s="171">
        <v>4306494</v>
      </c>
      <c r="K844" s="171">
        <v>3905550</v>
      </c>
      <c r="L844" s="171">
        <v>3905697</v>
      </c>
      <c r="M844" s="171">
        <v>4198716</v>
      </c>
      <c r="N844" s="171">
        <v>4194768</v>
      </c>
      <c r="O844" s="171">
        <v>4471175</v>
      </c>
      <c r="P844" s="171">
        <v>4246075</v>
      </c>
      <c r="Q844" s="171">
        <v>4472871</v>
      </c>
      <c r="R844" s="171">
        <v>4352367</v>
      </c>
      <c r="S844" s="171">
        <v>4900102</v>
      </c>
      <c r="T844" s="171">
        <v>4877095</v>
      </c>
      <c r="U844" s="171">
        <v>5051080</v>
      </c>
      <c r="V844" s="171">
        <v>5035109</v>
      </c>
      <c r="W844" s="171">
        <v>4737039</v>
      </c>
      <c r="X844" s="171">
        <v>4731730</v>
      </c>
      <c r="Y844" s="171">
        <v>5982626.057131663</v>
      </c>
      <c r="Z844" s="171">
        <v>5979382.6551257642</v>
      </c>
      <c r="AA844" s="169"/>
      <c r="AB844" s="169"/>
      <c r="AC844" s="169"/>
      <c r="AD844" s="169"/>
      <c r="AE844" s="169"/>
      <c r="AF844" s="169"/>
      <c r="AG844" s="169"/>
      <c r="AH844" s="169"/>
      <c r="AI844" s="169"/>
      <c r="AJ844" s="169"/>
      <c r="AK844" s="169"/>
    </row>
    <row r="845" spans="2:37" s="168" customFormat="1" ht="14.25" hidden="1" outlineLevel="2">
      <c r="B845" s="168" t="s">
        <v>2</v>
      </c>
      <c r="D845" s="170" t="s">
        <v>24</v>
      </c>
      <c r="E845" s="171">
        <v>99209985</v>
      </c>
      <c r="F845" s="171">
        <v>99778457</v>
      </c>
      <c r="G845" s="171">
        <v>107952739</v>
      </c>
      <c r="H845" s="171">
        <v>108286780</v>
      </c>
      <c r="I845" s="171">
        <v>103245608</v>
      </c>
      <c r="J845" s="171">
        <v>103417405</v>
      </c>
      <c r="K845" s="171">
        <v>110104846</v>
      </c>
      <c r="L845" s="171">
        <v>109206150</v>
      </c>
      <c r="M845" s="171">
        <v>112091465</v>
      </c>
      <c r="N845" s="171">
        <v>111954049</v>
      </c>
      <c r="O845" s="171">
        <v>117571424</v>
      </c>
      <c r="P845" s="171">
        <v>106911965</v>
      </c>
      <c r="Q845" s="171">
        <v>106283627</v>
      </c>
      <c r="R845" s="171">
        <v>105349943</v>
      </c>
      <c r="S845" s="171">
        <v>116574668</v>
      </c>
      <c r="T845" s="171">
        <v>116331566</v>
      </c>
      <c r="U845" s="171">
        <v>127743458</v>
      </c>
      <c r="V845" s="171">
        <v>127826613</v>
      </c>
      <c r="W845" s="171">
        <v>128135346</v>
      </c>
      <c r="X845" s="171">
        <v>127939630</v>
      </c>
      <c r="Y845" s="171">
        <v>132969799.6510942</v>
      </c>
      <c r="Z845" s="171">
        <v>132838121.24306554</v>
      </c>
      <c r="AA845" s="169"/>
      <c r="AB845" s="169"/>
      <c r="AC845" s="169"/>
      <c r="AD845" s="169"/>
      <c r="AE845" s="169"/>
      <c r="AF845" s="169"/>
      <c r="AG845" s="169"/>
      <c r="AH845" s="169"/>
      <c r="AI845" s="169"/>
      <c r="AJ845" s="169"/>
      <c r="AK845" s="169"/>
    </row>
    <row r="846" spans="2:37" s="168" customFormat="1" ht="14.25" hidden="1" outlineLevel="2">
      <c r="B846" s="168" t="s">
        <v>2</v>
      </c>
      <c r="D846" s="170" t="s">
        <v>25</v>
      </c>
      <c r="E846" s="171">
        <v>19985765</v>
      </c>
      <c r="F846" s="171">
        <v>20058896</v>
      </c>
      <c r="G846" s="171">
        <v>23257697</v>
      </c>
      <c r="H846" s="171">
        <v>23303796</v>
      </c>
      <c r="I846" s="171">
        <v>21460153</v>
      </c>
      <c r="J846" s="171">
        <v>21513267</v>
      </c>
      <c r="K846" s="171">
        <v>22010542</v>
      </c>
      <c r="L846" s="171">
        <v>21856844</v>
      </c>
      <c r="M846" s="171">
        <v>22792460</v>
      </c>
      <c r="N846" s="171">
        <v>22768564</v>
      </c>
      <c r="O846" s="171">
        <v>23698445</v>
      </c>
      <c r="P846" s="171">
        <v>22062220</v>
      </c>
      <c r="Q846" s="171">
        <v>20194702</v>
      </c>
      <c r="R846" s="171">
        <v>20021712</v>
      </c>
      <c r="S846" s="171">
        <v>21518140</v>
      </c>
      <c r="T846" s="171">
        <v>21470239</v>
      </c>
      <c r="U846" s="171">
        <v>22669543</v>
      </c>
      <c r="V846" s="171">
        <v>22610050</v>
      </c>
      <c r="W846" s="171">
        <v>18268423</v>
      </c>
      <c r="X846" s="171">
        <v>18145650</v>
      </c>
      <c r="Y846" s="171">
        <v>20678540.455520496</v>
      </c>
      <c r="Z846" s="171">
        <v>20648366.457926992</v>
      </c>
      <c r="AA846" s="169"/>
      <c r="AB846" s="169"/>
      <c r="AC846" s="169"/>
      <c r="AD846" s="169"/>
      <c r="AE846" s="169"/>
      <c r="AF846" s="169"/>
      <c r="AG846" s="169"/>
      <c r="AH846" s="169"/>
      <c r="AI846" s="169"/>
      <c r="AJ846" s="169"/>
      <c r="AK846" s="169"/>
    </row>
    <row r="847" spans="2:37" s="168" customFormat="1" ht="14.25" hidden="1" outlineLevel="2">
      <c r="B847" s="168" t="s">
        <v>2</v>
      </c>
      <c r="D847" s="170" t="s">
        <v>26</v>
      </c>
      <c r="E847" s="171">
        <v>13301763</v>
      </c>
      <c r="F847" s="171">
        <v>13402499</v>
      </c>
      <c r="G847" s="171">
        <v>14270970</v>
      </c>
      <c r="H847" s="171">
        <v>14328628</v>
      </c>
      <c r="I847" s="171">
        <v>13793495</v>
      </c>
      <c r="J847" s="171">
        <v>13849941</v>
      </c>
      <c r="K847" s="171">
        <v>17699643</v>
      </c>
      <c r="L847" s="171">
        <v>17538518</v>
      </c>
      <c r="M847" s="171">
        <v>18731467</v>
      </c>
      <c r="N847" s="171">
        <v>18707994</v>
      </c>
      <c r="O847" s="171">
        <v>19126883</v>
      </c>
      <c r="P847" s="171">
        <v>18515494</v>
      </c>
      <c r="Q847" s="171">
        <v>17630924</v>
      </c>
      <c r="R847" s="171">
        <v>17564307</v>
      </c>
      <c r="S847" s="171">
        <v>18813310</v>
      </c>
      <c r="T847" s="171">
        <v>18828566</v>
      </c>
      <c r="U847" s="171">
        <v>20985233</v>
      </c>
      <c r="V847" s="171">
        <v>21021285</v>
      </c>
      <c r="W847" s="171">
        <v>22582056</v>
      </c>
      <c r="X847" s="171">
        <v>22608867</v>
      </c>
      <c r="Y847" s="171">
        <v>23301603.237555392</v>
      </c>
      <c r="Z847" s="171">
        <v>23280908.781430483</v>
      </c>
      <c r="AA847" s="169"/>
      <c r="AB847" s="169"/>
      <c r="AC847" s="169"/>
      <c r="AD847" s="169"/>
      <c r="AE847" s="169"/>
      <c r="AF847" s="169"/>
      <c r="AG847" s="169"/>
      <c r="AH847" s="169"/>
      <c r="AI847" s="169"/>
      <c r="AJ847" s="169"/>
      <c r="AK847" s="169"/>
    </row>
    <row r="848" spans="2:37" s="168" customFormat="1" ht="14.25" hidden="1" outlineLevel="2">
      <c r="B848" s="168" t="s">
        <v>2</v>
      </c>
      <c r="D848" s="170" t="s">
        <v>27</v>
      </c>
      <c r="E848" s="171">
        <v>5263125</v>
      </c>
      <c r="F848" s="171">
        <v>5277766</v>
      </c>
      <c r="G848" s="171">
        <v>6121069</v>
      </c>
      <c r="H848" s="171">
        <v>6132027</v>
      </c>
      <c r="I848" s="171">
        <v>7377275</v>
      </c>
      <c r="J848" s="171">
        <v>7397444</v>
      </c>
      <c r="K848" s="171">
        <v>7809733</v>
      </c>
      <c r="L848" s="171">
        <v>7809795</v>
      </c>
      <c r="M848" s="171">
        <v>8475906</v>
      </c>
      <c r="N848" s="171">
        <v>8476746</v>
      </c>
      <c r="O848" s="171">
        <v>9060748</v>
      </c>
      <c r="P848" s="171">
        <v>8652243</v>
      </c>
      <c r="Q848" s="171">
        <v>9421898</v>
      </c>
      <c r="R848" s="171">
        <v>9418583</v>
      </c>
      <c r="S848" s="171">
        <v>10060904</v>
      </c>
      <c r="T848" s="171">
        <v>10075162</v>
      </c>
      <c r="U848" s="171">
        <v>10436098</v>
      </c>
      <c r="V848" s="171">
        <v>10454162</v>
      </c>
      <c r="W848" s="171">
        <v>9505216</v>
      </c>
      <c r="X848" s="171">
        <v>9518041</v>
      </c>
      <c r="Y848" s="171">
        <v>10469888.427101517</v>
      </c>
      <c r="Z848" s="171">
        <v>10466240.546925955</v>
      </c>
      <c r="AA848" s="169"/>
      <c r="AB848" s="169"/>
      <c r="AC848" s="169"/>
      <c r="AD848" s="169"/>
      <c r="AE848" s="169"/>
      <c r="AF848" s="169"/>
      <c r="AG848" s="169"/>
      <c r="AH848" s="169"/>
      <c r="AI848" s="169"/>
      <c r="AJ848" s="169"/>
      <c r="AK848" s="169"/>
    </row>
    <row r="849" spans="2:37" s="168" customFormat="1" ht="14.25" hidden="1" outlineLevel="2">
      <c r="B849" s="168" t="s">
        <v>2</v>
      </c>
      <c r="D849" s="170" t="s">
        <v>28</v>
      </c>
      <c r="E849" s="171">
        <v>13178303</v>
      </c>
      <c r="F849" s="171">
        <v>13430013</v>
      </c>
      <c r="G849" s="171">
        <v>13348658</v>
      </c>
      <c r="H849" s="171">
        <v>13394930</v>
      </c>
      <c r="I849" s="171">
        <v>12947862</v>
      </c>
      <c r="J849" s="171">
        <v>13152149</v>
      </c>
      <c r="K849" s="171">
        <v>14242421</v>
      </c>
      <c r="L849" s="171">
        <v>14077329</v>
      </c>
      <c r="M849" s="171">
        <v>13784041</v>
      </c>
      <c r="N849" s="171">
        <v>13747862</v>
      </c>
      <c r="O849" s="171">
        <v>13966671</v>
      </c>
      <c r="P849" s="171">
        <v>12794228</v>
      </c>
      <c r="Q849" s="171">
        <v>12588554</v>
      </c>
      <c r="R849" s="171">
        <v>12445498</v>
      </c>
      <c r="S849" s="171">
        <v>12326032</v>
      </c>
      <c r="T849" s="171">
        <v>12303402</v>
      </c>
      <c r="U849" s="171">
        <v>13754674</v>
      </c>
      <c r="V849" s="171">
        <v>13811836</v>
      </c>
      <c r="W849" s="171">
        <v>12724434</v>
      </c>
      <c r="X849" s="171">
        <v>12743801</v>
      </c>
      <c r="Y849" s="171">
        <v>13562807.466731317</v>
      </c>
      <c r="Z849" s="171">
        <v>13555230.648066256</v>
      </c>
      <c r="AA849" s="169"/>
      <c r="AB849" s="169"/>
      <c r="AC849" s="169"/>
      <c r="AD849" s="169"/>
      <c r="AE849" s="169"/>
      <c r="AF849" s="169"/>
      <c r="AG849" s="169"/>
      <c r="AH849" s="169"/>
      <c r="AI849" s="169"/>
      <c r="AJ849" s="169"/>
      <c r="AK849" s="169"/>
    </row>
    <row r="850" spans="2:37" s="168" customFormat="1" ht="14.25" hidden="1" outlineLevel="2">
      <c r="B850" s="168" t="s">
        <v>2</v>
      </c>
      <c r="D850" s="170" t="s">
        <v>223</v>
      </c>
      <c r="E850" s="171">
        <v>74783999</v>
      </c>
      <c r="F850" s="171">
        <v>75400488</v>
      </c>
      <c r="G850" s="171">
        <v>79666543</v>
      </c>
      <c r="H850" s="171">
        <v>79952723</v>
      </c>
      <c r="I850" s="171">
        <v>79818877</v>
      </c>
      <c r="J850" s="171">
        <v>80109655</v>
      </c>
      <c r="K850" s="171">
        <v>81297476</v>
      </c>
      <c r="L850" s="171">
        <v>80623410</v>
      </c>
      <c r="M850" s="171">
        <v>87119300</v>
      </c>
      <c r="N850" s="171">
        <v>86980719</v>
      </c>
      <c r="O850" s="171">
        <v>85016851</v>
      </c>
      <c r="P850" s="171">
        <v>82760264</v>
      </c>
      <c r="Q850" s="171">
        <v>82799360</v>
      </c>
      <c r="R850" s="171">
        <v>82287898</v>
      </c>
      <c r="S850" s="171">
        <v>87618798</v>
      </c>
      <c r="T850" s="171">
        <v>87718772</v>
      </c>
      <c r="U850" s="171">
        <v>94005989</v>
      </c>
      <c r="V850" s="171">
        <v>94267420</v>
      </c>
      <c r="W850" s="171">
        <v>88363586</v>
      </c>
      <c r="X850" s="171">
        <v>88312976</v>
      </c>
      <c r="Y850" s="171">
        <v>91864766.452012435</v>
      </c>
      <c r="Z850" s="171">
        <v>91750506.843376458</v>
      </c>
      <c r="AA850" s="169"/>
      <c r="AB850" s="169"/>
      <c r="AC850" s="169"/>
      <c r="AD850" s="169"/>
      <c r="AE850" s="169"/>
      <c r="AF850" s="169"/>
      <c r="AG850" s="169"/>
      <c r="AH850" s="169"/>
      <c r="AI850" s="169"/>
      <c r="AJ850" s="169"/>
      <c r="AK850" s="169"/>
    </row>
    <row r="851" spans="2:37" s="168" customFormat="1" ht="14.25" hidden="1" outlineLevel="2">
      <c r="B851" s="168" t="s">
        <v>2</v>
      </c>
      <c r="D851" s="170" t="s">
        <v>224</v>
      </c>
      <c r="E851" s="171">
        <v>0</v>
      </c>
      <c r="F851" s="171">
        <v>0</v>
      </c>
      <c r="G851" s="171">
        <v>0</v>
      </c>
      <c r="H851" s="171">
        <v>0</v>
      </c>
      <c r="I851" s="171">
        <v>0</v>
      </c>
      <c r="J851" s="171">
        <v>0</v>
      </c>
      <c r="K851" s="171">
        <v>0</v>
      </c>
      <c r="L851" s="171">
        <v>0</v>
      </c>
      <c r="M851" s="171">
        <v>0</v>
      </c>
      <c r="N851" s="171">
        <v>0</v>
      </c>
      <c r="O851" s="171">
        <v>0</v>
      </c>
      <c r="P851" s="171">
        <v>0</v>
      </c>
      <c r="Q851" s="171">
        <v>4934113</v>
      </c>
      <c r="R851" s="171">
        <v>4947076</v>
      </c>
      <c r="S851" s="171">
        <v>3791581</v>
      </c>
      <c r="T851" s="171">
        <v>3794614</v>
      </c>
      <c r="U851" s="171">
        <v>4777095</v>
      </c>
      <c r="V851" s="171">
        <v>4782141</v>
      </c>
      <c r="W851" s="171">
        <v>8238130</v>
      </c>
      <c r="X851" s="171">
        <v>8249662</v>
      </c>
      <c r="Y851" s="171">
        <v>10258436.709128462</v>
      </c>
      <c r="Z851" s="171">
        <v>10257912.008575886</v>
      </c>
      <c r="AA851" s="169"/>
      <c r="AB851" s="169"/>
      <c r="AC851" s="169"/>
      <c r="AD851" s="169"/>
      <c r="AE851" s="169"/>
      <c r="AF851" s="169"/>
      <c r="AG851" s="169"/>
      <c r="AH851" s="169"/>
      <c r="AI851" s="169"/>
      <c r="AJ851" s="169"/>
      <c r="AK851" s="169"/>
    </row>
    <row r="852" spans="2:37" s="168" customFormat="1" ht="14.25" hidden="1" outlineLevel="2">
      <c r="B852" s="168" t="s">
        <v>2</v>
      </c>
      <c r="D852" s="170" t="s">
        <v>400</v>
      </c>
      <c r="E852" s="171"/>
      <c r="F852" s="171"/>
      <c r="G852" s="171"/>
      <c r="H852" s="171"/>
      <c r="I852" s="171"/>
      <c r="J852" s="171"/>
      <c r="K852" s="171"/>
      <c r="L852" s="171"/>
      <c r="M852" s="171"/>
      <c r="N852" s="171"/>
      <c r="O852" s="171"/>
      <c r="P852" s="171"/>
      <c r="Q852" s="171"/>
      <c r="R852" s="171"/>
      <c r="S852" s="171"/>
      <c r="T852" s="171"/>
      <c r="U852" s="171">
        <v>1135397</v>
      </c>
      <c r="V852" s="171">
        <v>1139886</v>
      </c>
      <c r="W852" s="171">
        <v>0</v>
      </c>
      <c r="X852" s="171">
        <v>0</v>
      </c>
      <c r="Y852" s="171">
        <v>0</v>
      </c>
      <c r="Z852" s="171">
        <v>0</v>
      </c>
      <c r="AA852" s="169"/>
      <c r="AB852" s="169"/>
      <c r="AC852" s="169"/>
      <c r="AD852" s="169"/>
      <c r="AE852" s="169"/>
      <c r="AF852" s="169"/>
      <c r="AG852" s="169"/>
      <c r="AH852" s="169"/>
      <c r="AI852" s="169"/>
      <c r="AJ852" s="169"/>
      <c r="AK852" s="169"/>
    </row>
    <row r="853" spans="2:37" s="168" customFormat="1" ht="14.25" hidden="1" outlineLevel="2">
      <c r="B853" s="168" t="s">
        <v>2</v>
      </c>
      <c r="D853" s="170" t="s">
        <v>31</v>
      </c>
      <c r="E853" s="171">
        <v>32696995</v>
      </c>
      <c r="F853" s="171">
        <v>33063501</v>
      </c>
      <c r="G853" s="171">
        <v>31473541</v>
      </c>
      <c r="H853" s="171">
        <v>31606694</v>
      </c>
      <c r="I853" s="171">
        <v>27460179</v>
      </c>
      <c r="J853" s="171">
        <v>27617076</v>
      </c>
      <c r="K853" s="171">
        <v>29702304</v>
      </c>
      <c r="L853" s="171">
        <v>29646255</v>
      </c>
      <c r="M853" s="171">
        <v>29831056</v>
      </c>
      <c r="N853" s="171">
        <v>29838740</v>
      </c>
      <c r="O853" s="171">
        <v>31522388</v>
      </c>
      <c r="P853" s="171">
        <v>26608411</v>
      </c>
      <c r="Q853" s="171">
        <v>27230091</v>
      </c>
      <c r="R853" s="171">
        <v>27271806</v>
      </c>
      <c r="S853" s="171">
        <v>28180899</v>
      </c>
      <c r="T853" s="171">
        <v>28333310</v>
      </c>
      <c r="U853" s="171">
        <v>28905019</v>
      </c>
      <c r="V853" s="171">
        <v>29038134</v>
      </c>
      <c r="W853" s="171">
        <v>28441212</v>
      </c>
      <c r="X853" s="171">
        <v>28501491</v>
      </c>
      <c r="Y853" s="171">
        <v>28464226.368467171</v>
      </c>
      <c r="Z853" s="171">
        <v>28450107.171005879</v>
      </c>
      <c r="AA853" s="169"/>
      <c r="AB853" s="169"/>
      <c r="AC853" s="169"/>
      <c r="AD853" s="169"/>
      <c r="AE853" s="169"/>
      <c r="AF853" s="169"/>
      <c r="AG853" s="169"/>
      <c r="AH853" s="169"/>
      <c r="AI853" s="169"/>
      <c r="AJ853" s="169"/>
      <c r="AK853" s="169"/>
    </row>
    <row r="854" spans="2:37" s="168" customFormat="1" ht="14.25" hidden="1" outlineLevel="2">
      <c r="B854" s="168" t="s">
        <v>2</v>
      </c>
      <c r="D854" s="170" t="s">
        <v>225</v>
      </c>
      <c r="E854" s="171">
        <v>18667346</v>
      </c>
      <c r="F854" s="171">
        <v>18792885</v>
      </c>
      <c r="G854" s="171">
        <v>21998837</v>
      </c>
      <c r="H854" s="171">
        <v>22045472</v>
      </c>
      <c r="I854" s="171">
        <v>23051195</v>
      </c>
      <c r="J854" s="171">
        <v>23061481</v>
      </c>
      <c r="K854" s="171">
        <v>26635162</v>
      </c>
      <c r="L854" s="171">
        <v>26292958</v>
      </c>
      <c r="M854" s="171">
        <v>24903235</v>
      </c>
      <c r="N854" s="171">
        <v>24835825</v>
      </c>
      <c r="O854" s="171">
        <v>20324299</v>
      </c>
      <c r="P854" s="171">
        <v>21647986</v>
      </c>
      <c r="Q854" s="171">
        <v>19987998</v>
      </c>
      <c r="R854" s="171">
        <v>19590641</v>
      </c>
      <c r="S854" s="171">
        <v>21511602</v>
      </c>
      <c r="T854" s="171">
        <v>21416508</v>
      </c>
      <c r="U854" s="171">
        <v>22079401</v>
      </c>
      <c r="V854" s="171">
        <v>22118314</v>
      </c>
      <c r="W854" s="171">
        <v>22092486</v>
      </c>
      <c r="X854" s="171">
        <v>22058573</v>
      </c>
      <c r="Y854" s="171">
        <v>17773368.472299017</v>
      </c>
      <c r="Z854" s="171">
        <v>17701381.689404577</v>
      </c>
      <c r="AA854" s="169"/>
      <c r="AB854" s="169"/>
      <c r="AC854" s="169"/>
      <c r="AD854" s="169"/>
      <c r="AE854" s="169"/>
      <c r="AF854" s="169"/>
      <c r="AG854" s="169"/>
      <c r="AH854" s="169"/>
      <c r="AI854" s="169"/>
      <c r="AJ854" s="169"/>
      <c r="AK854" s="169"/>
    </row>
    <row r="855" spans="2:37" s="168" customFormat="1" ht="14.25" hidden="1" outlineLevel="2">
      <c r="B855" s="168" t="s">
        <v>2</v>
      </c>
      <c r="D855" s="170" t="s">
        <v>226</v>
      </c>
      <c r="E855" s="171">
        <v>81404264</v>
      </c>
      <c r="F855" s="171">
        <v>82080834</v>
      </c>
      <c r="G855" s="171">
        <v>83118770</v>
      </c>
      <c r="H855" s="171">
        <v>83534570</v>
      </c>
      <c r="I855" s="171">
        <v>84225571</v>
      </c>
      <c r="J855" s="171">
        <v>84682898</v>
      </c>
      <c r="K855" s="171">
        <v>94028075</v>
      </c>
      <c r="L855" s="171">
        <v>93628867</v>
      </c>
      <c r="M855" s="171">
        <v>97220771</v>
      </c>
      <c r="N855" s="171">
        <v>97149697</v>
      </c>
      <c r="O855" s="171">
        <v>95942409</v>
      </c>
      <c r="P855" s="171">
        <v>88874298</v>
      </c>
      <c r="Q855" s="171">
        <v>96535410</v>
      </c>
      <c r="R855" s="171">
        <v>95947265</v>
      </c>
      <c r="S855" s="171">
        <v>110569767</v>
      </c>
      <c r="T855" s="171">
        <v>110345533</v>
      </c>
      <c r="U855" s="171">
        <v>120215552</v>
      </c>
      <c r="V855" s="171">
        <v>120353496</v>
      </c>
      <c r="W855" s="171">
        <v>117895728</v>
      </c>
      <c r="X855" s="171">
        <v>117838898</v>
      </c>
      <c r="Y855" s="171">
        <v>124722059.46200337</v>
      </c>
      <c r="Z855" s="171">
        <v>124621191.62096223</v>
      </c>
      <c r="AA855" s="169"/>
      <c r="AB855" s="169"/>
      <c r="AC855" s="169"/>
      <c r="AD855" s="169"/>
      <c r="AE855" s="169"/>
      <c r="AF855" s="169"/>
      <c r="AG855" s="169"/>
      <c r="AH855" s="169"/>
      <c r="AI855" s="169"/>
      <c r="AJ855" s="169"/>
      <c r="AK855" s="169"/>
    </row>
    <row r="856" spans="2:37" s="168" customFormat="1" ht="14.25" hidden="1" outlineLevel="2">
      <c r="B856" s="168" t="s">
        <v>2</v>
      </c>
      <c r="D856" s="170" t="s">
        <v>34</v>
      </c>
      <c r="E856" s="171">
        <v>14883153</v>
      </c>
      <c r="F856" s="171">
        <v>15056486</v>
      </c>
      <c r="G856" s="171">
        <v>15466693</v>
      </c>
      <c r="H856" s="171">
        <v>15513589</v>
      </c>
      <c r="I856" s="171">
        <v>14409882</v>
      </c>
      <c r="J856" s="171">
        <v>14521030</v>
      </c>
      <c r="K856" s="171">
        <v>14235169</v>
      </c>
      <c r="L856" s="171">
        <v>14204279</v>
      </c>
      <c r="M856" s="171">
        <v>14044349</v>
      </c>
      <c r="N856" s="171">
        <v>14038117</v>
      </c>
      <c r="O856" s="171">
        <v>14011055</v>
      </c>
      <c r="P856" s="171">
        <v>12395396</v>
      </c>
      <c r="Q856" s="171">
        <v>13250514</v>
      </c>
      <c r="R856" s="171">
        <v>13309867</v>
      </c>
      <c r="S856" s="171">
        <v>15411807</v>
      </c>
      <c r="T856" s="171">
        <v>15491322</v>
      </c>
      <c r="U856" s="171">
        <v>14569630</v>
      </c>
      <c r="V856" s="171">
        <v>14600185</v>
      </c>
      <c r="W856" s="171">
        <v>15108139</v>
      </c>
      <c r="X856" s="171">
        <v>15104134</v>
      </c>
      <c r="Y856" s="171">
        <v>18874868.893996008</v>
      </c>
      <c r="Z856" s="171">
        <v>18856645.554999985</v>
      </c>
      <c r="AA856" s="169"/>
      <c r="AB856" s="169"/>
      <c r="AC856" s="169"/>
      <c r="AD856" s="169"/>
      <c r="AE856" s="169"/>
      <c r="AF856" s="169"/>
      <c r="AG856" s="169"/>
      <c r="AH856" s="169"/>
      <c r="AI856" s="169"/>
      <c r="AJ856" s="169"/>
      <c r="AK856" s="169"/>
    </row>
    <row r="857" spans="2:37" s="168" customFormat="1" ht="14.25" hidden="1" outlineLevel="2">
      <c r="B857" s="168" t="s">
        <v>2</v>
      </c>
      <c r="D857" s="170" t="s">
        <v>227</v>
      </c>
      <c r="E857" s="171">
        <v>39706861</v>
      </c>
      <c r="F857" s="171">
        <v>39894113</v>
      </c>
      <c r="G857" s="171">
        <v>38149394</v>
      </c>
      <c r="H857" s="171">
        <v>38224995</v>
      </c>
      <c r="I857" s="171">
        <v>33570214</v>
      </c>
      <c r="J857" s="171">
        <v>33723506</v>
      </c>
      <c r="K857" s="171">
        <v>43727553</v>
      </c>
      <c r="L857" s="171">
        <v>43634312</v>
      </c>
      <c r="M857" s="171">
        <v>38411922</v>
      </c>
      <c r="N857" s="171">
        <v>38390395</v>
      </c>
      <c r="O857" s="171">
        <v>34845352</v>
      </c>
      <c r="P857" s="171">
        <v>35193823</v>
      </c>
      <c r="Q857" s="171">
        <v>34049126</v>
      </c>
      <c r="R857" s="171">
        <v>33919799</v>
      </c>
      <c r="S857" s="171">
        <v>39151905</v>
      </c>
      <c r="T857" s="171">
        <v>39223369</v>
      </c>
      <c r="U857" s="171">
        <v>37134367</v>
      </c>
      <c r="V857" s="171">
        <v>37262611</v>
      </c>
      <c r="W857" s="171">
        <v>38472301</v>
      </c>
      <c r="X857" s="171">
        <v>38547723</v>
      </c>
      <c r="Y857" s="171">
        <v>42464626.999383532</v>
      </c>
      <c r="Z857" s="171">
        <v>42456080.927178025</v>
      </c>
      <c r="AA857" s="169"/>
      <c r="AB857" s="169"/>
      <c r="AC857" s="169"/>
      <c r="AD857" s="169"/>
      <c r="AE857" s="169"/>
      <c r="AF857" s="169"/>
      <c r="AG857" s="169"/>
      <c r="AH857" s="169"/>
      <c r="AI857" s="169"/>
      <c r="AJ857" s="169"/>
      <c r="AK857" s="169"/>
    </row>
    <row r="858" spans="2:37" s="168" customFormat="1" ht="14.25" hidden="1" outlineLevel="2">
      <c r="B858" s="168" t="s">
        <v>2</v>
      </c>
      <c r="D858" s="170" t="s">
        <v>36</v>
      </c>
      <c r="E858" s="171">
        <v>21449332</v>
      </c>
      <c r="F858" s="171">
        <v>21672727</v>
      </c>
      <c r="G858" s="171">
        <v>23246432</v>
      </c>
      <c r="H858" s="171">
        <v>23341240</v>
      </c>
      <c r="I858" s="171">
        <v>24313479</v>
      </c>
      <c r="J858" s="171">
        <v>24471196</v>
      </c>
      <c r="K858" s="171">
        <v>26275226</v>
      </c>
      <c r="L858" s="171">
        <v>26073971</v>
      </c>
      <c r="M858" s="171">
        <v>25914889</v>
      </c>
      <c r="N858" s="171">
        <v>25877653</v>
      </c>
      <c r="O858" s="171">
        <v>35437210</v>
      </c>
      <c r="P858" s="171">
        <v>30286782</v>
      </c>
      <c r="Q858" s="171">
        <v>26058847</v>
      </c>
      <c r="R858" s="171">
        <v>25825260</v>
      </c>
      <c r="S858" s="171">
        <v>32347299</v>
      </c>
      <c r="T858" s="171">
        <v>32323900</v>
      </c>
      <c r="U858" s="171">
        <v>40776017</v>
      </c>
      <c r="V858" s="171">
        <v>41023335</v>
      </c>
      <c r="W858" s="171">
        <v>34938432</v>
      </c>
      <c r="X858" s="171">
        <v>34948974</v>
      </c>
      <c r="Y858" s="171">
        <v>35475696.5862187</v>
      </c>
      <c r="Z858" s="171">
        <v>35469788.455148861</v>
      </c>
      <c r="AA858" s="169"/>
      <c r="AB858" s="169"/>
      <c r="AC858" s="169"/>
      <c r="AD858" s="169"/>
      <c r="AE858" s="169"/>
      <c r="AF858" s="169"/>
      <c r="AG858" s="169"/>
      <c r="AH858" s="169"/>
      <c r="AI858" s="169"/>
      <c r="AJ858" s="169"/>
      <c r="AK858" s="169"/>
    </row>
    <row r="859" spans="2:37" s="168" customFormat="1" ht="14.25" hidden="1" outlineLevel="2">
      <c r="B859" s="168" t="s">
        <v>2</v>
      </c>
      <c r="D859" s="170" t="s">
        <v>40</v>
      </c>
      <c r="E859" s="171">
        <v>30590199</v>
      </c>
      <c r="F859" s="171">
        <v>30796725</v>
      </c>
      <c r="G859" s="171">
        <v>31691108</v>
      </c>
      <c r="H859" s="171">
        <v>31784407</v>
      </c>
      <c r="I859" s="171">
        <v>29256173</v>
      </c>
      <c r="J859" s="171">
        <v>29415366</v>
      </c>
      <c r="K859" s="171">
        <v>31991534</v>
      </c>
      <c r="L859" s="171">
        <v>31963939</v>
      </c>
      <c r="M859" s="171">
        <v>35642818</v>
      </c>
      <c r="N859" s="171">
        <v>35614870</v>
      </c>
      <c r="O859" s="171">
        <v>35101890</v>
      </c>
      <c r="P859" s="171">
        <v>34186505</v>
      </c>
      <c r="Q859" s="171">
        <v>33586321</v>
      </c>
      <c r="R859" s="171">
        <v>33549835</v>
      </c>
      <c r="S859" s="171">
        <v>36428974</v>
      </c>
      <c r="T859" s="171">
        <v>36617720</v>
      </c>
      <c r="U859" s="171">
        <v>44434273</v>
      </c>
      <c r="V859" s="171">
        <v>44598549</v>
      </c>
      <c r="W859" s="171">
        <v>47090140</v>
      </c>
      <c r="X859" s="171">
        <v>47251760</v>
      </c>
      <c r="Y859" s="171">
        <v>49139358.432745583</v>
      </c>
      <c r="Z859" s="171">
        <v>49111226.439211734</v>
      </c>
      <c r="AA859" s="169"/>
      <c r="AB859" s="169"/>
      <c r="AC859" s="169"/>
      <c r="AD859" s="169"/>
      <c r="AE859" s="169"/>
      <c r="AF859" s="169"/>
      <c r="AG859" s="169"/>
      <c r="AH859" s="169"/>
      <c r="AI859" s="169"/>
      <c r="AJ859" s="169"/>
      <c r="AK859" s="169"/>
    </row>
    <row r="860" spans="2:37" s="168" customFormat="1" ht="14.25" hidden="1" outlineLevel="2">
      <c r="B860" s="168" t="s">
        <v>2</v>
      </c>
      <c r="D860" s="170" t="s">
        <v>257</v>
      </c>
      <c r="E860" s="171">
        <v>54888951</v>
      </c>
      <c r="F860" s="171">
        <v>55343713</v>
      </c>
      <c r="G860" s="171">
        <v>59088744</v>
      </c>
      <c r="H860" s="171">
        <v>59279062</v>
      </c>
      <c r="I860" s="171">
        <v>58711263</v>
      </c>
      <c r="J860" s="171">
        <v>59010823</v>
      </c>
      <c r="K860" s="171">
        <v>64169793</v>
      </c>
      <c r="L860" s="171">
        <v>64152881</v>
      </c>
      <c r="M860" s="171">
        <v>65955127</v>
      </c>
      <c r="N860" s="171">
        <v>65957372</v>
      </c>
      <c r="O860" s="171">
        <v>66109095</v>
      </c>
      <c r="P860" s="171">
        <v>64059796</v>
      </c>
      <c r="Q860" s="171">
        <v>65403335</v>
      </c>
      <c r="R860" s="171">
        <v>65573920</v>
      </c>
      <c r="S860" s="171">
        <v>74494867</v>
      </c>
      <c r="T860" s="171">
        <v>74860591</v>
      </c>
      <c r="U860" s="171">
        <v>82697931</v>
      </c>
      <c r="V860" s="171">
        <v>83253348</v>
      </c>
      <c r="W860" s="171">
        <v>81415271</v>
      </c>
      <c r="X860" s="171">
        <v>81611726</v>
      </c>
      <c r="Y860" s="171">
        <v>85890513.884482741</v>
      </c>
      <c r="Z860" s="171">
        <v>85882669.741592005</v>
      </c>
      <c r="AA860" s="169"/>
      <c r="AB860" s="169"/>
      <c r="AC860" s="169"/>
      <c r="AD860" s="169"/>
      <c r="AE860" s="169"/>
      <c r="AF860" s="169"/>
      <c r="AG860" s="169"/>
      <c r="AH860" s="169"/>
      <c r="AI860" s="169"/>
      <c r="AJ860" s="169"/>
      <c r="AK860" s="169"/>
    </row>
    <row r="861" spans="2:37" s="168" customFormat="1" ht="14.25" hidden="1" outlineLevel="2">
      <c r="B861" s="168" t="s">
        <v>2</v>
      </c>
      <c r="D861" s="170" t="s">
        <v>41</v>
      </c>
      <c r="E861" s="171">
        <v>7411459</v>
      </c>
      <c r="F861" s="171">
        <v>7458848</v>
      </c>
      <c r="G861" s="171">
        <v>6947266</v>
      </c>
      <c r="H861" s="171">
        <v>6972908</v>
      </c>
      <c r="I861" s="171">
        <v>6180677</v>
      </c>
      <c r="J861" s="171">
        <v>6207581</v>
      </c>
      <c r="K861" s="171">
        <v>6906669</v>
      </c>
      <c r="L861" s="171">
        <v>6896177</v>
      </c>
      <c r="M861" s="171">
        <v>6117887</v>
      </c>
      <c r="N861" s="171">
        <v>6115750</v>
      </c>
      <c r="O861" s="171">
        <v>5781578</v>
      </c>
      <c r="P861" s="171">
        <v>5421078</v>
      </c>
      <c r="Q861" s="171">
        <v>5622398</v>
      </c>
      <c r="R861" s="171">
        <v>5635429</v>
      </c>
      <c r="S861" s="171">
        <v>5955599</v>
      </c>
      <c r="T861" s="171">
        <v>5987723</v>
      </c>
      <c r="U861" s="171">
        <v>5920289</v>
      </c>
      <c r="V861" s="171">
        <v>5940314</v>
      </c>
      <c r="W861" s="171">
        <v>5577105</v>
      </c>
      <c r="X861" s="171">
        <v>5590922</v>
      </c>
      <c r="Y861" s="171">
        <v>5871801.8406185396</v>
      </c>
      <c r="Z861" s="171">
        <v>5870173.2530385628</v>
      </c>
      <c r="AA861" s="169"/>
      <c r="AB861" s="169"/>
      <c r="AC861" s="169"/>
      <c r="AD861" s="169"/>
      <c r="AE861" s="169"/>
      <c r="AF861" s="169"/>
      <c r="AG861" s="169"/>
      <c r="AH861" s="169"/>
      <c r="AI861" s="169"/>
      <c r="AJ861" s="169"/>
      <c r="AK861" s="169"/>
    </row>
    <row r="862" spans="2:37" s="168" customFormat="1" ht="14.25" hidden="1" outlineLevel="2">
      <c r="B862" s="168" t="s">
        <v>2</v>
      </c>
      <c r="D862" s="170" t="s">
        <v>228</v>
      </c>
      <c r="E862" s="171">
        <v>2379385</v>
      </c>
      <c r="F862" s="171">
        <v>2391736</v>
      </c>
      <c r="G862" s="171">
        <v>2265787</v>
      </c>
      <c r="H862" s="171">
        <v>2269374</v>
      </c>
      <c r="I862" s="171">
        <v>2322502</v>
      </c>
      <c r="J862" s="171">
        <v>2332971</v>
      </c>
      <c r="K862" s="171">
        <v>2350412</v>
      </c>
      <c r="L862" s="171">
        <v>2350610</v>
      </c>
      <c r="M862" s="171">
        <v>2497782</v>
      </c>
      <c r="N862" s="171">
        <v>2497933</v>
      </c>
      <c r="O862" s="171">
        <v>2381021</v>
      </c>
      <c r="P862" s="171">
        <v>1932221</v>
      </c>
      <c r="Q862" s="171">
        <v>2202305</v>
      </c>
      <c r="R862" s="171">
        <v>2205419</v>
      </c>
      <c r="S862" s="171">
        <v>2292068</v>
      </c>
      <c r="T862" s="171">
        <v>2295461</v>
      </c>
      <c r="U862" s="171">
        <v>2196125</v>
      </c>
      <c r="V862" s="171">
        <v>2198278</v>
      </c>
      <c r="W862" s="171">
        <v>2628304</v>
      </c>
      <c r="X862" s="171">
        <v>2631311</v>
      </c>
      <c r="Y862" s="171">
        <v>2823085.3705773344</v>
      </c>
      <c r="Z862" s="171">
        <v>2822882.809802358</v>
      </c>
      <c r="AA862" s="169"/>
      <c r="AB862" s="169"/>
      <c r="AC862" s="169"/>
      <c r="AD862" s="169"/>
      <c r="AE862" s="169"/>
      <c r="AF862" s="169"/>
      <c r="AG862" s="169"/>
      <c r="AH862" s="169"/>
      <c r="AI862" s="169"/>
      <c r="AJ862" s="169"/>
      <c r="AK862" s="169"/>
    </row>
    <row r="863" spans="2:37" s="168" customFormat="1" ht="14.25" hidden="1" outlineLevel="2">
      <c r="B863" s="168" t="s">
        <v>2</v>
      </c>
      <c r="D863" s="170" t="s">
        <v>242</v>
      </c>
      <c r="E863" s="171">
        <f t="shared" ref="E863:S863" si="133">SUM(E823:E862)</f>
        <v>1243914020</v>
      </c>
      <c r="F863" s="171">
        <f t="shared" si="133"/>
        <v>1254058734</v>
      </c>
      <c r="G863" s="171">
        <f t="shared" si="133"/>
        <v>1338571267</v>
      </c>
      <c r="H863" s="171">
        <f t="shared" si="133"/>
        <v>1344427849</v>
      </c>
      <c r="I863" s="171">
        <f t="shared" si="133"/>
        <v>1325540894</v>
      </c>
      <c r="J863" s="171">
        <f t="shared" si="133"/>
        <v>1331745133</v>
      </c>
      <c r="K863" s="171">
        <f t="shared" si="133"/>
        <v>1453405005</v>
      </c>
      <c r="L863" s="171">
        <f t="shared" si="133"/>
        <v>1446126037</v>
      </c>
      <c r="M863" s="171">
        <f t="shared" si="133"/>
        <v>1496475975</v>
      </c>
      <c r="N863" s="171">
        <f t="shared" si="133"/>
        <v>1494813387</v>
      </c>
      <c r="O863" s="171">
        <f t="shared" si="133"/>
        <v>1523235152</v>
      </c>
      <c r="P863" s="171">
        <f t="shared" si="133"/>
        <v>1382671503</v>
      </c>
      <c r="Q863" s="171">
        <f t="shared" si="133"/>
        <v>1463543983</v>
      </c>
      <c r="R863" s="171">
        <f t="shared" si="133"/>
        <v>1456307255</v>
      </c>
      <c r="S863" s="171">
        <f t="shared" si="133"/>
        <v>1577687912</v>
      </c>
      <c r="T863" s="171">
        <f>SUM(T823:T862)</f>
        <v>1576287457</v>
      </c>
      <c r="U863" s="171">
        <f t="shared" ref="U863:W863" si="134">SUM(U823:U862)</f>
        <v>1722789116</v>
      </c>
      <c r="V863" s="171">
        <f t="shared" si="134"/>
        <v>1725239270</v>
      </c>
      <c r="W863" s="171">
        <f t="shared" si="134"/>
        <v>1700432255</v>
      </c>
      <c r="X863" s="171">
        <f t="shared" ref="X863:Z863" si="135">SUM(X823:X862)</f>
        <v>1699876556</v>
      </c>
      <c r="Y863" s="171">
        <f t="shared" si="135"/>
        <v>1801760440.7857637</v>
      </c>
      <c r="Z863" s="171">
        <f t="shared" si="135"/>
        <v>1799988820.5138271</v>
      </c>
      <c r="AA863" s="169"/>
      <c r="AB863" s="169"/>
      <c r="AC863" s="169"/>
      <c r="AD863" s="169"/>
      <c r="AE863" s="169"/>
      <c r="AF863" s="169"/>
      <c r="AG863" s="169"/>
      <c r="AH863" s="169"/>
      <c r="AI863" s="169"/>
      <c r="AJ863" s="169"/>
      <c r="AK863" s="169"/>
    </row>
    <row r="864" spans="2:37" s="168" customFormat="1" ht="14.25" hidden="1" outlineLevel="1" collapsed="1">
      <c r="D864" s="6" t="s">
        <v>468</v>
      </c>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69"/>
      <c r="AB864" s="169"/>
      <c r="AC864" s="169"/>
      <c r="AD864" s="169"/>
      <c r="AE864" s="169"/>
      <c r="AF864" s="169"/>
      <c r="AG864" s="169"/>
      <c r="AH864" s="169"/>
      <c r="AI864" s="169"/>
      <c r="AJ864" s="169"/>
      <c r="AK864" s="169"/>
    </row>
    <row r="865" spans="2:37" s="168" customFormat="1" ht="14.25" hidden="1" outlineLevel="2">
      <c r="B865" s="168" t="s">
        <v>2</v>
      </c>
      <c r="D865" s="170" t="s">
        <v>3</v>
      </c>
      <c r="E865" s="171">
        <v>49504082</v>
      </c>
      <c r="F865" s="171">
        <v>49935551</v>
      </c>
      <c r="G865" s="171">
        <v>56904648</v>
      </c>
      <c r="H865" s="171">
        <v>57150594</v>
      </c>
      <c r="I865" s="171">
        <v>59537548</v>
      </c>
      <c r="J865" s="171">
        <v>59809197</v>
      </c>
      <c r="K865" s="171">
        <v>61889569</v>
      </c>
      <c r="L865" s="171">
        <v>61384091</v>
      </c>
      <c r="M865" s="171">
        <v>56660218</v>
      </c>
      <c r="N865" s="171">
        <v>56645024</v>
      </c>
      <c r="O865" s="171">
        <v>61119556</v>
      </c>
      <c r="P865" s="171">
        <v>51460598</v>
      </c>
      <c r="Q865" s="171">
        <v>64659075</v>
      </c>
      <c r="R865" s="171">
        <v>64636752</v>
      </c>
      <c r="S865" s="171">
        <v>66953128</v>
      </c>
      <c r="T865" s="171">
        <v>66960172</v>
      </c>
      <c r="U865" s="171">
        <v>76996301</v>
      </c>
      <c r="V865" s="171">
        <v>77331133</v>
      </c>
      <c r="W865" s="171">
        <v>76335138</v>
      </c>
      <c r="X865" s="171">
        <v>76643571</v>
      </c>
      <c r="Y865" s="171">
        <v>89076990.171652257</v>
      </c>
      <c r="Z865" s="171">
        <v>88996804.809530303</v>
      </c>
      <c r="AA865" s="169"/>
      <c r="AB865" s="169"/>
      <c r="AC865" s="169"/>
      <c r="AD865" s="169"/>
      <c r="AE865" s="169"/>
      <c r="AF865" s="169"/>
      <c r="AG865" s="169"/>
      <c r="AH865" s="169"/>
      <c r="AI865" s="169"/>
      <c r="AJ865" s="169"/>
      <c r="AK865" s="169"/>
    </row>
    <row r="866" spans="2:37" s="168" customFormat="1" ht="14.25" hidden="1" outlineLevel="2">
      <c r="B866" s="168" t="s">
        <v>2</v>
      </c>
      <c r="D866" s="170" t="s">
        <v>4</v>
      </c>
      <c r="E866" s="171">
        <v>158054773</v>
      </c>
      <c r="F866" s="171">
        <v>159407598</v>
      </c>
      <c r="G866" s="171">
        <v>165277071</v>
      </c>
      <c r="H866" s="171">
        <v>166701004</v>
      </c>
      <c r="I866" s="171">
        <v>174278802</v>
      </c>
      <c r="J866" s="171">
        <v>174858007</v>
      </c>
      <c r="K866" s="171">
        <v>171255324</v>
      </c>
      <c r="L866" s="171">
        <v>170349504</v>
      </c>
      <c r="M866" s="171">
        <v>167487718</v>
      </c>
      <c r="N866" s="171">
        <v>167148998</v>
      </c>
      <c r="O866" s="171">
        <v>169909152</v>
      </c>
      <c r="P866" s="171">
        <v>143608889</v>
      </c>
      <c r="Q866" s="171">
        <v>152164340</v>
      </c>
      <c r="R866" s="171">
        <v>150437121</v>
      </c>
      <c r="S866" s="171">
        <v>154255473</v>
      </c>
      <c r="T866" s="171">
        <v>153381418</v>
      </c>
      <c r="U866" s="171">
        <v>159552404</v>
      </c>
      <c r="V866" s="171">
        <v>159289210</v>
      </c>
      <c r="W866" s="171">
        <v>142862749</v>
      </c>
      <c r="X866" s="171">
        <v>142429121</v>
      </c>
      <c r="Y866" s="171">
        <v>146492700.96190831</v>
      </c>
      <c r="Z866" s="171">
        <v>146236205.76264048</v>
      </c>
      <c r="AA866" s="169"/>
      <c r="AB866" s="169"/>
      <c r="AC866" s="169"/>
      <c r="AD866" s="169"/>
      <c r="AE866" s="169"/>
      <c r="AF866" s="169"/>
      <c r="AG866" s="169"/>
      <c r="AH866" s="169"/>
      <c r="AI866" s="169"/>
      <c r="AJ866" s="169"/>
      <c r="AK866" s="169"/>
    </row>
    <row r="867" spans="2:37" s="168" customFormat="1" ht="14.25" hidden="1" outlineLevel="2">
      <c r="B867" s="168" t="s">
        <v>2</v>
      </c>
      <c r="D867" s="170" t="s">
        <v>5</v>
      </c>
      <c r="E867" s="171">
        <v>31645417</v>
      </c>
      <c r="F867" s="171">
        <v>31827587</v>
      </c>
      <c r="G867" s="171">
        <v>37377176</v>
      </c>
      <c r="H867" s="171">
        <v>37462022</v>
      </c>
      <c r="I867" s="171">
        <v>42107307</v>
      </c>
      <c r="J867" s="171">
        <v>42121379</v>
      </c>
      <c r="K867" s="171">
        <v>44437281</v>
      </c>
      <c r="L867" s="171">
        <v>43981259</v>
      </c>
      <c r="M867" s="171">
        <v>47098061</v>
      </c>
      <c r="N867" s="171">
        <v>47010574</v>
      </c>
      <c r="O867" s="171">
        <v>53915610</v>
      </c>
      <c r="P867" s="171">
        <v>45988286</v>
      </c>
      <c r="Q867" s="171">
        <v>52649116</v>
      </c>
      <c r="R867" s="171">
        <v>52162399</v>
      </c>
      <c r="S867" s="171">
        <v>60941413</v>
      </c>
      <c r="T867" s="171">
        <v>60676099</v>
      </c>
      <c r="U867" s="171">
        <v>61746468</v>
      </c>
      <c r="V867" s="171">
        <v>61331324</v>
      </c>
      <c r="W867" s="171">
        <v>62424526</v>
      </c>
      <c r="X867" s="171">
        <v>61862133</v>
      </c>
      <c r="Y867" s="171">
        <v>69820383.397919923</v>
      </c>
      <c r="Z867" s="171">
        <v>69605272.471348107</v>
      </c>
      <c r="AA867" s="169"/>
      <c r="AB867" s="169"/>
      <c r="AC867" s="169"/>
      <c r="AD867" s="169"/>
      <c r="AE867" s="169"/>
      <c r="AF867" s="169"/>
      <c r="AG867" s="169"/>
      <c r="AH867" s="169"/>
      <c r="AI867" s="169"/>
      <c r="AJ867" s="169"/>
      <c r="AK867" s="169"/>
    </row>
    <row r="868" spans="2:37" s="168" customFormat="1" ht="14.25" hidden="1" outlineLevel="2">
      <c r="B868" s="168" t="s">
        <v>2</v>
      </c>
      <c r="D868" s="170" t="s">
        <v>6</v>
      </c>
      <c r="E868" s="171">
        <v>30384356</v>
      </c>
      <c r="F868" s="171">
        <v>30970717</v>
      </c>
      <c r="G868" s="171">
        <v>31843260</v>
      </c>
      <c r="H868" s="171">
        <v>32011477</v>
      </c>
      <c r="I868" s="171">
        <v>33761829</v>
      </c>
      <c r="J868" s="171">
        <v>34298744</v>
      </c>
      <c r="K868" s="171">
        <v>37036688</v>
      </c>
      <c r="L868" s="171">
        <v>36948672</v>
      </c>
      <c r="M868" s="171">
        <v>39458256</v>
      </c>
      <c r="N868" s="171">
        <v>39353529</v>
      </c>
      <c r="O868" s="171">
        <v>43226006</v>
      </c>
      <c r="P868" s="171">
        <v>35132826</v>
      </c>
      <c r="Q868" s="171">
        <v>41266675</v>
      </c>
      <c r="R868" s="171">
        <v>41377437</v>
      </c>
      <c r="S868" s="171">
        <v>43022322</v>
      </c>
      <c r="T868" s="171">
        <v>42861161</v>
      </c>
      <c r="U868" s="171">
        <v>45407242</v>
      </c>
      <c r="V868" s="171">
        <v>45541643</v>
      </c>
      <c r="W868" s="171">
        <v>46120478</v>
      </c>
      <c r="X868" s="171">
        <v>46197708</v>
      </c>
      <c r="Y868" s="171">
        <v>49464332.509128645</v>
      </c>
      <c r="Z868" s="171">
        <v>49419547.663035296</v>
      </c>
      <c r="AA868" s="169"/>
      <c r="AB868" s="169"/>
      <c r="AC868" s="169"/>
      <c r="AD868" s="169"/>
      <c r="AE868" s="169"/>
      <c r="AF868" s="169"/>
      <c r="AG868" s="169"/>
      <c r="AH868" s="169"/>
      <c r="AI868" s="169"/>
      <c r="AJ868" s="169"/>
      <c r="AK868" s="169"/>
    </row>
    <row r="869" spans="2:37" s="168" customFormat="1" ht="14.25" hidden="1" outlineLevel="2">
      <c r="B869" s="168" t="s">
        <v>2</v>
      </c>
      <c r="D869" s="170" t="s">
        <v>399</v>
      </c>
      <c r="E869" s="171"/>
      <c r="F869" s="171"/>
      <c r="G869" s="171"/>
      <c r="H869" s="171"/>
      <c r="I869" s="171"/>
      <c r="J869" s="171"/>
      <c r="K869" s="171"/>
      <c r="L869" s="171"/>
      <c r="M869" s="171"/>
      <c r="N869" s="171"/>
      <c r="O869" s="171"/>
      <c r="P869" s="171"/>
      <c r="Q869" s="171"/>
      <c r="R869" s="171"/>
      <c r="S869" s="171"/>
      <c r="T869" s="171"/>
      <c r="U869" s="171">
        <v>53740202</v>
      </c>
      <c r="V869" s="171">
        <v>54010033</v>
      </c>
      <c r="W869" s="171">
        <v>50466765</v>
      </c>
      <c r="X869" s="171">
        <v>50625832</v>
      </c>
      <c r="Y869" s="171">
        <v>54878006.3651205</v>
      </c>
      <c r="Z869" s="171">
        <v>54870712.9201428</v>
      </c>
      <c r="AA869" s="169"/>
      <c r="AB869" s="169"/>
      <c r="AC869" s="169"/>
      <c r="AD869" s="169"/>
      <c r="AE869" s="169"/>
      <c r="AF869" s="169"/>
      <c r="AG869" s="169"/>
      <c r="AH869" s="169"/>
      <c r="AI869" s="169"/>
      <c r="AJ869" s="169"/>
      <c r="AK869" s="169"/>
    </row>
    <row r="870" spans="2:37" s="168" customFormat="1" ht="14.25" hidden="1" outlineLevel="2">
      <c r="B870" s="168" t="s">
        <v>2</v>
      </c>
      <c r="D870" s="170" t="s">
        <v>7</v>
      </c>
      <c r="E870" s="171">
        <v>23999116</v>
      </c>
      <c r="F870" s="171">
        <v>24152880</v>
      </c>
      <c r="G870" s="171">
        <v>26208341</v>
      </c>
      <c r="H870" s="171">
        <v>26324868</v>
      </c>
      <c r="I870" s="171">
        <v>27673662</v>
      </c>
      <c r="J870" s="171">
        <v>27795082</v>
      </c>
      <c r="K870" s="171">
        <v>32307089</v>
      </c>
      <c r="L870" s="171">
        <v>32347217</v>
      </c>
      <c r="M870" s="171">
        <v>34619662</v>
      </c>
      <c r="N870" s="171">
        <v>34635908</v>
      </c>
      <c r="O870" s="171">
        <v>33580334</v>
      </c>
      <c r="P870" s="171">
        <v>30784554</v>
      </c>
      <c r="Q870" s="171">
        <v>32423060</v>
      </c>
      <c r="R870" s="171">
        <v>32364414</v>
      </c>
      <c r="S870" s="171">
        <v>34254984</v>
      </c>
      <c r="T870" s="171">
        <v>34350408</v>
      </c>
      <c r="U870" s="171">
        <v>0</v>
      </c>
      <c r="V870" s="171">
        <v>0</v>
      </c>
      <c r="W870" s="171">
        <v>0</v>
      </c>
      <c r="X870" s="171">
        <v>0</v>
      </c>
      <c r="Y870" s="171">
        <v>0</v>
      </c>
      <c r="Z870" s="171">
        <v>0</v>
      </c>
      <c r="AA870" s="169"/>
      <c r="AB870" s="169"/>
      <c r="AC870" s="169"/>
      <c r="AD870" s="169"/>
      <c r="AE870" s="169"/>
      <c r="AF870" s="169"/>
      <c r="AG870" s="169"/>
      <c r="AH870" s="169"/>
      <c r="AI870" s="169"/>
      <c r="AJ870" s="169"/>
      <c r="AK870" s="169"/>
    </row>
    <row r="871" spans="2:37" s="168" customFormat="1" ht="14.25" hidden="1" outlineLevel="2">
      <c r="B871" s="168" t="s">
        <v>2</v>
      </c>
      <c r="D871" s="170" t="s">
        <v>8</v>
      </c>
      <c r="E871" s="171">
        <v>4741217</v>
      </c>
      <c r="F871" s="171">
        <v>4756847</v>
      </c>
      <c r="G871" s="171">
        <v>5367069</v>
      </c>
      <c r="H871" s="171">
        <v>5374894</v>
      </c>
      <c r="I871" s="171">
        <v>5767616</v>
      </c>
      <c r="J871" s="171">
        <v>5823704</v>
      </c>
      <c r="K871" s="171">
        <v>6549425</v>
      </c>
      <c r="L871" s="171">
        <v>6549954</v>
      </c>
      <c r="M871" s="171">
        <v>7827933</v>
      </c>
      <c r="N871" s="171">
        <v>7827558</v>
      </c>
      <c r="O871" s="171">
        <v>8927155</v>
      </c>
      <c r="P871" s="171">
        <v>6787106</v>
      </c>
      <c r="Q871" s="171">
        <v>8997409</v>
      </c>
      <c r="R871" s="171">
        <v>9004790</v>
      </c>
      <c r="S871" s="171">
        <v>6879393</v>
      </c>
      <c r="T871" s="171">
        <v>6887181</v>
      </c>
      <c r="U871" s="171">
        <v>0</v>
      </c>
      <c r="V871" s="171">
        <v>0</v>
      </c>
      <c r="W871" s="171">
        <v>0</v>
      </c>
      <c r="X871" s="171">
        <v>0</v>
      </c>
      <c r="Y871" s="171">
        <v>0</v>
      </c>
      <c r="Z871" s="171">
        <v>0</v>
      </c>
      <c r="AA871" s="169"/>
      <c r="AB871" s="169"/>
      <c r="AC871" s="169"/>
      <c r="AD871" s="169"/>
      <c r="AE871" s="169"/>
      <c r="AF871" s="169"/>
      <c r="AG871" s="169"/>
      <c r="AH871" s="169"/>
      <c r="AI871" s="169"/>
      <c r="AJ871" s="169"/>
      <c r="AK871" s="169"/>
    </row>
    <row r="872" spans="2:37" s="168" customFormat="1" ht="14.25" hidden="1" outlineLevel="2">
      <c r="B872" s="168" t="s">
        <v>2</v>
      </c>
      <c r="D872" s="170" t="s">
        <v>9</v>
      </c>
      <c r="E872" s="171">
        <v>4316076</v>
      </c>
      <c r="F872" s="171">
        <v>4336009</v>
      </c>
      <c r="G872" s="171">
        <v>4783972</v>
      </c>
      <c r="H872" s="171">
        <v>4796060</v>
      </c>
      <c r="I872" s="171">
        <v>4539861</v>
      </c>
      <c r="J872" s="171">
        <v>4557674</v>
      </c>
      <c r="K872" s="171">
        <v>5506040</v>
      </c>
      <c r="L872" s="171">
        <v>5508445</v>
      </c>
      <c r="M872" s="171">
        <v>6160206</v>
      </c>
      <c r="N872" s="171">
        <v>6158959</v>
      </c>
      <c r="O872" s="171">
        <v>4689882</v>
      </c>
      <c r="P872" s="171">
        <v>2057293</v>
      </c>
      <c r="Q872" s="171">
        <v>5695965</v>
      </c>
      <c r="R872" s="171">
        <v>5695750</v>
      </c>
      <c r="S872" s="171">
        <v>5554342</v>
      </c>
      <c r="T872" s="171">
        <v>5565650</v>
      </c>
      <c r="U872" s="171">
        <v>8216796</v>
      </c>
      <c r="V872" s="171">
        <v>8219320</v>
      </c>
      <c r="W872" s="171">
        <v>7309615</v>
      </c>
      <c r="X872" s="171">
        <v>7307162</v>
      </c>
      <c r="Y872" s="171">
        <v>7197993.7875301279</v>
      </c>
      <c r="Z872" s="171">
        <v>7190017.5148540195</v>
      </c>
      <c r="AA872" s="169"/>
      <c r="AB872" s="169"/>
      <c r="AC872" s="169"/>
      <c r="AD872" s="169"/>
      <c r="AE872" s="169"/>
      <c r="AF872" s="169"/>
      <c r="AG872" s="169"/>
      <c r="AH872" s="169"/>
      <c r="AI872" s="169"/>
      <c r="AJ872" s="169"/>
      <c r="AK872" s="169"/>
    </row>
    <row r="873" spans="2:37" s="168" customFormat="1" ht="14.25" hidden="1" outlineLevel="2">
      <c r="B873" s="168" t="s">
        <v>2</v>
      </c>
      <c r="D873" s="170" t="s">
        <v>10</v>
      </c>
      <c r="E873" s="171">
        <v>32041607</v>
      </c>
      <c r="F873" s="171">
        <v>32341618</v>
      </c>
      <c r="G873" s="171">
        <v>34719425</v>
      </c>
      <c r="H873" s="171">
        <v>34876904</v>
      </c>
      <c r="I873" s="171">
        <v>38314419</v>
      </c>
      <c r="J873" s="171">
        <v>38583649</v>
      </c>
      <c r="K873" s="171">
        <v>47991891</v>
      </c>
      <c r="L873" s="171">
        <v>47948908</v>
      </c>
      <c r="M873" s="171">
        <v>52890907</v>
      </c>
      <c r="N873" s="171">
        <v>52882406</v>
      </c>
      <c r="O873" s="171">
        <v>55440178</v>
      </c>
      <c r="P873" s="171">
        <v>46234377</v>
      </c>
      <c r="Q873" s="171">
        <v>51422243</v>
      </c>
      <c r="R873" s="171">
        <v>51451894</v>
      </c>
      <c r="S873" s="171">
        <v>56486671</v>
      </c>
      <c r="T873" s="171">
        <v>56704321</v>
      </c>
      <c r="U873" s="171">
        <v>54011700</v>
      </c>
      <c r="V873" s="171">
        <v>54083015</v>
      </c>
      <c r="W873" s="171">
        <v>58489846</v>
      </c>
      <c r="X873" s="171">
        <v>58549594</v>
      </c>
      <c r="Y873" s="171">
        <v>67976417.341723204</v>
      </c>
      <c r="Z873" s="171">
        <v>67946866.696984172</v>
      </c>
      <c r="AA873" s="169"/>
      <c r="AB873" s="169"/>
      <c r="AC873" s="169"/>
      <c r="AD873" s="169"/>
      <c r="AE873" s="169"/>
      <c r="AF873" s="169"/>
      <c r="AG873" s="169"/>
      <c r="AH873" s="169"/>
      <c r="AI873" s="169"/>
      <c r="AJ873" s="169"/>
      <c r="AK873" s="169"/>
    </row>
    <row r="874" spans="2:37" s="168" customFormat="1" ht="14.25" hidden="1" outlineLevel="2">
      <c r="B874" s="168" t="s">
        <v>2</v>
      </c>
      <c r="D874" s="170" t="s">
        <v>11</v>
      </c>
      <c r="E874" s="171">
        <v>9381018</v>
      </c>
      <c r="F874" s="171">
        <v>9414285</v>
      </c>
      <c r="G874" s="171">
        <v>10214123</v>
      </c>
      <c r="H874" s="171">
        <v>10247534</v>
      </c>
      <c r="I874" s="171">
        <v>9801065</v>
      </c>
      <c r="J874" s="171">
        <v>9849287</v>
      </c>
      <c r="K874" s="171">
        <v>12495915</v>
      </c>
      <c r="L874" s="171">
        <v>12504096</v>
      </c>
      <c r="M874" s="171">
        <v>12630455</v>
      </c>
      <c r="N874" s="171">
        <v>12631123</v>
      </c>
      <c r="O874" s="171">
        <v>12262826</v>
      </c>
      <c r="P874" s="171">
        <v>9497597</v>
      </c>
      <c r="Q874" s="171">
        <v>11548556</v>
      </c>
      <c r="R874" s="171">
        <v>11558542</v>
      </c>
      <c r="S874" s="171">
        <v>13947353</v>
      </c>
      <c r="T874" s="171">
        <v>13976305</v>
      </c>
      <c r="U874" s="171">
        <v>17211276</v>
      </c>
      <c r="V874" s="171">
        <v>17237337</v>
      </c>
      <c r="W874" s="171">
        <v>18524697</v>
      </c>
      <c r="X874" s="171">
        <v>18532213</v>
      </c>
      <c r="Y874" s="171">
        <v>18784816.838519976</v>
      </c>
      <c r="Z874" s="171">
        <v>18772787.399638072</v>
      </c>
      <c r="AA874" s="169"/>
      <c r="AB874" s="169"/>
      <c r="AC874" s="169"/>
      <c r="AD874" s="169"/>
      <c r="AE874" s="169"/>
      <c r="AF874" s="169"/>
      <c r="AG874" s="169"/>
      <c r="AH874" s="169"/>
      <c r="AI874" s="169"/>
      <c r="AJ874" s="169"/>
      <c r="AK874" s="169"/>
    </row>
    <row r="875" spans="2:37" s="168" customFormat="1" ht="14.25" hidden="1" outlineLevel="2">
      <c r="B875" s="168" t="s">
        <v>2</v>
      </c>
      <c r="D875" s="170" t="s">
        <v>12</v>
      </c>
      <c r="E875" s="171">
        <v>127283203</v>
      </c>
      <c r="F875" s="171">
        <v>128356063</v>
      </c>
      <c r="G875" s="171">
        <v>141943716</v>
      </c>
      <c r="H875" s="171">
        <v>142318630</v>
      </c>
      <c r="I875" s="171">
        <v>154302844</v>
      </c>
      <c r="J875" s="171">
        <v>154874415</v>
      </c>
      <c r="K875" s="171">
        <v>155342944</v>
      </c>
      <c r="L875" s="171">
        <v>154601585</v>
      </c>
      <c r="M875" s="171">
        <v>169019115</v>
      </c>
      <c r="N875" s="171">
        <v>168773515</v>
      </c>
      <c r="O875" s="171">
        <v>171494609</v>
      </c>
      <c r="P875" s="171">
        <v>168125049</v>
      </c>
      <c r="Q875" s="171">
        <v>171155300</v>
      </c>
      <c r="R875" s="171">
        <v>170613545</v>
      </c>
      <c r="S875" s="171">
        <v>183706086</v>
      </c>
      <c r="T875" s="171">
        <v>183243462</v>
      </c>
      <c r="U875" s="171">
        <v>204531590</v>
      </c>
      <c r="V875" s="171">
        <v>204557704</v>
      </c>
      <c r="W875" s="171">
        <v>212583126</v>
      </c>
      <c r="X875" s="171">
        <v>212449784</v>
      </c>
      <c r="Y875" s="171">
        <v>224981353.00555271</v>
      </c>
      <c r="Z875" s="171">
        <v>224772145.0146423</v>
      </c>
      <c r="AA875" s="169"/>
      <c r="AB875" s="169"/>
      <c r="AC875" s="169"/>
      <c r="AD875" s="169"/>
      <c r="AE875" s="169"/>
      <c r="AF875" s="169"/>
      <c r="AG875" s="169"/>
      <c r="AH875" s="169"/>
      <c r="AI875" s="169"/>
      <c r="AJ875" s="169"/>
      <c r="AK875" s="169"/>
    </row>
    <row r="876" spans="2:37" s="168" customFormat="1" ht="14.25" hidden="1" outlineLevel="2">
      <c r="B876" s="168" t="s">
        <v>2</v>
      </c>
      <c r="D876" s="170" t="s">
        <v>13</v>
      </c>
      <c r="E876" s="171">
        <v>1819244</v>
      </c>
      <c r="F876" s="171">
        <v>1825994</v>
      </c>
      <c r="G876" s="171">
        <v>2298236</v>
      </c>
      <c r="H876" s="171">
        <v>2309414</v>
      </c>
      <c r="I876" s="171">
        <v>2378889</v>
      </c>
      <c r="J876" s="171">
        <v>2382118</v>
      </c>
      <c r="K876" s="171">
        <v>2770129</v>
      </c>
      <c r="L876" s="171">
        <v>2723602</v>
      </c>
      <c r="M876" s="171">
        <v>5399056</v>
      </c>
      <c r="N876" s="171">
        <v>5393499</v>
      </c>
      <c r="O876" s="171">
        <v>5790043</v>
      </c>
      <c r="P876" s="171">
        <v>5159011</v>
      </c>
      <c r="Q876" s="171">
        <v>6248010</v>
      </c>
      <c r="R876" s="171">
        <v>6222662</v>
      </c>
      <c r="S876" s="171">
        <v>6665541</v>
      </c>
      <c r="T876" s="171">
        <v>6658518</v>
      </c>
      <c r="U876" s="171">
        <v>8464450</v>
      </c>
      <c r="V876" s="171">
        <v>8467188</v>
      </c>
      <c r="W876" s="171">
        <v>8131459</v>
      </c>
      <c r="X876" s="171">
        <v>8129988</v>
      </c>
      <c r="Y876" s="171">
        <v>7582239.8417423898</v>
      </c>
      <c r="Z876" s="171">
        <v>7578317.8998910813</v>
      </c>
      <c r="AA876" s="169"/>
      <c r="AB876" s="169"/>
      <c r="AC876" s="169"/>
      <c r="AD876" s="169"/>
      <c r="AE876" s="169"/>
      <c r="AF876" s="169"/>
      <c r="AG876" s="169"/>
      <c r="AH876" s="169"/>
      <c r="AI876" s="169"/>
      <c r="AJ876" s="169"/>
      <c r="AK876" s="169"/>
    </row>
    <row r="877" spans="2:37" s="168" customFormat="1" ht="14.25" hidden="1" outlineLevel="2">
      <c r="B877" s="168" t="s">
        <v>2</v>
      </c>
      <c r="D877" s="170" t="s">
        <v>14</v>
      </c>
      <c r="E877" s="171">
        <v>13346003</v>
      </c>
      <c r="F877" s="171">
        <v>13450059</v>
      </c>
      <c r="G877" s="171">
        <v>14754545</v>
      </c>
      <c r="H877" s="171">
        <v>14826101</v>
      </c>
      <c r="I877" s="171">
        <v>16817464</v>
      </c>
      <c r="J877" s="171">
        <v>16856754</v>
      </c>
      <c r="K877" s="171">
        <v>19670908</v>
      </c>
      <c r="L877" s="171">
        <v>19486091</v>
      </c>
      <c r="M877" s="171">
        <v>18612084</v>
      </c>
      <c r="N877" s="171">
        <v>18599587</v>
      </c>
      <c r="O877" s="171">
        <v>15230192</v>
      </c>
      <c r="P877" s="171">
        <v>14253627</v>
      </c>
      <c r="Q877" s="171">
        <v>15294429</v>
      </c>
      <c r="R877" s="171">
        <v>15157759</v>
      </c>
      <c r="S877" s="171">
        <v>14425922</v>
      </c>
      <c r="T877" s="171">
        <v>14383739</v>
      </c>
      <c r="U877" s="171">
        <v>15594935</v>
      </c>
      <c r="V877" s="171">
        <v>15610274</v>
      </c>
      <c r="W877" s="171">
        <v>14061755</v>
      </c>
      <c r="X877" s="171">
        <v>14041185</v>
      </c>
      <c r="Y877" s="171">
        <v>13096483.422210174</v>
      </c>
      <c r="Z877" s="171">
        <v>13071056.03703106</v>
      </c>
      <c r="AA877" s="169"/>
      <c r="AB877" s="169"/>
      <c r="AC877" s="169"/>
      <c r="AD877" s="169"/>
      <c r="AE877" s="169"/>
      <c r="AF877" s="169"/>
      <c r="AG877" s="169"/>
      <c r="AH877" s="169"/>
      <c r="AI877" s="169"/>
      <c r="AJ877" s="169"/>
      <c r="AK877" s="169"/>
    </row>
    <row r="878" spans="2:37" s="168" customFormat="1" ht="14.25" hidden="1" outlineLevel="2">
      <c r="B878" s="168" t="s">
        <v>2</v>
      </c>
      <c r="D878" s="170" t="s">
        <v>15</v>
      </c>
      <c r="E878" s="171">
        <v>13792354</v>
      </c>
      <c r="F878" s="171">
        <v>13886429</v>
      </c>
      <c r="G878" s="171">
        <v>16616501</v>
      </c>
      <c r="H878" s="171">
        <v>16686970</v>
      </c>
      <c r="I878" s="171">
        <v>15962971</v>
      </c>
      <c r="J878" s="171">
        <v>16041030</v>
      </c>
      <c r="K878" s="171">
        <v>17963551</v>
      </c>
      <c r="L878" s="171">
        <v>17883154</v>
      </c>
      <c r="M878" s="171">
        <v>19383764</v>
      </c>
      <c r="N878" s="171">
        <v>19382742</v>
      </c>
      <c r="O878" s="171">
        <v>19265764</v>
      </c>
      <c r="P878" s="171">
        <v>19597391</v>
      </c>
      <c r="Q878" s="171">
        <v>15123788</v>
      </c>
      <c r="R878" s="171">
        <v>15083746</v>
      </c>
      <c r="S878" s="171">
        <v>19028674</v>
      </c>
      <c r="T878" s="171">
        <v>19081368</v>
      </c>
      <c r="U878" s="171">
        <v>22541321</v>
      </c>
      <c r="V878" s="171">
        <v>22623047</v>
      </c>
      <c r="W878" s="171">
        <v>25482952</v>
      </c>
      <c r="X878" s="171">
        <v>25545603</v>
      </c>
      <c r="Y878" s="171">
        <v>25684553.788844429</v>
      </c>
      <c r="Z878" s="171">
        <v>25677949.654769525</v>
      </c>
      <c r="AA878" s="169"/>
      <c r="AB878" s="169"/>
      <c r="AC878" s="169"/>
      <c r="AD878" s="169"/>
      <c r="AE878" s="169"/>
      <c r="AF878" s="169"/>
      <c r="AG878" s="169"/>
      <c r="AH878" s="169"/>
      <c r="AI878" s="169"/>
      <c r="AJ878" s="169"/>
      <c r="AK878" s="169"/>
    </row>
    <row r="879" spans="2:37" s="168" customFormat="1" ht="14.25" hidden="1" outlineLevel="2">
      <c r="B879" s="168" t="s">
        <v>2</v>
      </c>
      <c r="D879" s="170" t="s">
        <v>219</v>
      </c>
      <c r="E879" s="171">
        <v>0</v>
      </c>
      <c r="F879" s="171">
        <v>0</v>
      </c>
      <c r="G879" s="171">
        <v>0</v>
      </c>
      <c r="H879" s="171">
        <v>0</v>
      </c>
      <c r="I879" s="171">
        <v>0</v>
      </c>
      <c r="J879" s="171">
        <v>0</v>
      </c>
      <c r="K879" s="171">
        <v>0</v>
      </c>
      <c r="L879" s="171">
        <v>0</v>
      </c>
      <c r="M879" s="171">
        <v>0</v>
      </c>
      <c r="N879" s="171">
        <v>0</v>
      </c>
      <c r="O879" s="171">
        <v>0</v>
      </c>
      <c r="P879" s="171">
        <v>0</v>
      </c>
      <c r="Q879" s="171">
        <v>3995854</v>
      </c>
      <c r="R879" s="171">
        <v>3950219</v>
      </c>
      <c r="S879" s="171">
        <v>4416914</v>
      </c>
      <c r="T879" s="171">
        <v>4395627</v>
      </c>
      <c r="U879" s="171">
        <v>4768139</v>
      </c>
      <c r="V879" s="171">
        <v>4770638</v>
      </c>
      <c r="W879" s="171">
        <v>5317676</v>
      </c>
      <c r="X879" s="171">
        <v>5320211</v>
      </c>
      <c r="Y879" s="171">
        <v>4613983.6276057381</v>
      </c>
      <c r="Z879" s="171">
        <v>4612019.607572224</v>
      </c>
      <c r="AA879" s="169"/>
      <c r="AB879" s="169"/>
      <c r="AC879" s="169"/>
      <c r="AD879" s="169"/>
      <c r="AE879" s="169"/>
      <c r="AF879" s="169"/>
      <c r="AG879" s="169"/>
      <c r="AH879" s="169"/>
      <c r="AI879" s="169"/>
      <c r="AJ879" s="169"/>
      <c r="AK879" s="169"/>
    </row>
    <row r="880" spans="2:37" s="168" customFormat="1" ht="14.25" hidden="1" outlineLevel="2">
      <c r="B880" s="168" t="s">
        <v>2</v>
      </c>
      <c r="D880" s="170" t="s">
        <v>220</v>
      </c>
      <c r="E880" s="171">
        <v>14543608</v>
      </c>
      <c r="F880" s="171">
        <v>14627861</v>
      </c>
      <c r="G880" s="171">
        <v>15261444</v>
      </c>
      <c r="H880" s="171">
        <v>15315317</v>
      </c>
      <c r="I880" s="171">
        <v>16168356</v>
      </c>
      <c r="J880" s="171">
        <v>16264968</v>
      </c>
      <c r="K880" s="171">
        <v>17788811</v>
      </c>
      <c r="L880" s="171">
        <v>17701434</v>
      </c>
      <c r="M880" s="171">
        <v>18660061</v>
      </c>
      <c r="N880" s="171">
        <v>18654627</v>
      </c>
      <c r="O880" s="171">
        <v>20052474</v>
      </c>
      <c r="P880" s="171">
        <v>17508235</v>
      </c>
      <c r="Q880" s="171">
        <v>18249930</v>
      </c>
      <c r="R880" s="171">
        <v>18228295</v>
      </c>
      <c r="S880" s="171">
        <v>19076885</v>
      </c>
      <c r="T880" s="171">
        <v>19032247</v>
      </c>
      <c r="U880" s="171">
        <v>21367849</v>
      </c>
      <c r="V880" s="171">
        <v>21406769</v>
      </c>
      <c r="W880" s="171">
        <v>19817327</v>
      </c>
      <c r="X880" s="171">
        <v>19881868</v>
      </c>
      <c r="Y880" s="171">
        <v>21840027.343248755</v>
      </c>
      <c r="Z880" s="171">
        <v>21835446.678902097</v>
      </c>
      <c r="AA880" s="169"/>
      <c r="AB880" s="169"/>
      <c r="AC880" s="169"/>
      <c r="AD880" s="169"/>
      <c r="AE880" s="169"/>
      <c r="AF880" s="169"/>
      <c r="AG880" s="169"/>
      <c r="AH880" s="169"/>
      <c r="AI880" s="169"/>
      <c r="AJ880" s="169"/>
      <c r="AK880" s="169"/>
    </row>
    <row r="881" spans="2:37" s="168" customFormat="1" ht="14.25" hidden="1" outlineLevel="2">
      <c r="B881" s="168" t="s">
        <v>2</v>
      </c>
      <c r="D881" s="170" t="s">
        <v>18</v>
      </c>
      <c r="E881" s="171">
        <v>13384737</v>
      </c>
      <c r="F881" s="171">
        <v>13528529</v>
      </c>
      <c r="G881" s="171">
        <v>13449560</v>
      </c>
      <c r="H881" s="171">
        <v>13525084</v>
      </c>
      <c r="I881" s="171">
        <v>15052106</v>
      </c>
      <c r="J881" s="171">
        <v>15122190</v>
      </c>
      <c r="K881" s="171">
        <v>16585375</v>
      </c>
      <c r="L881" s="171">
        <v>16486572</v>
      </c>
      <c r="M881" s="171">
        <v>16788816</v>
      </c>
      <c r="N881" s="171">
        <v>16764412</v>
      </c>
      <c r="O881" s="171">
        <v>16850927</v>
      </c>
      <c r="P881" s="171">
        <v>15572602</v>
      </c>
      <c r="Q881" s="171">
        <v>12623201</v>
      </c>
      <c r="R881" s="171">
        <v>12489153</v>
      </c>
      <c r="S881" s="171">
        <v>15958362</v>
      </c>
      <c r="T881" s="171">
        <v>15946028</v>
      </c>
      <c r="U881" s="171">
        <v>22933213</v>
      </c>
      <c r="V881" s="171">
        <v>22876666</v>
      </c>
      <c r="W881" s="171">
        <v>15966394</v>
      </c>
      <c r="X881" s="171">
        <v>15762001</v>
      </c>
      <c r="Y881" s="171">
        <v>14790236.437927702</v>
      </c>
      <c r="Z881" s="171">
        <v>14748154.152392689</v>
      </c>
      <c r="AA881" s="169"/>
      <c r="AB881" s="169"/>
      <c r="AC881" s="169"/>
      <c r="AD881" s="169"/>
      <c r="AE881" s="169"/>
      <c r="AF881" s="169"/>
      <c r="AG881" s="169"/>
      <c r="AH881" s="169"/>
      <c r="AI881" s="169"/>
      <c r="AJ881" s="169"/>
      <c r="AK881" s="169"/>
    </row>
    <row r="882" spans="2:37" s="168" customFormat="1" ht="14.25" hidden="1" outlineLevel="2">
      <c r="B882" s="168" t="s">
        <v>2</v>
      </c>
      <c r="D882" s="170" t="s">
        <v>19</v>
      </c>
      <c r="E882" s="171">
        <v>0</v>
      </c>
      <c r="F882" s="171">
        <v>0</v>
      </c>
      <c r="G882" s="171">
        <v>0</v>
      </c>
      <c r="H882" s="171">
        <v>0</v>
      </c>
      <c r="I882" s="171">
        <v>0</v>
      </c>
      <c r="J882" s="171">
        <v>0</v>
      </c>
      <c r="K882" s="171">
        <v>0</v>
      </c>
      <c r="L882" s="171">
        <v>0</v>
      </c>
      <c r="M882" s="171">
        <v>0</v>
      </c>
      <c r="N882" s="171">
        <v>0</v>
      </c>
      <c r="O882" s="171">
        <v>0</v>
      </c>
      <c r="P882" s="171">
        <v>0</v>
      </c>
      <c r="Q882" s="171">
        <v>4836074</v>
      </c>
      <c r="R882" s="171">
        <v>4839970</v>
      </c>
      <c r="S882" s="171">
        <v>6906171</v>
      </c>
      <c r="T882" s="171">
        <v>6921246</v>
      </c>
      <c r="U882" s="171">
        <v>8409824</v>
      </c>
      <c r="V882" s="171">
        <v>8428046</v>
      </c>
      <c r="W882" s="171">
        <v>8710045</v>
      </c>
      <c r="X882" s="171">
        <v>8716412</v>
      </c>
      <c r="Y882" s="171">
        <v>10548267.106418271</v>
      </c>
      <c r="Z882" s="171">
        <v>10545977.967298977</v>
      </c>
      <c r="AA882" s="169"/>
      <c r="AB882" s="169"/>
      <c r="AC882" s="169"/>
      <c r="AD882" s="169"/>
      <c r="AE882" s="169"/>
      <c r="AF882" s="169"/>
      <c r="AG882" s="169"/>
      <c r="AH882" s="169"/>
      <c r="AI882" s="169"/>
      <c r="AJ882" s="169"/>
      <c r="AK882" s="169"/>
    </row>
    <row r="883" spans="2:37" s="168" customFormat="1" ht="14.25" hidden="1" outlineLevel="2">
      <c r="B883" s="168" t="s">
        <v>2</v>
      </c>
      <c r="D883" s="170" t="s">
        <v>221</v>
      </c>
      <c r="E883" s="171">
        <v>6044117</v>
      </c>
      <c r="F883" s="171">
        <v>5883754</v>
      </c>
      <c r="G883" s="171">
        <v>6298648</v>
      </c>
      <c r="H883" s="171">
        <v>6311200</v>
      </c>
      <c r="I883" s="171">
        <v>6751335</v>
      </c>
      <c r="J883" s="171">
        <v>6784099</v>
      </c>
      <c r="K883" s="171">
        <v>7713198</v>
      </c>
      <c r="L883" s="171">
        <v>7674634</v>
      </c>
      <c r="M883" s="171">
        <v>9028239</v>
      </c>
      <c r="N883" s="171">
        <v>9015702</v>
      </c>
      <c r="O883" s="171">
        <v>9508806</v>
      </c>
      <c r="P883" s="171">
        <v>8684738</v>
      </c>
      <c r="Q883" s="171">
        <v>9487568</v>
      </c>
      <c r="R883" s="171">
        <v>9422258</v>
      </c>
      <c r="S883" s="171">
        <v>9047494</v>
      </c>
      <c r="T883" s="171">
        <v>9046823</v>
      </c>
      <c r="U883" s="171">
        <v>12397442</v>
      </c>
      <c r="V883" s="171">
        <v>12445997</v>
      </c>
      <c r="W883" s="171">
        <v>13107469</v>
      </c>
      <c r="X883" s="171">
        <v>13132976</v>
      </c>
      <c r="Y883" s="171">
        <v>13441552.820537247</v>
      </c>
      <c r="Z883" s="171">
        <v>13439158.93054644</v>
      </c>
      <c r="AA883" s="169"/>
      <c r="AB883" s="169"/>
      <c r="AC883" s="169"/>
      <c r="AD883" s="169"/>
      <c r="AE883" s="169"/>
      <c r="AF883" s="169"/>
      <c r="AG883" s="169"/>
      <c r="AH883" s="169"/>
      <c r="AI883" s="169"/>
      <c r="AJ883" s="169"/>
      <c r="AK883" s="169"/>
    </row>
    <row r="884" spans="2:37" s="168" customFormat="1" ht="14.25" hidden="1" outlineLevel="2">
      <c r="B884" s="168" t="s">
        <v>2</v>
      </c>
      <c r="D884" s="170" t="s">
        <v>222</v>
      </c>
      <c r="E884" s="171">
        <v>13516219</v>
      </c>
      <c r="F884" s="171">
        <v>13735752</v>
      </c>
      <c r="G884" s="171">
        <v>14477276</v>
      </c>
      <c r="H884" s="171">
        <v>14557383</v>
      </c>
      <c r="I884" s="171">
        <v>13253079</v>
      </c>
      <c r="J884" s="171">
        <v>13399075</v>
      </c>
      <c r="K884" s="171">
        <v>14547718</v>
      </c>
      <c r="L884" s="171">
        <v>14497751</v>
      </c>
      <c r="M884" s="171">
        <v>14939722</v>
      </c>
      <c r="N884" s="171">
        <v>14928566</v>
      </c>
      <c r="O884" s="171">
        <v>14541748</v>
      </c>
      <c r="P884" s="171">
        <v>12743541</v>
      </c>
      <c r="Q884" s="171">
        <v>13963137</v>
      </c>
      <c r="R884" s="171">
        <v>13799762</v>
      </c>
      <c r="S884" s="171">
        <v>13900064</v>
      </c>
      <c r="T884" s="171">
        <v>13838394</v>
      </c>
      <c r="U884" s="171">
        <v>17577386</v>
      </c>
      <c r="V884" s="171">
        <v>17641085</v>
      </c>
      <c r="W884" s="171">
        <v>19007356</v>
      </c>
      <c r="X884" s="171">
        <v>19030860</v>
      </c>
      <c r="Y884" s="171">
        <v>18826476.765148837</v>
      </c>
      <c r="Z884" s="171">
        <v>18807807.374728385</v>
      </c>
      <c r="AA884" s="169"/>
      <c r="AB884" s="169"/>
      <c r="AC884" s="169"/>
      <c r="AD884" s="169"/>
      <c r="AE884" s="169"/>
      <c r="AF884" s="169"/>
      <c r="AG884" s="169"/>
      <c r="AH884" s="169"/>
      <c r="AI884" s="169"/>
      <c r="AJ884" s="169"/>
      <c r="AK884" s="169"/>
    </row>
    <row r="885" spans="2:37" s="168" customFormat="1" ht="14.25" hidden="1" outlineLevel="2">
      <c r="B885" s="168" t="s">
        <v>2</v>
      </c>
      <c r="D885" s="170" t="s">
        <v>22</v>
      </c>
      <c r="E885" s="171">
        <v>19807616</v>
      </c>
      <c r="F885" s="171">
        <v>19973736</v>
      </c>
      <c r="G885" s="171">
        <v>20148775</v>
      </c>
      <c r="H885" s="171">
        <v>20244190</v>
      </c>
      <c r="I885" s="171">
        <v>21092905</v>
      </c>
      <c r="J885" s="171">
        <v>21191318</v>
      </c>
      <c r="K885" s="171">
        <v>20933666</v>
      </c>
      <c r="L885" s="171">
        <v>20913581</v>
      </c>
      <c r="M885" s="171">
        <v>22115271</v>
      </c>
      <c r="N885" s="171">
        <v>22112582</v>
      </c>
      <c r="O885" s="171">
        <v>23740075</v>
      </c>
      <c r="P885" s="171">
        <v>22444432</v>
      </c>
      <c r="Q885" s="171">
        <v>24364826</v>
      </c>
      <c r="R885" s="171">
        <v>24340399</v>
      </c>
      <c r="S885" s="171">
        <v>26678141</v>
      </c>
      <c r="T885" s="171">
        <v>26766478</v>
      </c>
      <c r="U885" s="171">
        <v>28549048</v>
      </c>
      <c r="V885" s="171">
        <v>28636281</v>
      </c>
      <c r="W885" s="171">
        <v>29897690</v>
      </c>
      <c r="X885" s="171">
        <v>29904347</v>
      </c>
      <c r="Y885" s="171">
        <v>30049889.547981627</v>
      </c>
      <c r="Z885" s="171">
        <v>30032047.285772994</v>
      </c>
      <c r="AA885" s="169"/>
      <c r="AB885" s="169"/>
      <c r="AC885" s="169"/>
      <c r="AD885" s="169"/>
      <c r="AE885" s="169"/>
      <c r="AF885" s="169"/>
      <c r="AG885" s="169"/>
      <c r="AH885" s="169"/>
      <c r="AI885" s="169"/>
      <c r="AJ885" s="169"/>
      <c r="AK885" s="169"/>
    </row>
    <row r="886" spans="2:37" s="168" customFormat="1" ht="14.25" hidden="1" outlineLevel="2">
      <c r="B886" s="168" t="s">
        <v>2</v>
      </c>
      <c r="D886" s="170" t="s">
        <v>23</v>
      </c>
      <c r="E886" s="171">
        <v>2324484</v>
      </c>
      <c r="F886" s="171">
        <v>2348932</v>
      </c>
      <c r="G886" s="171">
        <v>2553240</v>
      </c>
      <c r="H886" s="171">
        <v>2557281</v>
      </c>
      <c r="I886" s="171">
        <v>2978617</v>
      </c>
      <c r="J886" s="171">
        <v>3030336</v>
      </c>
      <c r="K886" s="171">
        <v>2830386</v>
      </c>
      <c r="L886" s="171">
        <v>2830493</v>
      </c>
      <c r="M886" s="171">
        <v>3111888</v>
      </c>
      <c r="N886" s="171">
        <v>3108962</v>
      </c>
      <c r="O886" s="171">
        <v>3364081</v>
      </c>
      <c r="P886" s="171">
        <v>3194717</v>
      </c>
      <c r="Q886" s="171">
        <v>3258831</v>
      </c>
      <c r="R886" s="171">
        <v>3171575</v>
      </c>
      <c r="S886" s="171">
        <v>3287907</v>
      </c>
      <c r="T886" s="171">
        <v>3269092</v>
      </c>
      <c r="U886" s="171">
        <v>3334107</v>
      </c>
      <c r="V886" s="171">
        <v>3321136</v>
      </c>
      <c r="W886" s="171">
        <v>3186194</v>
      </c>
      <c r="X886" s="171">
        <v>3181853</v>
      </c>
      <c r="Y886" s="171">
        <v>3557987.9063410182</v>
      </c>
      <c r="Z886" s="171">
        <v>3555321.5996563584</v>
      </c>
      <c r="AA886" s="169"/>
      <c r="AB886" s="169"/>
      <c r="AC886" s="169"/>
      <c r="AD886" s="169"/>
      <c r="AE886" s="169"/>
      <c r="AF886" s="169"/>
      <c r="AG886" s="169"/>
      <c r="AH886" s="169"/>
      <c r="AI886" s="169"/>
      <c r="AJ886" s="169"/>
      <c r="AK886" s="169"/>
    </row>
    <row r="887" spans="2:37" s="168" customFormat="1" ht="14.25" hidden="1" outlineLevel="2">
      <c r="B887" s="168" t="s">
        <v>2</v>
      </c>
      <c r="D887" s="170" t="s">
        <v>24</v>
      </c>
      <c r="E887" s="171">
        <v>81030144</v>
      </c>
      <c r="F887" s="171">
        <v>81494446</v>
      </c>
      <c r="G887" s="171">
        <v>87491326</v>
      </c>
      <c r="H887" s="171">
        <v>87762053</v>
      </c>
      <c r="I887" s="171">
        <v>88674794</v>
      </c>
      <c r="J887" s="171">
        <v>88817726</v>
      </c>
      <c r="K887" s="171">
        <v>90368847</v>
      </c>
      <c r="L887" s="171">
        <v>89631240</v>
      </c>
      <c r="M887" s="171">
        <v>91383548</v>
      </c>
      <c r="N887" s="171">
        <v>91271519</v>
      </c>
      <c r="O887" s="171">
        <v>94461649</v>
      </c>
      <c r="P887" s="171">
        <v>85897408</v>
      </c>
      <c r="Q887" s="171">
        <v>88185233</v>
      </c>
      <c r="R887" s="171">
        <v>87410491</v>
      </c>
      <c r="S887" s="171">
        <v>97912117</v>
      </c>
      <c r="T887" s="171">
        <v>97713307</v>
      </c>
      <c r="U887" s="171">
        <v>108426503</v>
      </c>
      <c r="V887" s="171">
        <v>108494037</v>
      </c>
      <c r="W887" s="171">
        <v>107583938</v>
      </c>
      <c r="X887" s="171">
        <v>107423922</v>
      </c>
      <c r="Y887" s="171">
        <v>110827228.76292714</v>
      </c>
      <c r="Z887" s="171">
        <v>110718981.11737627</v>
      </c>
      <c r="AA887" s="169"/>
      <c r="AB887" s="169"/>
      <c r="AC887" s="169"/>
      <c r="AD887" s="169"/>
      <c r="AE887" s="169"/>
      <c r="AF887" s="169"/>
      <c r="AG887" s="169"/>
      <c r="AH887" s="169"/>
      <c r="AI887" s="169"/>
      <c r="AJ887" s="169"/>
      <c r="AK887" s="169"/>
    </row>
    <row r="888" spans="2:37" s="168" customFormat="1" ht="14.25" hidden="1" outlineLevel="2">
      <c r="B888" s="168" t="s">
        <v>2</v>
      </c>
      <c r="D888" s="170" t="s">
        <v>25</v>
      </c>
      <c r="E888" s="171">
        <v>17345254</v>
      </c>
      <c r="F888" s="171">
        <v>17408722</v>
      </c>
      <c r="G888" s="171">
        <v>19756020</v>
      </c>
      <c r="H888" s="171">
        <v>19795178</v>
      </c>
      <c r="I888" s="171">
        <v>18402773</v>
      </c>
      <c r="J888" s="171">
        <v>18448117</v>
      </c>
      <c r="K888" s="171">
        <v>19136235</v>
      </c>
      <c r="L888" s="171">
        <v>19002608</v>
      </c>
      <c r="M888" s="171">
        <v>19552842</v>
      </c>
      <c r="N888" s="171">
        <v>19532342</v>
      </c>
      <c r="O888" s="171">
        <v>20191914</v>
      </c>
      <c r="P888" s="171">
        <v>18797792</v>
      </c>
      <c r="Q888" s="171">
        <v>18181870</v>
      </c>
      <c r="R888" s="171">
        <v>18032427</v>
      </c>
      <c r="S888" s="171">
        <v>18648576</v>
      </c>
      <c r="T888" s="171">
        <v>18609403</v>
      </c>
      <c r="U888" s="171">
        <v>20177794</v>
      </c>
      <c r="V888" s="171">
        <v>20129476</v>
      </c>
      <c r="W888" s="171">
        <v>15747249</v>
      </c>
      <c r="X888" s="171">
        <v>15646871</v>
      </c>
      <c r="Y888" s="171">
        <v>17306596.210731231</v>
      </c>
      <c r="Z888" s="171">
        <v>17281790.813136477</v>
      </c>
      <c r="AA888" s="169"/>
      <c r="AB888" s="169"/>
      <c r="AC888" s="169"/>
      <c r="AD888" s="169"/>
      <c r="AE888" s="169"/>
      <c r="AF888" s="169"/>
      <c r="AG888" s="169"/>
      <c r="AH888" s="169"/>
      <c r="AI888" s="169"/>
      <c r="AJ888" s="169"/>
      <c r="AK888" s="169"/>
    </row>
    <row r="889" spans="2:37" s="168" customFormat="1" ht="14.25" hidden="1" outlineLevel="2">
      <c r="B889" s="168" t="s">
        <v>2</v>
      </c>
      <c r="D889" s="170" t="s">
        <v>26</v>
      </c>
      <c r="E889" s="171">
        <v>10183535</v>
      </c>
      <c r="F889" s="171">
        <v>10260657</v>
      </c>
      <c r="G889" s="171">
        <v>10943871</v>
      </c>
      <c r="H889" s="171">
        <v>10988087</v>
      </c>
      <c r="I889" s="171">
        <v>10674798</v>
      </c>
      <c r="J889" s="171">
        <v>10718320</v>
      </c>
      <c r="K889" s="171">
        <v>14089295</v>
      </c>
      <c r="L889" s="171">
        <v>13961036</v>
      </c>
      <c r="M889" s="171">
        <v>14650595</v>
      </c>
      <c r="N889" s="171">
        <v>14632236</v>
      </c>
      <c r="O889" s="171">
        <v>15025336</v>
      </c>
      <c r="P889" s="171">
        <v>14545053</v>
      </c>
      <c r="Q889" s="171">
        <v>14032800</v>
      </c>
      <c r="R889" s="171">
        <v>13979778</v>
      </c>
      <c r="S889" s="171">
        <v>14140468</v>
      </c>
      <c r="T889" s="171">
        <v>14152944</v>
      </c>
      <c r="U889" s="171">
        <v>16820061</v>
      </c>
      <c r="V889" s="171">
        <v>16849342</v>
      </c>
      <c r="W889" s="171">
        <v>18794448</v>
      </c>
      <c r="X889" s="171">
        <v>18816369</v>
      </c>
      <c r="Y889" s="171">
        <v>19390898.909403034</v>
      </c>
      <c r="Z889" s="171">
        <v>19373886.787913002</v>
      </c>
      <c r="AA889" s="169"/>
      <c r="AB889" s="169"/>
      <c r="AC889" s="169"/>
      <c r="AD889" s="169"/>
      <c r="AE889" s="169"/>
      <c r="AF889" s="169"/>
      <c r="AG889" s="169"/>
      <c r="AH889" s="169"/>
      <c r="AI889" s="169"/>
      <c r="AJ889" s="169"/>
      <c r="AK889" s="169"/>
    </row>
    <row r="890" spans="2:37" s="168" customFormat="1" ht="14.25" hidden="1" outlineLevel="2">
      <c r="B890" s="168" t="s">
        <v>2</v>
      </c>
      <c r="D890" s="170" t="s">
        <v>27</v>
      </c>
      <c r="E890" s="171">
        <v>3551698</v>
      </c>
      <c r="F890" s="171">
        <v>3561579</v>
      </c>
      <c r="G890" s="171">
        <v>4406735</v>
      </c>
      <c r="H890" s="171">
        <v>4414624</v>
      </c>
      <c r="I890" s="171">
        <v>5690212</v>
      </c>
      <c r="J890" s="171">
        <v>5705744</v>
      </c>
      <c r="K890" s="171">
        <v>6037404</v>
      </c>
      <c r="L890" s="171">
        <v>6037452</v>
      </c>
      <c r="M890" s="171">
        <v>6549073</v>
      </c>
      <c r="N890" s="171">
        <v>6549722</v>
      </c>
      <c r="O890" s="171">
        <v>7159831</v>
      </c>
      <c r="P890" s="171">
        <v>6837030</v>
      </c>
      <c r="Q890" s="171">
        <v>7564891</v>
      </c>
      <c r="R890" s="171">
        <v>7562229</v>
      </c>
      <c r="S890" s="171">
        <v>7930829</v>
      </c>
      <c r="T890" s="171">
        <v>7942490</v>
      </c>
      <c r="U890" s="171">
        <v>8163514</v>
      </c>
      <c r="V890" s="171">
        <v>8178184</v>
      </c>
      <c r="W890" s="171">
        <v>7240995</v>
      </c>
      <c r="X890" s="171">
        <v>7251481</v>
      </c>
      <c r="Y890" s="171">
        <v>7436460.3384500444</v>
      </c>
      <c r="Z890" s="171">
        <v>7433461.6679398511</v>
      </c>
      <c r="AA890" s="169"/>
      <c r="AB890" s="169"/>
      <c r="AC890" s="169"/>
      <c r="AD890" s="169"/>
      <c r="AE890" s="169"/>
      <c r="AF890" s="169"/>
      <c r="AG890" s="169"/>
      <c r="AH890" s="169"/>
      <c r="AI890" s="169"/>
      <c r="AJ890" s="169"/>
      <c r="AK890" s="169"/>
    </row>
    <row r="891" spans="2:37" s="168" customFormat="1" ht="14.25" hidden="1" outlineLevel="2">
      <c r="B891" s="168" t="s">
        <v>2</v>
      </c>
      <c r="D891" s="170" t="s">
        <v>28</v>
      </c>
      <c r="E891" s="171">
        <v>10418343</v>
      </c>
      <c r="F891" s="171">
        <v>10617336</v>
      </c>
      <c r="G891" s="171">
        <v>10380278</v>
      </c>
      <c r="H891" s="171">
        <v>10416260</v>
      </c>
      <c r="I891" s="171">
        <v>10107776</v>
      </c>
      <c r="J891" s="171">
        <v>10266947</v>
      </c>
      <c r="K891" s="171">
        <v>11392628</v>
      </c>
      <c r="L891" s="171">
        <v>11260569</v>
      </c>
      <c r="M891" s="171">
        <v>11083920</v>
      </c>
      <c r="N891" s="171">
        <v>11054828</v>
      </c>
      <c r="O891" s="171">
        <v>10725047</v>
      </c>
      <c r="P891" s="171">
        <v>9824725</v>
      </c>
      <c r="Q891" s="171">
        <v>9552194</v>
      </c>
      <c r="R891" s="171">
        <v>9443643</v>
      </c>
      <c r="S891" s="171">
        <v>9070529</v>
      </c>
      <c r="T891" s="171">
        <v>9052022</v>
      </c>
      <c r="U891" s="171">
        <v>10204885</v>
      </c>
      <c r="V891" s="171">
        <v>10251309</v>
      </c>
      <c r="W891" s="171">
        <v>9708539</v>
      </c>
      <c r="X891" s="171">
        <v>9724374</v>
      </c>
      <c r="Y891" s="171">
        <v>9597666.7014369033</v>
      </c>
      <c r="Z891" s="171">
        <v>9591437.9517239314</v>
      </c>
      <c r="AA891" s="169"/>
      <c r="AB891" s="169"/>
      <c r="AC891" s="169"/>
      <c r="AD891" s="169"/>
      <c r="AE891" s="169"/>
      <c r="AF891" s="169"/>
      <c r="AG891" s="169"/>
      <c r="AH891" s="169"/>
      <c r="AI891" s="169"/>
      <c r="AJ891" s="169"/>
      <c r="AK891" s="169"/>
    </row>
    <row r="892" spans="2:37" s="168" customFormat="1" ht="14.25" hidden="1" outlineLevel="2">
      <c r="B892" s="168" t="s">
        <v>2</v>
      </c>
      <c r="D892" s="170" t="s">
        <v>223</v>
      </c>
      <c r="E892" s="171">
        <v>61142171</v>
      </c>
      <c r="F892" s="171">
        <v>61646203</v>
      </c>
      <c r="G892" s="171">
        <v>63984535</v>
      </c>
      <c r="H892" s="171">
        <v>64214381</v>
      </c>
      <c r="I892" s="171">
        <v>66554910</v>
      </c>
      <c r="J892" s="171">
        <v>66794056</v>
      </c>
      <c r="K892" s="171">
        <v>66083786</v>
      </c>
      <c r="L892" s="171">
        <v>65535862</v>
      </c>
      <c r="M892" s="171">
        <v>71371233</v>
      </c>
      <c r="N892" s="171">
        <v>71257703</v>
      </c>
      <c r="O892" s="171">
        <v>71531371</v>
      </c>
      <c r="P892" s="171">
        <v>69069758</v>
      </c>
      <c r="Q892" s="171">
        <v>68628308</v>
      </c>
      <c r="R892" s="171">
        <v>68203601</v>
      </c>
      <c r="S892" s="171">
        <v>73236980</v>
      </c>
      <c r="T892" s="171">
        <v>73318739</v>
      </c>
      <c r="U892" s="171">
        <v>79437346</v>
      </c>
      <c r="V892" s="171">
        <v>79649667</v>
      </c>
      <c r="W892" s="171">
        <v>74368941</v>
      </c>
      <c r="X892" s="171">
        <v>74327563</v>
      </c>
      <c r="Y892" s="171">
        <v>77339384.342430413</v>
      </c>
      <c r="Z892" s="171">
        <v>77245455.9064987</v>
      </c>
      <c r="AA892" s="169"/>
      <c r="AB892" s="169"/>
      <c r="AC892" s="169"/>
      <c r="AD892" s="169"/>
      <c r="AE892" s="169"/>
      <c r="AF892" s="169"/>
      <c r="AG892" s="169"/>
      <c r="AH892" s="169"/>
      <c r="AI892" s="169"/>
      <c r="AJ892" s="169"/>
      <c r="AK892" s="169"/>
    </row>
    <row r="893" spans="2:37" s="168" customFormat="1" ht="14.25" hidden="1" outlineLevel="2">
      <c r="B893" s="168" t="s">
        <v>2</v>
      </c>
      <c r="D893" s="170" t="s">
        <v>224</v>
      </c>
      <c r="E893" s="171">
        <v>0</v>
      </c>
      <c r="F893" s="171">
        <v>0</v>
      </c>
      <c r="G893" s="171">
        <v>0</v>
      </c>
      <c r="H893" s="171">
        <v>0</v>
      </c>
      <c r="I893" s="171">
        <v>0</v>
      </c>
      <c r="J893" s="171">
        <v>0</v>
      </c>
      <c r="K893" s="171">
        <v>0</v>
      </c>
      <c r="L893" s="171">
        <v>0</v>
      </c>
      <c r="M893" s="171">
        <v>0</v>
      </c>
      <c r="N893" s="171">
        <v>0</v>
      </c>
      <c r="O893" s="171">
        <v>0</v>
      </c>
      <c r="P893" s="171">
        <v>0</v>
      </c>
      <c r="Q893" s="171">
        <v>3076595</v>
      </c>
      <c r="R893" s="171">
        <v>3084279</v>
      </c>
      <c r="S893" s="171">
        <v>2321043</v>
      </c>
      <c r="T893" s="171">
        <v>2323523</v>
      </c>
      <c r="U893" s="171">
        <v>3346343</v>
      </c>
      <c r="V893" s="171">
        <v>3350442</v>
      </c>
      <c r="W893" s="171">
        <v>6513057</v>
      </c>
      <c r="X893" s="171">
        <v>6522486</v>
      </c>
      <c r="Y893" s="171">
        <v>7784081.6025717277</v>
      </c>
      <c r="Z893" s="171">
        <v>7783650.4287154414</v>
      </c>
      <c r="AA893" s="169"/>
      <c r="AB893" s="169"/>
      <c r="AC893" s="169"/>
      <c r="AD893" s="169"/>
      <c r="AE893" s="169"/>
      <c r="AF893" s="169"/>
      <c r="AG893" s="169"/>
      <c r="AH893" s="169"/>
      <c r="AI893" s="169"/>
      <c r="AJ893" s="169"/>
      <c r="AK893" s="169"/>
    </row>
    <row r="894" spans="2:37" s="168" customFormat="1" ht="14.25" hidden="1" outlineLevel="2">
      <c r="B894" s="168" t="s">
        <v>2</v>
      </c>
      <c r="D894" s="170" t="s">
        <v>400</v>
      </c>
      <c r="E894" s="171"/>
      <c r="F894" s="171"/>
      <c r="G894" s="171"/>
      <c r="H894" s="171"/>
      <c r="I894" s="171"/>
      <c r="J894" s="171"/>
      <c r="K894" s="171"/>
      <c r="L894" s="171"/>
      <c r="M894" s="171"/>
      <c r="N894" s="171"/>
      <c r="O894" s="171"/>
      <c r="P894" s="171"/>
      <c r="Q894" s="171"/>
      <c r="R894" s="171"/>
      <c r="S894" s="171"/>
      <c r="T894" s="171"/>
      <c r="U894" s="171">
        <v>1018719</v>
      </c>
      <c r="V894" s="171">
        <v>1022365</v>
      </c>
      <c r="W894" s="171">
        <v>0</v>
      </c>
      <c r="X894" s="171">
        <v>0</v>
      </c>
      <c r="Y894" s="171">
        <v>0</v>
      </c>
      <c r="Z894" s="171">
        <v>0</v>
      </c>
      <c r="AA894" s="169"/>
      <c r="AB894" s="169"/>
      <c r="AC894" s="169"/>
      <c r="AD894" s="169"/>
      <c r="AE894" s="169"/>
      <c r="AF894" s="169"/>
      <c r="AG894" s="169"/>
      <c r="AH894" s="169"/>
      <c r="AI894" s="169"/>
      <c r="AJ894" s="169"/>
      <c r="AK894" s="169"/>
    </row>
    <row r="895" spans="2:37" s="168" customFormat="1" ht="14.25" hidden="1" outlineLevel="2">
      <c r="B895" s="168" t="s">
        <v>2</v>
      </c>
      <c r="D895" s="170" t="s">
        <v>31</v>
      </c>
      <c r="E895" s="171">
        <v>26203179</v>
      </c>
      <c r="F895" s="171">
        <v>26496894</v>
      </c>
      <c r="G895" s="171">
        <v>24810904</v>
      </c>
      <c r="H895" s="171">
        <v>24915869</v>
      </c>
      <c r="I895" s="171">
        <v>21993790</v>
      </c>
      <c r="J895" s="171">
        <v>22118530</v>
      </c>
      <c r="K895" s="171">
        <v>23306305</v>
      </c>
      <c r="L895" s="171">
        <v>23262325</v>
      </c>
      <c r="M895" s="171">
        <v>23696628</v>
      </c>
      <c r="N895" s="171">
        <v>23702732</v>
      </c>
      <c r="O895" s="171">
        <v>24930573</v>
      </c>
      <c r="P895" s="171">
        <v>21044184</v>
      </c>
      <c r="Q895" s="171">
        <v>21444465</v>
      </c>
      <c r="R895" s="171">
        <v>21477317</v>
      </c>
      <c r="S895" s="171">
        <v>22013244</v>
      </c>
      <c r="T895" s="171">
        <v>22137886</v>
      </c>
      <c r="U895" s="171">
        <v>22778337</v>
      </c>
      <c r="V895" s="171">
        <v>22886446</v>
      </c>
      <c r="W895" s="171">
        <v>22442384</v>
      </c>
      <c r="X895" s="171">
        <v>22491668</v>
      </c>
      <c r="Y895" s="171">
        <v>22372173.726737209</v>
      </c>
      <c r="Z895" s="171">
        <v>22360566.898850098</v>
      </c>
      <c r="AA895" s="169"/>
      <c r="AB895" s="169"/>
      <c r="AC895" s="169"/>
      <c r="AD895" s="169"/>
      <c r="AE895" s="169"/>
      <c r="AF895" s="169"/>
      <c r="AG895" s="169"/>
      <c r="AH895" s="169"/>
      <c r="AI895" s="169"/>
      <c r="AJ895" s="169"/>
      <c r="AK895" s="169"/>
    </row>
    <row r="896" spans="2:37" s="168" customFormat="1" ht="14.25" hidden="1" outlineLevel="2">
      <c r="B896" s="168" t="s">
        <v>2</v>
      </c>
      <c r="D896" s="170" t="s">
        <v>225</v>
      </c>
      <c r="E896" s="171">
        <v>14719784</v>
      </c>
      <c r="F896" s="171">
        <v>14818776</v>
      </c>
      <c r="G896" s="171">
        <v>16624738</v>
      </c>
      <c r="H896" s="171">
        <v>16659980</v>
      </c>
      <c r="I896" s="171">
        <v>18865375</v>
      </c>
      <c r="J896" s="171">
        <v>18873620</v>
      </c>
      <c r="K896" s="171">
        <v>21209368</v>
      </c>
      <c r="L896" s="171">
        <v>20936874</v>
      </c>
      <c r="M896" s="171">
        <v>19802718</v>
      </c>
      <c r="N896" s="171">
        <v>19749114</v>
      </c>
      <c r="O896" s="171">
        <v>16207068</v>
      </c>
      <c r="P896" s="171">
        <v>17262607</v>
      </c>
      <c r="Q896" s="171">
        <v>15979004</v>
      </c>
      <c r="R896" s="171">
        <v>15661345</v>
      </c>
      <c r="S896" s="171">
        <v>16486369</v>
      </c>
      <c r="T896" s="171">
        <v>16408600</v>
      </c>
      <c r="U896" s="171">
        <v>18008108</v>
      </c>
      <c r="V896" s="171">
        <v>18039711</v>
      </c>
      <c r="W896" s="171">
        <v>18195336</v>
      </c>
      <c r="X896" s="171">
        <v>18167610</v>
      </c>
      <c r="Y896" s="171">
        <v>14493338.555407338</v>
      </c>
      <c r="Z896" s="171">
        <v>14434161.523019448</v>
      </c>
      <c r="AA896" s="169"/>
      <c r="AB896" s="169"/>
      <c r="AC896" s="169"/>
      <c r="AD896" s="169"/>
      <c r="AE896" s="169"/>
      <c r="AF896" s="169"/>
      <c r="AG896" s="169"/>
      <c r="AH896" s="169"/>
      <c r="AI896" s="169"/>
      <c r="AJ896" s="169"/>
      <c r="AK896" s="169"/>
    </row>
    <row r="897" spans="2:37" s="168" customFormat="1" ht="14.25" hidden="1" outlineLevel="2">
      <c r="B897" s="168" t="s">
        <v>2</v>
      </c>
      <c r="D897" s="170" t="s">
        <v>226</v>
      </c>
      <c r="E897" s="171">
        <v>65274820</v>
      </c>
      <c r="F897" s="171">
        <v>65817335</v>
      </c>
      <c r="G897" s="171">
        <v>65503137</v>
      </c>
      <c r="H897" s="171">
        <v>65830815</v>
      </c>
      <c r="I897" s="171">
        <v>70905668</v>
      </c>
      <c r="J897" s="171">
        <v>71276790</v>
      </c>
      <c r="K897" s="171">
        <v>75893727</v>
      </c>
      <c r="L897" s="171">
        <v>75571511</v>
      </c>
      <c r="M897" s="171">
        <v>79823777</v>
      </c>
      <c r="N897" s="171">
        <v>79765422</v>
      </c>
      <c r="O897" s="171">
        <v>79418080</v>
      </c>
      <c r="P897" s="171">
        <v>73567323</v>
      </c>
      <c r="Q897" s="171">
        <v>80415659</v>
      </c>
      <c r="R897" s="171">
        <v>79925695</v>
      </c>
      <c r="S897" s="171">
        <v>92518857</v>
      </c>
      <c r="T897" s="171">
        <v>92335478</v>
      </c>
      <c r="U897" s="171">
        <v>98776165</v>
      </c>
      <c r="V897" s="171">
        <v>98888196</v>
      </c>
      <c r="W897" s="171">
        <v>97158688</v>
      </c>
      <c r="X897" s="171">
        <v>97112225</v>
      </c>
      <c r="Y897" s="171">
        <v>101642719.99595962</v>
      </c>
      <c r="Z897" s="171">
        <v>101559800.55360016</v>
      </c>
      <c r="AA897" s="169"/>
      <c r="AB897" s="169"/>
      <c r="AC897" s="169"/>
      <c r="AD897" s="169"/>
      <c r="AE897" s="169"/>
      <c r="AF897" s="169"/>
      <c r="AG897" s="169"/>
      <c r="AH897" s="169"/>
      <c r="AI897" s="169"/>
      <c r="AJ897" s="169"/>
      <c r="AK897" s="169"/>
    </row>
    <row r="898" spans="2:37" s="168" customFormat="1" ht="14.25" hidden="1" outlineLevel="2">
      <c r="B898" s="168" t="s">
        <v>2</v>
      </c>
      <c r="D898" s="170" t="s">
        <v>34</v>
      </c>
      <c r="E898" s="171">
        <v>11752078</v>
      </c>
      <c r="F898" s="171">
        <v>11888947</v>
      </c>
      <c r="G898" s="171">
        <v>12000802</v>
      </c>
      <c r="H898" s="171">
        <v>12037190</v>
      </c>
      <c r="I898" s="171">
        <v>11297086</v>
      </c>
      <c r="J898" s="171">
        <v>11384151</v>
      </c>
      <c r="K898" s="171">
        <v>11053145</v>
      </c>
      <c r="L898" s="171">
        <v>11029160</v>
      </c>
      <c r="M898" s="171">
        <v>10999775</v>
      </c>
      <c r="N898" s="171">
        <v>10994894</v>
      </c>
      <c r="O898" s="171">
        <v>10592011</v>
      </c>
      <c r="P898" s="171">
        <v>9370464</v>
      </c>
      <c r="Q898" s="171">
        <v>10044556</v>
      </c>
      <c r="R898" s="171">
        <v>10089550</v>
      </c>
      <c r="S898" s="171">
        <v>11304297</v>
      </c>
      <c r="T898" s="171">
        <v>11369325</v>
      </c>
      <c r="U898" s="171">
        <v>11036772</v>
      </c>
      <c r="V898" s="171">
        <v>11061587</v>
      </c>
      <c r="W898" s="171">
        <v>12067259</v>
      </c>
      <c r="X898" s="171">
        <v>12063985</v>
      </c>
      <c r="Y898" s="171">
        <v>15156128.268636145</v>
      </c>
      <c r="Z898" s="171">
        <v>15141147.666673571</v>
      </c>
      <c r="AA898" s="169"/>
      <c r="AB898" s="169"/>
      <c r="AC898" s="169"/>
      <c r="AD898" s="169"/>
      <c r="AE898" s="169"/>
      <c r="AF898" s="169"/>
      <c r="AG898" s="169"/>
      <c r="AH898" s="169"/>
      <c r="AI898" s="169"/>
      <c r="AJ898" s="169"/>
      <c r="AK898" s="169"/>
    </row>
    <row r="899" spans="2:37" s="168" customFormat="1" ht="14.25" hidden="1" outlineLevel="2">
      <c r="B899" s="168" t="s">
        <v>2</v>
      </c>
      <c r="D899" s="170" t="s">
        <v>227</v>
      </c>
      <c r="E899" s="171">
        <v>34046744</v>
      </c>
      <c r="F899" s="171">
        <v>34207303</v>
      </c>
      <c r="G899" s="171">
        <v>32431790</v>
      </c>
      <c r="H899" s="171">
        <v>32496060</v>
      </c>
      <c r="I899" s="171">
        <v>29380598</v>
      </c>
      <c r="J899" s="171">
        <v>29514070</v>
      </c>
      <c r="K899" s="171">
        <v>38039686</v>
      </c>
      <c r="L899" s="171">
        <v>37958573</v>
      </c>
      <c r="M899" s="171">
        <v>33260681</v>
      </c>
      <c r="N899" s="171">
        <v>33242040</v>
      </c>
      <c r="O899" s="171">
        <v>29892477</v>
      </c>
      <c r="P899" s="171">
        <v>30191417</v>
      </c>
      <c r="Q899" s="171">
        <v>29215459</v>
      </c>
      <c r="R899" s="171">
        <v>29104486</v>
      </c>
      <c r="S899" s="171">
        <v>33864190</v>
      </c>
      <c r="T899" s="171">
        <v>33922633</v>
      </c>
      <c r="U899" s="171">
        <v>32173346</v>
      </c>
      <c r="V899" s="171">
        <v>32277500</v>
      </c>
      <c r="W899" s="171">
        <v>32785849</v>
      </c>
      <c r="X899" s="171">
        <v>32847513</v>
      </c>
      <c r="Y899" s="171">
        <v>36886585.098210424</v>
      </c>
      <c r="Z899" s="171">
        <v>36879559.548075333</v>
      </c>
      <c r="AA899" s="169"/>
      <c r="AB899" s="169"/>
      <c r="AC899" s="169"/>
      <c r="AD899" s="169"/>
      <c r="AE899" s="169"/>
      <c r="AF899" s="169"/>
      <c r="AG899" s="169"/>
      <c r="AH899" s="169"/>
      <c r="AI899" s="169"/>
      <c r="AJ899" s="169"/>
      <c r="AK899" s="169"/>
    </row>
    <row r="900" spans="2:37" s="168" customFormat="1" ht="14.25" hidden="1" outlineLevel="2">
      <c r="B900" s="168" t="s">
        <v>2</v>
      </c>
      <c r="D900" s="170" t="s">
        <v>36</v>
      </c>
      <c r="E900" s="171">
        <v>17159601</v>
      </c>
      <c r="F900" s="171">
        <v>17338319</v>
      </c>
      <c r="G900" s="171">
        <v>18507342</v>
      </c>
      <c r="H900" s="171">
        <v>18582821</v>
      </c>
      <c r="I900" s="171">
        <v>20006443</v>
      </c>
      <c r="J900" s="171">
        <v>20135270</v>
      </c>
      <c r="K900" s="171">
        <v>20794558</v>
      </c>
      <c r="L900" s="171">
        <v>20635282</v>
      </c>
      <c r="M900" s="171">
        <v>21181642</v>
      </c>
      <c r="N900" s="171">
        <v>21152063</v>
      </c>
      <c r="O900" s="171">
        <v>30102530</v>
      </c>
      <c r="P900" s="171">
        <v>25727442</v>
      </c>
      <c r="Q900" s="171">
        <v>22121413</v>
      </c>
      <c r="R900" s="171">
        <v>21923121</v>
      </c>
      <c r="S900" s="171">
        <v>27978221</v>
      </c>
      <c r="T900" s="171">
        <v>27959086</v>
      </c>
      <c r="U900" s="171">
        <v>35926613</v>
      </c>
      <c r="V900" s="171">
        <v>36127472</v>
      </c>
      <c r="W900" s="171">
        <v>31016947</v>
      </c>
      <c r="X900" s="171">
        <v>31025565</v>
      </c>
      <c r="Y900" s="171">
        <v>30832886.99828659</v>
      </c>
      <c r="Z900" s="171">
        <v>30828030.43553973</v>
      </c>
      <c r="AA900" s="169"/>
      <c r="AB900" s="169"/>
      <c r="AC900" s="169"/>
      <c r="AD900" s="169"/>
      <c r="AE900" s="169"/>
      <c r="AF900" s="169"/>
      <c r="AG900" s="169"/>
      <c r="AH900" s="169"/>
      <c r="AI900" s="169"/>
      <c r="AJ900" s="169"/>
      <c r="AK900" s="169"/>
    </row>
    <row r="901" spans="2:37" s="168" customFormat="1" ht="14.25" hidden="1" outlineLevel="2">
      <c r="B901" s="168" t="s">
        <v>2</v>
      </c>
      <c r="D901" s="170" t="s">
        <v>40</v>
      </c>
      <c r="E901" s="171">
        <v>23930142</v>
      </c>
      <c r="F901" s="171">
        <v>24091704</v>
      </c>
      <c r="G901" s="171">
        <v>24953240</v>
      </c>
      <c r="H901" s="171">
        <v>25026702</v>
      </c>
      <c r="I901" s="171">
        <v>23759215</v>
      </c>
      <c r="J901" s="171">
        <v>23886612</v>
      </c>
      <c r="K901" s="171">
        <v>25559797</v>
      </c>
      <c r="L901" s="171">
        <v>25542603</v>
      </c>
      <c r="M901" s="171">
        <v>28869619</v>
      </c>
      <c r="N901" s="171">
        <v>28851979</v>
      </c>
      <c r="O901" s="171">
        <v>28415736</v>
      </c>
      <c r="P901" s="171">
        <v>27678391</v>
      </c>
      <c r="Q901" s="171">
        <v>27445084</v>
      </c>
      <c r="R901" s="171">
        <v>27415269</v>
      </c>
      <c r="S901" s="171">
        <v>29907843</v>
      </c>
      <c r="T901" s="171">
        <v>30062200</v>
      </c>
      <c r="U901" s="171">
        <v>36080359</v>
      </c>
      <c r="V901" s="171">
        <v>36213776</v>
      </c>
      <c r="W901" s="171">
        <v>38613356</v>
      </c>
      <c r="X901" s="171">
        <v>38745496</v>
      </c>
      <c r="Y901" s="171">
        <v>39373524.616224617</v>
      </c>
      <c r="Z901" s="171">
        <v>39350398.231207281</v>
      </c>
      <c r="AA901" s="169"/>
      <c r="AB901" s="169"/>
      <c r="AC901" s="169"/>
      <c r="AD901" s="169"/>
      <c r="AE901" s="169"/>
      <c r="AF901" s="169"/>
      <c r="AG901" s="169"/>
      <c r="AH901" s="169"/>
      <c r="AI901" s="169"/>
      <c r="AJ901" s="169"/>
      <c r="AK901" s="169"/>
    </row>
    <row r="902" spans="2:37" s="168" customFormat="1" ht="14.25" hidden="1" outlineLevel="2">
      <c r="B902" s="168" t="s">
        <v>2</v>
      </c>
      <c r="D902" s="170" t="s">
        <v>257</v>
      </c>
      <c r="E902" s="171">
        <v>43630100</v>
      </c>
      <c r="F902" s="171">
        <v>43991581</v>
      </c>
      <c r="G902" s="171">
        <v>46413203</v>
      </c>
      <c r="H902" s="171">
        <v>46562695</v>
      </c>
      <c r="I902" s="171">
        <v>47833580</v>
      </c>
      <c r="J902" s="171">
        <v>48075783</v>
      </c>
      <c r="K902" s="171">
        <v>51696454</v>
      </c>
      <c r="L902" s="171">
        <v>51682829</v>
      </c>
      <c r="M902" s="171">
        <v>53741959</v>
      </c>
      <c r="N902" s="171">
        <v>53743788</v>
      </c>
      <c r="O902" s="171">
        <v>54013905</v>
      </c>
      <c r="P902" s="171">
        <v>52339541</v>
      </c>
      <c r="Q902" s="171">
        <v>53264020</v>
      </c>
      <c r="R902" s="171">
        <v>53402945</v>
      </c>
      <c r="S902" s="171">
        <v>60283604</v>
      </c>
      <c r="T902" s="171">
        <v>60582693</v>
      </c>
      <c r="U902" s="171">
        <v>67087422</v>
      </c>
      <c r="V902" s="171">
        <v>67538503</v>
      </c>
      <c r="W902" s="171">
        <v>66378128</v>
      </c>
      <c r="X902" s="171">
        <v>66538748</v>
      </c>
      <c r="Y902" s="171">
        <v>69021386.316155404</v>
      </c>
      <c r="Z902" s="171">
        <v>69014937.612188965</v>
      </c>
      <c r="AA902" s="169"/>
      <c r="AB902" s="169"/>
      <c r="AC902" s="169"/>
      <c r="AD902" s="169"/>
      <c r="AE902" s="169"/>
      <c r="AF902" s="169"/>
      <c r="AG902" s="169"/>
      <c r="AH902" s="169"/>
      <c r="AI902" s="169"/>
      <c r="AJ902" s="169"/>
      <c r="AK902" s="169"/>
    </row>
    <row r="903" spans="2:37" s="168" customFormat="1" ht="14.25" hidden="1" outlineLevel="2">
      <c r="B903" s="168" t="s">
        <v>2</v>
      </c>
      <c r="D903" s="170" t="s">
        <v>41</v>
      </c>
      <c r="E903" s="171">
        <v>5162693</v>
      </c>
      <c r="F903" s="171">
        <v>5195704</v>
      </c>
      <c r="G903" s="171">
        <v>4604844</v>
      </c>
      <c r="H903" s="171">
        <v>4621839</v>
      </c>
      <c r="I903" s="171">
        <v>4092931</v>
      </c>
      <c r="J903" s="171">
        <v>4110688</v>
      </c>
      <c r="K903" s="171">
        <v>4302918</v>
      </c>
      <c r="L903" s="171">
        <v>4296381</v>
      </c>
      <c r="M903" s="171">
        <v>3952632</v>
      </c>
      <c r="N903" s="171">
        <v>3951251</v>
      </c>
      <c r="O903" s="171">
        <v>3714240</v>
      </c>
      <c r="P903" s="171">
        <v>3482644</v>
      </c>
      <c r="Q903" s="171">
        <v>3614045</v>
      </c>
      <c r="R903" s="171">
        <v>3622423</v>
      </c>
      <c r="S903" s="171">
        <v>3699336</v>
      </c>
      <c r="T903" s="171">
        <v>3725607</v>
      </c>
      <c r="U903" s="171">
        <v>3849410</v>
      </c>
      <c r="V903" s="171">
        <v>3865673</v>
      </c>
      <c r="W903" s="171">
        <v>3667023</v>
      </c>
      <c r="X903" s="171">
        <v>3678320</v>
      </c>
      <c r="Y903" s="171">
        <v>3422581.3904341236</v>
      </c>
      <c r="Z903" s="171">
        <v>3421242.4908048525</v>
      </c>
      <c r="AA903" s="169"/>
      <c r="AB903" s="169"/>
      <c r="AC903" s="169"/>
      <c r="AD903" s="169"/>
      <c r="AE903" s="169"/>
      <c r="AF903" s="169"/>
      <c r="AG903" s="169"/>
      <c r="AH903" s="169"/>
      <c r="AI903" s="169"/>
      <c r="AJ903" s="169"/>
      <c r="AK903" s="169"/>
    </row>
    <row r="904" spans="2:37" s="168" customFormat="1" ht="14.25" hidden="1" outlineLevel="2">
      <c r="B904" s="168" t="s">
        <v>2</v>
      </c>
      <c r="D904" s="170" t="s">
        <v>228</v>
      </c>
      <c r="E904" s="171">
        <v>1722940</v>
      </c>
      <c r="F904" s="171">
        <v>1731884</v>
      </c>
      <c r="G904" s="171">
        <v>1605212</v>
      </c>
      <c r="H904" s="171">
        <v>1607753</v>
      </c>
      <c r="I904" s="171">
        <v>1686772</v>
      </c>
      <c r="J904" s="171">
        <v>1694375</v>
      </c>
      <c r="K904" s="171">
        <v>1714548</v>
      </c>
      <c r="L904" s="171">
        <v>1714692</v>
      </c>
      <c r="M904" s="171">
        <v>1816360</v>
      </c>
      <c r="N904" s="171">
        <v>1816470</v>
      </c>
      <c r="O904" s="171">
        <v>1722572</v>
      </c>
      <c r="P904" s="171">
        <v>1397884</v>
      </c>
      <c r="Q904" s="171">
        <v>1501357</v>
      </c>
      <c r="R904" s="171">
        <v>1503480</v>
      </c>
      <c r="S904" s="171">
        <v>1343506</v>
      </c>
      <c r="T904" s="171">
        <v>1346281</v>
      </c>
      <c r="U904" s="171">
        <v>1261623</v>
      </c>
      <c r="V904" s="171">
        <v>1263372</v>
      </c>
      <c r="W904" s="171">
        <v>1668550</v>
      </c>
      <c r="X904" s="171">
        <v>1671009</v>
      </c>
      <c r="Y904" s="171">
        <v>1293770.0671788338</v>
      </c>
      <c r="Z904" s="171">
        <v>1293603.5712425059</v>
      </c>
      <c r="AA904" s="169"/>
      <c r="AB904" s="169"/>
      <c r="AC904" s="169"/>
      <c r="AD904" s="169"/>
      <c r="AE904" s="169"/>
      <c r="AF904" s="169"/>
      <c r="AG904" s="169"/>
      <c r="AH904" s="169"/>
      <c r="AI904" s="169"/>
      <c r="AJ904" s="169"/>
      <c r="AK904" s="169"/>
    </row>
    <row r="905" spans="2:37" s="168" customFormat="1" ht="14.25" hidden="1" outlineLevel="2">
      <c r="B905" s="168" t="s">
        <v>2</v>
      </c>
      <c r="D905" s="170" t="s">
        <v>243</v>
      </c>
      <c r="E905" s="171">
        <f t="shared" ref="E905:T905" si="136">SUM(E865:E904)</f>
        <v>997202473</v>
      </c>
      <c r="F905" s="171">
        <f t="shared" si="136"/>
        <v>1005327591</v>
      </c>
      <c r="G905" s="171">
        <f t="shared" si="136"/>
        <v>1064915003</v>
      </c>
      <c r="H905" s="171">
        <f t="shared" si="136"/>
        <v>1069529234</v>
      </c>
      <c r="I905" s="171">
        <f t="shared" si="136"/>
        <v>1110467396</v>
      </c>
      <c r="J905" s="171">
        <f t="shared" si="136"/>
        <v>1115463825</v>
      </c>
      <c r="K905" s="171">
        <f t="shared" si="136"/>
        <v>1176294609</v>
      </c>
      <c r="L905" s="171">
        <f t="shared" si="136"/>
        <v>1170380040</v>
      </c>
      <c r="M905" s="171">
        <f t="shared" si="136"/>
        <v>1213628434</v>
      </c>
      <c r="N905" s="171">
        <f t="shared" si="136"/>
        <v>1212296376</v>
      </c>
      <c r="O905" s="171">
        <f t="shared" si="136"/>
        <v>1241013758</v>
      </c>
      <c r="P905" s="171">
        <f t="shared" si="136"/>
        <v>1125868532</v>
      </c>
      <c r="Q905" s="171">
        <f t="shared" si="136"/>
        <v>1193694340</v>
      </c>
      <c r="R905" s="171">
        <f t="shared" si="136"/>
        <v>1187850521</v>
      </c>
      <c r="S905" s="171">
        <f t="shared" si="136"/>
        <v>1288053249</v>
      </c>
      <c r="T905" s="171">
        <f t="shared" si="136"/>
        <v>1286907954</v>
      </c>
      <c r="U905" s="171">
        <f t="shared" ref="U905" si="137">SUM(U865:U904)</f>
        <v>1421925013</v>
      </c>
      <c r="V905" s="171">
        <f t="shared" ref="V905:Z905" si="138">SUM(V865:V904)</f>
        <v>1423914904</v>
      </c>
      <c r="W905" s="171">
        <f t="shared" si="138"/>
        <v>1401753944</v>
      </c>
      <c r="X905" s="171">
        <f t="shared" si="138"/>
        <v>1401299627</v>
      </c>
      <c r="Y905" s="171">
        <f t="shared" si="138"/>
        <v>1476882104.8882425</v>
      </c>
      <c r="Z905" s="171">
        <f t="shared" si="138"/>
        <v>1475425730.6458838</v>
      </c>
      <c r="AA905" s="169"/>
      <c r="AB905" s="169"/>
      <c r="AC905" s="169"/>
      <c r="AD905" s="169"/>
      <c r="AE905" s="169"/>
      <c r="AF905" s="169"/>
      <c r="AG905" s="169"/>
      <c r="AH905" s="169"/>
      <c r="AI905" s="169"/>
      <c r="AJ905" s="169"/>
      <c r="AK905" s="169"/>
    </row>
    <row r="906" spans="2:37" s="168" customFormat="1" ht="14.25" hidden="1" outlineLevel="2">
      <c r="D906" s="170"/>
      <c r="E906" s="171"/>
      <c r="F906" s="171"/>
      <c r="G906" s="171"/>
      <c r="H906" s="171"/>
      <c r="I906" s="171"/>
      <c r="J906" s="171"/>
      <c r="K906" s="171"/>
      <c r="L906" s="171"/>
      <c r="M906" s="171"/>
      <c r="N906" s="171"/>
      <c r="O906" s="171"/>
      <c r="P906" s="171"/>
      <c r="Q906" s="171"/>
      <c r="R906" s="171"/>
      <c r="S906" s="171"/>
      <c r="T906" s="171"/>
      <c r="V906" s="169"/>
      <c r="X906" s="169"/>
      <c r="Z906" s="169"/>
      <c r="AA906" s="169"/>
      <c r="AB906" s="169"/>
      <c r="AC906" s="169"/>
      <c r="AD906" s="169"/>
      <c r="AE906" s="169"/>
      <c r="AF906" s="169"/>
      <c r="AG906" s="169"/>
      <c r="AH906" s="169"/>
      <c r="AI906" s="169"/>
      <c r="AJ906" s="169"/>
      <c r="AK906" s="169"/>
    </row>
    <row r="907" spans="2:37" s="168" customFormat="1" ht="14.25" hidden="1" outlineLevel="1" collapsed="1">
      <c r="D907" s="6" t="s">
        <v>196</v>
      </c>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69"/>
      <c r="AB907" s="169"/>
      <c r="AC907" s="169"/>
      <c r="AD907" s="169"/>
      <c r="AE907" s="169"/>
      <c r="AF907" s="169"/>
      <c r="AG907" s="169"/>
      <c r="AH907" s="169"/>
      <c r="AI907" s="169"/>
      <c r="AJ907" s="169"/>
      <c r="AK907" s="169"/>
    </row>
    <row r="908" spans="2:37" s="168" customFormat="1" ht="14.25" hidden="1" outlineLevel="2">
      <c r="B908" s="168" t="s">
        <v>2</v>
      </c>
      <c r="D908" s="170" t="s">
        <v>3</v>
      </c>
      <c r="E908" s="171">
        <v>769274</v>
      </c>
      <c r="F908" s="171">
        <v>775979</v>
      </c>
      <c r="G908" s="171">
        <v>1692878</v>
      </c>
      <c r="H908" s="171">
        <v>1700196</v>
      </c>
      <c r="I908" s="171">
        <v>1339281</v>
      </c>
      <c r="J908" s="171">
        <v>1345392</v>
      </c>
      <c r="K908" s="171">
        <v>1340632</v>
      </c>
      <c r="L908" s="171">
        <v>1329682</v>
      </c>
      <c r="M908" s="171">
        <v>1299166</v>
      </c>
      <c r="N908" s="171">
        <v>1298818</v>
      </c>
      <c r="O908" s="171">
        <v>1306685</v>
      </c>
      <c r="P908" s="171">
        <v>1100184</v>
      </c>
      <c r="Q908" s="171">
        <v>1268747</v>
      </c>
      <c r="R908" s="171">
        <v>1268309</v>
      </c>
      <c r="S908" s="171">
        <v>1150686</v>
      </c>
      <c r="T908" s="171">
        <v>1150829</v>
      </c>
      <c r="U908" s="171">
        <v>542735</v>
      </c>
      <c r="V908" s="171">
        <v>551943</v>
      </c>
      <c r="W908" s="171">
        <v>311569</v>
      </c>
      <c r="X908" s="171">
        <v>319491</v>
      </c>
      <c r="Y908" s="171">
        <v>495860.5863568458</v>
      </c>
      <c r="Z908" s="171">
        <v>493902.93762272468</v>
      </c>
      <c r="AA908" s="169"/>
      <c r="AB908" s="169"/>
      <c r="AC908" s="169"/>
      <c r="AD908" s="169"/>
      <c r="AE908" s="169"/>
      <c r="AF908" s="169"/>
      <c r="AG908" s="169"/>
      <c r="AH908" s="169"/>
      <c r="AI908" s="169"/>
      <c r="AJ908" s="169"/>
      <c r="AK908" s="169"/>
    </row>
    <row r="909" spans="2:37" s="168" customFormat="1" ht="14.25" hidden="1" outlineLevel="2">
      <c r="B909" s="168" t="s">
        <v>2</v>
      </c>
      <c r="D909" s="170" t="s">
        <v>4</v>
      </c>
      <c r="E909" s="171">
        <v>2157710</v>
      </c>
      <c r="F909" s="171">
        <v>2176178</v>
      </c>
      <c r="G909" s="171">
        <v>4970971</v>
      </c>
      <c r="H909" s="171">
        <v>5013798</v>
      </c>
      <c r="I909" s="171">
        <v>4431137</v>
      </c>
      <c r="J909" s="171">
        <v>4445865</v>
      </c>
      <c r="K909" s="171">
        <v>4395355</v>
      </c>
      <c r="L909" s="171">
        <v>4372107</v>
      </c>
      <c r="M909" s="171">
        <v>4173655</v>
      </c>
      <c r="N909" s="171">
        <v>4165214</v>
      </c>
      <c r="O909" s="171">
        <v>4093139</v>
      </c>
      <c r="P909" s="171">
        <v>3459562</v>
      </c>
      <c r="Q909" s="171">
        <v>3772277</v>
      </c>
      <c r="R909" s="171">
        <v>3729458</v>
      </c>
      <c r="S909" s="171">
        <v>3756917</v>
      </c>
      <c r="T909" s="171">
        <v>3739079</v>
      </c>
      <c r="U909" s="171">
        <v>3411119</v>
      </c>
      <c r="V909" s="171">
        <v>3403881</v>
      </c>
      <c r="W909" s="171">
        <v>2859157</v>
      </c>
      <c r="X909" s="171">
        <v>2848017</v>
      </c>
      <c r="Y909" s="171">
        <v>2773692.9685805487</v>
      </c>
      <c r="Z909" s="171">
        <v>2767430.884219178</v>
      </c>
      <c r="AA909" s="169"/>
      <c r="AB909" s="169"/>
      <c r="AC909" s="169"/>
      <c r="AD909" s="169"/>
      <c r="AE909" s="169"/>
      <c r="AF909" s="169"/>
      <c r="AG909" s="169"/>
      <c r="AH909" s="169"/>
      <c r="AI909" s="169"/>
      <c r="AJ909" s="169"/>
      <c r="AK909" s="169"/>
    </row>
    <row r="910" spans="2:37" s="168" customFormat="1" ht="14.25" hidden="1" outlineLevel="2">
      <c r="B910" s="168" t="s">
        <v>2</v>
      </c>
      <c r="D910" s="170" t="s">
        <v>5</v>
      </c>
      <c r="E910" s="171">
        <v>248722</v>
      </c>
      <c r="F910" s="171">
        <v>250154</v>
      </c>
      <c r="G910" s="171">
        <v>917920</v>
      </c>
      <c r="H910" s="171">
        <v>920003</v>
      </c>
      <c r="I910" s="171">
        <v>560012</v>
      </c>
      <c r="J910" s="171">
        <v>560200</v>
      </c>
      <c r="K910" s="171">
        <v>706312</v>
      </c>
      <c r="L910" s="171">
        <v>699064</v>
      </c>
      <c r="M910" s="171">
        <v>733978</v>
      </c>
      <c r="N910" s="171">
        <v>732614</v>
      </c>
      <c r="O910" s="171">
        <v>724644</v>
      </c>
      <c r="P910" s="171">
        <v>618098</v>
      </c>
      <c r="Q910" s="171">
        <v>685756</v>
      </c>
      <c r="R910" s="171">
        <v>679417</v>
      </c>
      <c r="S910" s="171">
        <v>636918</v>
      </c>
      <c r="T910" s="171">
        <v>631504</v>
      </c>
      <c r="U910" s="171">
        <v>333183</v>
      </c>
      <c r="V910" s="171">
        <v>321766</v>
      </c>
      <c r="W910" s="171">
        <v>212791</v>
      </c>
      <c r="X910" s="171">
        <v>198344</v>
      </c>
      <c r="Y910" s="171">
        <v>356360.35720471886</v>
      </c>
      <c r="Z910" s="171">
        <v>351108.63018179394</v>
      </c>
      <c r="AA910" s="169"/>
      <c r="AB910" s="169"/>
      <c r="AC910" s="169"/>
      <c r="AD910" s="169"/>
      <c r="AE910" s="169"/>
      <c r="AF910" s="169"/>
      <c r="AG910" s="169"/>
      <c r="AH910" s="169"/>
      <c r="AI910" s="169"/>
      <c r="AJ910" s="169"/>
      <c r="AK910" s="169"/>
    </row>
    <row r="911" spans="2:37" s="168" customFormat="1" ht="14.25" hidden="1" outlineLevel="2">
      <c r="B911" s="168" t="s">
        <v>2</v>
      </c>
      <c r="D911" s="170" t="s">
        <v>6</v>
      </c>
      <c r="E911" s="171">
        <v>716572</v>
      </c>
      <c r="F911" s="171">
        <v>730400</v>
      </c>
      <c r="G911" s="171">
        <v>1183975</v>
      </c>
      <c r="H911" s="171">
        <v>1190230</v>
      </c>
      <c r="I911" s="171">
        <v>1152150</v>
      </c>
      <c r="J911" s="171">
        <v>1170474</v>
      </c>
      <c r="K911" s="171">
        <v>1264409</v>
      </c>
      <c r="L911" s="171">
        <v>1261404</v>
      </c>
      <c r="M911" s="171">
        <v>1380909</v>
      </c>
      <c r="N911" s="171">
        <v>1377243</v>
      </c>
      <c r="O911" s="171">
        <v>1411940</v>
      </c>
      <c r="P911" s="171">
        <v>1147584</v>
      </c>
      <c r="Q911" s="171">
        <v>1263942</v>
      </c>
      <c r="R911" s="171">
        <v>1267334</v>
      </c>
      <c r="S911" s="171">
        <v>1479059</v>
      </c>
      <c r="T911" s="171">
        <v>1475770</v>
      </c>
      <c r="U911" s="171">
        <v>1422943</v>
      </c>
      <c r="V911" s="171">
        <v>1426639</v>
      </c>
      <c r="W911" s="171">
        <v>1407517</v>
      </c>
      <c r="X911" s="171">
        <v>1409501</v>
      </c>
      <c r="Y911" s="171">
        <v>1470443.8740119699</v>
      </c>
      <c r="Z911" s="171">
        <v>1469350.494934513</v>
      </c>
      <c r="AA911" s="169"/>
      <c r="AB911" s="169"/>
      <c r="AC911" s="169"/>
      <c r="AD911" s="169"/>
      <c r="AE911" s="169"/>
      <c r="AF911" s="169"/>
      <c r="AG911" s="169"/>
      <c r="AH911" s="169"/>
      <c r="AI911" s="169"/>
      <c r="AJ911" s="169"/>
      <c r="AK911" s="169"/>
    </row>
    <row r="912" spans="2:37" s="168" customFormat="1" ht="14.25" hidden="1" outlineLevel="2">
      <c r="B912" s="168" t="s">
        <v>2</v>
      </c>
      <c r="D912" s="170" t="s">
        <v>399</v>
      </c>
      <c r="E912" s="171"/>
      <c r="F912" s="171"/>
      <c r="G912" s="171"/>
      <c r="H912" s="171"/>
      <c r="I912" s="171"/>
      <c r="J912" s="171"/>
      <c r="K912" s="171"/>
      <c r="L912" s="171"/>
      <c r="M912" s="171"/>
      <c r="N912" s="171"/>
      <c r="O912" s="171"/>
      <c r="P912" s="171"/>
      <c r="Q912" s="171"/>
      <c r="R912" s="171"/>
      <c r="S912" s="171"/>
      <c r="T912" s="171"/>
      <c r="U912" s="171">
        <v>2575191</v>
      </c>
      <c r="V912" s="171">
        <v>2582611</v>
      </c>
      <c r="W912" s="171">
        <v>2060623</v>
      </c>
      <c r="X912" s="171">
        <v>2064709</v>
      </c>
      <c r="Y912" s="171">
        <v>2048755.9490862899</v>
      </c>
      <c r="Z912" s="171">
        <v>2048577.8866201472</v>
      </c>
      <c r="AA912" s="169"/>
      <c r="AB912" s="169"/>
      <c r="AC912" s="169"/>
      <c r="AD912" s="169"/>
      <c r="AE912" s="169"/>
      <c r="AF912" s="169"/>
      <c r="AG912" s="169"/>
      <c r="AH912" s="169"/>
      <c r="AI912" s="169"/>
      <c r="AJ912" s="169"/>
      <c r="AK912" s="169"/>
    </row>
    <row r="913" spans="2:37" s="168" customFormat="1" ht="14.25" hidden="1" outlineLevel="2">
      <c r="B913" s="168" t="s">
        <v>2</v>
      </c>
      <c r="D913" s="170" t="s">
        <v>7</v>
      </c>
      <c r="E913" s="171">
        <v>605884</v>
      </c>
      <c r="F913" s="171">
        <v>609766</v>
      </c>
      <c r="G913" s="171">
        <v>1028605</v>
      </c>
      <c r="H913" s="171">
        <v>1033179</v>
      </c>
      <c r="I913" s="171">
        <v>947263</v>
      </c>
      <c r="J913" s="171">
        <v>951419</v>
      </c>
      <c r="K913" s="171">
        <v>868074</v>
      </c>
      <c r="L913" s="171">
        <v>869152</v>
      </c>
      <c r="M913" s="171">
        <v>1416313</v>
      </c>
      <c r="N913" s="171">
        <v>1416978</v>
      </c>
      <c r="O913" s="171">
        <v>1547201</v>
      </c>
      <c r="P913" s="171">
        <v>1418387</v>
      </c>
      <c r="Q913" s="171">
        <v>1575114</v>
      </c>
      <c r="R913" s="171">
        <v>1572265</v>
      </c>
      <c r="S913" s="171">
        <v>1975066</v>
      </c>
      <c r="T913" s="171">
        <v>1977014</v>
      </c>
      <c r="U913" s="171">
        <v>0</v>
      </c>
      <c r="V913" s="171">
        <v>0</v>
      </c>
      <c r="W913" s="171">
        <v>0</v>
      </c>
      <c r="X913" s="171">
        <v>0</v>
      </c>
      <c r="Y913" s="171">
        <v>0</v>
      </c>
      <c r="Z913" s="171">
        <v>0</v>
      </c>
      <c r="AA913" s="169"/>
      <c r="AB913" s="169"/>
      <c r="AC913" s="169"/>
      <c r="AD913" s="169"/>
      <c r="AE913" s="169"/>
      <c r="AF913" s="169"/>
      <c r="AG913" s="169"/>
      <c r="AH913" s="169"/>
      <c r="AI913" s="169"/>
      <c r="AJ913" s="169"/>
      <c r="AK913" s="169"/>
    </row>
    <row r="914" spans="2:37" s="168" customFormat="1" ht="14.25" hidden="1" outlineLevel="2">
      <c r="B914" s="168" t="s">
        <v>2</v>
      </c>
      <c r="D914" s="170" t="s">
        <v>8</v>
      </c>
      <c r="E914" s="171">
        <v>106189</v>
      </c>
      <c r="F914" s="171">
        <v>106539</v>
      </c>
      <c r="G914" s="171">
        <v>226402</v>
      </c>
      <c r="H914" s="171">
        <v>226733</v>
      </c>
      <c r="I914" s="171">
        <v>310475</v>
      </c>
      <c r="J914" s="171">
        <v>313494</v>
      </c>
      <c r="K914" s="171">
        <v>317935</v>
      </c>
      <c r="L914" s="171">
        <v>317961</v>
      </c>
      <c r="M914" s="171">
        <v>412691</v>
      </c>
      <c r="N914" s="171">
        <v>412671</v>
      </c>
      <c r="O914" s="171">
        <v>480521</v>
      </c>
      <c r="P914" s="171">
        <v>365329</v>
      </c>
      <c r="Q914" s="171">
        <v>510870</v>
      </c>
      <c r="R914" s="171">
        <v>511289</v>
      </c>
      <c r="S914" s="171">
        <v>492154</v>
      </c>
      <c r="T914" s="171">
        <v>492313</v>
      </c>
      <c r="U914" s="171">
        <v>0</v>
      </c>
      <c r="V914" s="171">
        <v>0</v>
      </c>
      <c r="W914" s="171">
        <v>0</v>
      </c>
      <c r="X914" s="171">
        <v>0</v>
      </c>
      <c r="Y914" s="171">
        <v>0</v>
      </c>
      <c r="Z914" s="171">
        <v>0</v>
      </c>
      <c r="AA914" s="169"/>
      <c r="AB914" s="169"/>
      <c r="AC914" s="169"/>
      <c r="AD914" s="169"/>
      <c r="AE914" s="169"/>
      <c r="AF914" s="169"/>
      <c r="AG914" s="169"/>
      <c r="AH914" s="169"/>
      <c r="AI914" s="169"/>
      <c r="AJ914" s="169"/>
      <c r="AK914" s="169"/>
    </row>
    <row r="915" spans="2:37" s="168" customFormat="1" ht="14.25" hidden="1" outlineLevel="2">
      <c r="B915" s="168" t="s">
        <v>2</v>
      </c>
      <c r="D915" s="170" t="s">
        <v>9</v>
      </c>
      <c r="E915" s="171">
        <v>112545</v>
      </c>
      <c r="F915" s="171">
        <v>113064</v>
      </c>
      <c r="G915" s="171">
        <v>203465</v>
      </c>
      <c r="H915" s="171">
        <v>203980</v>
      </c>
      <c r="I915" s="171">
        <v>197258</v>
      </c>
      <c r="J915" s="171">
        <v>198032</v>
      </c>
      <c r="K915" s="171">
        <v>221737</v>
      </c>
      <c r="L915" s="171">
        <v>221834</v>
      </c>
      <c r="M915" s="171">
        <v>267538</v>
      </c>
      <c r="N915" s="171">
        <v>267484</v>
      </c>
      <c r="O915" s="171">
        <v>186770</v>
      </c>
      <c r="P915" s="171">
        <v>81929</v>
      </c>
      <c r="Q915" s="171">
        <v>229147</v>
      </c>
      <c r="R915" s="171">
        <v>229139</v>
      </c>
      <c r="S915" s="171">
        <v>318989</v>
      </c>
      <c r="T915" s="171">
        <v>319220</v>
      </c>
      <c r="U915" s="171">
        <v>392569</v>
      </c>
      <c r="V915" s="171">
        <v>392639</v>
      </c>
      <c r="W915" s="171">
        <v>355195</v>
      </c>
      <c r="X915" s="171">
        <v>355132</v>
      </c>
      <c r="Y915" s="171">
        <v>301166.08022253623</v>
      </c>
      <c r="Z915" s="171">
        <v>300971.34717283526</v>
      </c>
      <c r="AA915" s="169"/>
      <c r="AB915" s="169"/>
      <c r="AC915" s="169"/>
      <c r="AD915" s="169"/>
      <c r="AE915" s="169"/>
      <c r="AF915" s="169"/>
      <c r="AG915" s="169"/>
      <c r="AH915" s="169"/>
      <c r="AI915" s="169"/>
      <c r="AJ915" s="169"/>
      <c r="AK915" s="169"/>
    </row>
    <row r="916" spans="2:37" s="168" customFormat="1" ht="14.25" hidden="1" outlineLevel="2">
      <c r="B916" s="168" t="s">
        <v>2</v>
      </c>
      <c r="D916" s="170" t="s">
        <v>10</v>
      </c>
      <c r="E916" s="171">
        <v>555080</v>
      </c>
      <c r="F916" s="171">
        <v>560278</v>
      </c>
      <c r="G916" s="171">
        <v>1247603</v>
      </c>
      <c r="H916" s="171">
        <v>1253263</v>
      </c>
      <c r="I916" s="171">
        <v>1444357</v>
      </c>
      <c r="J916" s="171">
        <v>1454506</v>
      </c>
      <c r="K916" s="171">
        <v>1589602</v>
      </c>
      <c r="L916" s="171">
        <v>1588179</v>
      </c>
      <c r="M916" s="171">
        <v>1600587</v>
      </c>
      <c r="N916" s="171">
        <v>1600330</v>
      </c>
      <c r="O916" s="171">
        <v>1582735</v>
      </c>
      <c r="P916" s="171">
        <v>1319924</v>
      </c>
      <c r="Q916" s="171">
        <v>1349329</v>
      </c>
      <c r="R916" s="171">
        <v>1350107</v>
      </c>
      <c r="S916" s="171">
        <v>1337895</v>
      </c>
      <c r="T916" s="171">
        <v>1342337</v>
      </c>
      <c r="U916" s="171">
        <v>1198181</v>
      </c>
      <c r="V916" s="171">
        <v>1200142</v>
      </c>
      <c r="W916" s="171">
        <v>1366689</v>
      </c>
      <c r="X916" s="171">
        <v>1368224</v>
      </c>
      <c r="Y916" s="171">
        <v>1350934.4679197606</v>
      </c>
      <c r="Z916" s="171">
        <v>1350213.0172617482</v>
      </c>
      <c r="AA916" s="169"/>
      <c r="AB916" s="169"/>
      <c r="AC916" s="169"/>
      <c r="AD916" s="169"/>
      <c r="AE916" s="169"/>
      <c r="AF916" s="169"/>
      <c r="AG916" s="169"/>
      <c r="AH916" s="169"/>
      <c r="AI916" s="169"/>
      <c r="AJ916" s="169"/>
      <c r="AK916" s="169"/>
    </row>
    <row r="917" spans="2:37" s="168" customFormat="1" ht="14.25" hidden="1" outlineLevel="2">
      <c r="B917" s="168" t="s">
        <v>2</v>
      </c>
      <c r="D917" s="170" t="s">
        <v>11</v>
      </c>
      <c r="E917" s="171">
        <v>205117</v>
      </c>
      <c r="F917" s="171">
        <v>205844</v>
      </c>
      <c r="G917" s="171">
        <v>402503</v>
      </c>
      <c r="H917" s="171">
        <v>403820</v>
      </c>
      <c r="I917" s="171">
        <v>450857</v>
      </c>
      <c r="J917" s="171">
        <v>453076</v>
      </c>
      <c r="K917" s="171">
        <v>550776</v>
      </c>
      <c r="L917" s="171">
        <v>551136</v>
      </c>
      <c r="M917" s="171">
        <v>567311</v>
      </c>
      <c r="N917" s="171">
        <v>567341</v>
      </c>
      <c r="O917" s="171">
        <v>523325</v>
      </c>
      <c r="P917" s="171">
        <v>405317</v>
      </c>
      <c r="Q917" s="171">
        <v>436540</v>
      </c>
      <c r="R917" s="171">
        <v>436917</v>
      </c>
      <c r="S917" s="171">
        <v>524788</v>
      </c>
      <c r="T917" s="171">
        <v>525379</v>
      </c>
      <c r="U917" s="171">
        <v>528944</v>
      </c>
      <c r="V917" s="171">
        <v>529661</v>
      </c>
      <c r="W917" s="171">
        <v>547762</v>
      </c>
      <c r="X917" s="171">
        <v>547955</v>
      </c>
      <c r="Y917" s="171">
        <v>532171.56035370508</v>
      </c>
      <c r="Z917" s="171">
        <v>531877.8731372836</v>
      </c>
      <c r="AA917" s="169"/>
      <c r="AB917" s="169"/>
      <c r="AC917" s="169"/>
      <c r="AD917" s="169"/>
      <c r="AE917" s="169"/>
      <c r="AF917" s="169"/>
      <c r="AG917" s="169"/>
      <c r="AH917" s="169"/>
      <c r="AI917" s="169"/>
      <c r="AJ917" s="169"/>
      <c r="AK917" s="169"/>
    </row>
    <row r="918" spans="2:37" s="168" customFormat="1" ht="14.25" hidden="1" outlineLevel="2">
      <c r="B918" s="168" t="s">
        <v>2</v>
      </c>
      <c r="D918" s="170" t="s">
        <v>12</v>
      </c>
      <c r="E918" s="171">
        <v>2054394</v>
      </c>
      <c r="F918" s="171">
        <v>2071681</v>
      </c>
      <c r="G918" s="171">
        <v>4571857</v>
      </c>
      <c r="H918" s="171">
        <v>4583933</v>
      </c>
      <c r="I918" s="171">
        <v>4005521</v>
      </c>
      <c r="J918" s="171">
        <v>4020358</v>
      </c>
      <c r="K918" s="171">
        <v>3861453</v>
      </c>
      <c r="L918" s="171">
        <v>3843024</v>
      </c>
      <c r="M918" s="171">
        <v>4222445</v>
      </c>
      <c r="N918" s="171">
        <v>4216310</v>
      </c>
      <c r="O918" s="171">
        <v>4594999</v>
      </c>
      <c r="P918" s="171">
        <v>4504716</v>
      </c>
      <c r="Q918" s="171">
        <v>4480889</v>
      </c>
      <c r="R918" s="171">
        <v>4466706</v>
      </c>
      <c r="S918" s="171">
        <v>4583929</v>
      </c>
      <c r="T918" s="171">
        <v>4574487</v>
      </c>
      <c r="U918" s="171">
        <v>4313077</v>
      </c>
      <c r="V918" s="171">
        <v>4313795</v>
      </c>
      <c r="W918" s="171">
        <v>4014603</v>
      </c>
      <c r="X918" s="171">
        <v>4011178</v>
      </c>
      <c r="Y918" s="171">
        <v>3724573.2779414086</v>
      </c>
      <c r="Z918" s="171">
        <v>3719465.6166048124</v>
      </c>
      <c r="AA918" s="169"/>
      <c r="AB918" s="169"/>
      <c r="AC918" s="169"/>
      <c r="AD918" s="169"/>
      <c r="AE918" s="169"/>
      <c r="AF918" s="169"/>
      <c r="AG918" s="169"/>
      <c r="AH918" s="169"/>
      <c r="AI918" s="169"/>
      <c r="AJ918" s="169"/>
      <c r="AK918" s="169"/>
    </row>
    <row r="919" spans="2:37" s="168" customFormat="1" ht="14.25" hidden="1" outlineLevel="2">
      <c r="B919" s="168" t="s">
        <v>2</v>
      </c>
      <c r="D919" s="170" t="s">
        <v>13</v>
      </c>
      <c r="E919" s="171">
        <v>44165</v>
      </c>
      <c r="F919" s="171">
        <v>44330</v>
      </c>
      <c r="G919" s="171">
        <v>89714</v>
      </c>
      <c r="H919" s="171">
        <v>90151</v>
      </c>
      <c r="I919" s="171">
        <v>106752</v>
      </c>
      <c r="J919" s="171">
        <v>106896</v>
      </c>
      <c r="K919" s="171">
        <v>104695</v>
      </c>
      <c r="L919" s="171">
        <v>102937</v>
      </c>
      <c r="M919" s="171">
        <v>126479</v>
      </c>
      <c r="N919" s="171">
        <v>126348</v>
      </c>
      <c r="O919" s="171">
        <v>126438</v>
      </c>
      <c r="P919" s="171">
        <v>112658</v>
      </c>
      <c r="Q919" s="171">
        <v>138423</v>
      </c>
      <c r="R919" s="171">
        <v>137862</v>
      </c>
      <c r="S919" s="171">
        <v>228138</v>
      </c>
      <c r="T919" s="171">
        <v>227995</v>
      </c>
      <c r="U919" s="171">
        <v>235000</v>
      </c>
      <c r="V919" s="171">
        <v>235076</v>
      </c>
      <c r="W919" s="171">
        <v>167892</v>
      </c>
      <c r="X919" s="171">
        <v>167854</v>
      </c>
      <c r="Y919" s="171">
        <v>115275.63643708971</v>
      </c>
      <c r="Z919" s="171">
        <v>115179.88598716553</v>
      </c>
      <c r="AA919" s="169"/>
      <c r="AB919" s="169"/>
      <c r="AC919" s="169"/>
      <c r="AD919" s="169"/>
      <c r="AE919" s="169"/>
      <c r="AF919" s="169"/>
      <c r="AG919" s="169"/>
      <c r="AH919" s="169"/>
      <c r="AI919" s="169"/>
      <c r="AJ919" s="169"/>
      <c r="AK919" s="169"/>
    </row>
    <row r="920" spans="2:37" s="168" customFormat="1" ht="14.25" hidden="1" outlineLevel="2">
      <c r="B920" s="168" t="s">
        <v>2</v>
      </c>
      <c r="D920" s="170" t="s">
        <v>14</v>
      </c>
      <c r="E920" s="171">
        <v>270367</v>
      </c>
      <c r="F920" s="171">
        <v>272475</v>
      </c>
      <c r="G920" s="171">
        <v>544256</v>
      </c>
      <c r="H920" s="171">
        <v>546896</v>
      </c>
      <c r="I920" s="171">
        <v>736326</v>
      </c>
      <c r="J920" s="171">
        <v>738046</v>
      </c>
      <c r="K920" s="171">
        <v>762718</v>
      </c>
      <c r="L920" s="171">
        <v>755552</v>
      </c>
      <c r="M920" s="171">
        <v>674190</v>
      </c>
      <c r="N920" s="171">
        <v>673737</v>
      </c>
      <c r="O920" s="171">
        <v>524163</v>
      </c>
      <c r="P920" s="171">
        <v>490554</v>
      </c>
      <c r="Q920" s="171">
        <v>526216</v>
      </c>
      <c r="R920" s="171">
        <v>521514</v>
      </c>
      <c r="S920" s="171">
        <v>637512</v>
      </c>
      <c r="T920" s="171">
        <v>636651</v>
      </c>
      <c r="U920" s="171">
        <v>578844</v>
      </c>
      <c r="V920" s="171">
        <v>579266</v>
      </c>
      <c r="W920" s="171">
        <v>537299</v>
      </c>
      <c r="X920" s="171">
        <v>536771</v>
      </c>
      <c r="Y920" s="171">
        <v>540458.51856840029</v>
      </c>
      <c r="Z920" s="171">
        <v>539837.73333914368</v>
      </c>
      <c r="AA920" s="169"/>
      <c r="AB920" s="169"/>
      <c r="AC920" s="169"/>
      <c r="AD920" s="169"/>
      <c r="AE920" s="169"/>
      <c r="AF920" s="169"/>
      <c r="AG920" s="169"/>
      <c r="AH920" s="169"/>
      <c r="AI920" s="169"/>
      <c r="AJ920" s="169"/>
      <c r="AK920" s="169"/>
    </row>
    <row r="921" spans="2:37" s="168" customFormat="1" ht="14.25" hidden="1" outlineLevel="2">
      <c r="B921" s="168" t="s">
        <v>2</v>
      </c>
      <c r="D921" s="170" t="s">
        <v>15</v>
      </c>
      <c r="E921" s="171">
        <v>306499</v>
      </c>
      <c r="F921" s="171">
        <v>308590</v>
      </c>
      <c r="G921" s="171">
        <v>627459</v>
      </c>
      <c r="H921" s="171">
        <v>630120</v>
      </c>
      <c r="I921" s="171">
        <v>689232</v>
      </c>
      <c r="J921" s="171">
        <v>692602</v>
      </c>
      <c r="K921" s="171">
        <v>721320</v>
      </c>
      <c r="L921" s="171">
        <v>718092</v>
      </c>
      <c r="M921" s="171">
        <v>760253</v>
      </c>
      <c r="N921" s="171">
        <v>760213</v>
      </c>
      <c r="O921" s="171">
        <v>757415</v>
      </c>
      <c r="P921" s="171">
        <v>770453</v>
      </c>
      <c r="Q921" s="171">
        <v>610598</v>
      </c>
      <c r="R921" s="171">
        <v>608981</v>
      </c>
      <c r="S921" s="171">
        <v>841226</v>
      </c>
      <c r="T921" s="171">
        <v>842301</v>
      </c>
      <c r="U921" s="171">
        <v>948436</v>
      </c>
      <c r="V921" s="171">
        <v>950684</v>
      </c>
      <c r="W921" s="171">
        <v>1146670</v>
      </c>
      <c r="X921" s="171">
        <v>1148279</v>
      </c>
      <c r="Y921" s="171">
        <v>1172933.5583119888</v>
      </c>
      <c r="Z921" s="171">
        <v>1172772.3247106236</v>
      </c>
      <c r="AA921" s="169"/>
      <c r="AB921" s="169"/>
      <c r="AC921" s="169"/>
      <c r="AD921" s="169"/>
      <c r="AE921" s="169"/>
      <c r="AF921" s="169"/>
      <c r="AG921" s="169"/>
      <c r="AH921" s="169"/>
      <c r="AI921" s="169"/>
      <c r="AJ921" s="169"/>
      <c r="AK921" s="169"/>
    </row>
    <row r="922" spans="2:37" s="168" customFormat="1" ht="14.25" hidden="1" outlineLevel="2">
      <c r="B922" s="168" t="s">
        <v>2</v>
      </c>
      <c r="D922" s="170" t="s">
        <v>219</v>
      </c>
      <c r="E922" s="171">
        <v>0</v>
      </c>
      <c r="F922" s="171">
        <v>0</v>
      </c>
      <c r="G922" s="171">
        <v>0</v>
      </c>
      <c r="H922" s="171">
        <v>0</v>
      </c>
      <c r="I922" s="171">
        <v>0</v>
      </c>
      <c r="J922" s="171">
        <v>0</v>
      </c>
      <c r="K922" s="171">
        <v>0</v>
      </c>
      <c r="L922" s="171">
        <v>0</v>
      </c>
      <c r="M922" s="171">
        <v>0</v>
      </c>
      <c r="N922" s="171">
        <v>0</v>
      </c>
      <c r="O922" s="171">
        <v>0</v>
      </c>
      <c r="P922" s="171">
        <v>0</v>
      </c>
      <c r="Q922" s="171">
        <v>122718</v>
      </c>
      <c r="R922" s="171">
        <v>121317</v>
      </c>
      <c r="S922" s="171">
        <v>175300</v>
      </c>
      <c r="T922" s="171">
        <v>174865</v>
      </c>
      <c r="U922" s="171">
        <v>104352</v>
      </c>
      <c r="V922" s="171">
        <v>104421</v>
      </c>
      <c r="W922" s="171">
        <v>139271</v>
      </c>
      <c r="X922" s="171">
        <v>139336</v>
      </c>
      <c r="Y922" s="171">
        <v>158316.32590909698</v>
      </c>
      <c r="Z922" s="171">
        <v>158268.37624308997</v>
      </c>
      <c r="AA922" s="169"/>
      <c r="AB922" s="169"/>
      <c r="AC922" s="169"/>
      <c r="AD922" s="169"/>
      <c r="AE922" s="169"/>
      <c r="AF922" s="169"/>
      <c r="AG922" s="169"/>
      <c r="AH922" s="169"/>
      <c r="AI922" s="169"/>
      <c r="AJ922" s="169"/>
      <c r="AK922" s="169"/>
    </row>
    <row r="923" spans="2:37" s="168" customFormat="1" ht="14.25" hidden="1" outlineLevel="2">
      <c r="B923" s="168" t="s">
        <v>2</v>
      </c>
      <c r="D923" s="170" t="s">
        <v>220</v>
      </c>
      <c r="E923" s="171">
        <v>370219</v>
      </c>
      <c r="F923" s="171">
        <v>372363</v>
      </c>
      <c r="G923" s="171">
        <v>624033</v>
      </c>
      <c r="H923" s="171">
        <v>626235</v>
      </c>
      <c r="I923" s="171">
        <v>812220</v>
      </c>
      <c r="J923" s="171">
        <v>817073</v>
      </c>
      <c r="K923" s="171">
        <v>879036</v>
      </c>
      <c r="L923" s="171">
        <v>874719</v>
      </c>
      <c r="M923" s="171">
        <v>863232</v>
      </c>
      <c r="N923" s="171">
        <v>862980</v>
      </c>
      <c r="O923" s="171">
        <v>900693</v>
      </c>
      <c r="P923" s="171">
        <v>786415</v>
      </c>
      <c r="Q923" s="171">
        <v>679514</v>
      </c>
      <c r="R923" s="171">
        <v>678708</v>
      </c>
      <c r="S923" s="171">
        <v>925317</v>
      </c>
      <c r="T923" s="171">
        <v>924406</v>
      </c>
      <c r="U923" s="171">
        <v>629660</v>
      </c>
      <c r="V923" s="171">
        <v>630730</v>
      </c>
      <c r="W923" s="171">
        <v>474295</v>
      </c>
      <c r="X923" s="171">
        <v>475953</v>
      </c>
      <c r="Y923" s="171">
        <v>750955.74017232505</v>
      </c>
      <c r="Z923" s="171">
        <v>750843.907644263</v>
      </c>
      <c r="AA923" s="169"/>
      <c r="AB923" s="169"/>
      <c r="AC923" s="169"/>
      <c r="AD923" s="169"/>
      <c r="AE923" s="169"/>
      <c r="AF923" s="169"/>
      <c r="AG923" s="169"/>
      <c r="AH923" s="169"/>
      <c r="AI923" s="169"/>
      <c r="AJ923" s="169"/>
      <c r="AK923" s="169"/>
    </row>
    <row r="924" spans="2:37" s="168" customFormat="1" ht="14.25" hidden="1" outlineLevel="2">
      <c r="B924" s="168" t="s">
        <v>2</v>
      </c>
      <c r="D924" s="170" t="s">
        <v>18</v>
      </c>
      <c r="E924" s="171">
        <v>330251</v>
      </c>
      <c r="F924" s="171">
        <v>333798</v>
      </c>
      <c r="G924" s="171">
        <v>557064</v>
      </c>
      <c r="H924" s="171">
        <v>560192</v>
      </c>
      <c r="I924" s="171">
        <v>653466</v>
      </c>
      <c r="J924" s="171">
        <v>656510</v>
      </c>
      <c r="K924" s="171">
        <v>638376</v>
      </c>
      <c r="L924" s="171">
        <v>634573</v>
      </c>
      <c r="M924" s="171">
        <v>650952</v>
      </c>
      <c r="N924" s="171">
        <v>650006</v>
      </c>
      <c r="O924" s="171">
        <v>651978</v>
      </c>
      <c r="P924" s="171">
        <v>602518</v>
      </c>
      <c r="Q924" s="171">
        <v>552923</v>
      </c>
      <c r="R924" s="171">
        <v>547052</v>
      </c>
      <c r="S924" s="171">
        <v>754104</v>
      </c>
      <c r="T924" s="171">
        <v>753852</v>
      </c>
      <c r="U924" s="171">
        <v>655797</v>
      </c>
      <c r="V924" s="171">
        <v>654242</v>
      </c>
      <c r="W924" s="171">
        <v>643028</v>
      </c>
      <c r="X924" s="171">
        <v>637777</v>
      </c>
      <c r="Y924" s="171">
        <v>789686.80857852346</v>
      </c>
      <c r="Z924" s="171">
        <v>788659.40992587106</v>
      </c>
      <c r="AA924" s="169"/>
      <c r="AB924" s="169"/>
      <c r="AC924" s="169"/>
      <c r="AD924" s="169"/>
      <c r="AE924" s="169"/>
      <c r="AF924" s="169"/>
      <c r="AG924" s="169"/>
      <c r="AH924" s="169"/>
      <c r="AI924" s="169"/>
      <c r="AJ924" s="169"/>
      <c r="AK924" s="169"/>
    </row>
    <row r="925" spans="2:37" s="168" customFormat="1" ht="14.25" hidden="1" outlineLevel="2">
      <c r="B925" s="168" t="s">
        <v>2</v>
      </c>
      <c r="D925" s="170" t="s">
        <v>19</v>
      </c>
      <c r="E925" s="171">
        <v>0</v>
      </c>
      <c r="F925" s="171">
        <v>0</v>
      </c>
      <c r="G925" s="171">
        <v>0</v>
      </c>
      <c r="H925" s="171">
        <v>0</v>
      </c>
      <c r="I925" s="171">
        <v>0</v>
      </c>
      <c r="J925" s="171">
        <v>0</v>
      </c>
      <c r="K925" s="171">
        <v>0</v>
      </c>
      <c r="L925" s="171">
        <v>0</v>
      </c>
      <c r="M925" s="171">
        <v>0</v>
      </c>
      <c r="N925" s="171">
        <v>0</v>
      </c>
      <c r="O925" s="171">
        <v>0</v>
      </c>
      <c r="P925" s="171">
        <v>0</v>
      </c>
      <c r="Q925" s="171">
        <v>129223</v>
      </c>
      <c r="R925" s="171">
        <v>129327</v>
      </c>
      <c r="S925" s="171">
        <v>218587</v>
      </c>
      <c r="T925" s="171">
        <v>218895</v>
      </c>
      <c r="U925" s="171">
        <v>270440</v>
      </c>
      <c r="V925" s="171">
        <v>270941</v>
      </c>
      <c r="W925" s="171">
        <v>264541</v>
      </c>
      <c r="X925" s="171">
        <v>264705</v>
      </c>
      <c r="Y925" s="171">
        <v>320100.28445450542</v>
      </c>
      <c r="Z925" s="171">
        <v>320044.39731774479</v>
      </c>
      <c r="AA925" s="169"/>
      <c r="AB925" s="169"/>
      <c r="AC925" s="169"/>
      <c r="AD925" s="169"/>
      <c r="AE925" s="169"/>
      <c r="AF925" s="169"/>
      <c r="AG925" s="169"/>
      <c r="AH925" s="169"/>
      <c r="AI925" s="169"/>
      <c r="AJ925" s="169"/>
      <c r="AK925" s="169"/>
    </row>
    <row r="926" spans="2:37" s="168" customFormat="1" ht="14.25" hidden="1" outlineLevel="2">
      <c r="B926" s="168" t="s">
        <v>2</v>
      </c>
      <c r="D926" s="170" t="s">
        <v>221</v>
      </c>
      <c r="E926" s="171">
        <v>155249</v>
      </c>
      <c r="F926" s="171">
        <v>151130</v>
      </c>
      <c r="G926" s="171">
        <v>276435</v>
      </c>
      <c r="H926" s="171">
        <v>276986</v>
      </c>
      <c r="I926" s="171">
        <v>331496</v>
      </c>
      <c r="J926" s="171">
        <v>333105</v>
      </c>
      <c r="K926" s="171">
        <v>360248</v>
      </c>
      <c r="L926" s="171">
        <v>358447</v>
      </c>
      <c r="M926" s="171">
        <v>396408</v>
      </c>
      <c r="N926" s="171">
        <v>395858</v>
      </c>
      <c r="O926" s="171">
        <v>438037</v>
      </c>
      <c r="P926" s="171">
        <v>400074</v>
      </c>
      <c r="Q926" s="171">
        <v>437509</v>
      </c>
      <c r="R926" s="171">
        <v>434497</v>
      </c>
      <c r="S926" s="171">
        <v>545212</v>
      </c>
      <c r="T926" s="171">
        <v>545198</v>
      </c>
      <c r="U926" s="171">
        <v>409052</v>
      </c>
      <c r="V926" s="171">
        <v>410388</v>
      </c>
      <c r="W926" s="171">
        <v>511256</v>
      </c>
      <c r="X926" s="171">
        <v>511911</v>
      </c>
      <c r="Y926" s="171">
        <v>493793.78494744305</v>
      </c>
      <c r="Z926" s="171">
        <v>493735.34041859006</v>
      </c>
      <c r="AA926" s="169"/>
      <c r="AB926" s="169"/>
      <c r="AC926" s="169"/>
      <c r="AD926" s="169"/>
      <c r="AE926" s="169"/>
      <c r="AF926" s="169"/>
      <c r="AG926" s="169"/>
      <c r="AH926" s="169"/>
      <c r="AI926" s="169"/>
      <c r="AJ926" s="169"/>
      <c r="AK926" s="169"/>
    </row>
    <row r="927" spans="2:37" s="168" customFormat="1" ht="14.25" hidden="1" outlineLevel="2">
      <c r="B927" s="168" t="s">
        <v>2</v>
      </c>
      <c r="D927" s="170" t="s">
        <v>222</v>
      </c>
      <c r="E927" s="171">
        <v>285778</v>
      </c>
      <c r="F927" s="171">
        <v>290419</v>
      </c>
      <c r="G927" s="171">
        <v>567452</v>
      </c>
      <c r="H927" s="171">
        <v>570592</v>
      </c>
      <c r="I927" s="171">
        <v>592719</v>
      </c>
      <c r="J927" s="171">
        <v>599248</v>
      </c>
      <c r="K927" s="171">
        <v>643104</v>
      </c>
      <c r="L927" s="171">
        <v>640895</v>
      </c>
      <c r="M927" s="171">
        <v>664377</v>
      </c>
      <c r="N927" s="171">
        <v>663881</v>
      </c>
      <c r="O927" s="171">
        <v>673990</v>
      </c>
      <c r="P927" s="171">
        <v>590646</v>
      </c>
      <c r="Q927" s="171">
        <v>677222</v>
      </c>
      <c r="R927" s="171">
        <v>669298</v>
      </c>
      <c r="S927" s="171">
        <v>895686</v>
      </c>
      <c r="T927" s="171">
        <v>894428</v>
      </c>
      <c r="U927" s="171">
        <v>720554</v>
      </c>
      <c r="V927" s="171">
        <v>722306</v>
      </c>
      <c r="W927" s="171">
        <v>617696</v>
      </c>
      <c r="X927" s="171">
        <v>618300</v>
      </c>
      <c r="Y927" s="171">
        <v>559197.24201638019</v>
      </c>
      <c r="Z927" s="171">
        <v>558741.44674956053</v>
      </c>
      <c r="AA927" s="169"/>
      <c r="AB927" s="169"/>
      <c r="AC927" s="169"/>
      <c r="AD927" s="169"/>
      <c r="AE927" s="169"/>
      <c r="AF927" s="169"/>
      <c r="AG927" s="169"/>
      <c r="AH927" s="169"/>
      <c r="AI927" s="169"/>
      <c r="AJ927" s="169"/>
      <c r="AK927" s="169"/>
    </row>
    <row r="928" spans="2:37" s="168" customFormat="1" ht="14.25" hidden="1" outlineLevel="2">
      <c r="B928" s="168" t="s">
        <v>2</v>
      </c>
      <c r="D928" s="170" t="s">
        <v>22</v>
      </c>
      <c r="E928" s="171">
        <v>287749</v>
      </c>
      <c r="F928" s="171">
        <v>290162</v>
      </c>
      <c r="G928" s="171">
        <v>575506</v>
      </c>
      <c r="H928" s="171">
        <v>578231</v>
      </c>
      <c r="I928" s="171">
        <v>481578</v>
      </c>
      <c r="J928" s="171">
        <v>483824</v>
      </c>
      <c r="K928" s="171">
        <v>514807</v>
      </c>
      <c r="L928" s="171">
        <v>514313</v>
      </c>
      <c r="M928" s="171">
        <v>481696</v>
      </c>
      <c r="N928" s="171">
        <v>481638</v>
      </c>
      <c r="O928" s="171">
        <v>448040</v>
      </c>
      <c r="P928" s="171">
        <v>423587</v>
      </c>
      <c r="Q928" s="171">
        <v>427391</v>
      </c>
      <c r="R928" s="171">
        <v>426963</v>
      </c>
      <c r="S928" s="171">
        <v>460694</v>
      </c>
      <c r="T928" s="171">
        <v>462496</v>
      </c>
      <c r="U928" s="171">
        <v>426612</v>
      </c>
      <c r="V928" s="171">
        <v>429011</v>
      </c>
      <c r="W928" s="171">
        <v>461458</v>
      </c>
      <c r="X928" s="171">
        <v>461629</v>
      </c>
      <c r="Y928" s="171">
        <v>592350.0015918673</v>
      </c>
      <c r="Z928" s="171">
        <v>591914.39986728493</v>
      </c>
      <c r="AA928" s="169"/>
      <c r="AB928" s="169"/>
      <c r="AC928" s="169"/>
      <c r="AD928" s="169"/>
      <c r="AE928" s="169"/>
      <c r="AF928" s="169"/>
      <c r="AG928" s="169"/>
      <c r="AH928" s="169"/>
      <c r="AI928" s="169"/>
      <c r="AJ928" s="169"/>
      <c r="AK928" s="169"/>
    </row>
    <row r="929" spans="2:37" s="168" customFormat="1" ht="14.25" hidden="1" outlineLevel="2">
      <c r="B929" s="168" t="s">
        <v>2</v>
      </c>
      <c r="D929" s="170" t="s">
        <v>23</v>
      </c>
      <c r="E929" s="171">
        <v>56286</v>
      </c>
      <c r="F929" s="171">
        <v>56878</v>
      </c>
      <c r="G929" s="171">
        <v>93736</v>
      </c>
      <c r="H929" s="171">
        <v>93885</v>
      </c>
      <c r="I929" s="171">
        <v>106813</v>
      </c>
      <c r="J929" s="171">
        <v>108667</v>
      </c>
      <c r="K929" s="171">
        <v>114559</v>
      </c>
      <c r="L929" s="171">
        <v>114564</v>
      </c>
      <c r="M929" s="171">
        <v>116363</v>
      </c>
      <c r="N929" s="171">
        <v>116254</v>
      </c>
      <c r="O929" s="171">
        <v>116380</v>
      </c>
      <c r="P929" s="171">
        <v>110521</v>
      </c>
      <c r="Q929" s="171">
        <v>119495</v>
      </c>
      <c r="R929" s="171">
        <v>116226</v>
      </c>
      <c r="S929" s="171">
        <v>171106</v>
      </c>
      <c r="T929" s="171">
        <v>170722</v>
      </c>
      <c r="U929" s="171">
        <v>182287</v>
      </c>
      <c r="V929" s="171">
        <v>181931</v>
      </c>
      <c r="W929" s="171">
        <v>175372</v>
      </c>
      <c r="X929" s="171">
        <v>175261</v>
      </c>
      <c r="Y929" s="171">
        <v>153573.15079064443</v>
      </c>
      <c r="Z929" s="171">
        <v>153508.05546940531</v>
      </c>
      <c r="AA929" s="169"/>
      <c r="AB929" s="169"/>
      <c r="AC929" s="169"/>
      <c r="AD929" s="169"/>
      <c r="AE929" s="169"/>
      <c r="AF929" s="169"/>
      <c r="AG929" s="169"/>
      <c r="AH929" s="169"/>
      <c r="AI929" s="169"/>
      <c r="AJ929" s="169"/>
      <c r="AK929" s="169"/>
    </row>
    <row r="930" spans="2:37" s="168" customFormat="1" ht="14.25" hidden="1" outlineLevel="2">
      <c r="B930" s="168" t="s">
        <v>2</v>
      </c>
      <c r="D930" s="170" t="s">
        <v>24</v>
      </c>
      <c r="E930" s="171">
        <v>1236791</v>
      </c>
      <c r="F930" s="171">
        <v>1243878</v>
      </c>
      <c r="G930" s="171">
        <v>2779802</v>
      </c>
      <c r="H930" s="171">
        <v>2788404</v>
      </c>
      <c r="I930" s="171">
        <v>2098813</v>
      </c>
      <c r="J930" s="171">
        <v>2102196</v>
      </c>
      <c r="K930" s="171">
        <v>2212355</v>
      </c>
      <c r="L930" s="171">
        <v>2194298</v>
      </c>
      <c r="M930" s="171">
        <v>2058115</v>
      </c>
      <c r="N930" s="171">
        <v>2055592</v>
      </c>
      <c r="O930" s="171">
        <v>1842386</v>
      </c>
      <c r="P930" s="171">
        <v>1675348</v>
      </c>
      <c r="Q930" s="171">
        <v>1730456</v>
      </c>
      <c r="R930" s="171">
        <v>1715259</v>
      </c>
      <c r="S930" s="171">
        <v>1776075</v>
      </c>
      <c r="T930" s="171">
        <v>1772018</v>
      </c>
      <c r="U930" s="171">
        <v>1448355</v>
      </c>
      <c r="V930" s="171">
        <v>1450212</v>
      </c>
      <c r="W930" s="171">
        <v>1526714</v>
      </c>
      <c r="X930" s="171">
        <v>1522604</v>
      </c>
      <c r="Y930" s="171">
        <v>1698968.3881670551</v>
      </c>
      <c r="Z930" s="171">
        <v>1696325.6256892611</v>
      </c>
      <c r="AA930" s="169"/>
      <c r="AB930" s="169"/>
      <c r="AC930" s="169"/>
      <c r="AD930" s="169"/>
      <c r="AE930" s="169"/>
      <c r="AF930" s="169"/>
      <c r="AG930" s="169"/>
      <c r="AH930" s="169"/>
      <c r="AI930" s="169"/>
      <c r="AJ930" s="169"/>
      <c r="AK930" s="169"/>
    </row>
    <row r="931" spans="2:37" s="168" customFormat="1" ht="14.25" hidden="1" outlineLevel="2">
      <c r="B931" s="168" t="s">
        <v>2</v>
      </c>
      <c r="D931" s="170" t="s">
        <v>25</v>
      </c>
      <c r="E931" s="171">
        <v>176999</v>
      </c>
      <c r="F931" s="171">
        <v>177647</v>
      </c>
      <c r="G931" s="171">
        <v>531500</v>
      </c>
      <c r="H931" s="171">
        <v>532555</v>
      </c>
      <c r="I931" s="171">
        <v>319500</v>
      </c>
      <c r="J931" s="171">
        <v>320288</v>
      </c>
      <c r="K931" s="171">
        <v>334497</v>
      </c>
      <c r="L931" s="171">
        <v>332161</v>
      </c>
      <c r="M931" s="171">
        <v>393955</v>
      </c>
      <c r="N931" s="171">
        <v>393542</v>
      </c>
      <c r="O931" s="171">
        <v>409080</v>
      </c>
      <c r="P931" s="171">
        <v>380835</v>
      </c>
      <c r="Q931" s="171">
        <v>394603</v>
      </c>
      <c r="R931" s="171">
        <v>391359</v>
      </c>
      <c r="S931" s="171">
        <v>483962</v>
      </c>
      <c r="T931" s="171">
        <v>483162</v>
      </c>
      <c r="U931" s="171">
        <v>431181</v>
      </c>
      <c r="V931" s="171">
        <v>429852</v>
      </c>
      <c r="W931" s="171">
        <v>436758</v>
      </c>
      <c r="X931" s="171">
        <v>434179</v>
      </c>
      <c r="Y931" s="171">
        <v>653391.74478926521</v>
      </c>
      <c r="Z931" s="171">
        <v>652786.14479051635</v>
      </c>
      <c r="AA931" s="169"/>
      <c r="AB931" s="169"/>
      <c r="AC931" s="169"/>
      <c r="AD931" s="169"/>
      <c r="AE931" s="169"/>
      <c r="AF931" s="169"/>
      <c r="AG931" s="169"/>
      <c r="AH931" s="169"/>
      <c r="AI931" s="169"/>
      <c r="AJ931" s="169"/>
      <c r="AK931" s="169"/>
    </row>
    <row r="932" spans="2:37" s="168" customFormat="1" ht="14.25" hidden="1" outlineLevel="2">
      <c r="B932" s="168" t="s">
        <v>2</v>
      </c>
      <c r="D932" s="170" t="s">
        <v>26</v>
      </c>
      <c r="E932" s="171">
        <v>248588</v>
      </c>
      <c r="F932" s="171">
        <v>250471</v>
      </c>
      <c r="G932" s="171">
        <v>466645</v>
      </c>
      <c r="H932" s="171">
        <v>468531</v>
      </c>
      <c r="I932" s="171">
        <v>557572</v>
      </c>
      <c r="J932" s="171">
        <v>559845</v>
      </c>
      <c r="K932" s="171">
        <v>656108</v>
      </c>
      <c r="L932" s="171">
        <v>650136</v>
      </c>
      <c r="M932" s="171">
        <v>774099</v>
      </c>
      <c r="N932" s="171">
        <v>773129</v>
      </c>
      <c r="O932" s="171">
        <v>811622</v>
      </c>
      <c r="P932" s="171">
        <v>785678</v>
      </c>
      <c r="Q932" s="171">
        <v>735627</v>
      </c>
      <c r="R932" s="171">
        <v>732848</v>
      </c>
      <c r="S932" s="171">
        <v>1034610</v>
      </c>
      <c r="T932" s="171">
        <v>1034865</v>
      </c>
      <c r="U932" s="171">
        <v>866122</v>
      </c>
      <c r="V932" s="171">
        <v>866927</v>
      </c>
      <c r="W932" s="171">
        <v>797167</v>
      </c>
      <c r="X932" s="171">
        <v>797730</v>
      </c>
      <c r="Y932" s="171">
        <v>749533.82815236028</v>
      </c>
      <c r="Z932" s="171">
        <v>749118.49351747986</v>
      </c>
      <c r="AA932" s="169"/>
      <c r="AB932" s="169"/>
      <c r="AC932" s="169"/>
      <c r="AD932" s="169"/>
      <c r="AE932" s="169"/>
      <c r="AF932" s="169"/>
      <c r="AG932" s="169"/>
      <c r="AH932" s="169"/>
      <c r="AI932" s="169"/>
      <c r="AJ932" s="169"/>
      <c r="AK932" s="169"/>
    </row>
    <row r="933" spans="2:37" s="168" customFormat="1" ht="14.25" hidden="1" outlineLevel="2">
      <c r="B933" s="168" t="s">
        <v>2</v>
      </c>
      <c r="D933" s="170" t="s">
        <v>27</v>
      </c>
      <c r="E933" s="171">
        <v>48213</v>
      </c>
      <c r="F933" s="171">
        <v>48347</v>
      </c>
      <c r="G933" s="171">
        <v>136052</v>
      </c>
      <c r="H933" s="171">
        <v>136295</v>
      </c>
      <c r="I933" s="171">
        <v>163518</v>
      </c>
      <c r="J933" s="171">
        <v>163964</v>
      </c>
      <c r="K933" s="171">
        <v>189483</v>
      </c>
      <c r="L933" s="171">
        <v>189485</v>
      </c>
      <c r="M933" s="171">
        <v>205020</v>
      </c>
      <c r="N933" s="171">
        <v>205040</v>
      </c>
      <c r="O933" s="171">
        <v>217780</v>
      </c>
      <c r="P933" s="171">
        <v>207961</v>
      </c>
      <c r="Q933" s="171">
        <v>243988</v>
      </c>
      <c r="R933" s="171">
        <v>243903</v>
      </c>
      <c r="S933" s="171">
        <v>290282</v>
      </c>
      <c r="T933" s="171">
        <v>290520</v>
      </c>
      <c r="U933" s="171">
        <v>269658</v>
      </c>
      <c r="V933" s="171">
        <v>270061</v>
      </c>
      <c r="W933" s="171">
        <v>317176</v>
      </c>
      <c r="X933" s="171">
        <v>317445</v>
      </c>
      <c r="Y933" s="171">
        <v>338342.58865147142</v>
      </c>
      <c r="Z933" s="171">
        <v>338269.37898610381</v>
      </c>
      <c r="AA933" s="169"/>
      <c r="AB933" s="169"/>
      <c r="AC933" s="169"/>
      <c r="AD933" s="169"/>
      <c r="AE933" s="169"/>
      <c r="AF933" s="169"/>
      <c r="AG933" s="169"/>
      <c r="AH933" s="169"/>
      <c r="AI933" s="169"/>
      <c r="AJ933" s="169"/>
      <c r="AK933" s="169"/>
    </row>
    <row r="934" spans="2:37" s="168" customFormat="1" ht="14.25" hidden="1" outlineLevel="2">
      <c r="B934" s="168" t="s">
        <v>2</v>
      </c>
      <c r="D934" s="170" t="s">
        <v>28</v>
      </c>
      <c r="E934" s="171">
        <v>285189</v>
      </c>
      <c r="F934" s="171">
        <v>290636</v>
      </c>
      <c r="G934" s="171">
        <v>470514</v>
      </c>
      <c r="H934" s="171">
        <v>472146</v>
      </c>
      <c r="I934" s="171">
        <v>563888</v>
      </c>
      <c r="J934" s="171">
        <v>572767</v>
      </c>
      <c r="K934" s="171">
        <v>618060</v>
      </c>
      <c r="L934" s="171">
        <v>610895</v>
      </c>
      <c r="M934" s="171">
        <v>566865</v>
      </c>
      <c r="N934" s="171">
        <v>565377</v>
      </c>
      <c r="O934" s="171">
        <v>550597</v>
      </c>
      <c r="P934" s="171">
        <v>504376</v>
      </c>
      <c r="Q934" s="171">
        <v>548300</v>
      </c>
      <c r="R934" s="171">
        <v>542069</v>
      </c>
      <c r="S934" s="171">
        <v>607587</v>
      </c>
      <c r="T934" s="171">
        <v>607209</v>
      </c>
      <c r="U934" s="171">
        <v>625516</v>
      </c>
      <c r="V934" s="171">
        <v>626792</v>
      </c>
      <c r="W934" s="171">
        <v>597405</v>
      </c>
      <c r="X934" s="171">
        <v>597812</v>
      </c>
      <c r="Y934" s="171">
        <v>586504.76529441471</v>
      </c>
      <c r="Z934" s="171">
        <v>586352.69634232577</v>
      </c>
      <c r="AA934" s="169"/>
      <c r="AB934" s="169"/>
      <c r="AC934" s="169"/>
      <c r="AD934" s="169"/>
      <c r="AE934" s="169"/>
      <c r="AF934" s="169"/>
      <c r="AG934" s="169"/>
      <c r="AH934" s="169"/>
      <c r="AI934" s="169"/>
      <c r="AJ934" s="169"/>
      <c r="AK934" s="169"/>
    </row>
    <row r="935" spans="2:37" s="168" customFormat="1" ht="14.25" hidden="1" outlineLevel="2">
      <c r="B935" s="168" t="s">
        <v>2</v>
      </c>
      <c r="D935" s="170" t="s">
        <v>223</v>
      </c>
      <c r="E935" s="171">
        <v>1126688</v>
      </c>
      <c r="F935" s="171">
        <v>1135976</v>
      </c>
      <c r="G935" s="171">
        <v>2216139</v>
      </c>
      <c r="H935" s="171">
        <v>2224101</v>
      </c>
      <c r="I935" s="171">
        <v>2107006</v>
      </c>
      <c r="J935" s="171">
        <v>2114576</v>
      </c>
      <c r="K935" s="171">
        <v>2143723</v>
      </c>
      <c r="L935" s="171">
        <v>2125948</v>
      </c>
      <c r="M935" s="171">
        <v>2216819</v>
      </c>
      <c r="N935" s="171">
        <v>2213292</v>
      </c>
      <c r="O935" s="171">
        <v>2137164</v>
      </c>
      <c r="P935" s="171">
        <v>2063618</v>
      </c>
      <c r="Q935" s="171">
        <v>1998788</v>
      </c>
      <c r="R935" s="171">
        <v>1986552</v>
      </c>
      <c r="S935" s="171">
        <v>2008346</v>
      </c>
      <c r="T935" s="171">
        <v>2010015</v>
      </c>
      <c r="U935" s="171">
        <v>1842023</v>
      </c>
      <c r="V935" s="171">
        <v>1847862</v>
      </c>
      <c r="W935" s="171">
        <v>1602447</v>
      </c>
      <c r="X935" s="171">
        <v>1601384</v>
      </c>
      <c r="Y935" s="171">
        <v>1458314.1095820174</v>
      </c>
      <c r="Z935" s="171">
        <v>1456020.9368777529</v>
      </c>
      <c r="AA935" s="169"/>
      <c r="AB935" s="169"/>
      <c r="AC935" s="169"/>
      <c r="AD935" s="169"/>
      <c r="AE935" s="169"/>
      <c r="AF935" s="169"/>
      <c r="AG935" s="169"/>
      <c r="AH935" s="169"/>
      <c r="AI935" s="169"/>
      <c r="AJ935" s="169"/>
      <c r="AK935" s="169"/>
    </row>
    <row r="936" spans="2:37" s="168" customFormat="1" ht="14.25" hidden="1" outlineLevel="2">
      <c r="B936" s="168" t="s">
        <v>2</v>
      </c>
      <c r="D936" s="170" t="s">
        <v>224</v>
      </c>
      <c r="E936" s="171">
        <v>0</v>
      </c>
      <c r="F936" s="171">
        <v>0</v>
      </c>
      <c r="G936" s="171">
        <v>0</v>
      </c>
      <c r="H936" s="171">
        <v>0</v>
      </c>
      <c r="I936" s="171">
        <v>0</v>
      </c>
      <c r="J936" s="171">
        <v>0</v>
      </c>
      <c r="K936" s="171">
        <v>0</v>
      </c>
      <c r="L936" s="171">
        <v>0</v>
      </c>
      <c r="M936" s="171">
        <v>0</v>
      </c>
      <c r="N936" s="171">
        <v>0</v>
      </c>
      <c r="O936" s="171">
        <v>0</v>
      </c>
      <c r="P936" s="171">
        <v>0</v>
      </c>
      <c r="Q936" s="171">
        <v>97665</v>
      </c>
      <c r="R936" s="171">
        <v>97942</v>
      </c>
      <c r="S936" s="171">
        <v>99453</v>
      </c>
      <c r="T936" s="171">
        <v>99504</v>
      </c>
      <c r="U936" s="171">
        <v>98012</v>
      </c>
      <c r="V936" s="171">
        <v>98125</v>
      </c>
      <c r="W936" s="171">
        <v>89950</v>
      </c>
      <c r="X936" s="171">
        <v>90192</v>
      </c>
      <c r="Y936" s="171">
        <v>131512.10655673436</v>
      </c>
      <c r="Z936" s="171">
        <v>131501.57986044459</v>
      </c>
      <c r="AA936" s="169"/>
      <c r="AB936" s="169"/>
      <c r="AC936" s="169"/>
      <c r="AD936" s="169"/>
      <c r="AE936" s="169"/>
      <c r="AF936" s="169"/>
      <c r="AG936" s="169"/>
      <c r="AH936" s="169"/>
      <c r="AI936" s="169"/>
      <c r="AJ936" s="169"/>
      <c r="AK936" s="169"/>
    </row>
    <row r="937" spans="2:37" s="168" customFormat="1" ht="14.25" hidden="1" outlineLevel="2">
      <c r="B937" s="168" t="s">
        <v>2</v>
      </c>
      <c r="D937" s="170" t="s">
        <v>400</v>
      </c>
      <c r="E937" s="171"/>
      <c r="F937" s="171"/>
      <c r="G937" s="171"/>
      <c r="H937" s="171"/>
      <c r="I937" s="171"/>
      <c r="J937" s="171"/>
      <c r="K937" s="171"/>
      <c r="L937" s="171"/>
      <c r="M937" s="171"/>
      <c r="N937" s="171"/>
      <c r="O937" s="171"/>
      <c r="P937" s="171"/>
      <c r="Q937" s="171"/>
      <c r="R937" s="171"/>
      <c r="S937" s="171"/>
      <c r="T937" s="171"/>
      <c r="U937" s="171">
        <v>0</v>
      </c>
      <c r="V937" s="171">
        <v>0</v>
      </c>
      <c r="W937" s="171">
        <v>0</v>
      </c>
      <c r="X937" s="171">
        <v>0</v>
      </c>
      <c r="Y937" s="171">
        <v>0</v>
      </c>
      <c r="Z937" s="171">
        <v>0</v>
      </c>
      <c r="AA937" s="169"/>
      <c r="AB937" s="169"/>
      <c r="AC937" s="169"/>
      <c r="AD937" s="169"/>
      <c r="AE937" s="169"/>
      <c r="AF937" s="169"/>
      <c r="AG937" s="169"/>
      <c r="AH937" s="169"/>
      <c r="AI937" s="169"/>
      <c r="AJ937" s="169"/>
      <c r="AK937" s="169"/>
    </row>
    <row r="938" spans="2:37" s="168" customFormat="1" ht="14.25" hidden="1" outlineLevel="2">
      <c r="B938" s="168" t="s">
        <v>2</v>
      </c>
      <c r="D938" s="170" t="s">
        <v>31</v>
      </c>
      <c r="E938" s="171">
        <v>739751</v>
      </c>
      <c r="F938" s="171">
        <v>748043</v>
      </c>
      <c r="G938" s="171">
        <v>1102968</v>
      </c>
      <c r="H938" s="171">
        <v>1107635</v>
      </c>
      <c r="I938" s="171">
        <v>1167779</v>
      </c>
      <c r="J938" s="171">
        <v>1174402</v>
      </c>
      <c r="K938" s="171">
        <v>1220686</v>
      </c>
      <c r="L938" s="171">
        <v>1218382</v>
      </c>
      <c r="M938" s="171">
        <v>1239007</v>
      </c>
      <c r="N938" s="171">
        <v>1239326</v>
      </c>
      <c r="O938" s="171">
        <v>1257473</v>
      </c>
      <c r="P938" s="171">
        <v>1061448</v>
      </c>
      <c r="Q938" s="171">
        <v>1091694</v>
      </c>
      <c r="R938" s="171">
        <v>1093367</v>
      </c>
      <c r="S938" s="171">
        <v>1329363</v>
      </c>
      <c r="T938" s="171">
        <v>1331907</v>
      </c>
      <c r="U938" s="171">
        <v>1337520</v>
      </c>
      <c r="V938" s="171">
        <v>1340493</v>
      </c>
      <c r="W938" s="171">
        <v>1295715</v>
      </c>
      <c r="X938" s="171">
        <v>1296981</v>
      </c>
      <c r="Y938" s="171">
        <v>1259103.6417299637</v>
      </c>
      <c r="Z938" s="171">
        <v>1258820.2721557787</v>
      </c>
      <c r="AA938" s="169"/>
      <c r="AB938" s="169"/>
      <c r="AC938" s="169"/>
      <c r="AD938" s="169"/>
      <c r="AE938" s="169"/>
      <c r="AF938" s="169"/>
      <c r="AG938" s="169"/>
      <c r="AH938" s="169"/>
      <c r="AI938" s="169"/>
      <c r="AJ938" s="169"/>
      <c r="AK938" s="169"/>
    </row>
    <row r="939" spans="2:37" s="168" customFormat="1" ht="14.25" hidden="1" outlineLevel="2">
      <c r="B939" s="168" t="s">
        <v>2</v>
      </c>
      <c r="D939" s="170" t="s">
        <v>225</v>
      </c>
      <c r="E939" s="171">
        <v>298999</v>
      </c>
      <c r="F939" s="171">
        <v>301010</v>
      </c>
      <c r="G939" s="171">
        <v>589889</v>
      </c>
      <c r="H939" s="171">
        <v>591141</v>
      </c>
      <c r="I939" s="171">
        <v>536230</v>
      </c>
      <c r="J939" s="171">
        <v>536463</v>
      </c>
      <c r="K939" s="171">
        <v>525032</v>
      </c>
      <c r="L939" s="171">
        <v>518286</v>
      </c>
      <c r="M939" s="171">
        <v>566438</v>
      </c>
      <c r="N939" s="171">
        <v>564904</v>
      </c>
      <c r="O939" s="171">
        <v>392560</v>
      </c>
      <c r="P939" s="171">
        <v>418127</v>
      </c>
      <c r="Q939" s="171">
        <v>383993</v>
      </c>
      <c r="R939" s="171">
        <v>376360</v>
      </c>
      <c r="S939" s="171">
        <v>429848</v>
      </c>
      <c r="T939" s="171">
        <v>428261</v>
      </c>
      <c r="U939" s="171">
        <v>322496</v>
      </c>
      <c r="V939" s="171">
        <v>323365</v>
      </c>
      <c r="W939" s="171">
        <v>242043</v>
      </c>
      <c r="X939" s="171">
        <v>241331</v>
      </c>
      <c r="Y939" s="171">
        <v>167740.91689167655</v>
      </c>
      <c r="Z939" s="171">
        <v>166296.16638513154</v>
      </c>
      <c r="AA939" s="169"/>
      <c r="AB939" s="169"/>
      <c r="AC939" s="169"/>
      <c r="AD939" s="169"/>
      <c r="AE939" s="169"/>
      <c r="AF939" s="169"/>
      <c r="AG939" s="169"/>
      <c r="AH939" s="169"/>
      <c r="AI939" s="169"/>
      <c r="AJ939" s="169"/>
      <c r="AK939" s="169"/>
    </row>
    <row r="940" spans="2:37" s="168" customFormat="1" ht="14.25" hidden="1" outlineLevel="2">
      <c r="B940" s="168" t="s">
        <v>2</v>
      </c>
      <c r="D940" s="170" t="s">
        <v>226</v>
      </c>
      <c r="E940" s="171">
        <v>1165415</v>
      </c>
      <c r="F940" s="171">
        <v>1175100</v>
      </c>
      <c r="G940" s="171">
        <v>2292566</v>
      </c>
      <c r="H940" s="171">
        <v>2304035</v>
      </c>
      <c r="I940" s="171">
        <v>2323913</v>
      </c>
      <c r="J940" s="171">
        <v>2336077</v>
      </c>
      <c r="K940" s="171">
        <v>2451924</v>
      </c>
      <c r="L940" s="171">
        <v>2441514</v>
      </c>
      <c r="M940" s="171">
        <v>2581806</v>
      </c>
      <c r="N940" s="171">
        <v>2579918</v>
      </c>
      <c r="O940" s="171">
        <v>2396106</v>
      </c>
      <c r="P940" s="171">
        <v>2219584</v>
      </c>
      <c r="Q940" s="171">
        <v>2109316</v>
      </c>
      <c r="R940" s="171">
        <v>2096469</v>
      </c>
      <c r="S940" s="171">
        <v>2269346</v>
      </c>
      <c r="T940" s="171">
        <v>2265604</v>
      </c>
      <c r="U940" s="171">
        <v>2509270</v>
      </c>
      <c r="V940" s="171">
        <v>2512351</v>
      </c>
      <c r="W940" s="171">
        <v>2342484</v>
      </c>
      <c r="X940" s="171">
        <v>2341290</v>
      </c>
      <c r="Y940" s="171">
        <v>2546769.466043747</v>
      </c>
      <c r="Z940" s="171">
        <v>2544745.0673620757</v>
      </c>
      <c r="AA940" s="169"/>
      <c r="AB940" s="169"/>
      <c r="AC940" s="169"/>
      <c r="AD940" s="169"/>
      <c r="AE940" s="169"/>
      <c r="AF940" s="169"/>
      <c r="AG940" s="169"/>
      <c r="AH940" s="169"/>
      <c r="AI940" s="169"/>
      <c r="AJ940" s="169"/>
      <c r="AK940" s="169"/>
    </row>
    <row r="941" spans="2:37" s="168" customFormat="1" ht="14.25" hidden="1" outlineLevel="2">
      <c r="B941" s="168" t="s">
        <v>2</v>
      </c>
      <c r="D941" s="170" t="s">
        <v>34</v>
      </c>
      <c r="E941" s="171">
        <v>362355</v>
      </c>
      <c r="F941" s="171">
        <v>366574</v>
      </c>
      <c r="G941" s="171">
        <v>574854</v>
      </c>
      <c r="H941" s="171">
        <v>576597</v>
      </c>
      <c r="I941" s="171">
        <v>670538</v>
      </c>
      <c r="J941" s="171">
        <v>675706</v>
      </c>
      <c r="K941" s="171">
        <v>658663</v>
      </c>
      <c r="L941" s="171">
        <v>657233</v>
      </c>
      <c r="M941" s="171">
        <v>632663</v>
      </c>
      <c r="N941" s="171">
        <v>632382</v>
      </c>
      <c r="O941" s="171">
        <v>564287</v>
      </c>
      <c r="P941" s="171">
        <v>499208</v>
      </c>
      <c r="Q941" s="171">
        <v>572860</v>
      </c>
      <c r="R941" s="171">
        <v>575426</v>
      </c>
      <c r="S941" s="171">
        <v>804418</v>
      </c>
      <c r="T941" s="171">
        <v>805745</v>
      </c>
      <c r="U941" s="171">
        <v>698452</v>
      </c>
      <c r="V941" s="171">
        <v>699134</v>
      </c>
      <c r="W941" s="171">
        <v>669637</v>
      </c>
      <c r="X941" s="171">
        <v>669553</v>
      </c>
      <c r="Y941" s="171">
        <v>707040.12535986304</v>
      </c>
      <c r="Z941" s="171">
        <v>706674.38832641544</v>
      </c>
      <c r="AA941" s="169"/>
      <c r="AB941" s="169"/>
      <c r="AC941" s="169"/>
      <c r="AD941" s="169"/>
      <c r="AE941" s="169"/>
      <c r="AF941" s="169"/>
      <c r="AG941" s="169"/>
      <c r="AH941" s="169"/>
      <c r="AI941" s="169"/>
      <c r="AJ941" s="169"/>
      <c r="AK941" s="169"/>
    </row>
    <row r="942" spans="2:37" s="168" customFormat="1" ht="14.25" hidden="1" outlineLevel="2">
      <c r="B942" s="168" t="s">
        <v>2</v>
      </c>
      <c r="D942" s="170" t="s">
        <v>227</v>
      </c>
      <c r="E942" s="171">
        <v>351068</v>
      </c>
      <c r="F942" s="171">
        <v>352723</v>
      </c>
      <c r="G942" s="171">
        <v>890883</v>
      </c>
      <c r="H942" s="171">
        <v>892648</v>
      </c>
      <c r="I942" s="171">
        <v>661577</v>
      </c>
      <c r="J942" s="171">
        <v>664583</v>
      </c>
      <c r="K942" s="171">
        <v>660002</v>
      </c>
      <c r="L942" s="171">
        <v>658594</v>
      </c>
      <c r="M942" s="171">
        <v>578611</v>
      </c>
      <c r="N942" s="171">
        <v>578287</v>
      </c>
      <c r="O942" s="171">
        <v>521799</v>
      </c>
      <c r="P942" s="171">
        <v>527017</v>
      </c>
      <c r="Q942" s="171">
        <v>609580</v>
      </c>
      <c r="R942" s="171">
        <v>607265</v>
      </c>
      <c r="S942" s="171">
        <v>606348</v>
      </c>
      <c r="T942" s="171">
        <v>607541</v>
      </c>
      <c r="U942" s="171">
        <v>441252</v>
      </c>
      <c r="V942" s="171">
        <v>444116</v>
      </c>
      <c r="W942" s="171">
        <v>464663</v>
      </c>
      <c r="X942" s="171">
        <v>466247</v>
      </c>
      <c r="Y942" s="171">
        <v>604294.90117310849</v>
      </c>
      <c r="Z942" s="171">
        <v>604123.37910268945</v>
      </c>
      <c r="AA942" s="169"/>
      <c r="AB942" s="169"/>
      <c r="AC942" s="169"/>
      <c r="AD942" s="169"/>
      <c r="AE942" s="169"/>
      <c r="AF942" s="169"/>
      <c r="AG942" s="169"/>
      <c r="AH942" s="169"/>
      <c r="AI942" s="169"/>
      <c r="AJ942" s="169"/>
      <c r="AK942" s="169"/>
    </row>
    <row r="943" spans="2:37" s="168" customFormat="1" ht="14.25" hidden="1" outlineLevel="2">
      <c r="B943" s="168" t="s">
        <v>2</v>
      </c>
      <c r="D943" s="170" t="s">
        <v>36</v>
      </c>
      <c r="E943" s="171">
        <v>483704</v>
      </c>
      <c r="F943" s="171">
        <v>488741</v>
      </c>
      <c r="G943" s="171">
        <v>809857</v>
      </c>
      <c r="H943" s="171">
        <v>813161</v>
      </c>
      <c r="I943" s="171">
        <v>981337</v>
      </c>
      <c r="J943" s="171">
        <v>987656</v>
      </c>
      <c r="K943" s="171">
        <v>993917</v>
      </c>
      <c r="L943" s="171">
        <v>986304</v>
      </c>
      <c r="M943" s="171">
        <v>946828</v>
      </c>
      <c r="N943" s="171">
        <v>945506</v>
      </c>
      <c r="O943" s="171">
        <v>894267</v>
      </c>
      <c r="P943" s="171">
        <v>764295</v>
      </c>
      <c r="Q943" s="171">
        <v>673448</v>
      </c>
      <c r="R943" s="171">
        <v>667411</v>
      </c>
      <c r="S943" s="171">
        <v>866361</v>
      </c>
      <c r="T943" s="171">
        <v>865970</v>
      </c>
      <c r="U943" s="171">
        <v>862698</v>
      </c>
      <c r="V943" s="171">
        <v>868222</v>
      </c>
      <c r="W943" s="171">
        <v>792484</v>
      </c>
      <c r="X943" s="171">
        <v>792706</v>
      </c>
      <c r="Y943" s="171">
        <v>835098.08793210541</v>
      </c>
      <c r="Z943" s="171">
        <v>834979.51960913523</v>
      </c>
      <c r="AA943" s="169"/>
      <c r="AB943" s="169"/>
      <c r="AC943" s="169"/>
      <c r="AD943" s="169"/>
      <c r="AE943" s="169"/>
      <c r="AF943" s="169"/>
      <c r="AG943" s="169"/>
      <c r="AH943" s="169"/>
      <c r="AI943" s="169"/>
      <c r="AJ943" s="169"/>
      <c r="AK943" s="169"/>
    </row>
    <row r="944" spans="2:37" s="168" customFormat="1" ht="14.25" hidden="1" outlineLevel="2">
      <c r="B944" s="168" t="s">
        <v>2</v>
      </c>
      <c r="D944" s="170" t="s">
        <v>40</v>
      </c>
      <c r="E944" s="171">
        <v>745936</v>
      </c>
      <c r="F944" s="171">
        <v>750972</v>
      </c>
      <c r="G944" s="171">
        <v>1164128</v>
      </c>
      <c r="H944" s="171">
        <v>1167556</v>
      </c>
      <c r="I944" s="171">
        <v>1314527</v>
      </c>
      <c r="J944" s="171">
        <v>1321576</v>
      </c>
      <c r="K944" s="171">
        <v>1293240</v>
      </c>
      <c r="L944" s="171">
        <v>1292370</v>
      </c>
      <c r="M944" s="171">
        <v>1357297</v>
      </c>
      <c r="N944" s="171">
        <v>1356468</v>
      </c>
      <c r="O944" s="171">
        <v>1385819</v>
      </c>
      <c r="P944" s="171">
        <v>1349860</v>
      </c>
      <c r="Q944" s="171">
        <v>1286554</v>
      </c>
      <c r="R944" s="171">
        <v>1285156</v>
      </c>
      <c r="S944" s="171">
        <v>1629769</v>
      </c>
      <c r="T944" s="171">
        <v>1632919</v>
      </c>
      <c r="U944" s="171">
        <v>1758085</v>
      </c>
      <c r="V944" s="171">
        <v>1761754</v>
      </c>
      <c r="W944" s="171">
        <v>1911526</v>
      </c>
      <c r="X944" s="171">
        <v>1914920</v>
      </c>
      <c r="Y944" s="171">
        <v>1986858.3165209673</v>
      </c>
      <c r="Z944" s="171">
        <v>1986293.7080044514</v>
      </c>
      <c r="AA944" s="169"/>
      <c r="AB944" s="169"/>
      <c r="AC944" s="169"/>
      <c r="AD944" s="169"/>
      <c r="AE944" s="169"/>
      <c r="AF944" s="169"/>
      <c r="AG944" s="169"/>
      <c r="AH944" s="169"/>
      <c r="AI944" s="169"/>
      <c r="AJ944" s="169"/>
      <c r="AK944" s="169"/>
    </row>
    <row r="945" spans="2:37" s="168" customFormat="1" ht="14.25" hidden="1" outlineLevel="2">
      <c r="B945" s="168" t="s">
        <v>2</v>
      </c>
      <c r="D945" s="170" t="s">
        <v>257</v>
      </c>
      <c r="E945" s="171">
        <v>1094640</v>
      </c>
      <c r="F945" s="171">
        <v>1103709</v>
      </c>
      <c r="G945" s="171">
        <v>1923962</v>
      </c>
      <c r="H945" s="171">
        <v>1930159</v>
      </c>
      <c r="I945" s="171">
        <v>2080377</v>
      </c>
      <c r="J945" s="171">
        <v>2090910</v>
      </c>
      <c r="K945" s="171">
        <v>2019488</v>
      </c>
      <c r="L945" s="171">
        <v>2018956</v>
      </c>
      <c r="M945" s="171">
        <v>2126904</v>
      </c>
      <c r="N945" s="171">
        <v>2126976</v>
      </c>
      <c r="O945" s="171">
        <v>2041929</v>
      </c>
      <c r="P945" s="171">
        <v>1978631</v>
      </c>
      <c r="Q945" s="171">
        <v>1873634</v>
      </c>
      <c r="R945" s="171">
        <v>1878521</v>
      </c>
      <c r="S945" s="171">
        <v>2223305</v>
      </c>
      <c r="T945" s="171">
        <v>2229409</v>
      </c>
      <c r="U945" s="171">
        <v>2005008</v>
      </c>
      <c r="V945" s="171">
        <v>2017413</v>
      </c>
      <c r="W945" s="171">
        <v>1902165</v>
      </c>
      <c r="X945" s="171">
        <v>1906291</v>
      </c>
      <c r="Y945" s="171">
        <v>1825361.5683273375</v>
      </c>
      <c r="Z945" s="171">
        <v>1825204.1294030431</v>
      </c>
      <c r="AA945" s="169"/>
      <c r="AB945" s="169"/>
      <c r="AC945" s="169"/>
      <c r="AD945" s="169"/>
      <c r="AE945" s="169"/>
      <c r="AF945" s="169"/>
      <c r="AG945" s="169"/>
      <c r="AH945" s="169"/>
      <c r="AI945" s="169"/>
      <c r="AJ945" s="169"/>
      <c r="AK945" s="169"/>
    </row>
    <row r="946" spans="2:37" s="168" customFormat="1" ht="14.25" hidden="1" outlineLevel="2">
      <c r="B946" s="168" t="s">
        <v>2</v>
      </c>
      <c r="D946" s="170" t="s">
        <v>41</v>
      </c>
      <c r="E946" s="171">
        <v>108777</v>
      </c>
      <c r="F946" s="171">
        <v>109472</v>
      </c>
      <c r="G946" s="171">
        <v>178733</v>
      </c>
      <c r="H946" s="171">
        <v>179393</v>
      </c>
      <c r="I946" s="171">
        <v>191580</v>
      </c>
      <c r="J946" s="171">
        <v>192411</v>
      </c>
      <c r="K946" s="171">
        <v>198737</v>
      </c>
      <c r="L946" s="171">
        <v>198435</v>
      </c>
      <c r="M946" s="171">
        <v>193364</v>
      </c>
      <c r="N946" s="171">
        <v>193296</v>
      </c>
      <c r="O946" s="171">
        <v>148355</v>
      </c>
      <c r="P946" s="171">
        <v>139105</v>
      </c>
      <c r="Q946" s="171">
        <v>158139</v>
      </c>
      <c r="R946" s="171">
        <v>158505</v>
      </c>
      <c r="S946" s="171">
        <v>150046</v>
      </c>
      <c r="T946" s="171">
        <v>150582</v>
      </c>
      <c r="U946" s="171">
        <v>126897</v>
      </c>
      <c r="V946" s="171">
        <v>127344</v>
      </c>
      <c r="W946" s="171">
        <v>140492</v>
      </c>
      <c r="X946" s="171">
        <v>140782</v>
      </c>
      <c r="Y946" s="171">
        <v>122146.95018441619</v>
      </c>
      <c r="Z946" s="171">
        <v>122114.26223371053</v>
      </c>
      <c r="AA946" s="169"/>
      <c r="AB946" s="169"/>
      <c r="AC946" s="169"/>
      <c r="AD946" s="169"/>
      <c r="AE946" s="169"/>
      <c r="AF946" s="169"/>
      <c r="AG946" s="169"/>
      <c r="AH946" s="169"/>
      <c r="AI946" s="169"/>
      <c r="AJ946" s="169"/>
      <c r="AK946" s="169"/>
    </row>
    <row r="947" spans="2:37" s="168" customFormat="1" ht="14.25" hidden="1" outlineLevel="2">
      <c r="B947" s="168" t="s">
        <v>2</v>
      </c>
      <c r="D947" s="170" t="s">
        <v>228</v>
      </c>
      <c r="E947" s="171">
        <v>35606</v>
      </c>
      <c r="F947" s="171">
        <v>35791</v>
      </c>
      <c r="G947" s="171">
        <v>59056</v>
      </c>
      <c r="H947" s="171">
        <v>59151</v>
      </c>
      <c r="I947" s="171">
        <v>68345</v>
      </c>
      <c r="J947" s="171">
        <v>68653</v>
      </c>
      <c r="K947" s="171">
        <v>89201</v>
      </c>
      <c r="L947" s="171">
        <v>89209</v>
      </c>
      <c r="M947" s="171">
        <v>102547</v>
      </c>
      <c r="N947" s="171">
        <v>102553</v>
      </c>
      <c r="O947" s="171">
        <v>105732</v>
      </c>
      <c r="P947" s="171">
        <v>85803</v>
      </c>
      <c r="Q947" s="171">
        <v>95955</v>
      </c>
      <c r="R947" s="171">
        <v>96090</v>
      </c>
      <c r="S947" s="171">
        <v>127161</v>
      </c>
      <c r="T947" s="171">
        <v>127217</v>
      </c>
      <c r="U947" s="171">
        <v>103713</v>
      </c>
      <c r="V947" s="171">
        <v>103761</v>
      </c>
      <c r="W947" s="171">
        <v>114868</v>
      </c>
      <c r="X947" s="171">
        <v>114931</v>
      </c>
      <c r="Y947" s="171">
        <v>111767.30339850084</v>
      </c>
      <c r="Z947" s="171">
        <v>111763.23855985244</v>
      </c>
      <c r="AA947" s="169"/>
      <c r="AB947" s="169"/>
      <c r="AC947" s="169"/>
      <c r="AD947" s="169"/>
      <c r="AE947" s="169"/>
      <c r="AF947" s="169"/>
      <c r="AG947" s="169"/>
      <c r="AH947" s="169"/>
      <c r="AI947" s="169"/>
      <c r="AJ947" s="169"/>
      <c r="AK947" s="169"/>
    </row>
    <row r="948" spans="2:37" s="168" customFormat="1" ht="14.25" hidden="1" outlineLevel="2">
      <c r="B948" s="168" t="s">
        <v>2</v>
      </c>
      <c r="D948" s="170" t="s">
        <v>244</v>
      </c>
      <c r="E948" s="171">
        <f t="shared" ref="E948" si="139">SUM(E908:E947)</f>
        <v>18146769</v>
      </c>
      <c r="F948" s="171">
        <f t="shared" ref="F948" si="140">SUM(F908:F947)</f>
        <v>18299118</v>
      </c>
      <c r="G948" s="171">
        <f t="shared" ref="G948" si="141">SUM(G908:G947)</f>
        <v>36589382</v>
      </c>
      <c r="H948" s="171">
        <f t="shared" ref="H948" si="142">SUM(H908:H947)</f>
        <v>36745931</v>
      </c>
      <c r="I948" s="171">
        <f t="shared" ref="I948" si="143">SUM(I908:I947)</f>
        <v>35155413</v>
      </c>
      <c r="J948" s="171">
        <f t="shared" ref="J948" si="144">SUM(J908:J947)</f>
        <v>35330860</v>
      </c>
      <c r="K948" s="171">
        <f t="shared" ref="K948" si="145">SUM(K908:K947)</f>
        <v>36120264</v>
      </c>
      <c r="L948" s="171">
        <f t="shared" ref="L948" si="146">SUM(L908:L947)</f>
        <v>35949841</v>
      </c>
      <c r="M948" s="171">
        <f t="shared" ref="M948" si="147">SUM(M908:M947)</f>
        <v>37348881</v>
      </c>
      <c r="N948" s="171">
        <f t="shared" ref="N948" si="148">SUM(N908:N947)</f>
        <v>37311506</v>
      </c>
      <c r="O948" s="171">
        <f t="shared" ref="O948" si="149">SUM(O908:O947)</f>
        <v>36766049</v>
      </c>
      <c r="P948" s="171">
        <f t="shared" ref="P948" si="150">SUM(P908:P947)</f>
        <v>33369350</v>
      </c>
      <c r="Q948" s="171">
        <f t="shared" ref="Q948" si="151">SUM(Q908:Q947)</f>
        <v>34598443</v>
      </c>
      <c r="R948" s="171">
        <f t="shared" ref="R948" si="152">SUM(R908:R947)</f>
        <v>34447188</v>
      </c>
      <c r="S948" s="171">
        <f t="shared" ref="S948" si="153">SUM(S908:S947)</f>
        <v>38845563</v>
      </c>
      <c r="T948" s="171">
        <f t="shared" ref="T948" si="154">SUM(T908:T947)</f>
        <v>38822189</v>
      </c>
      <c r="U948" s="171">
        <f t="shared" ref="U948" si="155">SUM(U908:U947)</f>
        <v>35625234</v>
      </c>
      <c r="V948" s="171">
        <f t="shared" ref="V948:Z948" si="156">SUM(V908:V947)</f>
        <v>35679857</v>
      </c>
      <c r="W948" s="171">
        <f t="shared" si="156"/>
        <v>33518378</v>
      </c>
      <c r="X948" s="171">
        <f t="shared" si="156"/>
        <v>33506705</v>
      </c>
      <c r="Y948" s="171">
        <f t="shared" si="156"/>
        <v>34483348.982211046</v>
      </c>
      <c r="Z948" s="171">
        <f t="shared" si="156"/>
        <v>34447792.952633947</v>
      </c>
      <c r="AA948" s="169"/>
      <c r="AB948" s="169"/>
      <c r="AC948" s="169"/>
      <c r="AD948" s="169"/>
      <c r="AE948" s="169"/>
      <c r="AF948" s="169"/>
      <c r="AG948" s="169"/>
      <c r="AH948" s="169"/>
      <c r="AI948" s="169"/>
      <c r="AJ948" s="169"/>
      <c r="AK948" s="169"/>
    </row>
    <row r="949" spans="2:37" s="168" customFormat="1" ht="14.25" hidden="1" outlineLevel="2">
      <c r="D949" s="170"/>
      <c r="E949" s="171"/>
      <c r="F949" s="171"/>
      <c r="G949" s="171"/>
      <c r="H949" s="171"/>
      <c r="I949" s="171"/>
      <c r="J949" s="171"/>
      <c r="K949" s="171"/>
      <c r="L949" s="171"/>
      <c r="M949" s="171"/>
      <c r="N949" s="171"/>
      <c r="O949" s="171"/>
      <c r="P949" s="171"/>
      <c r="Q949" s="171"/>
      <c r="R949" s="171"/>
      <c r="S949" s="171"/>
      <c r="T949" s="171"/>
      <c r="U949" s="171"/>
      <c r="V949" s="171"/>
      <c r="W949" s="171"/>
      <c r="X949" s="171"/>
      <c r="Y949" s="171"/>
      <c r="Z949" s="171"/>
      <c r="AA949" s="169"/>
      <c r="AB949" s="169"/>
      <c r="AC949" s="169"/>
      <c r="AD949" s="169"/>
      <c r="AE949" s="169"/>
      <c r="AF949" s="169"/>
      <c r="AG949" s="169"/>
      <c r="AH949" s="169"/>
      <c r="AI949" s="169"/>
      <c r="AJ949" s="169"/>
      <c r="AK949" s="169"/>
    </row>
    <row r="950" spans="2:37" s="168" customFormat="1" ht="14.25" hidden="1" outlineLevel="1" collapsed="1">
      <c r="D950" s="6" t="s">
        <v>473</v>
      </c>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69"/>
      <c r="AB950" s="169"/>
      <c r="AC950" s="169"/>
      <c r="AD950" s="169"/>
      <c r="AE950" s="169"/>
      <c r="AF950" s="169"/>
      <c r="AG950" s="169"/>
      <c r="AH950" s="169"/>
      <c r="AI950" s="169"/>
      <c r="AJ950" s="169"/>
      <c r="AK950" s="169"/>
    </row>
    <row r="951" spans="2:37" s="168" customFormat="1" ht="14.25" hidden="1" outlineLevel="2">
      <c r="B951" s="168" t="s">
        <v>2</v>
      </c>
      <c r="D951" s="170" t="s">
        <v>3</v>
      </c>
      <c r="E951" s="171">
        <v>9463453</v>
      </c>
      <c r="F951" s="171">
        <v>9545936</v>
      </c>
      <c r="G951" s="171">
        <v>9667020</v>
      </c>
      <c r="H951" s="171">
        <v>9708801</v>
      </c>
      <c r="I951" s="171">
        <v>7424505</v>
      </c>
      <c r="J951" s="171">
        <v>7466319</v>
      </c>
      <c r="K951" s="171">
        <v>9737993</v>
      </c>
      <c r="L951" s="171">
        <v>9658459</v>
      </c>
      <c r="M951" s="171">
        <v>8460613</v>
      </c>
      <c r="N951" s="171">
        <v>8458344</v>
      </c>
      <c r="O951" s="171">
        <v>10026261</v>
      </c>
      <c r="P951" s="171">
        <v>8441773</v>
      </c>
      <c r="Q951" s="171">
        <v>9834626</v>
      </c>
      <c r="R951" s="171">
        <v>9831231</v>
      </c>
      <c r="S951" s="171">
        <v>8672493</v>
      </c>
      <c r="T951" s="171">
        <v>8673918</v>
      </c>
      <c r="U951" s="171">
        <v>9085637</v>
      </c>
      <c r="V951" s="171">
        <v>9153875</v>
      </c>
      <c r="W951" s="171">
        <v>8577581</v>
      </c>
      <c r="X951" s="171">
        <v>8638458</v>
      </c>
      <c r="Y951" s="171">
        <v>11235718</v>
      </c>
      <c r="Z951" s="171">
        <v>11220319</v>
      </c>
      <c r="AA951" s="169"/>
      <c r="AB951" s="169"/>
      <c r="AC951" s="169"/>
      <c r="AD951" s="169"/>
      <c r="AE951" s="169"/>
      <c r="AF951" s="169"/>
      <c r="AG951" s="169"/>
      <c r="AH951" s="169"/>
      <c r="AI951" s="169"/>
      <c r="AJ951" s="169"/>
      <c r="AK951" s="169"/>
    </row>
    <row r="952" spans="2:37" s="168" customFormat="1" ht="14.25" hidden="1" outlineLevel="2">
      <c r="B952" s="168" t="s">
        <v>2</v>
      </c>
      <c r="D952" s="170" t="s">
        <v>4</v>
      </c>
      <c r="E952" s="171">
        <v>42714793</v>
      </c>
      <c r="F952" s="171">
        <v>43080398</v>
      </c>
      <c r="G952" s="171">
        <v>45142778</v>
      </c>
      <c r="H952" s="171">
        <v>45531703</v>
      </c>
      <c r="I952" s="171">
        <v>23096942</v>
      </c>
      <c r="J952" s="171">
        <v>23238587</v>
      </c>
      <c r="K952" s="171">
        <v>42503769</v>
      </c>
      <c r="L952" s="171">
        <v>42278954</v>
      </c>
      <c r="M952" s="171">
        <v>45203477</v>
      </c>
      <c r="N952" s="171">
        <v>45112060</v>
      </c>
      <c r="O952" s="171">
        <v>44130449</v>
      </c>
      <c r="P952" s="171">
        <v>37299488</v>
      </c>
      <c r="Q952" s="171">
        <v>41827998</v>
      </c>
      <c r="R952" s="171">
        <v>41353208</v>
      </c>
      <c r="S952" s="171">
        <v>44560188</v>
      </c>
      <c r="T952" s="171">
        <v>44383294</v>
      </c>
      <c r="U952" s="171">
        <v>46255180</v>
      </c>
      <c r="V952" s="171">
        <v>46201541</v>
      </c>
      <c r="W952" s="171">
        <v>48150329</v>
      </c>
      <c r="X952" s="171">
        <v>48064723</v>
      </c>
      <c r="Y952" s="171">
        <v>46407973.5</v>
      </c>
      <c r="Z952" s="171">
        <v>46358715.5</v>
      </c>
      <c r="AA952" s="169"/>
      <c r="AB952" s="169"/>
      <c r="AC952" s="169"/>
      <c r="AD952" s="169"/>
      <c r="AE952" s="169"/>
      <c r="AF952" s="169"/>
      <c r="AG952" s="169"/>
      <c r="AH952" s="169"/>
      <c r="AI952" s="169"/>
      <c r="AJ952" s="169"/>
      <c r="AK952" s="169"/>
    </row>
    <row r="953" spans="2:37" s="168" customFormat="1" ht="14.25" hidden="1" outlineLevel="2">
      <c r="B953" s="168" t="s">
        <v>2</v>
      </c>
      <c r="D953" s="170" t="s">
        <v>5</v>
      </c>
      <c r="E953" s="171">
        <v>5099053</v>
      </c>
      <c r="F953" s="171">
        <v>5128406</v>
      </c>
      <c r="G953" s="171">
        <v>5762287</v>
      </c>
      <c r="H953" s="171">
        <v>5775368</v>
      </c>
      <c r="I953" s="171">
        <v>4300647</v>
      </c>
      <c r="J953" s="171">
        <v>4302648</v>
      </c>
      <c r="K953" s="171">
        <v>6792743</v>
      </c>
      <c r="L953" s="171">
        <v>6723035</v>
      </c>
      <c r="M953" s="171">
        <v>6944248</v>
      </c>
      <c r="N953" s="171">
        <v>6931350</v>
      </c>
      <c r="O953" s="171">
        <v>7559043</v>
      </c>
      <c r="P953" s="171">
        <v>6447621</v>
      </c>
      <c r="Q953" s="171">
        <v>8398649</v>
      </c>
      <c r="R953" s="171">
        <v>8321008</v>
      </c>
      <c r="S953" s="171">
        <v>8454390</v>
      </c>
      <c r="T953" s="171">
        <v>8400695</v>
      </c>
      <c r="U953" s="171">
        <v>8658192</v>
      </c>
      <c r="V953" s="171">
        <v>8573587</v>
      </c>
      <c r="W953" s="171">
        <v>8040708</v>
      </c>
      <c r="X953" s="171">
        <v>7929682</v>
      </c>
      <c r="Y953" s="171">
        <v>9249629.5</v>
      </c>
      <c r="Z953" s="171">
        <v>9208318.5</v>
      </c>
      <c r="AA953" s="169"/>
      <c r="AB953" s="169"/>
      <c r="AC953" s="169"/>
      <c r="AD953" s="169"/>
      <c r="AE953" s="169"/>
      <c r="AF953" s="169"/>
      <c r="AG953" s="169"/>
      <c r="AH953" s="169"/>
      <c r="AI953" s="169"/>
      <c r="AJ953" s="169"/>
      <c r="AK953" s="169"/>
    </row>
    <row r="954" spans="2:37" s="168" customFormat="1" ht="14.25" hidden="1" outlineLevel="2">
      <c r="B954" s="168" t="s">
        <v>2</v>
      </c>
      <c r="D954" s="170" t="s">
        <v>6</v>
      </c>
      <c r="E954" s="171">
        <v>8350257</v>
      </c>
      <c r="F954" s="171">
        <v>8511402</v>
      </c>
      <c r="G954" s="171">
        <v>8284029</v>
      </c>
      <c r="H954" s="171">
        <v>8327791</v>
      </c>
      <c r="I954" s="171">
        <v>5824295</v>
      </c>
      <c r="J954" s="171">
        <v>5952109</v>
      </c>
      <c r="K954" s="171">
        <v>8659401</v>
      </c>
      <c r="L954" s="171">
        <v>8638822</v>
      </c>
      <c r="M954" s="171">
        <v>8119729</v>
      </c>
      <c r="N954" s="171">
        <v>8098178</v>
      </c>
      <c r="O954" s="171">
        <v>8000946</v>
      </c>
      <c r="P954" s="171">
        <v>6502933</v>
      </c>
      <c r="Q954" s="171">
        <v>7868464</v>
      </c>
      <c r="R954" s="171">
        <v>7889584</v>
      </c>
      <c r="S954" s="171">
        <v>8685953</v>
      </c>
      <c r="T954" s="171">
        <v>8653337</v>
      </c>
      <c r="U954" s="171">
        <v>9858914</v>
      </c>
      <c r="V954" s="171">
        <v>9886304</v>
      </c>
      <c r="W954" s="171">
        <v>9696034</v>
      </c>
      <c r="X954" s="171">
        <v>9711281</v>
      </c>
      <c r="Y954" s="171">
        <v>9835692</v>
      </c>
      <c r="Z954" s="171">
        <v>9827091</v>
      </c>
      <c r="AA954" s="169"/>
      <c r="AB954" s="169"/>
      <c r="AC954" s="169"/>
      <c r="AD954" s="169"/>
      <c r="AE954" s="169"/>
      <c r="AF954" s="169"/>
      <c r="AG954" s="169"/>
      <c r="AH954" s="169"/>
      <c r="AI954" s="169"/>
      <c r="AJ954" s="169"/>
      <c r="AK954" s="169"/>
    </row>
    <row r="955" spans="2:37" s="168" customFormat="1" ht="14.25" hidden="1" outlineLevel="2">
      <c r="B955" s="168" t="s">
        <v>2</v>
      </c>
      <c r="D955" s="170" t="s">
        <v>399</v>
      </c>
      <c r="E955" s="171"/>
      <c r="F955" s="171"/>
      <c r="G955" s="171"/>
      <c r="H955" s="171"/>
      <c r="I955" s="171"/>
      <c r="J955" s="171"/>
      <c r="K955" s="171"/>
      <c r="L955" s="171"/>
      <c r="M955" s="171"/>
      <c r="N955" s="171"/>
      <c r="O955" s="171"/>
      <c r="P955" s="171"/>
      <c r="Q955" s="171"/>
      <c r="R955" s="171"/>
      <c r="S955" s="171"/>
      <c r="T955" s="171"/>
      <c r="U955" s="171">
        <v>9664305</v>
      </c>
      <c r="V955" s="171">
        <v>9719296</v>
      </c>
      <c r="W955" s="171">
        <v>8734400</v>
      </c>
      <c r="X955" s="171">
        <v>8765803</v>
      </c>
      <c r="Y955" s="171">
        <v>9319463.5</v>
      </c>
      <c r="Z955" s="171">
        <v>9318062.5</v>
      </c>
      <c r="AA955" s="169"/>
      <c r="AB955" s="169"/>
      <c r="AC955" s="169"/>
      <c r="AD955" s="169"/>
      <c r="AE955" s="169"/>
      <c r="AF955" s="169"/>
      <c r="AG955" s="169"/>
      <c r="AH955" s="169"/>
      <c r="AI955" s="169"/>
      <c r="AJ955" s="169"/>
      <c r="AK955" s="169"/>
    </row>
    <row r="956" spans="2:37" s="168" customFormat="1" ht="14.25" hidden="1" outlineLevel="2">
      <c r="B956" s="168" t="s">
        <v>2</v>
      </c>
      <c r="D956" s="170" t="s">
        <v>7</v>
      </c>
      <c r="E956" s="171">
        <v>5192384</v>
      </c>
      <c r="F956" s="171">
        <v>5225652</v>
      </c>
      <c r="G956" s="171">
        <v>5678089</v>
      </c>
      <c r="H956" s="171">
        <v>5703335</v>
      </c>
      <c r="I956" s="171">
        <v>5155457</v>
      </c>
      <c r="J956" s="171">
        <v>5180643</v>
      </c>
      <c r="K956" s="171">
        <v>6203641</v>
      </c>
      <c r="L956" s="171">
        <v>6211347</v>
      </c>
      <c r="M956" s="171">
        <v>5992760</v>
      </c>
      <c r="N956" s="171">
        <v>5995572</v>
      </c>
      <c r="O956" s="171">
        <v>6061639</v>
      </c>
      <c r="P956" s="171">
        <v>5556968</v>
      </c>
      <c r="Q956" s="171">
        <v>6017085</v>
      </c>
      <c r="R956" s="171">
        <v>6006201</v>
      </c>
      <c r="S956" s="171">
        <v>5871742</v>
      </c>
      <c r="T956" s="171">
        <v>5891054</v>
      </c>
      <c r="U956" s="171">
        <v>0</v>
      </c>
      <c r="V956" s="171">
        <v>0</v>
      </c>
      <c r="W956" s="171">
        <v>0</v>
      </c>
      <c r="X956" s="171">
        <v>0</v>
      </c>
      <c r="Y956" s="171">
        <v>0</v>
      </c>
      <c r="Z956" s="171">
        <v>0</v>
      </c>
      <c r="AA956" s="169"/>
      <c r="AB956" s="169"/>
      <c r="AC956" s="169"/>
      <c r="AD956" s="169"/>
      <c r="AE956" s="169"/>
      <c r="AF956" s="169"/>
      <c r="AG956" s="169"/>
      <c r="AH956" s="169"/>
      <c r="AI956" s="169"/>
      <c r="AJ956" s="169"/>
      <c r="AK956" s="169"/>
    </row>
    <row r="957" spans="2:37" s="168" customFormat="1" ht="14.25" hidden="1" outlineLevel="2">
      <c r="B957" s="168" t="s">
        <v>2</v>
      </c>
      <c r="D957" s="170" t="s">
        <v>8</v>
      </c>
      <c r="E957" s="171">
        <v>1094120</v>
      </c>
      <c r="F957" s="171">
        <v>1100200</v>
      </c>
      <c r="G957" s="171">
        <v>1239901</v>
      </c>
      <c r="H957" s="171">
        <v>1242802</v>
      </c>
      <c r="I957" s="171">
        <v>623530</v>
      </c>
      <c r="J957" s="171">
        <v>640178</v>
      </c>
      <c r="K957" s="171">
        <v>1382922</v>
      </c>
      <c r="L957" s="171">
        <v>1383094</v>
      </c>
      <c r="M957" s="171">
        <v>2086685</v>
      </c>
      <c r="N957" s="171">
        <v>2086550</v>
      </c>
      <c r="O957" s="171">
        <v>2173926</v>
      </c>
      <c r="P957" s="171">
        <v>1518516</v>
      </c>
      <c r="Q957" s="171">
        <v>2141703</v>
      </c>
      <c r="R957" s="171">
        <v>2143847</v>
      </c>
      <c r="S957" s="171">
        <v>2580722</v>
      </c>
      <c r="T957" s="171">
        <v>2582298</v>
      </c>
      <c r="U957" s="171">
        <v>0</v>
      </c>
      <c r="V957" s="171">
        <v>0</v>
      </c>
      <c r="W957" s="171">
        <v>0</v>
      </c>
      <c r="X957" s="171">
        <v>0</v>
      </c>
      <c r="Y957" s="171">
        <v>0</v>
      </c>
      <c r="Z957" s="171">
        <v>0</v>
      </c>
      <c r="AA957" s="169"/>
      <c r="AB957" s="169"/>
      <c r="AC957" s="169"/>
      <c r="AD957" s="169"/>
      <c r="AE957" s="169"/>
      <c r="AF957" s="169"/>
      <c r="AG957" s="169"/>
      <c r="AH957" s="169"/>
      <c r="AI957" s="169"/>
      <c r="AJ957" s="169"/>
      <c r="AK957" s="169"/>
    </row>
    <row r="958" spans="2:37" s="168" customFormat="1" ht="14.25" hidden="1" outlineLevel="2">
      <c r="B958" s="168" t="s">
        <v>2</v>
      </c>
      <c r="D958" s="170" t="s">
        <v>9</v>
      </c>
      <c r="E958" s="171">
        <v>1030736</v>
      </c>
      <c r="F958" s="171">
        <v>1038959</v>
      </c>
      <c r="G958" s="171">
        <v>1059181</v>
      </c>
      <c r="H958" s="171">
        <v>1063752</v>
      </c>
      <c r="I958" s="171">
        <v>730870</v>
      </c>
      <c r="J958" s="171">
        <v>736760</v>
      </c>
      <c r="K958" s="171">
        <v>998955</v>
      </c>
      <c r="L958" s="171">
        <v>999719</v>
      </c>
      <c r="M958" s="171">
        <v>966755</v>
      </c>
      <c r="N958" s="171">
        <v>966408</v>
      </c>
      <c r="O958" s="171">
        <v>549853</v>
      </c>
      <c r="P958" s="171">
        <v>-179798</v>
      </c>
      <c r="Q958" s="171">
        <v>915630</v>
      </c>
      <c r="R958" s="171">
        <v>915566</v>
      </c>
      <c r="S958" s="171">
        <v>1030835</v>
      </c>
      <c r="T958" s="171">
        <v>1033123</v>
      </c>
      <c r="U958" s="171">
        <v>1296391</v>
      </c>
      <c r="V958" s="171">
        <v>1296905</v>
      </c>
      <c r="W958" s="171">
        <v>869200</v>
      </c>
      <c r="X958" s="171">
        <v>868715</v>
      </c>
      <c r="Y958" s="171">
        <v>1087435.5</v>
      </c>
      <c r="Z958" s="171">
        <v>1085903.5</v>
      </c>
      <c r="AA958" s="169"/>
      <c r="AB958" s="169"/>
      <c r="AC958" s="169"/>
      <c r="AD958" s="169"/>
      <c r="AE958" s="169"/>
      <c r="AF958" s="169"/>
      <c r="AG958" s="169"/>
      <c r="AH958" s="169"/>
      <c r="AI958" s="169"/>
      <c r="AJ958" s="169"/>
      <c r="AK958" s="169"/>
    </row>
    <row r="959" spans="2:37" s="168" customFormat="1" ht="14.25" hidden="1" outlineLevel="2">
      <c r="B959" s="168" t="s">
        <v>2</v>
      </c>
      <c r="D959" s="170" t="s">
        <v>10</v>
      </c>
      <c r="E959" s="171">
        <v>6516401</v>
      </c>
      <c r="F959" s="171">
        <v>6577414</v>
      </c>
      <c r="G959" s="171">
        <v>7758933</v>
      </c>
      <c r="H959" s="171">
        <v>7794125</v>
      </c>
      <c r="I959" s="171">
        <v>6089901</v>
      </c>
      <c r="J959" s="171">
        <v>6138503</v>
      </c>
      <c r="K959" s="171">
        <v>8984671</v>
      </c>
      <c r="L959" s="171">
        <v>8976623</v>
      </c>
      <c r="M959" s="171">
        <v>9587477</v>
      </c>
      <c r="N959" s="171">
        <v>9585935</v>
      </c>
      <c r="O959" s="171">
        <v>10740065</v>
      </c>
      <c r="P959" s="171">
        <v>8956685</v>
      </c>
      <c r="Q959" s="171">
        <v>9279937</v>
      </c>
      <c r="R959" s="171">
        <v>9285288</v>
      </c>
      <c r="S959" s="171">
        <v>10034031</v>
      </c>
      <c r="T959" s="171">
        <v>10078080</v>
      </c>
      <c r="U959" s="171">
        <v>9805147</v>
      </c>
      <c r="V959" s="171">
        <v>9819680</v>
      </c>
      <c r="W959" s="171">
        <v>10762855</v>
      </c>
      <c r="X959" s="171">
        <v>10774650</v>
      </c>
      <c r="Y959" s="171">
        <v>13119740.5</v>
      </c>
      <c r="Z959" s="171">
        <v>13114065.5</v>
      </c>
      <c r="AA959" s="169"/>
      <c r="AB959" s="169"/>
      <c r="AC959" s="169"/>
      <c r="AD959" s="169"/>
      <c r="AE959" s="169"/>
      <c r="AF959" s="169"/>
      <c r="AG959" s="169"/>
      <c r="AH959" s="169"/>
      <c r="AI959" s="169"/>
      <c r="AJ959" s="169"/>
      <c r="AK959" s="169"/>
    </row>
    <row r="960" spans="2:37" s="168" customFormat="1" ht="14.25" hidden="1" outlineLevel="2">
      <c r="B960" s="168" t="s">
        <v>2</v>
      </c>
      <c r="D960" s="170" t="s">
        <v>11</v>
      </c>
      <c r="E960" s="171">
        <v>1624007</v>
      </c>
      <c r="F960" s="171">
        <v>1632425</v>
      </c>
      <c r="G960" s="171">
        <v>1773762</v>
      </c>
      <c r="H960" s="171">
        <v>1782017</v>
      </c>
      <c r="I960" s="171">
        <v>1705548</v>
      </c>
      <c r="J960" s="171">
        <v>1717752</v>
      </c>
      <c r="K960" s="171">
        <v>2435212</v>
      </c>
      <c r="L960" s="171">
        <v>2436807</v>
      </c>
      <c r="M960" s="171">
        <v>2152688</v>
      </c>
      <c r="N960" s="171">
        <v>2152802</v>
      </c>
      <c r="O960" s="171">
        <v>2112113</v>
      </c>
      <c r="P960" s="171">
        <v>1505213</v>
      </c>
      <c r="Q960" s="171">
        <v>1802213</v>
      </c>
      <c r="R960" s="171">
        <v>1804231</v>
      </c>
      <c r="S960" s="171">
        <v>2073647</v>
      </c>
      <c r="T960" s="171">
        <v>2079506</v>
      </c>
      <c r="U960" s="171">
        <v>2278384</v>
      </c>
      <c r="V960" s="171">
        <v>2283695</v>
      </c>
      <c r="W960" s="171">
        <v>2514453</v>
      </c>
      <c r="X960" s="171">
        <v>2515936</v>
      </c>
      <c r="Y960" s="171">
        <v>2740271</v>
      </c>
      <c r="Z960" s="171">
        <v>2737961</v>
      </c>
      <c r="AA960" s="169"/>
      <c r="AB960" s="169"/>
      <c r="AC960" s="169"/>
      <c r="AD960" s="169"/>
      <c r="AE960" s="169"/>
      <c r="AF960" s="169"/>
      <c r="AG960" s="169"/>
      <c r="AH960" s="169"/>
      <c r="AI960" s="169"/>
      <c r="AJ960" s="169"/>
      <c r="AK960" s="169"/>
    </row>
    <row r="961" spans="2:37" s="168" customFormat="1" ht="14.25" hidden="1" outlineLevel="2">
      <c r="B961" s="168" t="s">
        <v>2</v>
      </c>
      <c r="D961" s="170" t="s">
        <v>12</v>
      </c>
      <c r="E961" s="171">
        <v>26707148</v>
      </c>
      <c r="F961" s="171">
        <v>26932361</v>
      </c>
      <c r="G961" s="171">
        <v>25982020</v>
      </c>
      <c r="H961" s="171">
        <v>26057908</v>
      </c>
      <c r="I961" s="171">
        <v>26200089</v>
      </c>
      <c r="J961" s="171">
        <v>26313021</v>
      </c>
      <c r="K961" s="171">
        <v>31110561</v>
      </c>
      <c r="L961" s="171">
        <v>30973474</v>
      </c>
      <c r="M961" s="171">
        <v>33785553</v>
      </c>
      <c r="N961" s="171">
        <v>33736459</v>
      </c>
      <c r="O961" s="171">
        <v>30820762</v>
      </c>
      <c r="P961" s="171">
        <v>30215189</v>
      </c>
      <c r="Q961" s="171">
        <v>28011195</v>
      </c>
      <c r="R961" s="171">
        <v>27922531</v>
      </c>
      <c r="S961" s="171">
        <v>29242573</v>
      </c>
      <c r="T961" s="171">
        <v>29148946</v>
      </c>
      <c r="U961" s="171">
        <v>31560260</v>
      </c>
      <c r="V961" s="171">
        <v>31565582</v>
      </c>
      <c r="W961" s="171">
        <v>33635702</v>
      </c>
      <c r="X961" s="171">
        <v>33609378</v>
      </c>
      <c r="Y961" s="171">
        <v>33824490.610757522</v>
      </c>
      <c r="Z961" s="171">
        <v>33784310.610757522</v>
      </c>
      <c r="AA961" s="169"/>
      <c r="AB961" s="169"/>
      <c r="AC961" s="169"/>
      <c r="AD961" s="169"/>
      <c r="AE961" s="169"/>
      <c r="AF961" s="169"/>
      <c r="AG961" s="169"/>
      <c r="AH961" s="169"/>
      <c r="AI961" s="169"/>
      <c r="AJ961" s="169"/>
      <c r="AK961" s="169"/>
    </row>
    <row r="962" spans="2:37" s="168" customFormat="1" ht="14.25" hidden="1" outlineLevel="2">
      <c r="B962" s="168" t="s">
        <v>2</v>
      </c>
      <c r="D962" s="170" t="s">
        <v>13</v>
      </c>
      <c r="E962" s="171">
        <v>635827</v>
      </c>
      <c r="F962" s="171">
        <v>639767</v>
      </c>
      <c r="G962" s="171">
        <v>610724</v>
      </c>
      <c r="H962" s="171">
        <v>617343</v>
      </c>
      <c r="I962" s="171">
        <v>181563</v>
      </c>
      <c r="J962" s="171">
        <v>183244</v>
      </c>
      <c r="K962" s="171">
        <v>492628</v>
      </c>
      <c r="L962" s="171">
        <v>471757</v>
      </c>
      <c r="M962" s="171">
        <v>2008769</v>
      </c>
      <c r="N962" s="171">
        <v>2005931</v>
      </c>
      <c r="O962" s="171">
        <v>1855966</v>
      </c>
      <c r="P962" s="171">
        <v>1571954</v>
      </c>
      <c r="Q962" s="171">
        <v>2050772</v>
      </c>
      <c r="R962" s="171">
        <v>2039408</v>
      </c>
      <c r="S962" s="171">
        <v>1936865</v>
      </c>
      <c r="T962" s="171">
        <v>1935443</v>
      </c>
      <c r="U962" s="171">
        <v>2037885</v>
      </c>
      <c r="V962" s="171">
        <v>2038443</v>
      </c>
      <c r="W962" s="171">
        <v>2197912</v>
      </c>
      <c r="X962" s="171">
        <v>2197621</v>
      </c>
      <c r="Y962" s="171">
        <v>2540666.3045523167</v>
      </c>
      <c r="Z962" s="171">
        <v>2539913.3045523167</v>
      </c>
      <c r="AA962" s="169"/>
      <c r="AB962" s="169"/>
      <c r="AC962" s="169"/>
      <c r="AD962" s="169"/>
      <c r="AE962" s="169"/>
      <c r="AF962" s="169"/>
      <c r="AG962" s="169"/>
      <c r="AH962" s="169"/>
      <c r="AI962" s="169"/>
      <c r="AJ962" s="169"/>
      <c r="AK962" s="169"/>
    </row>
    <row r="963" spans="2:37" s="168" customFormat="1" ht="14.25" hidden="1" outlineLevel="2">
      <c r="B963" s="168" t="s">
        <v>2</v>
      </c>
      <c r="D963" s="170" t="s">
        <v>14</v>
      </c>
      <c r="E963" s="171">
        <v>3421194</v>
      </c>
      <c r="F963" s="171">
        <v>3447869</v>
      </c>
      <c r="G963" s="171">
        <v>3943123</v>
      </c>
      <c r="H963" s="171">
        <v>3962246</v>
      </c>
      <c r="I963" s="171">
        <v>2784082</v>
      </c>
      <c r="J963" s="171">
        <v>2792464</v>
      </c>
      <c r="K963" s="171">
        <v>4346286</v>
      </c>
      <c r="L963" s="171">
        <v>4305451</v>
      </c>
      <c r="M963" s="171">
        <v>3810735</v>
      </c>
      <c r="N963" s="171">
        <v>3808176</v>
      </c>
      <c r="O963" s="171">
        <v>3141578</v>
      </c>
      <c r="P963" s="171">
        <v>2923588</v>
      </c>
      <c r="Q963" s="171">
        <v>3191853</v>
      </c>
      <c r="R963" s="171">
        <v>3161696</v>
      </c>
      <c r="S963" s="171">
        <v>3098827</v>
      </c>
      <c r="T963" s="171">
        <v>3090290</v>
      </c>
      <c r="U963" s="171">
        <v>3554364</v>
      </c>
      <c r="V963" s="171">
        <v>3557490</v>
      </c>
      <c r="W963" s="171">
        <v>3664512</v>
      </c>
      <c r="X963" s="171">
        <v>3660451</v>
      </c>
      <c r="Y963" s="171">
        <v>4545292</v>
      </c>
      <c r="Z963" s="171">
        <v>4540409</v>
      </c>
      <c r="AA963" s="169"/>
      <c r="AB963" s="169"/>
      <c r="AC963" s="169"/>
      <c r="AD963" s="169"/>
      <c r="AE963" s="169"/>
      <c r="AF963" s="169"/>
      <c r="AG963" s="169"/>
      <c r="AH963" s="169"/>
      <c r="AI963" s="169"/>
      <c r="AJ963" s="169"/>
      <c r="AK963" s="169"/>
    </row>
    <row r="964" spans="2:37" s="168" customFormat="1" ht="14.25" hidden="1" outlineLevel="2">
      <c r="B964" s="168" t="s">
        <v>2</v>
      </c>
      <c r="D964" s="170" t="s">
        <v>15</v>
      </c>
      <c r="E964" s="171">
        <v>3287911</v>
      </c>
      <c r="F964" s="171">
        <v>3310337</v>
      </c>
      <c r="G964" s="171">
        <v>3594150</v>
      </c>
      <c r="H964" s="171">
        <v>3609394</v>
      </c>
      <c r="I964" s="171">
        <v>2818590</v>
      </c>
      <c r="J964" s="171">
        <v>2833633</v>
      </c>
      <c r="K964" s="171">
        <v>3402174</v>
      </c>
      <c r="L964" s="171">
        <v>3386947</v>
      </c>
      <c r="M964" s="171">
        <v>3246137</v>
      </c>
      <c r="N964" s="171">
        <v>3245966</v>
      </c>
      <c r="O964" s="171">
        <v>2944743</v>
      </c>
      <c r="P964" s="171">
        <v>3671188</v>
      </c>
      <c r="Q964" s="171">
        <v>3302362</v>
      </c>
      <c r="R964" s="171">
        <v>3293357</v>
      </c>
      <c r="S964" s="171">
        <v>3473614</v>
      </c>
      <c r="T964" s="171">
        <v>3484278</v>
      </c>
      <c r="U964" s="171">
        <v>3697752</v>
      </c>
      <c r="V964" s="171">
        <v>3714407</v>
      </c>
      <c r="W964" s="171">
        <v>4409888</v>
      </c>
      <c r="X964" s="171">
        <v>4422256</v>
      </c>
      <c r="Y964" s="171">
        <v>4111789.5</v>
      </c>
      <c r="Z964" s="171">
        <v>4110521.5</v>
      </c>
      <c r="AA964" s="169"/>
      <c r="AB964" s="169"/>
      <c r="AC964" s="169"/>
      <c r="AD964" s="169"/>
      <c r="AE964" s="169"/>
      <c r="AF964" s="169"/>
      <c r="AG964" s="169"/>
      <c r="AH964" s="169"/>
      <c r="AI964" s="169"/>
      <c r="AJ964" s="169"/>
      <c r="AK964" s="169"/>
    </row>
    <row r="965" spans="2:37" s="168" customFormat="1" ht="14.25" hidden="1" outlineLevel="2">
      <c r="B965" s="168" t="s">
        <v>2</v>
      </c>
      <c r="D965" s="170" t="s">
        <v>219</v>
      </c>
      <c r="E965" s="171">
        <v>0</v>
      </c>
      <c r="F965" s="171">
        <v>0</v>
      </c>
      <c r="G965" s="171">
        <v>0</v>
      </c>
      <c r="H965" s="171">
        <v>0</v>
      </c>
      <c r="I965" s="171">
        <v>0</v>
      </c>
      <c r="J965" s="171">
        <v>0</v>
      </c>
      <c r="K965" s="171">
        <v>0</v>
      </c>
      <c r="L965" s="171">
        <v>0</v>
      </c>
      <c r="M965" s="171">
        <v>0</v>
      </c>
      <c r="N965" s="171">
        <v>0</v>
      </c>
      <c r="O965" s="171">
        <v>0</v>
      </c>
      <c r="P965" s="171">
        <v>0</v>
      </c>
      <c r="Q965" s="171">
        <v>467940</v>
      </c>
      <c r="R965" s="171">
        <v>454030</v>
      </c>
      <c r="S965" s="171">
        <v>497967</v>
      </c>
      <c r="T965" s="171">
        <v>493659</v>
      </c>
      <c r="U965" s="171">
        <v>626780</v>
      </c>
      <c r="V965" s="171">
        <v>627290</v>
      </c>
      <c r="W965" s="171">
        <v>672195</v>
      </c>
      <c r="X965" s="171">
        <v>672695</v>
      </c>
      <c r="Y965" s="171">
        <v>571553.00000000023</v>
      </c>
      <c r="Z965" s="171">
        <v>571175.00000000023</v>
      </c>
      <c r="AA965" s="169"/>
      <c r="AB965" s="169"/>
      <c r="AC965" s="169"/>
      <c r="AD965" s="169"/>
      <c r="AE965" s="169"/>
      <c r="AF965" s="169"/>
      <c r="AG965" s="169"/>
      <c r="AH965" s="169"/>
      <c r="AI965" s="169"/>
      <c r="AJ965" s="169"/>
      <c r="AK965" s="169"/>
    </row>
    <row r="966" spans="2:37" s="168" customFormat="1" ht="14.25" hidden="1" outlineLevel="2">
      <c r="B966" s="168" t="s">
        <v>2</v>
      </c>
      <c r="D966" s="170" t="s">
        <v>220</v>
      </c>
      <c r="E966" s="171">
        <v>2834412</v>
      </c>
      <c r="F966" s="171">
        <v>2850831</v>
      </c>
      <c r="G966" s="171">
        <v>3127310</v>
      </c>
      <c r="H966" s="171">
        <v>3138350</v>
      </c>
      <c r="I966" s="171">
        <v>2463449</v>
      </c>
      <c r="J966" s="171">
        <v>2480870</v>
      </c>
      <c r="K966" s="171">
        <v>3204824</v>
      </c>
      <c r="L966" s="171">
        <v>3187730</v>
      </c>
      <c r="M966" s="171">
        <v>3399984</v>
      </c>
      <c r="N966" s="171">
        <v>3398890</v>
      </c>
      <c r="O966" s="171">
        <v>3389871</v>
      </c>
      <c r="P966" s="171">
        <v>2945273</v>
      </c>
      <c r="Q966" s="171">
        <v>3622694</v>
      </c>
      <c r="R966" s="171">
        <v>3617707</v>
      </c>
      <c r="S966" s="171">
        <v>4127545</v>
      </c>
      <c r="T966" s="171">
        <v>4118511</v>
      </c>
      <c r="U966" s="171">
        <v>4546343</v>
      </c>
      <c r="V966" s="171">
        <v>4554275</v>
      </c>
      <c r="W966" s="171">
        <v>4290863</v>
      </c>
      <c r="X966" s="171">
        <v>4303604</v>
      </c>
      <c r="Y966" s="171">
        <v>4875261</v>
      </c>
      <c r="Z966" s="171">
        <v>4874381</v>
      </c>
      <c r="AA966" s="169"/>
      <c r="AB966" s="169"/>
      <c r="AC966" s="169"/>
      <c r="AD966" s="169"/>
      <c r="AE966" s="169"/>
      <c r="AF966" s="169"/>
      <c r="AG966" s="169"/>
      <c r="AH966" s="169"/>
      <c r="AI966" s="169"/>
      <c r="AJ966" s="169"/>
      <c r="AK966" s="169"/>
    </row>
    <row r="967" spans="2:37" s="168" customFormat="1" ht="14.25" hidden="1" outlineLevel="2">
      <c r="B967" s="168" t="s">
        <v>2</v>
      </c>
      <c r="D967" s="170" t="s">
        <v>18</v>
      </c>
      <c r="E967" s="171">
        <v>3280441</v>
      </c>
      <c r="F967" s="171">
        <v>3315684</v>
      </c>
      <c r="G967" s="171">
        <v>3164968</v>
      </c>
      <c r="H967" s="171">
        <v>3182740</v>
      </c>
      <c r="I967" s="171">
        <v>2571813</v>
      </c>
      <c r="J967" s="171">
        <v>2585523</v>
      </c>
      <c r="K967" s="171">
        <v>2892413</v>
      </c>
      <c r="L967" s="171">
        <v>2873225</v>
      </c>
      <c r="M967" s="171">
        <v>2783838</v>
      </c>
      <c r="N967" s="171">
        <v>2779065</v>
      </c>
      <c r="O967" s="171">
        <v>1934842</v>
      </c>
      <c r="P967" s="171">
        <v>2351327</v>
      </c>
      <c r="Q967" s="171">
        <v>2253859</v>
      </c>
      <c r="R967" s="171">
        <v>2220547</v>
      </c>
      <c r="S967" s="171">
        <v>3581643</v>
      </c>
      <c r="T967" s="171">
        <v>3579147</v>
      </c>
      <c r="U967" s="171">
        <v>2882944</v>
      </c>
      <c r="V967" s="171">
        <v>2871420</v>
      </c>
      <c r="W967" s="171">
        <v>2342747</v>
      </c>
      <c r="X967" s="171">
        <v>2302396</v>
      </c>
      <c r="Y967" s="171">
        <v>3053791.5</v>
      </c>
      <c r="Z967" s="171">
        <v>3045709.5</v>
      </c>
      <c r="AA967" s="169"/>
      <c r="AB967" s="169"/>
      <c r="AC967" s="169"/>
      <c r="AD967" s="169"/>
      <c r="AE967" s="169"/>
      <c r="AF967" s="169"/>
      <c r="AG967" s="169"/>
      <c r="AH967" s="169"/>
      <c r="AI967" s="169"/>
      <c r="AJ967" s="169"/>
      <c r="AK967" s="169"/>
    </row>
    <row r="968" spans="2:37" s="168" customFormat="1" ht="14.25" hidden="1" outlineLevel="2">
      <c r="B968" s="168" t="s">
        <v>2</v>
      </c>
      <c r="D968" s="170" t="s">
        <v>19</v>
      </c>
      <c r="E968" s="171">
        <v>0</v>
      </c>
      <c r="F968" s="171">
        <v>0</v>
      </c>
      <c r="G968" s="171">
        <v>0</v>
      </c>
      <c r="H968" s="171">
        <v>0</v>
      </c>
      <c r="I968" s="171">
        <v>0</v>
      </c>
      <c r="J968" s="171">
        <v>0</v>
      </c>
      <c r="K968" s="171">
        <v>0</v>
      </c>
      <c r="L968" s="171">
        <v>0</v>
      </c>
      <c r="M968" s="171">
        <v>0</v>
      </c>
      <c r="N968" s="171">
        <v>0</v>
      </c>
      <c r="O968" s="171">
        <v>0</v>
      </c>
      <c r="P968" s="171">
        <v>0</v>
      </c>
      <c r="Q968" s="171">
        <v>472841</v>
      </c>
      <c r="R968" s="171">
        <v>474015</v>
      </c>
      <c r="S968" s="171">
        <v>1069757</v>
      </c>
      <c r="T968" s="171">
        <v>1072807</v>
      </c>
      <c r="U968" s="171">
        <v>1247586</v>
      </c>
      <c r="V968" s="171">
        <v>1251300</v>
      </c>
      <c r="W968" s="171">
        <v>1232707</v>
      </c>
      <c r="X968" s="171">
        <v>1233964</v>
      </c>
      <c r="Y968" s="171">
        <v>1976071</v>
      </c>
      <c r="Z968" s="171">
        <v>1975632</v>
      </c>
      <c r="AA968" s="169"/>
      <c r="AB968" s="169"/>
      <c r="AC968" s="169"/>
      <c r="AD968" s="169"/>
      <c r="AE968" s="169"/>
      <c r="AF968" s="169"/>
      <c r="AG968" s="169"/>
      <c r="AH968" s="169"/>
      <c r="AI968" s="169"/>
      <c r="AJ968" s="169"/>
      <c r="AK968" s="169"/>
    </row>
    <row r="969" spans="2:37" s="168" customFormat="1" ht="14.25" hidden="1" outlineLevel="2">
      <c r="B969" s="168" t="s">
        <v>2</v>
      </c>
      <c r="D969" s="170" t="s">
        <v>221</v>
      </c>
      <c r="E969" s="171">
        <v>1189632</v>
      </c>
      <c r="F969" s="171">
        <v>1138171</v>
      </c>
      <c r="G969" s="171">
        <v>1227898</v>
      </c>
      <c r="H969" s="171">
        <v>1231841</v>
      </c>
      <c r="I969" s="171">
        <v>1827911</v>
      </c>
      <c r="J969" s="171">
        <v>1837178</v>
      </c>
      <c r="K969" s="171">
        <v>1344698</v>
      </c>
      <c r="L969" s="171">
        <v>1334224</v>
      </c>
      <c r="M969" s="171">
        <v>1715461</v>
      </c>
      <c r="N969" s="171">
        <v>1712038</v>
      </c>
      <c r="O969" s="171">
        <v>1668913</v>
      </c>
      <c r="P969" s="171">
        <v>1471865</v>
      </c>
      <c r="Q969" s="171">
        <v>1813297</v>
      </c>
      <c r="R969" s="171">
        <v>1797566</v>
      </c>
      <c r="S969" s="171">
        <v>2282165</v>
      </c>
      <c r="T969" s="171">
        <v>2282030</v>
      </c>
      <c r="U969" s="171">
        <v>2524778</v>
      </c>
      <c r="V969" s="171">
        <v>2534674</v>
      </c>
      <c r="W969" s="171">
        <v>2439661</v>
      </c>
      <c r="X969" s="171">
        <v>2444697</v>
      </c>
      <c r="Y969" s="171">
        <v>2720273</v>
      </c>
      <c r="Z969" s="171">
        <v>2719813</v>
      </c>
      <c r="AA969" s="169"/>
      <c r="AB969" s="169"/>
      <c r="AC969" s="169"/>
      <c r="AD969" s="169"/>
      <c r="AE969" s="169"/>
      <c r="AF969" s="169"/>
      <c r="AG969" s="169"/>
      <c r="AH969" s="169"/>
      <c r="AI969" s="169"/>
      <c r="AJ969" s="169"/>
      <c r="AK969" s="169"/>
    </row>
    <row r="970" spans="2:37" s="168" customFormat="1" ht="14.25" hidden="1" outlineLevel="2">
      <c r="B970" s="168" t="s">
        <v>2</v>
      </c>
      <c r="D970" s="170" t="s">
        <v>222</v>
      </c>
      <c r="E970" s="171">
        <v>3364871</v>
      </c>
      <c r="F970" s="171">
        <v>3419524</v>
      </c>
      <c r="G970" s="171">
        <v>3091162</v>
      </c>
      <c r="H970" s="171">
        <v>3108267</v>
      </c>
      <c r="I970" s="171">
        <v>2416185</v>
      </c>
      <c r="J970" s="171">
        <v>2443630</v>
      </c>
      <c r="K970" s="171">
        <v>2868520</v>
      </c>
      <c r="L970" s="171">
        <v>2858668</v>
      </c>
      <c r="M970" s="171">
        <v>2858798</v>
      </c>
      <c r="N970" s="171">
        <v>2856664</v>
      </c>
      <c r="O970" s="171">
        <v>2597982</v>
      </c>
      <c r="P970" s="171">
        <v>2231275</v>
      </c>
      <c r="Q970" s="171">
        <v>2719645</v>
      </c>
      <c r="R970" s="171">
        <v>2684031</v>
      </c>
      <c r="S970" s="171">
        <v>2163531</v>
      </c>
      <c r="T970" s="171">
        <v>2151050</v>
      </c>
      <c r="U970" s="171">
        <v>2835676</v>
      </c>
      <c r="V970" s="171">
        <v>2848658</v>
      </c>
      <c r="W970" s="171">
        <v>2735736</v>
      </c>
      <c r="X970" s="171">
        <v>2740376</v>
      </c>
      <c r="Y970" s="171">
        <v>3164243</v>
      </c>
      <c r="Z970" s="171">
        <v>3160658</v>
      </c>
      <c r="AA970" s="169"/>
      <c r="AB970" s="169"/>
      <c r="AC970" s="169"/>
      <c r="AD970" s="169"/>
      <c r="AE970" s="169"/>
      <c r="AF970" s="169"/>
      <c r="AG970" s="169"/>
      <c r="AH970" s="169"/>
      <c r="AI970" s="169"/>
      <c r="AJ970" s="169"/>
      <c r="AK970" s="169"/>
    </row>
    <row r="971" spans="2:37" s="168" customFormat="1" ht="14.25" hidden="1" outlineLevel="2">
      <c r="B971" s="168" t="s">
        <v>2</v>
      </c>
      <c r="D971" s="170" t="s">
        <v>22</v>
      </c>
      <c r="E971" s="171">
        <v>3842972</v>
      </c>
      <c r="F971" s="171">
        <v>3875202</v>
      </c>
      <c r="G971" s="171">
        <v>3544786</v>
      </c>
      <c r="H971" s="171">
        <v>3561573</v>
      </c>
      <c r="I971" s="171">
        <v>3143958</v>
      </c>
      <c r="J971" s="171">
        <v>3158978</v>
      </c>
      <c r="K971" s="171">
        <v>3425375</v>
      </c>
      <c r="L971" s="171">
        <v>3422088</v>
      </c>
      <c r="M971" s="171">
        <v>3147353</v>
      </c>
      <c r="N971" s="171">
        <v>3146970</v>
      </c>
      <c r="O971" s="171">
        <v>3252556</v>
      </c>
      <c r="P971" s="171">
        <v>3066474</v>
      </c>
      <c r="Q971" s="171">
        <v>3661372</v>
      </c>
      <c r="R971" s="171">
        <v>3657701</v>
      </c>
      <c r="S971" s="171">
        <v>3111997</v>
      </c>
      <c r="T971" s="171">
        <v>3129875</v>
      </c>
      <c r="U971" s="171">
        <v>2999805</v>
      </c>
      <c r="V971" s="171">
        <v>3017583</v>
      </c>
      <c r="W971" s="171">
        <v>3046801</v>
      </c>
      <c r="X971" s="171">
        <v>3048116</v>
      </c>
      <c r="Y971" s="171">
        <v>3404250.5</v>
      </c>
      <c r="Z971" s="171">
        <v>3400823.5</v>
      </c>
      <c r="AA971" s="169"/>
      <c r="AB971" s="169"/>
      <c r="AC971" s="169"/>
      <c r="AD971" s="169"/>
      <c r="AE971" s="169"/>
      <c r="AF971" s="169"/>
      <c r="AG971" s="169"/>
      <c r="AH971" s="169"/>
      <c r="AI971" s="169"/>
      <c r="AJ971" s="169"/>
      <c r="AK971" s="169"/>
    </row>
    <row r="972" spans="2:37" s="168" customFormat="1" ht="14.25" hidden="1" outlineLevel="2">
      <c r="B972" s="168" t="s">
        <v>2</v>
      </c>
      <c r="D972" s="170" t="s">
        <v>23</v>
      </c>
      <c r="E972" s="171">
        <v>396226</v>
      </c>
      <c r="F972" s="171">
        <v>408280</v>
      </c>
      <c r="G972" s="171">
        <v>456038</v>
      </c>
      <c r="H972" s="171">
        <v>457948</v>
      </c>
      <c r="I972" s="171">
        <v>397566</v>
      </c>
      <c r="J972" s="171">
        <v>417491</v>
      </c>
      <c r="K972" s="171">
        <v>210605</v>
      </c>
      <c r="L972" s="171">
        <v>210640</v>
      </c>
      <c r="M972" s="171">
        <v>220465</v>
      </c>
      <c r="N972" s="171">
        <v>219552</v>
      </c>
      <c r="O972" s="171">
        <v>240715</v>
      </c>
      <c r="P972" s="171">
        <v>190837</v>
      </c>
      <c r="Q972" s="171">
        <v>344545</v>
      </c>
      <c r="R972" s="171">
        <v>314566</v>
      </c>
      <c r="S972" s="171">
        <v>691090</v>
      </c>
      <c r="T972" s="171">
        <v>687282</v>
      </c>
      <c r="U972" s="171">
        <v>784686</v>
      </c>
      <c r="V972" s="171">
        <v>782043</v>
      </c>
      <c r="W972" s="171">
        <v>625473</v>
      </c>
      <c r="X972" s="171">
        <v>624616</v>
      </c>
      <c r="Y972" s="171">
        <v>954499.00000000023</v>
      </c>
      <c r="Z972" s="171">
        <v>953987.00000000023</v>
      </c>
      <c r="AA972" s="169"/>
      <c r="AB972" s="169"/>
      <c r="AC972" s="169"/>
      <c r="AD972" s="169"/>
      <c r="AE972" s="169"/>
      <c r="AF972" s="169"/>
      <c r="AG972" s="169"/>
      <c r="AH972" s="169"/>
      <c r="AI972" s="169"/>
      <c r="AJ972" s="169"/>
      <c r="AK972" s="169"/>
    </row>
    <row r="973" spans="2:37" s="168" customFormat="1" ht="14.25" hidden="1" outlineLevel="2">
      <c r="B973" s="168" t="s">
        <v>2</v>
      </c>
      <c r="D973" s="170" t="s">
        <v>24</v>
      </c>
      <c r="E973" s="171">
        <v>16943050</v>
      </c>
      <c r="F973" s="171">
        <v>17040133</v>
      </c>
      <c r="G973" s="171">
        <v>17681611</v>
      </c>
      <c r="H973" s="171">
        <v>17736323</v>
      </c>
      <c r="I973" s="171">
        <v>12472001</v>
      </c>
      <c r="J973" s="171">
        <v>12497483</v>
      </c>
      <c r="K973" s="171">
        <v>17523644</v>
      </c>
      <c r="L973" s="171">
        <v>17380612</v>
      </c>
      <c r="M973" s="171">
        <v>18649802</v>
      </c>
      <c r="N973" s="171">
        <v>18626938</v>
      </c>
      <c r="O973" s="171">
        <v>21267388</v>
      </c>
      <c r="P973" s="171">
        <v>19339208</v>
      </c>
      <c r="Q973" s="171">
        <v>16367938</v>
      </c>
      <c r="R973" s="171">
        <v>16224193</v>
      </c>
      <c r="S973" s="171">
        <v>16886476</v>
      </c>
      <c r="T973" s="171">
        <v>16846241</v>
      </c>
      <c r="U973" s="171">
        <v>17868600</v>
      </c>
      <c r="V973" s="171">
        <v>17882364</v>
      </c>
      <c r="W973" s="171">
        <v>19024694</v>
      </c>
      <c r="X973" s="171">
        <v>18993105</v>
      </c>
      <c r="Y973" s="171">
        <v>20443602.5</v>
      </c>
      <c r="Z973" s="171">
        <v>20422814.5</v>
      </c>
      <c r="AA973" s="169"/>
      <c r="AB973" s="169"/>
      <c r="AC973" s="169"/>
      <c r="AD973" s="169"/>
      <c r="AE973" s="169"/>
      <c r="AF973" s="169"/>
      <c r="AG973" s="169"/>
      <c r="AH973" s="169"/>
      <c r="AI973" s="169"/>
      <c r="AJ973" s="169"/>
      <c r="AK973" s="169"/>
    </row>
    <row r="974" spans="2:37" s="168" customFormat="1" ht="14.25" hidden="1" outlineLevel="2">
      <c r="B974" s="168" t="s">
        <v>2</v>
      </c>
      <c r="D974" s="170" t="s">
        <v>25</v>
      </c>
      <c r="E974" s="171">
        <v>2463512</v>
      </c>
      <c r="F974" s="171">
        <v>2472527</v>
      </c>
      <c r="G974" s="171">
        <v>2970177</v>
      </c>
      <c r="H974" s="171">
        <v>2976063</v>
      </c>
      <c r="I974" s="171">
        <v>2737880</v>
      </c>
      <c r="J974" s="171">
        <v>2744862</v>
      </c>
      <c r="K974" s="171">
        <v>2539810</v>
      </c>
      <c r="L974" s="171">
        <v>2522075</v>
      </c>
      <c r="M974" s="171">
        <v>2845663</v>
      </c>
      <c r="N974" s="171">
        <v>2842680</v>
      </c>
      <c r="O974" s="171">
        <v>2741801</v>
      </c>
      <c r="P974" s="171">
        <v>2527943</v>
      </c>
      <c r="Q974" s="171">
        <v>1333079</v>
      </c>
      <c r="R974" s="171">
        <v>1312776</v>
      </c>
      <c r="S974" s="171">
        <v>2108552</v>
      </c>
      <c r="T974" s="171">
        <v>2100624</v>
      </c>
      <c r="U974" s="171">
        <v>1860319</v>
      </c>
      <c r="V974" s="171">
        <v>1850472</v>
      </c>
      <c r="W974" s="171">
        <v>1884767</v>
      </c>
      <c r="X974" s="171">
        <v>1864950</v>
      </c>
      <c r="Y974" s="171">
        <v>2445649.5</v>
      </c>
      <c r="Z974" s="171">
        <v>2440886.5</v>
      </c>
      <c r="AA974" s="169"/>
      <c r="AB974" s="169"/>
      <c r="AC974" s="169"/>
      <c r="AD974" s="169"/>
      <c r="AE974" s="169"/>
      <c r="AF974" s="169"/>
      <c r="AG974" s="169"/>
      <c r="AH974" s="169"/>
      <c r="AI974" s="169"/>
      <c r="AJ974" s="169"/>
      <c r="AK974" s="169"/>
    </row>
    <row r="975" spans="2:37" s="168" customFormat="1" ht="14.25" hidden="1" outlineLevel="2">
      <c r="B975" s="168" t="s">
        <v>2</v>
      </c>
      <c r="D975" s="170" t="s">
        <v>26</v>
      </c>
      <c r="E975" s="171">
        <v>2869640</v>
      </c>
      <c r="F975" s="171">
        <v>2891371</v>
      </c>
      <c r="G975" s="171">
        <v>2860454</v>
      </c>
      <c r="H975" s="171">
        <v>2872010</v>
      </c>
      <c r="I975" s="171">
        <v>2561125</v>
      </c>
      <c r="J975" s="171">
        <v>2571776</v>
      </c>
      <c r="K975" s="171">
        <v>2954240</v>
      </c>
      <c r="L975" s="171">
        <v>2927346</v>
      </c>
      <c r="M975" s="171">
        <v>3306773</v>
      </c>
      <c r="N975" s="171">
        <v>3302629</v>
      </c>
      <c r="O975" s="171">
        <v>3289925</v>
      </c>
      <c r="P975" s="171">
        <v>3184763</v>
      </c>
      <c r="Q975" s="171">
        <v>2862497</v>
      </c>
      <c r="R975" s="171">
        <v>2851681</v>
      </c>
      <c r="S975" s="171">
        <v>3638233</v>
      </c>
      <c r="T975" s="171">
        <v>3640758</v>
      </c>
      <c r="U975" s="171">
        <v>3299050</v>
      </c>
      <c r="V975" s="171">
        <v>3305017</v>
      </c>
      <c r="W975" s="171">
        <v>2990441</v>
      </c>
      <c r="X975" s="171">
        <v>2994768</v>
      </c>
      <c r="Y975" s="171">
        <v>3161170.5</v>
      </c>
      <c r="Z975" s="171">
        <v>3157903.5</v>
      </c>
      <c r="AA975" s="169"/>
      <c r="AB975" s="169"/>
      <c r="AC975" s="169"/>
      <c r="AD975" s="169"/>
      <c r="AE975" s="169"/>
      <c r="AF975" s="169"/>
      <c r="AG975" s="169"/>
      <c r="AH975" s="169"/>
      <c r="AI975" s="169"/>
      <c r="AJ975" s="169"/>
      <c r="AK975" s="169"/>
    </row>
    <row r="976" spans="2:37" s="168" customFormat="1" ht="14.25" hidden="1" outlineLevel="2">
      <c r="B976" s="168" t="s">
        <v>2</v>
      </c>
      <c r="D976" s="170" t="s">
        <v>27</v>
      </c>
      <c r="E976" s="171">
        <v>913214</v>
      </c>
      <c r="F976" s="171">
        <v>917840</v>
      </c>
      <c r="G976" s="171">
        <v>828282</v>
      </c>
      <c r="H976" s="171">
        <v>831108</v>
      </c>
      <c r="I976" s="171">
        <v>773545</v>
      </c>
      <c r="J976" s="171">
        <v>777736</v>
      </c>
      <c r="K976" s="171">
        <v>832846</v>
      </c>
      <c r="L976" s="171">
        <v>832858</v>
      </c>
      <c r="M976" s="171">
        <v>971813</v>
      </c>
      <c r="N976" s="171">
        <v>971984</v>
      </c>
      <c r="O976" s="171">
        <v>933137</v>
      </c>
      <c r="P976" s="171">
        <v>857252</v>
      </c>
      <c r="Q976" s="171">
        <v>863019</v>
      </c>
      <c r="R976" s="171">
        <v>862451</v>
      </c>
      <c r="S976" s="171">
        <v>1089793</v>
      </c>
      <c r="T976" s="171">
        <v>1092153</v>
      </c>
      <c r="U976" s="171">
        <v>1252927</v>
      </c>
      <c r="V976" s="171">
        <v>1255917</v>
      </c>
      <c r="W976" s="171">
        <v>1197045</v>
      </c>
      <c r="X976" s="171">
        <v>1199115</v>
      </c>
      <c r="Y976" s="171">
        <v>1378519.5000000002</v>
      </c>
      <c r="Z976" s="171">
        <v>1377943.5000000002</v>
      </c>
      <c r="AA976" s="169"/>
      <c r="AB976" s="169"/>
      <c r="AC976" s="169"/>
      <c r="AD976" s="169"/>
      <c r="AE976" s="169"/>
      <c r="AF976" s="169"/>
      <c r="AG976" s="169"/>
      <c r="AH976" s="169"/>
      <c r="AI976" s="169"/>
      <c r="AJ976" s="169"/>
      <c r="AK976" s="169"/>
    </row>
    <row r="977" spans="2:37" s="168" customFormat="1" ht="14.25" hidden="1" outlineLevel="2">
      <c r="B977" s="168" t="s">
        <v>2</v>
      </c>
      <c r="D977" s="170" t="s">
        <v>28</v>
      </c>
      <c r="E977" s="171">
        <v>2474771</v>
      </c>
      <c r="F977" s="171">
        <v>2522041</v>
      </c>
      <c r="G977" s="171">
        <v>2497866</v>
      </c>
      <c r="H977" s="171">
        <v>2506524</v>
      </c>
      <c r="I977" s="171">
        <v>2276198</v>
      </c>
      <c r="J977" s="171">
        <v>2312435</v>
      </c>
      <c r="K977" s="171">
        <v>2231733</v>
      </c>
      <c r="L977" s="171">
        <v>2205865</v>
      </c>
      <c r="M977" s="171">
        <v>2133256</v>
      </c>
      <c r="N977" s="171">
        <v>2127657</v>
      </c>
      <c r="O977" s="171">
        <v>2104977</v>
      </c>
      <c r="P977" s="171">
        <v>1879076</v>
      </c>
      <c r="Q977" s="171">
        <v>1908010</v>
      </c>
      <c r="R977" s="171">
        <v>1879736</v>
      </c>
      <c r="S977" s="171">
        <v>1987316</v>
      </c>
      <c r="T977" s="171">
        <v>1983571</v>
      </c>
      <c r="U977" s="171">
        <v>2262624</v>
      </c>
      <c r="V977" s="171">
        <v>2272085</v>
      </c>
      <c r="W977" s="171">
        <v>1770790</v>
      </c>
      <c r="X977" s="171">
        <v>1773916</v>
      </c>
      <c r="Y977" s="171">
        <v>2293741</v>
      </c>
      <c r="Z977" s="171">
        <v>2292545</v>
      </c>
      <c r="AA977" s="169"/>
      <c r="AB977" s="169"/>
      <c r="AC977" s="169"/>
      <c r="AD977" s="169"/>
      <c r="AE977" s="169"/>
      <c r="AF977" s="169"/>
      <c r="AG977" s="169"/>
      <c r="AH977" s="169"/>
      <c r="AI977" s="169"/>
      <c r="AJ977" s="169"/>
      <c r="AK977" s="169"/>
    </row>
    <row r="978" spans="2:37" s="168" customFormat="1" ht="14.25" hidden="1" outlineLevel="2">
      <c r="B978" s="168" t="s">
        <v>2</v>
      </c>
      <c r="D978" s="170" t="s">
        <v>223</v>
      </c>
      <c r="E978" s="171">
        <v>12515140</v>
      </c>
      <c r="F978" s="171">
        <v>12618309</v>
      </c>
      <c r="G978" s="171">
        <v>13465869</v>
      </c>
      <c r="H978" s="171">
        <v>13514241</v>
      </c>
      <c r="I978" s="171">
        <v>11156961</v>
      </c>
      <c r="J978" s="171">
        <v>11201023</v>
      </c>
      <c r="K978" s="171">
        <v>13069967</v>
      </c>
      <c r="L978" s="171">
        <v>12961600</v>
      </c>
      <c r="M978" s="171">
        <v>13531248</v>
      </c>
      <c r="N978" s="171">
        <v>13509724</v>
      </c>
      <c r="O978" s="171">
        <v>10973316</v>
      </c>
      <c r="P978" s="171">
        <v>11251888</v>
      </c>
      <c r="Q978" s="171">
        <v>12172264</v>
      </c>
      <c r="R978" s="171">
        <v>12097745</v>
      </c>
      <c r="S978" s="171">
        <v>12373472</v>
      </c>
      <c r="T978" s="171">
        <v>12390018</v>
      </c>
      <c r="U978" s="171">
        <v>12726620</v>
      </c>
      <c r="V978" s="171">
        <v>12769891</v>
      </c>
      <c r="W978" s="171">
        <v>12392198</v>
      </c>
      <c r="X978" s="171">
        <v>12384029</v>
      </c>
      <c r="Y978" s="171">
        <v>13067068</v>
      </c>
      <c r="Z978" s="171">
        <v>13049030</v>
      </c>
      <c r="AA978" s="169"/>
      <c r="AB978" s="169"/>
      <c r="AC978" s="169"/>
      <c r="AD978" s="169"/>
      <c r="AE978" s="169"/>
      <c r="AF978" s="169"/>
      <c r="AG978" s="169"/>
      <c r="AH978" s="169"/>
      <c r="AI978" s="169"/>
      <c r="AJ978" s="169"/>
      <c r="AK978" s="169"/>
    </row>
    <row r="979" spans="2:37" s="168" customFormat="1" ht="14.25" hidden="1" outlineLevel="2">
      <c r="B979" s="168" t="s">
        <v>2</v>
      </c>
      <c r="D979" s="170" t="s">
        <v>224</v>
      </c>
      <c r="E979" s="171">
        <v>0</v>
      </c>
      <c r="F979" s="171">
        <v>0</v>
      </c>
      <c r="G979" s="171">
        <v>0</v>
      </c>
      <c r="H979" s="171">
        <v>0</v>
      </c>
      <c r="I979" s="171">
        <v>0</v>
      </c>
      <c r="J979" s="171">
        <v>0</v>
      </c>
      <c r="K979" s="171">
        <v>0</v>
      </c>
      <c r="L979" s="171">
        <v>0</v>
      </c>
      <c r="M979" s="171">
        <v>0</v>
      </c>
      <c r="N979" s="171">
        <v>0</v>
      </c>
      <c r="O979" s="171">
        <v>0</v>
      </c>
      <c r="P979" s="171">
        <v>0</v>
      </c>
      <c r="Q979" s="171">
        <v>1009853</v>
      </c>
      <c r="R979" s="171">
        <v>1014855</v>
      </c>
      <c r="S979" s="171">
        <v>621085</v>
      </c>
      <c r="T979" s="171">
        <v>621587</v>
      </c>
      <c r="U979" s="171">
        <v>624804</v>
      </c>
      <c r="V979" s="171">
        <v>625639</v>
      </c>
      <c r="W979" s="171">
        <v>885124</v>
      </c>
      <c r="X979" s="171">
        <v>886985</v>
      </c>
      <c r="Y979" s="171">
        <v>1026277.0000000002</v>
      </c>
      <c r="Z979" s="171">
        <v>1026194.0000000002</v>
      </c>
      <c r="AA979" s="169"/>
      <c r="AB979" s="169"/>
      <c r="AC979" s="169"/>
      <c r="AD979" s="169"/>
      <c r="AE979" s="169"/>
      <c r="AF979" s="169"/>
      <c r="AG979" s="169"/>
      <c r="AH979" s="169"/>
      <c r="AI979" s="169"/>
      <c r="AJ979" s="169"/>
      <c r="AK979" s="169"/>
    </row>
    <row r="980" spans="2:37" s="168" customFormat="1" ht="14.25" hidden="1" outlineLevel="2">
      <c r="B980" s="168" t="s">
        <v>2</v>
      </c>
      <c r="D980" s="170" t="s">
        <v>400</v>
      </c>
      <c r="E980" s="171"/>
      <c r="F980" s="171"/>
      <c r="G980" s="171"/>
      <c r="H980" s="171"/>
      <c r="I980" s="171"/>
      <c r="J980" s="171"/>
      <c r="K980" s="171"/>
      <c r="L980" s="171"/>
      <c r="M980" s="171"/>
      <c r="N980" s="171"/>
      <c r="O980" s="171"/>
      <c r="P980" s="171"/>
      <c r="Q980" s="171"/>
      <c r="R980" s="171"/>
      <c r="S980" s="171"/>
      <c r="T980" s="171"/>
      <c r="U980" s="171">
        <v>74614</v>
      </c>
      <c r="V980" s="171">
        <v>75458</v>
      </c>
      <c r="W980" s="171">
        <v>0</v>
      </c>
      <c r="X980" s="171">
        <v>0</v>
      </c>
      <c r="Y980" s="171">
        <v>0</v>
      </c>
      <c r="Z980" s="171">
        <v>0</v>
      </c>
      <c r="AA980" s="169"/>
      <c r="AB980" s="169"/>
      <c r="AC980" s="169"/>
      <c r="AD980" s="169"/>
      <c r="AE980" s="169"/>
      <c r="AF980" s="169"/>
      <c r="AG980" s="169"/>
      <c r="AH980" s="169"/>
      <c r="AI980" s="169"/>
      <c r="AJ980" s="169"/>
      <c r="AK980" s="169"/>
    </row>
    <row r="981" spans="2:37" s="168" customFormat="1" ht="14.25" hidden="1" outlineLevel="2">
      <c r="B981" s="168" t="s">
        <v>2</v>
      </c>
      <c r="D981" s="170" t="s">
        <v>31</v>
      </c>
      <c r="E981" s="171">
        <v>5754065</v>
      </c>
      <c r="F981" s="171">
        <v>5818564</v>
      </c>
      <c r="G981" s="171">
        <v>5559669</v>
      </c>
      <c r="H981" s="171">
        <v>5583190</v>
      </c>
      <c r="I981" s="171">
        <v>4298610</v>
      </c>
      <c r="J981" s="171">
        <v>4324144</v>
      </c>
      <c r="K981" s="171">
        <v>5175313</v>
      </c>
      <c r="L981" s="171">
        <v>5165548</v>
      </c>
      <c r="M981" s="171">
        <v>4895421</v>
      </c>
      <c r="N981" s="171">
        <v>4896682</v>
      </c>
      <c r="O981" s="171">
        <v>5199642</v>
      </c>
      <c r="P981" s="171">
        <v>4368079</v>
      </c>
      <c r="Q981" s="171">
        <v>4693932</v>
      </c>
      <c r="R981" s="171">
        <v>4701122</v>
      </c>
      <c r="S981" s="171">
        <v>4838292</v>
      </c>
      <c r="T981" s="171">
        <v>4863517</v>
      </c>
      <c r="U981" s="171">
        <v>4789162</v>
      </c>
      <c r="V981" s="171">
        <v>4811195</v>
      </c>
      <c r="W981" s="171">
        <v>4703113</v>
      </c>
      <c r="X981" s="171">
        <v>4712842</v>
      </c>
      <c r="Y981" s="171">
        <v>4832949</v>
      </c>
      <c r="Z981" s="171">
        <v>4830720</v>
      </c>
      <c r="AA981" s="169"/>
      <c r="AB981" s="169"/>
      <c r="AC981" s="169"/>
      <c r="AD981" s="169"/>
      <c r="AE981" s="169"/>
      <c r="AF981" s="169"/>
      <c r="AG981" s="169"/>
      <c r="AH981" s="169"/>
      <c r="AI981" s="169"/>
      <c r="AJ981" s="169"/>
      <c r="AK981" s="169"/>
    </row>
    <row r="982" spans="2:37" s="168" customFormat="1" ht="14.25" hidden="1" outlineLevel="2">
      <c r="B982" s="168" t="s">
        <v>2</v>
      </c>
      <c r="D982" s="170" t="s">
        <v>225</v>
      </c>
      <c r="E982" s="171">
        <v>3648563</v>
      </c>
      <c r="F982" s="171">
        <v>3673099</v>
      </c>
      <c r="G982" s="171">
        <v>4784210</v>
      </c>
      <c r="H982" s="171">
        <v>4794351</v>
      </c>
      <c r="I982" s="171">
        <v>3649590</v>
      </c>
      <c r="J982" s="171">
        <v>3651398</v>
      </c>
      <c r="K982" s="171">
        <v>4900762</v>
      </c>
      <c r="L982" s="171">
        <v>4837798</v>
      </c>
      <c r="M982" s="171">
        <v>4534079</v>
      </c>
      <c r="N982" s="171">
        <v>4521807</v>
      </c>
      <c r="O982" s="171">
        <v>3724672</v>
      </c>
      <c r="P982" s="171">
        <v>3967253</v>
      </c>
      <c r="Q982" s="171">
        <v>3558551</v>
      </c>
      <c r="R982" s="171">
        <v>3486486</v>
      </c>
      <c r="S982" s="171">
        <v>4542286</v>
      </c>
      <c r="T982" s="171">
        <v>4526547</v>
      </c>
      <c r="U982" s="171">
        <v>3633747</v>
      </c>
      <c r="V982" s="171">
        <v>3640187</v>
      </c>
      <c r="W982" s="171">
        <v>3484407</v>
      </c>
      <c r="X982" s="171">
        <v>3478933</v>
      </c>
      <c r="Y982" s="171">
        <v>3041721</v>
      </c>
      <c r="Z982" s="171">
        <v>3030356</v>
      </c>
      <c r="AA982" s="169"/>
      <c r="AB982" s="169"/>
      <c r="AC982" s="169"/>
      <c r="AD982" s="169"/>
      <c r="AE982" s="169"/>
      <c r="AF982" s="169"/>
      <c r="AG982" s="169"/>
      <c r="AH982" s="169"/>
      <c r="AI982" s="169"/>
      <c r="AJ982" s="169"/>
      <c r="AK982" s="169"/>
    </row>
    <row r="983" spans="2:37" s="168" customFormat="1" ht="14.25" hidden="1" outlineLevel="2">
      <c r="B983" s="168" t="s">
        <v>2</v>
      </c>
      <c r="D983" s="170" t="s">
        <v>226</v>
      </c>
      <c r="E983" s="171">
        <v>14964029</v>
      </c>
      <c r="F983" s="171">
        <v>15088399</v>
      </c>
      <c r="G983" s="171">
        <v>15323067</v>
      </c>
      <c r="H983" s="171">
        <v>15399720</v>
      </c>
      <c r="I983" s="171">
        <v>10995990</v>
      </c>
      <c r="J983" s="171">
        <v>11070031</v>
      </c>
      <c r="K983" s="171">
        <v>15682424</v>
      </c>
      <c r="L983" s="171">
        <v>15615842</v>
      </c>
      <c r="M983" s="171">
        <v>14815188</v>
      </c>
      <c r="N983" s="171">
        <v>14804357</v>
      </c>
      <c r="O983" s="171">
        <v>14128222</v>
      </c>
      <c r="P983" s="171">
        <v>13087391</v>
      </c>
      <c r="Q983" s="171">
        <v>14010435</v>
      </c>
      <c r="R983" s="171">
        <v>13925101</v>
      </c>
      <c r="S983" s="171">
        <v>15781564</v>
      </c>
      <c r="T983" s="171">
        <v>15744451</v>
      </c>
      <c r="U983" s="171">
        <v>18930118</v>
      </c>
      <c r="V983" s="171">
        <v>18952950</v>
      </c>
      <c r="W983" s="171">
        <v>18394556</v>
      </c>
      <c r="X983" s="171">
        <v>18385383</v>
      </c>
      <c r="Y983" s="171">
        <v>20532570</v>
      </c>
      <c r="Z983" s="171">
        <v>20516646</v>
      </c>
      <c r="AA983" s="169"/>
      <c r="AB983" s="169"/>
      <c r="AC983" s="169"/>
      <c r="AD983" s="169"/>
      <c r="AE983" s="169"/>
      <c r="AF983" s="169"/>
      <c r="AG983" s="169"/>
      <c r="AH983" s="169"/>
      <c r="AI983" s="169"/>
      <c r="AJ983" s="169"/>
      <c r="AK983" s="169"/>
    </row>
    <row r="984" spans="2:37" s="168" customFormat="1" ht="14.25" hidden="1" outlineLevel="2">
      <c r="B984" s="168" t="s">
        <v>2</v>
      </c>
      <c r="D984" s="170" t="s">
        <v>34</v>
      </c>
      <c r="E984" s="171">
        <v>2768720</v>
      </c>
      <c r="F984" s="171">
        <v>2800965</v>
      </c>
      <c r="G984" s="171">
        <v>2891037</v>
      </c>
      <c r="H984" s="171">
        <v>2899802</v>
      </c>
      <c r="I984" s="171">
        <v>2442258</v>
      </c>
      <c r="J984" s="171">
        <v>2461173</v>
      </c>
      <c r="K984" s="171">
        <v>2523361</v>
      </c>
      <c r="L984" s="171">
        <v>2517886</v>
      </c>
      <c r="M984" s="171">
        <v>2411911</v>
      </c>
      <c r="N984" s="171">
        <v>2410841</v>
      </c>
      <c r="O984" s="171">
        <v>2278007</v>
      </c>
      <c r="P984" s="171">
        <v>1948974</v>
      </c>
      <c r="Q984" s="171">
        <v>2161798</v>
      </c>
      <c r="R984" s="171">
        <v>2173591</v>
      </c>
      <c r="S984" s="171">
        <v>2826992</v>
      </c>
      <c r="T984" s="171">
        <v>2840152</v>
      </c>
      <c r="U984" s="171">
        <v>2292757</v>
      </c>
      <c r="V984" s="171">
        <v>2297814</v>
      </c>
      <c r="W984" s="171">
        <v>2292493</v>
      </c>
      <c r="X984" s="171">
        <v>2291847</v>
      </c>
      <c r="Y984" s="171">
        <v>3011700.5</v>
      </c>
      <c r="Z984" s="171">
        <v>3008823.5</v>
      </c>
      <c r="AA984" s="169"/>
      <c r="AB984" s="169"/>
      <c r="AC984" s="169"/>
      <c r="AD984" s="169"/>
      <c r="AE984" s="169"/>
      <c r="AF984" s="169"/>
      <c r="AG984" s="169"/>
      <c r="AH984" s="169"/>
      <c r="AI984" s="169"/>
      <c r="AJ984" s="169"/>
      <c r="AK984" s="169"/>
    </row>
    <row r="985" spans="2:37" s="168" customFormat="1" ht="14.25" hidden="1" outlineLevel="2">
      <c r="B985" s="168" t="s">
        <v>2</v>
      </c>
      <c r="D985" s="170" t="s">
        <v>227</v>
      </c>
      <c r="E985" s="171">
        <v>5309049</v>
      </c>
      <c r="F985" s="171">
        <v>5334087</v>
      </c>
      <c r="G985" s="171">
        <v>4826721</v>
      </c>
      <c r="H985" s="171">
        <v>4836287</v>
      </c>
      <c r="I985" s="171">
        <v>3528039</v>
      </c>
      <c r="J985" s="171">
        <v>3544853</v>
      </c>
      <c r="K985" s="171">
        <v>5027865</v>
      </c>
      <c r="L985" s="171">
        <v>5017145</v>
      </c>
      <c r="M985" s="171">
        <v>4572630</v>
      </c>
      <c r="N985" s="171">
        <v>4570068</v>
      </c>
      <c r="O985" s="171">
        <v>4431076</v>
      </c>
      <c r="P985" s="171">
        <v>4475389</v>
      </c>
      <c r="Q985" s="171">
        <v>4224087</v>
      </c>
      <c r="R985" s="171">
        <v>4208048</v>
      </c>
      <c r="S985" s="171">
        <v>4681368</v>
      </c>
      <c r="T985" s="171">
        <v>4693196</v>
      </c>
      <c r="U985" s="171">
        <v>4519769</v>
      </c>
      <c r="V985" s="171">
        <v>4540995</v>
      </c>
      <c r="W985" s="171">
        <v>5221790</v>
      </c>
      <c r="X985" s="171">
        <v>5233963</v>
      </c>
      <c r="Y985" s="171">
        <v>4973747</v>
      </c>
      <c r="Z985" s="171">
        <v>4972398</v>
      </c>
      <c r="AA985" s="169"/>
      <c r="AB985" s="169"/>
      <c r="AC985" s="169"/>
      <c r="AD985" s="169"/>
      <c r="AE985" s="169"/>
      <c r="AF985" s="169"/>
      <c r="AG985" s="169"/>
      <c r="AH985" s="169"/>
      <c r="AI985" s="169"/>
      <c r="AJ985" s="169"/>
      <c r="AK985" s="169"/>
    </row>
    <row r="986" spans="2:37" s="168" customFormat="1" ht="14.25" hidden="1" outlineLevel="2">
      <c r="B986" s="168" t="s">
        <v>2</v>
      </c>
      <c r="D986" s="170" t="s">
        <v>36</v>
      </c>
      <c r="E986" s="171">
        <v>3806027</v>
      </c>
      <c r="F986" s="171">
        <v>3845667</v>
      </c>
      <c r="G986" s="171">
        <v>3929233</v>
      </c>
      <c r="H986" s="171">
        <v>3945258</v>
      </c>
      <c r="I986" s="171">
        <v>3325699</v>
      </c>
      <c r="J986" s="171">
        <v>3348270</v>
      </c>
      <c r="K986" s="171">
        <v>4486751</v>
      </c>
      <c r="L986" s="171">
        <v>4452385</v>
      </c>
      <c r="M986" s="171">
        <v>3786419</v>
      </c>
      <c r="N986" s="171">
        <v>3780084</v>
      </c>
      <c r="O986" s="171">
        <v>4440413</v>
      </c>
      <c r="P986" s="171">
        <v>3795046</v>
      </c>
      <c r="Q986" s="171">
        <v>3263986</v>
      </c>
      <c r="R986" s="171">
        <v>3234728</v>
      </c>
      <c r="S986" s="171">
        <v>3502717</v>
      </c>
      <c r="T986" s="171">
        <v>3498844</v>
      </c>
      <c r="U986" s="171">
        <v>3986706</v>
      </c>
      <c r="V986" s="171">
        <v>4027641</v>
      </c>
      <c r="W986" s="171">
        <v>3129001</v>
      </c>
      <c r="X986" s="171">
        <v>3130703</v>
      </c>
      <c r="Y986" s="171">
        <v>3807711.5</v>
      </c>
      <c r="Z986" s="171">
        <v>3806778.5</v>
      </c>
      <c r="AA986" s="169"/>
      <c r="AB986" s="169"/>
      <c r="AC986" s="169"/>
      <c r="AD986" s="169"/>
      <c r="AE986" s="169"/>
      <c r="AF986" s="169"/>
      <c r="AG986" s="169"/>
      <c r="AH986" s="169"/>
      <c r="AI986" s="169"/>
      <c r="AJ986" s="169"/>
      <c r="AK986" s="169"/>
    </row>
    <row r="987" spans="2:37" s="168" customFormat="1" ht="14.25" hidden="1" outlineLevel="2">
      <c r="B987" s="168" t="s">
        <v>2</v>
      </c>
      <c r="D987" s="170" t="s">
        <v>40</v>
      </c>
      <c r="E987" s="171">
        <v>5914121</v>
      </c>
      <c r="F987" s="171">
        <v>5954049</v>
      </c>
      <c r="G987" s="171">
        <v>5573740</v>
      </c>
      <c r="H987" s="171">
        <v>5590149</v>
      </c>
      <c r="I987" s="171">
        <v>4182431</v>
      </c>
      <c r="J987" s="171">
        <v>4207178</v>
      </c>
      <c r="K987" s="171">
        <v>5138497</v>
      </c>
      <c r="L987" s="171">
        <v>5128966</v>
      </c>
      <c r="M987" s="171">
        <v>5415902</v>
      </c>
      <c r="N987" s="171">
        <v>5406423</v>
      </c>
      <c r="O987" s="171">
        <v>5300335</v>
      </c>
      <c r="P987" s="171">
        <v>5158253</v>
      </c>
      <c r="Q987" s="171">
        <v>4854683</v>
      </c>
      <c r="R987" s="171">
        <v>4849410</v>
      </c>
      <c r="S987" s="171">
        <v>4891363</v>
      </c>
      <c r="T987" s="171">
        <v>4922602</v>
      </c>
      <c r="U987" s="171">
        <v>6595830</v>
      </c>
      <c r="V987" s="171">
        <v>6623020</v>
      </c>
      <c r="W987" s="171">
        <v>6565259</v>
      </c>
      <c r="X987" s="171">
        <v>6591345</v>
      </c>
      <c r="Y987" s="171">
        <v>7778975.5</v>
      </c>
      <c r="Z987" s="171">
        <v>7774534.5</v>
      </c>
      <c r="AA987" s="169"/>
      <c r="AB987" s="169"/>
      <c r="AC987" s="169"/>
      <c r="AD987" s="169"/>
      <c r="AE987" s="169"/>
      <c r="AF987" s="169"/>
      <c r="AG987" s="169"/>
      <c r="AH987" s="169"/>
      <c r="AI987" s="169"/>
      <c r="AJ987" s="169"/>
      <c r="AK987" s="169"/>
    </row>
    <row r="988" spans="2:37" s="168" customFormat="1" ht="14.25" hidden="1" outlineLevel="2">
      <c r="B988" s="168" t="s">
        <v>2</v>
      </c>
      <c r="D988" s="170" t="s">
        <v>257</v>
      </c>
      <c r="E988" s="171">
        <v>10164211</v>
      </c>
      <c r="F988" s="171">
        <v>10248423</v>
      </c>
      <c r="G988" s="171">
        <v>10751579</v>
      </c>
      <c r="H988" s="171">
        <v>10786208</v>
      </c>
      <c r="I988" s="171">
        <v>8797306</v>
      </c>
      <c r="J988" s="171">
        <v>8844130</v>
      </c>
      <c r="K988" s="171">
        <v>10453851</v>
      </c>
      <c r="L988" s="171">
        <v>10451096</v>
      </c>
      <c r="M988" s="171">
        <v>10086264</v>
      </c>
      <c r="N988" s="171">
        <v>10086608</v>
      </c>
      <c r="O988" s="171">
        <v>10053261</v>
      </c>
      <c r="P988" s="171">
        <v>9741623</v>
      </c>
      <c r="Q988" s="171">
        <v>10265681</v>
      </c>
      <c r="R988" s="171">
        <v>10292454</v>
      </c>
      <c r="S988" s="171">
        <v>11987959</v>
      </c>
      <c r="T988" s="171">
        <v>12048490</v>
      </c>
      <c r="U988" s="171">
        <v>13605502</v>
      </c>
      <c r="V988" s="171">
        <v>13697432</v>
      </c>
      <c r="W988" s="171">
        <v>13134978</v>
      </c>
      <c r="X988" s="171">
        <v>13166687</v>
      </c>
      <c r="Y988" s="171">
        <v>15043766</v>
      </c>
      <c r="Z988" s="171">
        <v>15042528</v>
      </c>
      <c r="AA988" s="169"/>
      <c r="AB988" s="169"/>
      <c r="AC988" s="169"/>
      <c r="AD988" s="169"/>
      <c r="AE988" s="169"/>
      <c r="AF988" s="169"/>
      <c r="AG988" s="169"/>
      <c r="AH988" s="169"/>
      <c r="AI988" s="169"/>
      <c r="AJ988" s="169"/>
      <c r="AK988" s="169"/>
    </row>
    <row r="989" spans="2:37" s="168" customFormat="1" ht="14.25" hidden="1" outlineLevel="2">
      <c r="B989" s="168" t="s">
        <v>2</v>
      </c>
      <c r="D989" s="170" t="s">
        <v>41</v>
      </c>
      <c r="E989" s="171">
        <v>1389989</v>
      </c>
      <c r="F989" s="171">
        <v>1403672</v>
      </c>
      <c r="G989" s="171">
        <v>1413689</v>
      </c>
      <c r="H989" s="171">
        <v>1421676</v>
      </c>
      <c r="I989" s="171">
        <v>1146166</v>
      </c>
      <c r="J989" s="171">
        <v>1154482</v>
      </c>
      <c r="K989" s="171">
        <v>1655014</v>
      </c>
      <c r="L989" s="171">
        <v>1651361</v>
      </c>
      <c r="M989" s="171">
        <v>1221891</v>
      </c>
      <c r="N989" s="171">
        <v>1221203</v>
      </c>
      <c r="O989" s="171">
        <v>1168983</v>
      </c>
      <c r="P989" s="171">
        <v>1049329</v>
      </c>
      <c r="Q989" s="171">
        <v>1100214</v>
      </c>
      <c r="R989" s="171">
        <v>1104501</v>
      </c>
      <c r="S989" s="171">
        <v>1356218</v>
      </c>
      <c r="T989" s="171">
        <v>1361535</v>
      </c>
      <c r="U989" s="171">
        <v>1193982</v>
      </c>
      <c r="V989" s="171">
        <v>1197297</v>
      </c>
      <c r="W989" s="171">
        <v>1019590</v>
      </c>
      <c r="X989" s="171">
        <v>1021820</v>
      </c>
      <c r="Y989" s="171">
        <v>1010507.5000000002</v>
      </c>
      <c r="Z989" s="171">
        <v>1010250.5000000002</v>
      </c>
      <c r="AA989" s="169"/>
      <c r="AB989" s="169"/>
      <c r="AC989" s="169"/>
      <c r="AD989" s="169"/>
      <c r="AE989" s="169"/>
      <c r="AF989" s="169"/>
      <c r="AG989" s="169"/>
      <c r="AH989" s="169"/>
      <c r="AI989" s="169"/>
      <c r="AJ989" s="169"/>
      <c r="AK989" s="169"/>
    </row>
    <row r="990" spans="2:37" s="168" customFormat="1" ht="14.25" hidden="1" outlineLevel="2">
      <c r="B990" s="168" t="s">
        <v>2</v>
      </c>
      <c r="D990" s="170" t="s">
        <v>228</v>
      </c>
      <c r="E990" s="171">
        <v>-129161</v>
      </c>
      <c r="F990" s="171">
        <v>-125939</v>
      </c>
      <c r="G990" s="171">
        <v>-148481</v>
      </c>
      <c r="H990" s="171">
        <v>-147530</v>
      </c>
      <c r="I990" s="171">
        <v>-182615</v>
      </c>
      <c r="J990" s="171">
        <v>-180057</v>
      </c>
      <c r="K990" s="171">
        <v>-203337</v>
      </c>
      <c r="L990" s="171">
        <v>-203291</v>
      </c>
      <c r="M990" s="171">
        <v>-171125</v>
      </c>
      <c r="N990" s="171">
        <v>-171090</v>
      </c>
      <c r="O990" s="171">
        <v>-197283</v>
      </c>
      <c r="P990" s="171">
        <v>-301465</v>
      </c>
      <c r="Q990" s="171">
        <v>-145007</v>
      </c>
      <c r="R990" s="171">
        <v>-144151</v>
      </c>
      <c r="S990" s="171">
        <v>71401</v>
      </c>
      <c r="T990" s="171">
        <v>71963</v>
      </c>
      <c r="U990" s="171">
        <v>80789</v>
      </c>
      <c r="V990" s="171">
        <v>81145</v>
      </c>
      <c r="W990" s="171">
        <v>94886</v>
      </c>
      <c r="X990" s="171">
        <v>95371</v>
      </c>
      <c r="Y990" s="171">
        <v>100982</v>
      </c>
      <c r="Z990" s="171">
        <v>100950</v>
      </c>
      <c r="AA990" s="169"/>
      <c r="AB990" s="169"/>
      <c r="AC990" s="169"/>
      <c r="AD990" s="169"/>
      <c r="AE990" s="169"/>
      <c r="AF990" s="169"/>
      <c r="AG990" s="169"/>
      <c r="AH990" s="169"/>
      <c r="AI990" s="169"/>
      <c r="AJ990" s="169"/>
      <c r="AK990" s="169"/>
    </row>
    <row r="991" spans="2:37" s="237" customFormat="1" ht="14.25" hidden="1" outlineLevel="2">
      <c r="B991" s="237" t="s">
        <v>2</v>
      </c>
      <c r="D991" s="329" t="s">
        <v>247</v>
      </c>
      <c r="E991" s="330">
        <f t="shared" ref="E991" si="157">SUM(E951:E990)</f>
        <v>221814778</v>
      </c>
      <c r="F991" s="330">
        <f t="shared" ref="F991" si="158">SUM(F951:F990)</f>
        <v>223682025</v>
      </c>
      <c r="G991" s="330">
        <f t="shared" ref="G991" si="159">SUM(G951:G990)</f>
        <v>230316882</v>
      </c>
      <c r="H991" s="330">
        <f t="shared" ref="H991" si="160">SUM(H951:H990)</f>
        <v>231402684</v>
      </c>
      <c r="I991" s="330">
        <f t="shared" ref="I991" si="161">SUM(I951:I990)</f>
        <v>173918085</v>
      </c>
      <c r="J991" s="330">
        <f t="shared" ref="J991" si="162">SUM(J951:J990)</f>
        <v>174950448</v>
      </c>
      <c r="K991" s="330">
        <f t="shared" ref="K991" si="163">SUM(K951:K990)</f>
        <v>234990132</v>
      </c>
      <c r="L991" s="330">
        <f t="shared" ref="L991" si="164">SUM(L951:L990)</f>
        <v>233796156</v>
      </c>
      <c r="M991" s="330">
        <f t="shared" ref="M991" si="165">SUM(M951:M990)</f>
        <v>239498660</v>
      </c>
      <c r="N991" s="330">
        <f t="shared" ref="N991" si="166">SUM(N951:N990)</f>
        <v>239205505</v>
      </c>
      <c r="O991" s="330">
        <f t="shared" ref="O991" si="167">SUM(O951:O990)</f>
        <v>235040095</v>
      </c>
      <c r="P991" s="330">
        <f t="shared" ref="P991" si="168">SUM(P951:P990)</f>
        <v>213018371</v>
      </c>
      <c r="Q991" s="330">
        <f t="shared" ref="Q991" si="169">SUM(Q951:Q990)</f>
        <v>224503700</v>
      </c>
      <c r="R991" s="330">
        <f t="shared" ref="R991" si="170">SUM(R951:R990)</f>
        <v>223262046</v>
      </c>
      <c r="S991" s="330">
        <f t="shared" ref="S991" si="171">SUM(S951:S990)</f>
        <v>240426662</v>
      </c>
      <c r="T991" s="330">
        <f t="shared" ref="T991" si="172">SUM(T951:T990)</f>
        <v>240194872</v>
      </c>
      <c r="U991" s="330">
        <f t="shared" ref="U991" si="173">SUM(U951:U990)</f>
        <v>255798929</v>
      </c>
      <c r="V991" s="330">
        <f t="shared" ref="V991:Z991" si="174">SUM(V951:V990)</f>
        <v>256204567</v>
      </c>
      <c r="W991" s="330">
        <f t="shared" si="174"/>
        <v>256824889</v>
      </c>
      <c r="X991" s="330">
        <f t="shared" si="174"/>
        <v>256735180</v>
      </c>
      <c r="Y991" s="330">
        <f t="shared" si="174"/>
        <v>276688761.91530985</v>
      </c>
      <c r="Z991" s="330">
        <f t="shared" si="174"/>
        <v>276409071.91530985</v>
      </c>
      <c r="AA991" s="332"/>
      <c r="AB991" s="332"/>
      <c r="AC991" s="332"/>
      <c r="AD991" s="332"/>
      <c r="AE991" s="332"/>
      <c r="AF991" s="332"/>
      <c r="AG991" s="332"/>
      <c r="AH991" s="332"/>
      <c r="AI991" s="332"/>
      <c r="AJ991" s="332"/>
      <c r="AK991" s="332"/>
    </row>
    <row r="992" spans="2:37" s="168" customFormat="1" ht="14.25" hidden="1" outlineLevel="2">
      <c r="D992" s="170"/>
      <c r="E992" s="171"/>
      <c r="F992" s="171"/>
      <c r="G992" s="171"/>
      <c r="H992" s="171"/>
      <c r="I992" s="171"/>
      <c r="J992" s="171"/>
      <c r="K992" s="171"/>
      <c r="L992" s="171"/>
      <c r="M992" s="171"/>
      <c r="N992" s="171"/>
      <c r="O992" s="171"/>
      <c r="P992" s="171"/>
      <c r="Q992" s="171"/>
      <c r="R992" s="171"/>
      <c r="S992" s="171"/>
      <c r="T992" s="171"/>
      <c r="U992" s="171"/>
      <c r="V992" s="171"/>
      <c r="W992" s="171"/>
      <c r="X992" s="171"/>
      <c r="Y992" s="171"/>
      <c r="Z992" s="171"/>
      <c r="AA992" s="169"/>
      <c r="AB992" s="169"/>
      <c r="AC992" s="169"/>
      <c r="AD992" s="169"/>
      <c r="AE992" s="169"/>
      <c r="AF992" s="169"/>
      <c r="AG992" s="169"/>
      <c r="AH992" s="169"/>
      <c r="AI992" s="169"/>
      <c r="AJ992" s="169"/>
      <c r="AK992" s="169"/>
    </row>
    <row r="993" spans="2:37" s="168" customFormat="1" ht="14.25" hidden="1" outlineLevel="1" collapsed="1">
      <c r="D993" s="6" t="s">
        <v>197</v>
      </c>
      <c r="E993" s="116"/>
      <c r="F993" s="116"/>
      <c r="G993" s="116"/>
      <c r="H993" s="116"/>
      <c r="I993" s="116"/>
      <c r="J993" s="116"/>
      <c r="K993" s="116"/>
      <c r="L993" s="116"/>
      <c r="M993" s="116"/>
      <c r="N993" s="116"/>
      <c r="O993" s="116"/>
      <c r="P993" s="116"/>
      <c r="Q993" s="116"/>
      <c r="R993" s="116"/>
      <c r="S993" s="116"/>
      <c r="T993" s="116"/>
      <c r="U993" s="116"/>
      <c r="V993" s="116"/>
      <c r="W993" s="116"/>
      <c r="X993" s="116"/>
      <c r="Y993" s="116"/>
      <c r="Z993" s="116"/>
      <c r="AA993" s="169"/>
      <c r="AB993" s="169"/>
      <c r="AC993" s="169"/>
      <c r="AD993" s="169"/>
      <c r="AE993" s="169"/>
      <c r="AF993" s="169"/>
      <c r="AG993" s="169"/>
      <c r="AH993" s="169"/>
      <c r="AI993" s="169"/>
      <c r="AJ993" s="169"/>
      <c r="AK993" s="169"/>
    </row>
    <row r="994" spans="2:37" s="168" customFormat="1" ht="14.25" hidden="1" outlineLevel="2">
      <c r="B994" s="168" t="s">
        <v>2</v>
      </c>
      <c r="D994" s="170" t="s">
        <v>3</v>
      </c>
      <c r="E994" s="171">
        <v>0</v>
      </c>
      <c r="F994" s="171">
        <v>0</v>
      </c>
      <c r="G994" s="171">
        <v>0</v>
      </c>
      <c r="H994" s="171">
        <v>0</v>
      </c>
      <c r="I994" s="171">
        <v>0</v>
      </c>
      <c r="J994" s="171">
        <v>0</v>
      </c>
      <c r="K994" s="171">
        <v>0</v>
      </c>
      <c r="L994" s="171">
        <v>0</v>
      </c>
      <c r="M994" s="171">
        <v>0</v>
      </c>
      <c r="N994" s="171">
        <v>0</v>
      </c>
      <c r="O994" s="171">
        <v>0</v>
      </c>
      <c r="P994" s="171">
        <v>0</v>
      </c>
      <c r="Q994" s="171">
        <v>0</v>
      </c>
      <c r="R994" s="171">
        <v>0</v>
      </c>
      <c r="S994" s="171">
        <v>0</v>
      </c>
      <c r="T994" s="171">
        <v>0</v>
      </c>
      <c r="U994" s="171">
        <v>0</v>
      </c>
      <c r="V994" s="171">
        <v>0</v>
      </c>
      <c r="W994" s="171">
        <v>0</v>
      </c>
      <c r="X994" s="171">
        <v>0</v>
      </c>
      <c r="Y994" s="171">
        <v>0</v>
      </c>
      <c r="Z994" s="171">
        <v>0</v>
      </c>
      <c r="AA994" s="169"/>
      <c r="AB994" s="169"/>
      <c r="AC994" s="169"/>
      <c r="AD994" s="169"/>
      <c r="AE994" s="169"/>
      <c r="AF994" s="169"/>
      <c r="AG994" s="169"/>
      <c r="AH994" s="169"/>
      <c r="AI994" s="169"/>
      <c r="AJ994" s="169"/>
      <c r="AK994" s="169"/>
    </row>
    <row r="995" spans="2:37" s="168" customFormat="1" ht="14.25" hidden="1" outlineLevel="2">
      <c r="B995" s="168" t="s">
        <v>2</v>
      </c>
      <c r="D995" s="170" t="s">
        <v>4</v>
      </c>
      <c r="E995" s="171">
        <v>0</v>
      </c>
      <c r="F995" s="171">
        <v>0</v>
      </c>
      <c r="G995" s="171">
        <v>0</v>
      </c>
      <c r="H995" s="171">
        <v>0</v>
      </c>
      <c r="I995" s="171">
        <v>0</v>
      </c>
      <c r="J995" s="171">
        <v>0</v>
      </c>
      <c r="K995" s="171">
        <v>0</v>
      </c>
      <c r="L995" s="171">
        <v>0</v>
      </c>
      <c r="M995" s="171">
        <v>0</v>
      </c>
      <c r="N995" s="171">
        <v>0</v>
      </c>
      <c r="O995" s="171">
        <v>0</v>
      </c>
      <c r="P995" s="171">
        <v>0</v>
      </c>
      <c r="Q995" s="171">
        <v>0</v>
      </c>
      <c r="R995" s="171">
        <v>0</v>
      </c>
      <c r="S995" s="171">
        <v>0</v>
      </c>
      <c r="T995" s="171">
        <v>0</v>
      </c>
      <c r="U995" s="171">
        <v>0</v>
      </c>
      <c r="V995" s="171">
        <v>0</v>
      </c>
      <c r="W995" s="171">
        <v>0</v>
      </c>
      <c r="X995" s="171">
        <v>0</v>
      </c>
      <c r="Y995" s="171">
        <v>0</v>
      </c>
      <c r="Z995" s="171">
        <v>0</v>
      </c>
      <c r="AA995" s="169"/>
      <c r="AB995" s="169"/>
      <c r="AC995" s="169"/>
      <c r="AD995" s="169"/>
      <c r="AE995" s="169"/>
      <c r="AF995" s="169"/>
      <c r="AG995" s="169"/>
      <c r="AH995" s="169"/>
      <c r="AI995" s="169"/>
      <c r="AJ995" s="169"/>
      <c r="AK995" s="169"/>
    </row>
    <row r="996" spans="2:37" s="168" customFormat="1" ht="14.25" hidden="1" outlineLevel="2">
      <c r="B996" s="168" t="s">
        <v>2</v>
      </c>
      <c r="D996" s="170" t="s">
        <v>5</v>
      </c>
      <c r="E996" s="171">
        <v>0</v>
      </c>
      <c r="F996" s="171">
        <v>0</v>
      </c>
      <c r="G996" s="171">
        <v>0</v>
      </c>
      <c r="H996" s="171">
        <v>0</v>
      </c>
      <c r="I996" s="171">
        <v>0</v>
      </c>
      <c r="J996" s="171">
        <v>0</v>
      </c>
      <c r="K996" s="171">
        <v>0</v>
      </c>
      <c r="L996" s="171">
        <v>0</v>
      </c>
      <c r="M996" s="171">
        <v>0</v>
      </c>
      <c r="N996" s="171">
        <v>0</v>
      </c>
      <c r="O996" s="171">
        <v>0</v>
      </c>
      <c r="P996" s="171">
        <v>0</v>
      </c>
      <c r="Q996" s="171">
        <v>0</v>
      </c>
      <c r="R996" s="171">
        <v>0</v>
      </c>
      <c r="S996" s="171">
        <v>0</v>
      </c>
      <c r="T996" s="171">
        <v>0</v>
      </c>
      <c r="U996" s="171">
        <v>0</v>
      </c>
      <c r="V996" s="171">
        <v>0</v>
      </c>
      <c r="W996" s="171">
        <v>0</v>
      </c>
      <c r="X996" s="171">
        <v>0</v>
      </c>
      <c r="Y996" s="171">
        <v>0</v>
      </c>
      <c r="Z996" s="171">
        <v>0</v>
      </c>
      <c r="AA996" s="169"/>
      <c r="AB996" s="169"/>
      <c r="AC996" s="169"/>
      <c r="AD996" s="169"/>
      <c r="AE996" s="169"/>
      <c r="AF996" s="169"/>
      <c r="AG996" s="169"/>
      <c r="AH996" s="169"/>
      <c r="AI996" s="169"/>
      <c r="AJ996" s="169"/>
      <c r="AK996" s="169"/>
    </row>
    <row r="997" spans="2:37" s="168" customFormat="1" ht="14.25" hidden="1" outlineLevel="2">
      <c r="B997" s="168" t="s">
        <v>2</v>
      </c>
      <c r="D997" s="170" t="s">
        <v>6</v>
      </c>
      <c r="E997" s="171">
        <v>0</v>
      </c>
      <c r="F997" s="171">
        <v>0</v>
      </c>
      <c r="G997" s="171">
        <v>0</v>
      </c>
      <c r="H997" s="171">
        <v>0</v>
      </c>
      <c r="I997" s="171">
        <v>0</v>
      </c>
      <c r="J997" s="171">
        <v>0</v>
      </c>
      <c r="K997" s="171">
        <v>0</v>
      </c>
      <c r="L997" s="171">
        <v>0</v>
      </c>
      <c r="M997" s="171">
        <v>0</v>
      </c>
      <c r="N997" s="171">
        <v>0</v>
      </c>
      <c r="O997" s="171">
        <v>0</v>
      </c>
      <c r="P997" s="171">
        <v>0</v>
      </c>
      <c r="Q997" s="171">
        <v>0</v>
      </c>
      <c r="R997" s="171">
        <v>0</v>
      </c>
      <c r="S997" s="171">
        <v>0</v>
      </c>
      <c r="T997" s="171">
        <v>0</v>
      </c>
      <c r="U997" s="171">
        <v>0</v>
      </c>
      <c r="V997" s="171">
        <v>0</v>
      </c>
      <c r="W997" s="171">
        <v>0</v>
      </c>
      <c r="X997" s="171">
        <v>0</v>
      </c>
      <c r="Y997" s="171">
        <v>0</v>
      </c>
      <c r="Z997" s="171">
        <v>0</v>
      </c>
      <c r="AA997" s="169"/>
      <c r="AB997" s="169"/>
      <c r="AC997" s="169"/>
      <c r="AD997" s="169"/>
      <c r="AE997" s="169"/>
      <c r="AF997" s="169"/>
      <c r="AG997" s="169"/>
      <c r="AH997" s="169"/>
      <c r="AI997" s="169"/>
      <c r="AJ997" s="169"/>
      <c r="AK997" s="169"/>
    </row>
    <row r="998" spans="2:37" s="168" customFormat="1" ht="14.25" hidden="1" outlineLevel="2">
      <c r="B998" s="168" t="s">
        <v>2</v>
      </c>
      <c r="D998" s="170" t="s">
        <v>399</v>
      </c>
      <c r="E998" s="171"/>
      <c r="F998" s="171"/>
      <c r="G998" s="171"/>
      <c r="H998" s="171"/>
      <c r="I998" s="171"/>
      <c r="J998" s="171"/>
      <c r="K998" s="171"/>
      <c r="L998" s="171"/>
      <c r="M998" s="171"/>
      <c r="N998" s="171"/>
      <c r="O998" s="171"/>
      <c r="P998" s="171"/>
      <c r="Q998" s="171"/>
      <c r="R998" s="171"/>
      <c r="S998" s="171"/>
      <c r="T998" s="171"/>
      <c r="U998" s="171">
        <v>0</v>
      </c>
      <c r="V998" s="171">
        <v>0</v>
      </c>
      <c r="W998" s="171">
        <v>0</v>
      </c>
      <c r="X998" s="171">
        <v>0</v>
      </c>
      <c r="Y998" s="171">
        <v>0</v>
      </c>
      <c r="Z998" s="171">
        <v>0</v>
      </c>
      <c r="AA998" s="169"/>
      <c r="AB998" s="169"/>
      <c r="AC998" s="169"/>
      <c r="AD998" s="169"/>
      <c r="AE998" s="169"/>
      <c r="AF998" s="169"/>
      <c r="AG998" s="169"/>
      <c r="AH998" s="169"/>
      <c r="AI998" s="169"/>
      <c r="AJ998" s="169"/>
      <c r="AK998" s="169"/>
    </row>
    <row r="999" spans="2:37" s="168" customFormat="1" ht="14.25" hidden="1" outlineLevel="2">
      <c r="B999" s="168" t="s">
        <v>2</v>
      </c>
      <c r="D999" s="170" t="s">
        <v>7</v>
      </c>
      <c r="E999" s="171">
        <v>0</v>
      </c>
      <c r="F999" s="171">
        <v>0</v>
      </c>
      <c r="G999" s="171">
        <v>0</v>
      </c>
      <c r="H999" s="171">
        <v>0</v>
      </c>
      <c r="I999" s="171">
        <v>0</v>
      </c>
      <c r="J999" s="171">
        <v>0</v>
      </c>
      <c r="K999" s="171">
        <v>0</v>
      </c>
      <c r="L999" s="171">
        <v>0</v>
      </c>
      <c r="M999" s="171">
        <v>0</v>
      </c>
      <c r="N999" s="171">
        <v>0</v>
      </c>
      <c r="O999" s="171">
        <v>0</v>
      </c>
      <c r="P999" s="171">
        <v>0</v>
      </c>
      <c r="Q999" s="171">
        <v>0</v>
      </c>
      <c r="R999" s="171">
        <v>0</v>
      </c>
      <c r="S999" s="171">
        <v>0</v>
      </c>
      <c r="T999" s="171">
        <v>0</v>
      </c>
      <c r="U999" s="171">
        <v>0</v>
      </c>
      <c r="V999" s="171">
        <v>0</v>
      </c>
      <c r="W999" s="171">
        <v>0</v>
      </c>
      <c r="X999" s="171">
        <v>0</v>
      </c>
      <c r="Y999" s="171">
        <v>0</v>
      </c>
      <c r="Z999" s="171">
        <v>0</v>
      </c>
      <c r="AA999" s="169"/>
      <c r="AB999" s="169"/>
      <c r="AC999" s="169"/>
      <c r="AD999" s="169"/>
      <c r="AE999" s="169"/>
      <c r="AF999" s="169"/>
      <c r="AG999" s="169"/>
      <c r="AH999" s="169"/>
      <c r="AI999" s="169"/>
      <c r="AJ999" s="169"/>
      <c r="AK999" s="169"/>
    </row>
    <row r="1000" spans="2:37" s="168" customFormat="1" ht="14.25" hidden="1" outlineLevel="2">
      <c r="B1000" s="168" t="s">
        <v>2</v>
      </c>
      <c r="D1000" s="170" t="s">
        <v>8</v>
      </c>
      <c r="E1000" s="171">
        <v>750000</v>
      </c>
      <c r="F1000" s="171">
        <v>750000</v>
      </c>
      <c r="G1000" s="171">
        <v>750000</v>
      </c>
      <c r="H1000" s="171">
        <v>750000</v>
      </c>
      <c r="I1000" s="171">
        <v>750000</v>
      </c>
      <c r="J1000" s="171">
        <v>750000</v>
      </c>
      <c r="K1000" s="171">
        <v>750000</v>
      </c>
      <c r="L1000" s="171">
        <v>750000</v>
      </c>
      <c r="M1000" s="171">
        <v>750000</v>
      </c>
      <c r="N1000" s="171">
        <v>750000</v>
      </c>
      <c r="O1000" s="171">
        <v>560100</v>
      </c>
      <c r="P1000" s="171">
        <v>560100</v>
      </c>
      <c r="Q1000" s="171">
        <v>472500</v>
      </c>
      <c r="R1000" s="171">
        <v>472500</v>
      </c>
      <c r="S1000" s="171">
        <v>278100</v>
      </c>
      <c r="T1000" s="171">
        <v>278100</v>
      </c>
      <c r="U1000" s="171">
        <v>0</v>
      </c>
      <c r="V1000" s="171">
        <v>0</v>
      </c>
      <c r="W1000" s="171">
        <v>0</v>
      </c>
      <c r="X1000" s="171">
        <v>0</v>
      </c>
      <c r="Y1000" s="171">
        <v>0</v>
      </c>
      <c r="Z1000" s="171">
        <v>0</v>
      </c>
      <c r="AA1000" s="169"/>
      <c r="AB1000" s="169"/>
      <c r="AC1000" s="169"/>
      <c r="AD1000" s="169"/>
      <c r="AE1000" s="169"/>
      <c r="AF1000" s="169"/>
      <c r="AG1000" s="169"/>
      <c r="AH1000" s="169"/>
      <c r="AI1000" s="169"/>
      <c r="AJ1000" s="169"/>
      <c r="AK1000" s="169"/>
    </row>
    <row r="1001" spans="2:37" s="168" customFormat="1" ht="14.25" hidden="1" outlineLevel="2">
      <c r="B1001" s="168" t="s">
        <v>2</v>
      </c>
      <c r="D1001" s="170" t="s">
        <v>9</v>
      </c>
      <c r="E1001" s="171">
        <v>750000</v>
      </c>
      <c r="F1001" s="171">
        <v>750000</v>
      </c>
      <c r="G1001" s="171">
        <v>750000</v>
      </c>
      <c r="H1001" s="171">
        <v>750000</v>
      </c>
      <c r="I1001" s="171">
        <v>750000</v>
      </c>
      <c r="J1001" s="171">
        <v>750000</v>
      </c>
      <c r="K1001" s="171">
        <v>750000</v>
      </c>
      <c r="L1001" s="171">
        <v>750000</v>
      </c>
      <c r="M1001" s="171">
        <v>750000</v>
      </c>
      <c r="N1001" s="171">
        <v>750000</v>
      </c>
      <c r="O1001" s="171">
        <v>750000</v>
      </c>
      <c r="P1001" s="171">
        <v>750000</v>
      </c>
      <c r="Q1001" s="171">
        <v>750000</v>
      </c>
      <c r="R1001" s="171">
        <v>750000</v>
      </c>
      <c r="S1001" s="171">
        <v>750000</v>
      </c>
      <c r="T1001" s="171">
        <v>750000</v>
      </c>
      <c r="U1001" s="171">
        <v>666000</v>
      </c>
      <c r="V1001" s="171">
        <v>666000</v>
      </c>
      <c r="W1001" s="171">
        <v>521400</v>
      </c>
      <c r="X1001" s="171">
        <v>521400</v>
      </c>
      <c r="Y1001" s="171">
        <v>1067728</v>
      </c>
      <c r="Z1001" s="171">
        <v>1067728</v>
      </c>
      <c r="AA1001" s="169"/>
      <c r="AB1001" s="169"/>
      <c r="AC1001" s="169"/>
      <c r="AD1001" s="169"/>
      <c r="AE1001" s="169"/>
      <c r="AF1001" s="169"/>
      <c r="AG1001" s="169"/>
      <c r="AH1001" s="169"/>
      <c r="AI1001" s="169"/>
      <c r="AJ1001" s="169"/>
      <c r="AK1001" s="169"/>
    </row>
    <row r="1002" spans="2:37" s="168" customFormat="1" ht="14.25" hidden="1" outlineLevel="2">
      <c r="B1002" s="168" t="s">
        <v>2</v>
      </c>
      <c r="D1002" s="170" t="s">
        <v>10</v>
      </c>
      <c r="E1002" s="171">
        <v>0</v>
      </c>
      <c r="F1002" s="171">
        <v>0</v>
      </c>
      <c r="G1002" s="171">
        <v>0</v>
      </c>
      <c r="H1002" s="171">
        <v>0</v>
      </c>
      <c r="I1002" s="171">
        <v>0</v>
      </c>
      <c r="J1002" s="171">
        <v>0</v>
      </c>
      <c r="K1002" s="171">
        <v>0</v>
      </c>
      <c r="L1002" s="171">
        <v>0</v>
      </c>
      <c r="M1002" s="171">
        <v>0</v>
      </c>
      <c r="N1002" s="171">
        <v>0</v>
      </c>
      <c r="O1002" s="171">
        <v>0</v>
      </c>
      <c r="P1002" s="171">
        <v>0</v>
      </c>
      <c r="Q1002" s="171">
        <v>0</v>
      </c>
      <c r="R1002" s="171">
        <v>0</v>
      </c>
      <c r="S1002" s="171">
        <v>0</v>
      </c>
      <c r="T1002" s="171">
        <v>0</v>
      </c>
      <c r="U1002" s="171">
        <v>0</v>
      </c>
      <c r="V1002" s="171">
        <v>0</v>
      </c>
      <c r="W1002" s="171">
        <v>0</v>
      </c>
      <c r="X1002" s="171">
        <v>0</v>
      </c>
      <c r="Y1002" s="171">
        <v>0</v>
      </c>
      <c r="Z1002" s="171">
        <v>0</v>
      </c>
      <c r="AA1002" s="169"/>
      <c r="AB1002" s="169"/>
      <c r="AC1002" s="169"/>
      <c r="AD1002" s="169"/>
      <c r="AE1002" s="169"/>
      <c r="AF1002" s="169"/>
      <c r="AG1002" s="169"/>
      <c r="AH1002" s="169"/>
      <c r="AI1002" s="169"/>
      <c r="AJ1002" s="169"/>
      <c r="AK1002" s="169"/>
    </row>
    <row r="1003" spans="2:37" s="168" customFormat="1" ht="14.25" hidden="1" outlineLevel="2">
      <c r="B1003" s="168" t="s">
        <v>2</v>
      </c>
      <c r="D1003" s="170" t="s">
        <v>11</v>
      </c>
      <c r="E1003" s="171">
        <v>750000</v>
      </c>
      <c r="F1003" s="171">
        <v>750000</v>
      </c>
      <c r="G1003" s="171">
        <v>750000</v>
      </c>
      <c r="H1003" s="171">
        <v>750000</v>
      </c>
      <c r="I1003" s="171">
        <v>750000</v>
      </c>
      <c r="J1003" s="171">
        <v>750000</v>
      </c>
      <c r="K1003" s="171">
        <v>0</v>
      </c>
      <c r="L1003" s="171">
        <v>0</v>
      </c>
      <c r="M1003" s="171">
        <v>0</v>
      </c>
      <c r="N1003" s="171">
        <v>0</v>
      </c>
      <c r="O1003" s="171">
        <v>579450</v>
      </c>
      <c r="P1003" s="171">
        <v>579450</v>
      </c>
      <c r="Q1003" s="171">
        <v>532950</v>
      </c>
      <c r="R1003" s="171">
        <v>532950</v>
      </c>
      <c r="S1003" s="171">
        <v>471300</v>
      </c>
      <c r="T1003" s="171">
        <v>471300</v>
      </c>
      <c r="U1003" s="171">
        <v>294600</v>
      </c>
      <c r="V1003" s="171">
        <v>294600</v>
      </c>
      <c r="W1003" s="171">
        <v>87600</v>
      </c>
      <c r="X1003" s="171">
        <v>87600</v>
      </c>
      <c r="Y1003" s="171">
        <v>71835</v>
      </c>
      <c r="Z1003" s="171">
        <v>71835</v>
      </c>
      <c r="AA1003" s="169"/>
      <c r="AB1003" s="169"/>
      <c r="AC1003" s="169"/>
      <c r="AD1003" s="169"/>
      <c r="AE1003" s="169"/>
      <c r="AF1003" s="169"/>
      <c r="AG1003" s="169"/>
      <c r="AH1003" s="169"/>
      <c r="AI1003" s="169"/>
      <c r="AJ1003" s="169"/>
      <c r="AK1003" s="169"/>
    </row>
    <row r="1004" spans="2:37" s="168" customFormat="1" ht="14.25" hidden="1" outlineLevel="2">
      <c r="B1004" s="168" t="s">
        <v>2</v>
      </c>
      <c r="D1004" s="170" t="s">
        <v>12</v>
      </c>
      <c r="E1004" s="171">
        <v>0</v>
      </c>
      <c r="F1004" s="171">
        <v>0</v>
      </c>
      <c r="G1004" s="171">
        <v>0</v>
      </c>
      <c r="H1004" s="171">
        <v>0</v>
      </c>
      <c r="I1004" s="171">
        <v>0</v>
      </c>
      <c r="J1004" s="171">
        <v>0</v>
      </c>
      <c r="K1004" s="171">
        <v>0</v>
      </c>
      <c r="L1004" s="171">
        <v>0</v>
      </c>
      <c r="M1004" s="171">
        <v>0</v>
      </c>
      <c r="N1004" s="171">
        <v>0</v>
      </c>
      <c r="O1004" s="171">
        <v>0</v>
      </c>
      <c r="P1004" s="171">
        <v>0</v>
      </c>
      <c r="Q1004" s="171">
        <v>0</v>
      </c>
      <c r="R1004" s="171">
        <v>0</v>
      </c>
      <c r="S1004" s="171">
        <v>0</v>
      </c>
      <c r="T1004" s="171">
        <v>0</v>
      </c>
      <c r="U1004" s="171">
        <v>0</v>
      </c>
      <c r="V1004" s="171">
        <v>0</v>
      </c>
      <c r="W1004" s="171">
        <v>0</v>
      </c>
      <c r="X1004" s="171">
        <v>0</v>
      </c>
      <c r="Y1004" s="171">
        <v>0</v>
      </c>
      <c r="Z1004" s="171">
        <v>0</v>
      </c>
      <c r="AA1004" s="169"/>
      <c r="AB1004" s="169"/>
      <c r="AC1004" s="169"/>
      <c r="AD1004" s="169"/>
      <c r="AE1004" s="169"/>
      <c r="AF1004" s="169"/>
      <c r="AG1004" s="169"/>
      <c r="AH1004" s="169"/>
      <c r="AI1004" s="169"/>
      <c r="AJ1004" s="169"/>
      <c r="AK1004" s="169"/>
    </row>
    <row r="1005" spans="2:37" s="168" customFormat="1" ht="14.25" hidden="1" outlineLevel="2">
      <c r="B1005" s="168" t="s">
        <v>2</v>
      </c>
      <c r="D1005" s="170" t="s">
        <v>13</v>
      </c>
      <c r="E1005" s="171">
        <v>750000</v>
      </c>
      <c r="F1005" s="171">
        <v>750000</v>
      </c>
      <c r="G1005" s="171">
        <v>750000</v>
      </c>
      <c r="H1005" s="171">
        <v>750000</v>
      </c>
      <c r="I1005" s="171">
        <v>750000</v>
      </c>
      <c r="J1005" s="171">
        <v>750000</v>
      </c>
      <c r="K1005" s="171">
        <v>750000</v>
      </c>
      <c r="L1005" s="171">
        <v>750000</v>
      </c>
      <c r="M1005" s="171">
        <v>750000</v>
      </c>
      <c r="N1005" s="171">
        <v>750000</v>
      </c>
      <c r="O1005" s="171">
        <v>750000</v>
      </c>
      <c r="P1005" s="171">
        <v>750000</v>
      </c>
      <c r="Q1005" s="171">
        <v>750000</v>
      </c>
      <c r="R1005" s="171">
        <v>750000</v>
      </c>
      <c r="S1005" s="171">
        <v>750000</v>
      </c>
      <c r="T1005" s="171">
        <v>750000</v>
      </c>
      <c r="U1005" s="171">
        <v>750000</v>
      </c>
      <c r="V1005" s="171">
        <v>750000</v>
      </c>
      <c r="W1005" s="171">
        <v>750000</v>
      </c>
      <c r="X1005" s="171">
        <v>750000</v>
      </c>
      <c r="Y1005" s="171">
        <v>1316566</v>
      </c>
      <c r="Z1005" s="171">
        <v>1316566</v>
      </c>
      <c r="AA1005" s="169"/>
      <c r="AB1005" s="169"/>
      <c r="AC1005" s="169"/>
      <c r="AD1005" s="169"/>
      <c r="AE1005" s="169"/>
      <c r="AF1005" s="169"/>
      <c r="AG1005" s="169"/>
      <c r="AH1005" s="169"/>
      <c r="AI1005" s="169"/>
      <c r="AJ1005" s="169"/>
      <c r="AK1005" s="169"/>
    </row>
    <row r="1006" spans="2:37" s="168" customFormat="1" ht="14.25" hidden="1" outlineLevel="2">
      <c r="B1006" s="168" t="s">
        <v>2</v>
      </c>
      <c r="D1006" s="170" t="s">
        <v>14</v>
      </c>
      <c r="E1006" s="171">
        <v>0</v>
      </c>
      <c r="F1006" s="171">
        <v>0</v>
      </c>
      <c r="G1006" s="171">
        <v>0</v>
      </c>
      <c r="H1006" s="171">
        <v>0</v>
      </c>
      <c r="I1006" s="171">
        <v>0</v>
      </c>
      <c r="J1006" s="171">
        <v>0</v>
      </c>
      <c r="K1006" s="171">
        <v>0</v>
      </c>
      <c r="L1006" s="171">
        <v>0</v>
      </c>
      <c r="M1006" s="171">
        <v>0</v>
      </c>
      <c r="N1006" s="171">
        <v>0</v>
      </c>
      <c r="O1006" s="171">
        <v>258150</v>
      </c>
      <c r="P1006" s="171">
        <v>258150</v>
      </c>
      <c r="Q1006" s="171">
        <v>182850</v>
      </c>
      <c r="R1006" s="171">
        <v>182850</v>
      </c>
      <c r="S1006" s="171">
        <v>249600</v>
      </c>
      <c r="T1006" s="171">
        <v>249600</v>
      </c>
      <c r="U1006" s="171">
        <v>248550</v>
      </c>
      <c r="V1006" s="171">
        <v>248550</v>
      </c>
      <c r="W1006" s="171">
        <v>185700</v>
      </c>
      <c r="X1006" s="171">
        <v>185700</v>
      </c>
      <c r="Y1006" s="171">
        <v>103195</v>
      </c>
      <c r="Z1006" s="171">
        <v>103195</v>
      </c>
      <c r="AA1006" s="169"/>
      <c r="AB1006" s="169"/>
      <c r="AC1006" s="169"/>
      <c r="AD1006" s="169"/>
      <c r="AE1006" s="169"/>
      <c r="AF1006" s="169"/>
      <c r="AG1006" s="169"/>
      <c r="AH1006" s="169"/>
      <c r="AI1006" s="169"/>
      <c r="AJ1006" s="169"/>
      <c r="AK1006" s="169"/>
    </row>
    <row r="1007" spans="2:37" s="168" customFormat="1" ht="14.25" hidden="1" outlineLevel="2">
      <c r="B1007" s="168" t="s">
        <v>2</v>
      </c>
      <c r="D1007" s="170" t="s">
        <v>15</v>
      </c>
      <c r="E1007" s="171">
        <v>0</v>
      </c>
      <c r="F1007" s="171">
        <v>0</v>
      </c>
      <c r="G1007" s="171">
        <v>0</v>
      </c>
      <c r="H1007" s="171">
        <v>0</v>
      </c>
      <c r="I1007" s="171">
        <v>0</v>
      </c>
      <c r="J1007" s="171">
        <v>0</v>
      </c>
      <c r="K1007" s="171">
        <v>0</v>
      </c>
      <c r="L1007" s="171">
        <v>0</v>
      </c>
      <c r="M1007" s="171">
        <v>0</v>
      </c>
      <c r="N1007" s="171">
        <v>0</v>
      </c>
      <c r="O1007" s="171">
        <v>430050</v>
      </c>
      <c r="P1007" s="171">
        <v>430050</v>
      </c>
      <c r="Q1007" s="171">
        <v>99000</v>
      </c>
      <c r="R1007" s="171">
        <v>99000</v>
      </c>
      <c r="S1007" s="171">
        <v>0</v>
      </c>
      <c r="T1007" s="171">
        <v>0</v>
      </c>
      <c r="U1007" s="171">
        <v>0</v>
      </c>
      <c r="V1007" s="171">
        <v>0</v>
      </c>
      <c r="W1007" s="171">
        <v>0</v>
      </c>
      <c r="X1007" s="171">
        <v>0</v>
      </c>
      <c r="Y1007" s="171">
        <v>0</v>
      </c>
      <c r="Z1007" s="171">
        <v>0</v>
      </c>
      <c r="AA1007" s="169"/>
      <c r="AB1007" s="169"/>
      <c r="AC1007" s="169"/>
      <c r="AD1007" s="169"/>
      <c r="AE1007" s="169"/>
      <c r="AF1007" s="169"/>
      <c r="AG1007" s="169"/>
      <c r="AH1007" s="169"/>
      <c r="AI1007" s="169"/>
      <c r="AJ1007" s="169"/>
      <c r="AK1007" s="169"/>
    </row>
    <row r="1008" spans="2:37" s="168" customFormat="1" ht="14.25" hidden="1" outlineLevel="2">
      <c r="B1008" s="168" t="s">
        <v>2</v>
      </c>
      <c r="D1008" s="170" t="s">
        <v>219</v>
      </c>
      <c r="E1008" s="171">
        <v>0</v>
      </c>
      <c r="F1008" s="171">
        <v>0</v>
      </c>
      <c r="G1008" s="171">
        <v>0</v>
      </c>
      <c r="H1008" s="171">
        <v>0</v>
      </c>
      <c r="I1008" s="171">
        <v>0</v>
      </c>
      <c r="J1008" s="171">
        <v>0</v>
      </c>
      <c r="K1008" s="171">
        <v>0</v>
      </c>
      <c r="L1008" s="171">
        <v>0</v>
      </c>
      <c r="M1008" s="171">
        <v>0</v>
      </c>
      <c r="N1008" s="171">
        <v>0</v>
      </c>
      <c r="O1008" s="171">
        <v>0</v>
      </c>
      <c r="P1008" s="171">
        <v>0</v>
      </c>
      <c r="Q1008" s="171">
        <v>750000</v>
      </c>
      <c r="R1008" s="171">
        <v>750000</v>
      </c>
      <c r="S1008" s="171">
        <v>750000</v>
      </c>
      <c r="T1008" s="171">
        <v>750000</v>
      </c>
      <c r="U1008" s="171">
        <v>750000</v>
      </c>
      <c r="V1008" s="171">
        <v>750000</v>
      </c>
      <c r="W1008" s="171">
        <v>750000</v>
      </c>
      <c r="X1008" s="171">
        <v>750000</v>
      </c>
      <c r="Y1008" s="171">
        <v>1316566</v>
      </c>
      <c r="Z1008" s="171">
        <v>1316566</v>
      </c>
      <c r="AA1008" s="169"/>
      <c r="AB1008" s="169"/>
      <c r="AC1008" s="169"/>
      <c r="AD1008" s="169"/>
      <c r="AE1008" s="169"/>
      <c r="AF1008" s="169"/>
      <c r="AG1008" s="169"/>
      <c r="AH1008" s="169"/>
      <c r="AI1008" s="169"/>
      <c r="AJ1008" s="169"/>
      <c r="AK1008" s="169"/>
    </row>
    <row r="1009" spans="2:37" s="168" customFormat="1" ht="14.25" hidden="1" outlineLevel="2">
      <c r="B1009" s="168" t="s">
        <v>2</v>
      </c>
      <c r="D1009" s="170" t="s">
        <v>220</v>
      </c>
      <c r="E1009" s="171">
        <v>0</v>
      </c>
      <c r="F1009" s="171">
        <v>0</v>
      </c>
      <c r="G1009" s="171">
        <v>0</v>
      </c>
      <c r="H1009" s="171">
        <v>0</v>
      </c>
      <c r="I1009" s="171">
        <v>0</v>
      </c>
      <c r="J1009" s="171">
        <v>0</v>
      </c>
      <c r="K1009" s="171">
        <v>0</v>
      </c>
      <c r="L1009" s="171">
        <v>0</v>
      </c>
      <c r="M1009" s="171">
        <v>0</v>
      </c>
      <c r="N1009" s="171">
        <v>0</v>
      </c>
      <c r="O1009" s="171">
        <v>128100</v>
      </c>
      <c r="P1009" s="171">
        <v>128100</v>
      </c>
      <c r="Q1009" s="171">
        <v>0</v>
      </c>
      <c r="R1009" s="171">
        <v>0</v>
      </c>
      <c r="S1009" s="171">
        <v>0</v>
      </c>
      <c r="T1009" s="171">
        <v>0</v>
      </c>
      <c r="U1009" s="171">
        <v>0</v>
      </c>
      <c r="V1009" s="171">
        <v>0</v>
      </c>
      <c r="W1009" s="171">
        <v>0</v>
      </c>
      <c r="X1009" s="171">
        <v>0</v>
      </c>
      <c r="Y1009" s="171">
        <v>0</v>
      </c>
      <c r="Z1009" s="171">
        <v>0</v>
      </c>
      <c r="AA1009" s="169"/>
      <c r="AB1009" s="169"/>
      <c r="AC1009" s="169"/>
      <c r="AD1009" s="169"/>
      <c r="AE1009" s="169"/>
      <c r="AF1009" s="169"/>
      <c r="AG1009" s="169"/>
      <c r="AH1009" s="169"/>
      <c r="AI1009" s="169"/>
      <c r="AJ1009" s="169"/>
      <c r="AK1009" s="169"/>
    </row>
    <row r="1010" spans="2:37" s="168" customFormat="1" ht="14.25" hidden="1" outlineLevel="2">
      <c r="B1010" s="168" t="s">
        <v>2</v>
      </c>
      <c r="D1010" s="170" t="s">
        <v>18</v>
      </c>
      <c r="E1010" s="171">
        <v>0</v>
      </c>
      <c r="F1010" s="171">
        <v>0</v>
      </c>
      <c r="G1010" s="171">
        <v>0</v>
      </c>
      <c r="H1010" s="171">
        <v>0</v>
      </c>
      <c r="I1010" s="171">
        <v>0</v>
      </c>
      <c r="J1010" s="171">
        <v>0</v>
      </c>
      <c r="K1010" s="171">
        <v>0</v>
      </c>
      <c r="L1010" s="171">
        <v>0</v>
      </c>
      <c r="M1010" s="171">
        <v>0</v>
      </c>
      <c r="N1010" s="171">
        <v>0</v>
      </c>
      <c r="O1010" s="171">
        <v>801900</v>
      </c>
      <c r="P1010" s="171">
        <v>801900</v>
      </c>
      <c r="Q1010" s="171">
        <v>511050</v>
      </c>
      <c r="R1010" s="171">
        <v>511050</v>
      </c>
      <c r="S1010" s="171">
        <v>414900</v>
      </c>
      <c r="T1010" s="171">
        <v>414900</v>
      </c>
      <c r="U1010" s="171">
        <v>190800</v>
      </c>
      <c r="V1010" s="171">
        <v>190800</v>
      </c>
      <c r="W1010" s="171">
        <v>108300</v>
      </c>
      <c r="X1010" s="171">
        <v>108300</v>
      </c>
      <c r="Y1010" s="171">
        <v>384514</v>
      </c>
      <c r="Z1010" s="171">
        <v>384514</v>
      </c>
      <c r="AA1010" s="169"/>
      <c r="AB1010" s="169"/>
      <c r="AC1010" s="169"/>
      <c r="AD1010" s="169"/>
      <c r="AE1010" s="169"/>
      <c r="AF1010" s="169"/>
      <c r="AG1010" s="169"/>
      <c r="AH1010" s="169"/>
      <c r="AI1010" s="169"/>
      <c r="AJ1010" s="169"/>
      <c r="AK1010" s="169"/>
    </row>
    <row r="1011" spans="2:37" s="168" customFormat="1" ht="14.25" hidden="1" outlineLevel="2">
      <c r="B1011" s="168" t="s">
        <v>2</v>
      </c>
      <c r="D1011" s="170" t="s">
        <v>19</v>
      </c>
      <c r="E1011" s="171">
        <v>0</v>
      </c>
      <c r="F1011" s="171">
        <v>0</v>
      </c>
      <c r="G1011" s="171">
        <v>0</v>
      </c>
      <c r="H1011" s="171">
        <v>0</v>
      </c>
      <c r="I1011" s="171">
        <v>0</v>
      </c>
      <c r="J1011" s="171">
        <v>0</v>
      </c>
      <c r="K1011" s="171">
        <v>0</v>
      </c>
      <c r="L1011" s="171">
        <v>0</v>
      </c>
      <c r="M1011" s="171">
        <v>0</v>
      </c>
      <c r="N1011" s="171">
        <v>0</v>
      </c>
      <c r="O1011" s="171">
        <v>0</v>
      </c>
      <c r="P1011" s="171">
        <v>0</v>
      </c>
      <c r="Q1011" s="171">
        <v>750000</v>
      </c>
      <c r="R1011" s="171">
        <v>750000</v>
      </c>
      <c r="S1011" s="171">
        <v>750000</v>
      </c>
      <c r="T1011" s="171">
        <v>750000</v>
      </c>
      <c r="U1011" s="171">
        <v>750000</v>
      </c>
      <c r="V1011" s="171">
        <v>750000</v>
      </c>
      <c r="W1011" s="171">
        <v>678900</v>
      </c>
      <c r="X1011" s="171">
        <v>678900</v>
      </c>
      <c r="Y1011" s="171">
        <v>885726</v>
      </c>
      <c r="Z1011" s="171">
        <v>885726</v>
      </c>
      <c r="AA1011" s="169"/>
      <c r="AB1011" s="169"/>
      <c r="AC1011" s="169"/>
      <c r="AD1011" s="169"/>
      <c r="AE1011" s="169"/>
      <c r="AF1011" s="169"/>
      <c r="AG1011" s="169"/>
      <c r="AH1011" s="169"/>
      <c r="AI1011" s="169"/>
      <c r="AJ1011" s="169"/>
      <c r="AK1011" s="169"/>
    </row>
    <row r="1012" spans="2:37" s="168" customFormat="1" ht="14.25" hidden="1" outlineLevel="2">
      <c r="B1012" s="168" t="s">
        <v>2</v>
      </c>
      <c r="D1012" s="170" t="s">
        <v>221</v>
      </c>
      <c r="E1012" s="171">
        <v>750000</v>
      </c>
      <c r="F1012" s="171">
        <v>750000</v>
      </c>
      <c r="G1012" s="171">
        <v>750000</v>
      </c>
      <c r="H1012" s="171">
        <v>750000</v>
      </c>
      <c r="I1012" s="171">
        <v>0</v>
      </c>
      <c r="J1012" s="171">
        <v>0</v>
      </c>
      <c r="K1012" s="171">
        <v>750000</v>
      </c>
      <c r="L1012" s="171">
        <v>750000</v>
      </c>
      <c r="M1012" s="171">
        <v>750000</v>
      </c>
      <c r="N1012" s="171">
        <v>750000</v>
      </c>
      <c r="O1012" s="171">
        <v>604800</v>
      </c>
      <c r="P1012" s="171">
        <v>604800</v>
      </c>
      <c r="Q1012" s="171">
        <v>472050</v>
      </c>
      <c r="R1012" s="171">
        <v>472050</v>
      </c>
      <c r="S1012" s="171">
        <v>418050</v>
      </c>
      <c r="T1012" s="171">
        <v>418050</v>
      </c>
      <c r="U1012" s="171">
        <v>366900</v>
      </c>
      <c r="V1012" s="171">
        <v>366900</v>
      </c>
      <c r="W1012" s="171">
        <v>391500</v>
      </c>
      <c r="X1012" s="171">
        <v>391500</v>
      </c>
      <c r="Y1012" s="171">
        <v>548899</v>
      </c>
      <c r="Z1012" s="171">
        <v>548899</v>
      </c>
      <c r="AA1012" s="169"/>
      <c r="AB1012" s="169"/>
      <c r="AC1012" s="169"/>
      <c r="AD1012" s="169"/>
      <c r="AE1012" s="169"/>
      <c r="AF1012" s="169"/>
      <c r="AG1012" s="169"/>
      <c r="AH1012" s="169"/>
      <c r="AI1012" s="169"/>
      <c r="AJ1012" s="169"/>
      <c r="AK1012" s="169"/>
    </row>
    <row r="1013" spans="2:37" s="168" customFormat="1" ht="14.25" hidden="1" outlineLevel="2">
      <c r="B1013" s="168" t="s">
        <v>2</v>
      </c>
      <c r="D1013" s="170" t="s">
        <v>222</v>
      </c>
      <c r="E1013" s="171">
        <v>0</v>
      </c>
      <c r="F1013" s="171">
        <v>0</v>
      </c>
      <c r="G1013" s="171">
        <v>0</v>
      </c>
      <c r="H1013" s="171">
        <v>0</v>
      </c>
      <c r="I1013" s="171">
        <v>0</v>
      </c>
      <c r="J1013" s="171">
        <v>0</v>
      </c>
      <c r="K1013" s="171">
        <v>0</v>
      </c>
      <c r="L1013" s="171">
        <v>0</v>
      </c>
      <c r="M1013" s="171">
        <v>0</v>
      </c>
      <c r="N1013" s="171">
        <v>0</v>
      </c>
      <c r="O1013" s="171">
        <v>367500</v>
      </c>
      <c r="P1013" s="171">
        <v>367500</v>
      </c>
      <c r="Q1013" s="171">
        <v>324150</v>
      </c>
      <c r="R1013" s="171">
        <v>324150</v>
      </c>
      <c r="S1013" s="171">
        <v>313650</v>
      </c>
      <c r="T1013" s="171">
        <v>313650</v>
      </c>
      <c r="U1013" s="171">
        <v>154500</v>
      </c>
      <c r="V1013" s="171">
        <v>154500</v>
      </c>
      <c r="W1013" s="171">
        <v>14850</v>
      </c>
      <c r="X1013" s="171">
        <v>14850</v>
      </c>
      <c r="Y1013" s="171">
        <v>0</v>
      </c>
      <c r="Z1013" s="171">
        <v>0</v>
      </c>
      <c r="AA1013" s="169"/>
      <c r="AB1013" s="169"/>
      <c r="AC1013" s="169"/>
      <c r="AD1013" s="169"/>
      <c r="AE1013" s="169"/>
      <c r="AF1013" s="169"/>
      <c r="AG1013" s="169"/>
      <c r="AH1013" s="169"/>
      <c r="AI1013" s="169"/>
      <c r="AJ1013" s="169"/>
      <c r="AK1013" s="169"/>
    </row>
    <row r="1014" spans="2:37" s="168" customFormat="1" ht="14.25" hidden="1" outlineLevel="2">
      <c r="B1014" s="168" t="s">
        <v>2</v>
      </c>
      <c r="D1014" s="170" t="s">
        <v>22</v>
      </c>
      <c r="E1014" s="171">
        <v>0</v>
      </c>
      <c r="F1014" s="171">
        <v>0</v>
      </c>
      <c r="G1014" s="171">
        <v>0</v>
      </c>
      <c r="H1014" s="171">
        <v>0</v>
      </c>
      <c r="I1014" s="171">
        <v>0</v>
      </c>
      <c r="J1014" s="171">
        <v>0</v>
      </c>
      <c r="K1014" s="171">
        <v>0</v>
      </c>
      <c r="L1014" s="171">
        <v>0</v>
      </c>
      <c r="M1014" s="171">
        <v>0</v>
      </c>
      <c r="N1014" s="171">
        <v>0</v>
      </c>
      <c r="O1014" s="171">
        <v>157050</v>
      </c>
      <c r="P1014" s="171">
        <v>157050</v>
      </c>
      <c r="Q1014" s="171">
        <v>0</v>
      </c>
      <c r="R1014" s="171">
        <v>0</v>
      </c>
      <c r="S1014" s="171">
        <v>0</v>
      </c>
      <c r="T1014" s="171">
        <v>0</v>
      </c>
      <c r="U1014" s="171">
        <v>0</v>
      </c>
      <c r="V1014" s="171">
        <v>0</v>
      </c>
      <c r="W1014" s="171">
        <v>0</v>
      </c>
      <c r="X1014" s="171">
        <v>0</v>
      </c>
      <c r="Y1014" s="171">
        <v>0</v>
      </c>
      <c r="Z1014" s="171">
        <v>0</v>
      </c>
      <c r="AA1014" s="169"/>
      <c r="AB1014" s="169"/>
      <c r="AC1014" s="169"/>
      <c r="AD1014" s="169"/>
      <c r="AE1014" s="169"/>
      <c r="AF1014" s="169"/>
      <c r="AG1014" s="169"/>
      <c r="AH1014" s="169"/>
      <c r="AI1014" s="169"/>
      <c r="AJ1014" s="169"/>
      <c r="AK1014" s="169"/>
    </row>
    <row r="1015" spans="2:37" s="168" customFormat="1" ht="14.25" hidden="1" outlineLevel="2">
      <c r="B1015" s="168" t="s">
        <v>2</v>
      </c>
      <c r="D1015" s="170" t="s">
        <v>23</v>
      </c>
      <c r="E1015" s="171">
        <v>750000</v>
      </c>
      <c r="F1015" s="171">
        <v>750000</v>
      </c>
      <c r="G1015" s="171">
        <v>750000</v>
      </c>
      <c r="H1015" s="171">
        <v>750000</v>
      </c>
      <c r="I1015" s="171">
        <v>750000</v>
      </c>
      <c r="J1015" s="171">
        <v>750000</v>
      </c>
      <c r="K1015" s="171">
        <v>750000</v>
      </c>
      <c r="L1015" s="171">
        <v>750000</v>
      </c>
      <c r="M1015" s="171">
        <v>750000</v>
      </c>
      <c r="N1015" s="171">
        <v>750000</v>
      </c>
      <c r="O1015" s="171">
        <v>750000</v>
      </c>
      <c r="P1015" s="171">
        <v>750000</v>
      </c>
      <c r="Q1015" s="171">
        <v>750000</v>
      </c>
      <c r="R1015" s="171">
        <v>750000</v>
      </c>
      <c r="S1015" s="171">
        <v>750000</v>
      </c>
      <c r="T1015" s="171">
        <v>750000</v>
      </c>
      <c r="U1015" s="171">
        <v>750000</v>
      </c>
      <c r="V1015" s="171">
        <v>750000</v>
      </c>
      <c r="W1015" s="171">
        <v>750000</v>
      </c>
      <c r="X1015" s="171">
        <v>750000</v>
      </c>
      <c r="Y1015" s="171">
        <v>1316566</v>
      </c>
      <c r="Z1015" s="171">
        <v>1316566</v>
      </c>
      <c r="AA1015" s="169"/>
      <c r="AB1015" s="169"/>
      <c r="AC1015" s="169"/>
      <c r="AD1015" s="169"/>
      <c r="AE1015" s="169"/>
      <c r="AF1015" s="169"/>
      <c r="AG1015" s="169"/>
      <c r="AH1015" s="169"/>
      <c r="AI1015" s="169"/>
      <c r="AJ1015" s="169"/>
      <c r="AK1015" s="169"/>
    </row>
    <row r="1016" spans="2:37" s="168" customFormat="1" ht="14.25" hidden="1" outlineLevel="2">
      <c r="B1016" s="168" t="s">
        <v>2</v>
      </c>
      <c r="D1016" s="170" t="s">
        <v>24</v>
      </c>
      <c r="E1016" s="171">
        <v>0</v>
      </c>
      <c r="F1016" s="171">
        <v>0</v>
      </c>
      <c r="G1016" s="171">
        <v>0</v>
      </c>
      <c r="H1016" s="171">
        <v>0</v>
      </c>
      <c r="I1016" s="171">
        <v>0</v>
      </c>
      <c r="J1016" s="171">
        <v>0</v>
      </c>
      <c r="K1016" s="171">
        <v>0</v>
      </c>
      <c r="L1016" s="171">
        <v>0</v>
      </c>
      <c r="M1016" s="171">
        <v>0</v>
      </c>
      <c r="N1016" s="171">
        <v>0</v>
      </c>
      <c r="O1016" s="171">
        <v>0</v>
      </c>
      <c r="P1016" s="171">
        <v>0</v>
      </c>
      <c r="Q1016" s="171">
        <v>0</v>
      </c>
      <c r="R1016" s="171">
        <v>0</v>
      </c>
      <c r="S1016" s="171">
        <v>0</v>
      </c>
      <c r="T1016" s="171">
        <v>0</v>
      </c>
      <c r="U1016" s="171">
        <v>0</v>
      </c>
      <c r="V1016" s="171">
        <v>0</v>
      </c>
      <c r="W1016" s="171">
        <v>0</v>
      </c>
      <c r="X1016" s="171">
        <v>0</v>
      </c>
      <c r="Y1016" s="171">
        <v>0</v>
      </c>
      <c r="Z1016" s="171">
        <v>0</v>
      </c>
      <c r="AA1016" s="169"/>
      <c r="AB1016" s="169"/>
      <c r="AC1016" s="169"/>
      <c r="AD1016" s="169"/>
      <c r="AE1016" s="169"/>
      <c r="AF1016" s="169"/>
      <c r="AG1016" s="169"/>
      <c r="AH1016" s="169"/>
      <c r="AI1016" s="169"/>
      <c r="AJ1016" s="169"/>
      <c r="AK1016" s="169"/>
    </row>
    <row r="1017" spans="2:37" s="168" customFormat="1" ht="14.25" hidden="1" outlineLevel="2">
      <c r="B1017" s="168" t="s">
        <v>2</v>
      </c>
      <c r="D1017" s="170" t="s">
        <v>25</v>
      </c>
      <c r="E1017" s="171">
        <v>0</v>
      </c>
      <c r="F1017" s="171">
        <v>0</v>
      </c>
      <c r="G1017" s="171">
        <v>0</v>
      </c>
      <c r="H1017" s="171">
        <v>0</v>
      </c>
      <c r="I1017" s="171">
        <v>0</v>
      </c>
      <c r="J1017" s="171">
        <v>0</v>
      </c>
      <c r="K1017" s="171">
        <v>0</v>
      </c>
      <c r="L1017" s="171">
        <v>0</v>
      </c>
      <c r="M1017" s="171">
        <v>0</v>
      </c>
      <c r="N1017" s="171">
        <v>0</v>
      </c>
      <c r="O1017" s="171">
        <v>355650</v>
      </c>
      <c r="P1017" s="171">
        <v>355650</v>
      </c>
      <c r="Q1017" s="171">
        <v>285150</v>
      </c>
      <c r="R1017" s="171">
        <v>285150</v>
      </c>
      <c r="S1017" s="171">
        <v>277050</v>
      </c>
      <c r="T1017" s="171">
        <v>277050</v>
      </c>
      <c r="U1017" s="171">
        <v>200250</v>
      </c>
      <c r="V1017" s="171">
        <v>200250</v>
      </c>
      <c r="W1017" s="171">
        <v>199650</v>
      </c>
      <c r="X1017" s="171">
        <v>199650</v>
      </c>
      <c r="Y1017" s="171">
        <v>272903</v>
      </c>
      <c r="Z1017" s="171">
        <v>272903</v>
      </c>
      <c r="AA1017" s="169"/>
      <c r="AB1017" s="169"/>
      <c r="AC1017" s="169"/>
      <c r="AD1017" s="169"/>
      <c r="AE1017" s="169"/>
      <c r="AF1017" s="169"/>
      <c r="AG1017" s="169"/>
      <c r="AH1017" s="169"/>
      <c r="AI1017" s="169"/>
      <c r="AJ1017" s="169"/>
      <c r="AK1017" s="169"/>
    </row>
    <row r="1018" spans="2:37" s="168" customFormat="1" ht="14.25" hidden="1" outlineLevel="2">
      <c r="B1018" s="168" t="s">
        <v>2</v>
      </c>
      <c r="D1018" s="170" t="s">
        <v>26</v>
      </c>
      <c r="E1018" s="171">
        <v>0</v>
      </c>
      <c r="F1018" s="171">
        <v>0</v>
      </c>
      <c r="G1018" s="171">
        <v>0</v>
      </c>
      <c r="H1018" s="171">
        <v>0</v>
      </c>
      <c r="I1018" s="171">
        <v>0</v>
      </c>
      <c r="J1018" s="171">
        <v>0</v>
      </c>
      <c r="K1018" s="171">
        <v>0</v>
      </c>
      <c r="L1018" s="171">
        <v>0</v>
      </c>
      <c r="M1018" s="171">
        <v>0</v>
      </c>
      <c r="N1018" s="171">
        <v>0</v>
      </c>
      <c r="O1018" s="171">
        <v>0</v>
      </c>
      <c r="P1018" s="171">
        <v>0</v>
      </c>
      <c r="Q1018" s="171">
        <v>0</v>
      </c>
      <c r="R1018" s="171">
        <v>0</v>
      </c>
      <c r="S1018" s="171">
        <v>0</v>
      </c>
      <c r="T1018" s="171">
        <v>0</v>
      </c>
      <c r="U1018" s="171">
        <v>0</v>
      </c>
      <c r="V1018" s="171">
        <v>0</v>
      </c>
      <c r="W1018" s="171">
        <v>0</v>
      </c>
      <c r="X1018" s="171">
        <v>0</v>
      </c>
      <c r="Y1018" s="171">
        <v>0</v>
      </c>
      <c r="Z1018" s="171">
        <v>0</v>
      </c>
      <c r="AA1018" s="169"/>
      <c r="AB1018" s="169"/>
      <c r="AC1018" s="169"/>
      <c r="AD1018" s="169"/>
      <c r="AE1018" s="169"/>
      <c r="AF1018" s="169"/>
      <c r="AG1018" s="169"/>
      <c r="AH1018" s="169"/>
      <c r="AI1018" s="169"/>
      <c r="AJ1018" s="169"/>
      <c r="AK1018" s="169"/>
    </row>
    <row r="1019" spans="2:37" s="168" customFormat="1" ht="14.25" hidden="1" outlineLevel="2">
      <c r="B1019" s="168" t="s">
        <v>2</v>
      </c>
      <c r="D1019" s="170" t="s">
        <v>27</v>
      </c>
      <c r="E1019" s="171">
        <v>750000</v>
      </c>
      <c r="F1019" s="171">
        <v>750000</v>
      </c>
      <c r="G1019" s="171">
        <v>750000</v>
      </c>
      <c r="H1019" s="171">
        <v>750000</v>
      </c>
      <c r="I1019" s="171">
        <v>750000</v>
      </c>
      <c r="J1019" s="171">
        <v>750000</v>
      </c>
      <c r="K1019" s="171">
        <v>750000</v>
      </c>
      <c r="L1019" s="171">
        <v>750000</v>
      </c>
      <c r="M1019" s="171">
        <v>750000</v>
      </c>
      <c r="N1019" s="171">
        <v>750000</v>
      </c>
      <c r="O1019" s="171">
        <v>750000</v>
      </c>
      <c r="P1019" s="171">
        <v>750000</v>
      </c>
      <c r="Q1019" s="171">
        <v>750000</v>
      </c>
      <c r="R1019" s="171">
        <v>750000</v>
      </c>
      <c r="S1019" s="171">
        <v>750000</v>
      </c>
      <c r="T1019" s="171">
        <v>750000</v>
      </c>
      <c r="U1019" s="171">
        <v>750000</v>
      </c>
      <c r="V1019" s="171">
        <v>750000</v>
      </c>
      <c r="W1019" s="171">
        <v>750000</v>
      </c>
      <c r="X1019" s="171">
        <v>750000</v>
      </c>
      <c r="Y1019" s="171">
        <v>1316566</v>
      </c>
      <c r="Z1019" s="171">
        <v>1316566</v>
      </c>
      <c r="AA1019" s="169"/>
      <c r="AB1019" s="169"/>
      <c r="AC1019" s="169"/>
      <c r="AD1019" s="169"/>
      <c r="AE1019" s="169"/>
      <c r="AF1019" s="169"/>
      <c r="AG1019" s="169"/>
      <c r="AH1019" s="169"/>
      <c r="AI1019" s="169"/>
      <c r="AJ1019" s="169"/>
      <c r="AK1019" s="169"/>
    </row>
    <row r="1020" spans="2:37" s="168" customFormat="1" ht="14.25" hidden="1" outlineLevel="2">
      <c r="B1020" s="168" t="s">
        <v>2</v>
      </c>
      <c r="D1020" s="170" t="s">
        <v>28</v>
      </c>
      <c r="E1020" s="171">
        <v>0</v>
      </c>
      <c r="F1020" s="171">
        <v>0</v>
      </c>
      <c r="G1020" s="171">
        <v>0</v>
      </c>
      <c r="H1020" s="171">
        <v>0</v>
      </c>
      <c r="I1020" s="171">
        <v>0</v>
      </c>
      <c r="J1020" s="171">
        <v>0</v>
      </c>
      <c r="K1020" s="171">
        <v>0</v>
      </c>
      <c r="L1020" s="171">
        <v>0</v>
      </c>
      <c r="M1020" s="171">
        <v>0</v>
      </c>
      <c r="N1020" s="171">
        <v>0</v>
      </c>
      <c r="O1020" s="171">
        <v>586050</v>
      </c>
      <c r="P1020" s="171">
        <v>586050</v>
      </c>
      <c r="Q1020" s="171">
        <v>580050</v>
      </c>
      <c r="R1020" s="171">
        <v>580050</v>
      </c>
      <c r="S1020" s="171">
        <v>660600</v>
      </c>
      <c r="T1020" s="171">
        <v>660600</v>
      </c>
      <c r="U1020" s="171">
        <v>661650</v>
      </c>
      <c r="V1020" s="171">
        <v>661650</v>
      </c>
      <c r="W1020" s="171">
        <v>647700</v>
      </c>
      <c r="X1020" s="171">
        <v>647700</v>
      </c>
      <c r="Y1020" s="171">
        <v>1084895</v>
      </c>
      <c r="Z1020" s="171">
        <v>1084895</v>
      </c>
      <c r="AA1020" s="169"/>
      <c r="AB1020" s="169"/>
      <c r="AC1020" s="169"/>
      <c r="AD1020" s="169"/>
      <c r="AE1020" s="169"/>
      <c r="AF1020" s="169"/>
      <c r="AG1020" s="169"/>
      <c r="AH1020" s="169"/>
      <c r="AI1020" s="169"/>
      <c r="AJ1020" s="169"/>
      <c r="AK1020" s="169"/>
    </row>
    <row r="1021" spans="2:37" s="168" customFormat="1" ht="14.25" hidden="1" outlineLevel="2">
      <c r="B1021" s="168" t="s">
        <v>2</v>
      </c>
      <c r="D1021" s="170" t="s">
        <v>223</v>
      </c>
      <c r="E1021" s="171">
        <v>0</v>
      </c>
      <c r="F1021" s="171">
        <v>0</v>
      </c>
      <c r="G1021" s="171">
        <v>0</v>
      </c>
      <c r="H1021" s="171">
        <v>0</v>
      </c>
      <c r="I1021" s="171">
        <v>0</v>
      </c>
      <c r="J1021" s="171">
        <v>0</v>
      </c>
      <c r="K1021" s="171">
        <v>0</v>
      </c>
      <c r="L1021" s="171">
        <v>0</v>
      </c>
      <c r="M1021" s="171">
        <v>0</v>
      </c>
      <c r="N1021" s="171">
        <v>0</v>
      </c>
      <c r="O1021" s="171">
        <v>375000</v>
      </c>
      <c r="P1021" s="171">
        <v>375000</v>
      </c>
      <c r="Q1021" s="171">
        <v>0</v>
      </c>
      <c r="R1021" s="171">
        <v>0</v>
      </c>
      <c r="S1021" s="171">
        <v>0</v>
      </c>
      <c r="T1021" s="171">
        <v>0</v>
      </c>
      <c r="U1021" s="171">
        <v>0</v>
      </c>
      <c r="V1021" s="171">
        <v>0</v>
      </c>
      <c r="W1021" s="171">
        <v>0</v>
      </c>
      <c r="X1021" s="171">
        <v>0</v>
      </c>
      <c r="Y1021" s="171">
        <v>0</v>
      </c>
      <c r="Z1021" s="171">
        <v>0</v>
      </c>
      <c r="AA1021" s="169"/>
      <c r="AB1021" s="169"/>
      <c r="AC1021" s="169"/>
      <c r="AD1021" s="169"/>
      <c r="AE1021" s="169"/>
      <c r="AF1021" s="169"/>
      <c r="AG1021" s="169"/>
      <c r="AH1021" s="169"/>
      <c r="AI1021" s="169"/>
      <c r="AJ1021" s="169"/>
      <c r="AK1021" s="169"/>
    </row>
    <row r="1022" spans="2:37" s="168" customFormat="1" ht="14.25" hidden="1" outlineLevel="2">
      <c r="B1022" s="168" t="s">
        <v>2</v>
      </c>
      <c r="D1022" s="170" t="s">
        <v>224</v>
      </c>
      <c r="E1022" s="171">
        <v>0</v>
      </c>
      <c r="F1022" s="171">
        <v>0</v>
      </c>
      <c r="G1022" s="171">
        <v>0</v>
      </c>
      <c r="H1022" s="171">
        <v>0</v>
      </c>
      <c r="I1022" s="171">
        <v>0</v>
      </c>
      <c r="J1022" s="171">
        <v>0</v>
      </c>
      <c r="K1022" s="171">
        <v>0</v>
      </c>
      <c r="L1022" s="171">
        <v>0</v>
      </c>
      <c r="M1022" s="171">
        <v>0</v>
      </c>
      <c r="N1022" s="171">
        <v>0</v>
      </c>
      <c r="O1022" s="171">
        <v>0</v>
      </c>
      <c r="P1022" s="171">
        <v>0</v>
      </c>
      <c r="Q1022" s="171">
        <v>750000</v>
      </c>
      <c r="R1022" s="171">
        <v>750000</v>
      </c>
      <c r="S1022" s="171">
        <v>750000</v>
      </c>
      <c r="T1022" s="171">
        <v>750000</v>
      </c>
      <c r="U1022" s="171">
        <v>707936</v>
      </c>
      <c r="V1022" s="171">
        <v>707936</v>
      </c>
      <c r="W1022" s="171">
        <v>750000</v>
      </c>
      <c r="X1022" s="171">
        <v>750000</v>
      </c>
      <c r="Y1022" s="171">
        <v>1316566</v>
      </c>
      <c r="Z1022" s="171">
        <v>1316566</v>
      </c>
      <c r="AA1022" s="169"/>
      <c r="AB1022" s="169"/>
      <c r="AC1022" s="169"/>
      <c r="AD1022" s="169"/>
      <c r="AE1022" s="169"/>
      <c r="AF1022" s="169"/>
      <c r="AG1022" s="169"/>
      <c r="AH1022" s="169"/>
      <c r="AI1022" s="169"/>
      <c r="AJ1022" s="169"/>
      <c r="AK1022" s="169"/>
    </row>
    <row r="1023" spans="2:37" s="168" customFormat="1" ht="14.25" hidden="1" outlineLevel="2">
      <c r="B1023" s="168" t="s">
        <v>2</v>
      </c>
      <c r="D1023" s="170" t="s">
        <v>400</v>
      </c>
      <c r="E1023" s="171"/>
      <c r="F1023" s="171"/>
      <c r="G1023" s="171"/>
      <c r="H1023" s="171"/>
      <c r="I1023" s="171"/>
      <c r="J1023" s="171"/>
      <c r="K1023" s="171"/>
      <c r="L1023" s="171"/>
      <c r="M1023" s="171"/>
      <c r="N1023" s="171"/>
      <c r="O1023" s="171"/>
      <c r="P1023" s="171"/>
      <c r="Q1023" s="171"/>
      <c r="R1023" s="171"/>
      <c r="S1023" s="171"/>
      <c r="T1023" s="171"/>
      <c r="U1023" s="171">
        <v>42064</v>
      </c>
      <c r="V1023" s="171">
        <v>42064</v>
      </c>
      <c r="W1023" s="171">
        <v>0</v>
      </c>
      <c r="X1023" s="171">
        <v>0</v>
      </c>
      <c r="Y1023" s="171">
        <v>0</v>
      </c>
      <c r="Z1023" s="171">
        <v>0</v>
      </c>
      <c r="AA1023" s="169"/>
      <c r="AB1023" s="169"/>
      <c r="AC1023" s="169"/>
      <c r="AD1023" s="169"/>
      <c r="AE1023" s="169"/>
      <c r="AF1023" s="169"/>
      <c r="AG1023" s="169"/>
      <c r="AH1023" s="169"/>
      <c r="AI1023" s="169"/>
      <c r="AJ1023" s="169"/>
      <c r="AK1023" s="169"/>
    </row>
    <row r="1024" spans="2:37" s="168" customFormat="1" ht="14.25" hidden="1" outlineLevel="2">
      <c r="B1024" s="168" t="s">
        <v>2</v>
      </c>
      <c r="D1024" s="170" t="s">
        <v>31</v>
      </c>
      <c r="E1024" s="171">
        <v>0</v>
      </c>
      <c r="F1024" s="171">
        <v>0</v>
      </c>
      <c r="G1024" s="171">
        <v>0</v>
      </c>
      <c r="H1024" s="171">
        <v>0</v>
      </c>
      <c r="I1024" s="171">
        <v>0</v>
      </c>
      <c r="J1024" s="171">
        <v>0</v>
      </c>
      <c r="K1024" s="171">
        <v>0</v>
      </c>
      <c r="L1024" s="171">
        <v>0</v>
      </c>
      <c r="M1024" s="171">
        <v>0</v>
      </c>
      <c r="N1024" s="171">
        <v>0</v>
      </c>
      <c r="O1024" s="171">
        <v>134700</v>
      </c>
      <c r="P1024" s="171">
        <v>134700</v>
      </c>
      <c r="Q1024" s="171">
        <v>0</v>
      </c>
      <c r="R1024" s="171">
        <v>0</v>
      </c>
      <c r="S1024" s="171">
        <v>0</v>
      </c>
      <c r="T1024" s="171">
        <v>0</v>
      </c>
      <c r="U1024" s="171">
        <v>0</v>
      </c>
      <c r="V1024" s="171">
        <v>0</v>
      </c>
      <c r="W1024" s="171">
        <v>0</v>
      </c>
      <c r="X1024" s="171">
        <v>0</v>
      </c>
      <c r="Y1024" s="171">
        <v>0</v>
      </c>
      <c r="Z1024" s="171">
        <v>0</v>
      </c>
      <c r="AA1024" s="169"/>
      <c r="AB1024" s="169"/>
      <c r="AC1024" s="169"/>
      <c r="AD1024" s="169"/>
      <c r="AE1024" s="169"/>
      <c r="AF1024" s="169"/>
      <c r="AG1024" s="169"/>
      <c r="AH1024" s="169"/>
      <c r="AI1024" s="169"/>
      <c r="AJ1024" s="169"/>
      <c r="AK1024" s="169"/>
    </row>
    <row r="1025" spans="1:37" s="168" customFormat="1" ht="14.25" hidden="1" outlineLevel="2">
      <c r="B1025" s="168" t="s">
        <v>2</v>
      </c>
      <c r="D1025" s="170" t="s">
        <v>225</v>
      </c>
      <c r="E1025" s="171">
        <v>0</v>
      </c>
      <c r="F1025" s="171">
        <v>0</v>
      </c>
      <c r="G1025" s="171">
        <v>0</v>
      </c>
      <c r="H1025" s="171">
        <v>0</v>
      </c>
      <c r="I1025" s="171">
        <v>0</v>
      </c>
      <c r="J1025" s="171">
        <v>0</v>
      </c>
      <c r="K1025" s="171">
        <v>0</v>
      </c>
      <c r="L1025" s="171">
        <v>0</v>
      </c>
      <c r="M1025" s="171">
        <v>0</v>
      </c>
      <c r="N1025" s="171">
        <v>0</v>
      </c>
      <c r="O1025" s="171">
        <v>0</v>
      </c>
      <c r="P1025" s="171">
        <v>0</v>
      </c>
      <c r="Q1025" s="171">
        <v>66450</v>
      </c>
      <c r="R1025" s="171">
        <v>66450</v>
      </c>
      <c r="S1025" s="171">
        <v>53100</v>
      </c>
      <c r="T1025" s="171">
        <v>53100</v>
      </c>
      <c r="U1025" s="171">
        <v>115050</v>
      </c>
      <c r="V1025" s="171">
        <v>115050</v>
      </c>
      <c r="W1025" s="171">
        <v>170700</v>
      </c>
      <c r="X1025" s="171">
        <v>170700</v>
      </c>
      <c r="Y1025" s="171">
        <v>70568</v>
      </c>
      <c r="Z1025" s="171">
        <v>70568</v>
      </c>
      <c r="AA1025" s="169"/>
      <c r="AB1025" s="169"/>
      <c r="AC1025" s="169"/>
      <c r="AD1025" s="169"/>
      <c r="AE1025" s="169"/>
      <c r="AF1025" s="169"/>
      <c r="AG1025" s="169"/>
      <c r="AH1025" s="169"/>
      <c r="AI1025" s="169"/>
      <c r="AJ1025" s="169"/>
      <c r="AK1025" s="169"/>
    </row>
    <row r="1026" spans="1:37" s="168" customFormat="1" ht="14.25" hidden="1" outlineLevel="2">
      <c r="B1026" s="168" t="s">
        <v>2</v>
      </c>
      <c r="D1026" s="170" t="s">
        <v>226</v>
      </c>
      <c r="E1026" s="171">
        <v>0</v>
      </c>
      <c r="F1026" s="171">
        <v>0</v>
      </c>
      <c r="G1026" s="171">
        <v>0</v>
      </c>
      <c r="H1026" s="171">
        <v>0</v>
      </c>
      <c r="I1026" s="171">
        <v>0</v>
      </c>
      <c r="J1026" s="171">
        <v>0</v>
      </c>
      <c r="K1026" s="171">
        <v>0</v>
      </c>
      <c r="L1026" s="171">
        <v>0</v>
      </c>
      <c r="M1026" s="171">
        <v>0</v>
      </c>
      <c r="N1026" s="171">
        <v>0</v>
      </c>
      <c r="O1026" s="171">
        <v>0</v>
      </c>
      <c r="P1026" s="171">
        <v>0</v>
      </c>
      <c r="Q1026" s="171">
        <v>0</v>
      </c>
      <c r="R1026" s="171">
        <v>0</v>
      </c>
      <c r="S1026" s="171">
        <v>0</v>
      </c>
      <c r="T1026" s="171">
        <v>0</v>
      </c>
      <c r="U1026" s="171">
        <v>0</v>
      </c>
      <c r="V1026" s="171">
        <v>0</v>
      </c>
      <c r="W1026" s="171">
        <v>0</v>
      </c>
      <c r="X1026" s="171">
        <v>0</v>
      </c>
      <c r="Y1026" s="171">
        <v>0</v>
      </c>
      <c r="Z1026" s="171">
        <v>0</v>
      </c>
      <c r="AA1026" s="169"/>
      <c r="AB1026" s="169"/>
      <c r="AC1026" s="169"/>
      <c r="AD1026" s="169"/>
      <c r="AE1026" s="169"/>
      <c r="AF1026" s="169"/>
      <c r="AG1026" s="169"/>
      <c r="AH1026" s="169"/>
      <c r="AI1026" s="169"/>
      <c r="AJ1026" s="169"/>
      <c r="AK1026" s="169"/>
    </row>
    <row r="1027" spans="1:37" s="168" customFormat="1" ht="14.25" hidden="1" outlineLevel="2">
      <c r="B1027" s="168" t="s">
        <v>2</v>
      </c>
      <c r="D1027" s="170" t="s">
        <v>34</v>
      </c>
      <c r="E1027" s="171">
        <v>0</v>
      </c>
      <c r="F1027" s="171">
        <v>0</v>
      </c>
      <c r="G1027" s="171">
        <v>0</v>
      </c>
      <c r="H1027" s="171">
        <v>0</v>
      </c>
      <c r="I1027" s="171">
        <v>0</v>
      </c>
      <c r="J1027" s="171">
        <v>0</v>
      </c>
      <c r="K1027" s="171">
        <v>0</v>
      </c>
      <c r="L1027" s="171">
        <v>0</v>
      </c>
      <c r="M1027" s="171">
        <v>0</v>
      </c>
      <c r="N1027" s="171">
        <v>0</v>
      </c>
      <c r="O1027" s="171">
        <v>576750</v>
      </c>
      <c r="P1027" s="171">
        <v>576750</v>
      </c>
      <c r="Q1027" s="171">
        <v>471300</v>
      </c>
      <c r="R1027" s="171">
        <v>471300</v>
      </c>
      <c r="S1027" s="171">
        <v>476100</v>
      </c>
      <c r="T1027" s="171">
        <v>476100</v>
      </c>
      <c r="U1027" s="171">
        <v>541650</v>
      </c>
      <c r="V1027" s="171">
        <v>541650</v>
      </c>
      <c r="W1027" s="171">
        <v>78750</v>
      </c>
      <c r="X1027" s="171">
        <v>78750</v>
      </c>
      <c r="Y1027" s="171">
        <v>0</v>
      </c>
      <c r="Z1027" s="171">
        <v>0</v>
      </c>
      <c r="AA1027" s="169"/>
      <c r="AB1027" s="169"/>
      <c r="AC1027" s="169"/>
      <c r="AD1027" s="169"/>
      <c r="AE1027" s="169"/>
      <c r="AF1027" s="169"/>
      <c r="AG1027" s="169"/>
      <c r="AH1027" s="169"/>
      <c r="AI1027" s="169"/>
      <c r="AJ1027" s="169"/>
      <c r="AK1027" s="169"/>
    </row>
    <row r="1028" spans="1:37" s="168" customFormat="1" ht="14.25" hidden="1" outlineLevel="2">
      <c r="B1028" s="168" t="s">
        <v>2</v>
      </c>
      <c r="D1028" s="170" t="s">
        <v>227</v>
      </c>
      <c r="E1028" s="171">
        <v>0</v>
      </c>
      <c r="F1028" s="171">
        <v>0</v>
      </c>
      <c r="G1028" s="171">
        <v>0</v>
      </c>
      <c r="H1028" s="171">
        <v>0</v>
      </c>
      <c r="I1028" s="171">
        <v>0</v>
      </c>
      <c r="J1028" s="171">
        <v>0</v>
      </c>
      <c r="K1028" s="171">
        <v>0</v>
      </c>
      <c r="L1028" s="171">
        <v>0</v>
      </c>
      <c r="M1028" s="171">
        <v>0</v>
      </c>
      <c r="N1028" s="171">
        <v>0</v>
      </c>
      <c r="O1028" s="171">
        <v>0</v>
      </c>
      <c r="P1028" s="171">
        <v>0</v>
      </c>
      <c r="Q1028" s="171">
        <v>0</v>
      </c>
      <c r="R1028" s="171">
        <v>0</v>
      </c>
      <c r="S1028" s="171">
        <v>0</v>
      </c>
      <c r="T1028" s="171">
        <v>0</v>
      </c>
      <c r="U1028" s="171">
        <v>0</v>
      </c>
      <c r="V1028" s="171">
        <v>0</v>
      </c>
      <c r="W1028" s="171">
        <v>0</v>
      </c>
      <c r="X1028" s="171">
        <v>0</v>
      </c>
      <c r="Y1028" s="171">
        <v>0</v>
      </c>
      <c r="Z1028" s="171">
        <v>0</v>
      </c>
      <c r="AA1028" s="169"/>
      <c r="AB1028" s="169"/>
      <c r="AC1028" s="169"/>
      <c r="AD1028" s="169"/>
      <c r="AE1028" s="169"/>
      <c r="AF1028" s="169"/>
      <c r="AG1028" s="169"/>
      <c r="AH1028" s="169"/>
      <c r="AI1028" s="169"/>
      <c r="AJ1028" s="169"/>
      <c r="AK1028" s="169"/>
    </row>
    <row r="1029" spans="1:37" s="168" customFormat="1" ht="14.25" hidden="1" outlineLevel="2">
      <c r="B1029" s="168" t="s">
        <v>2</v>
      </c>
      <c r="D1029" s="170" t="s">
        <v>36</v>
      </c>
      <c r="E1029" s="171">
        <v>0</v>
      </c>
      <c r="F1029" s="171">
        <v>0</v>
      </c>
      <c r="G1029" s="171">
        <v>0</v>
      </c>
      <c r="H1029" s="171">
        <v>0</v>
      </c>
      <c r="I1029" s="171">
        <v>0</v>
      </c>
      <c r="J1029" s="171">
        <v>0</v>
      </c>
      <c r="K1029" s="171">
        <v>0</v>
      </c>
      <c r="L1029" s="171">
        <v>0</v>
      </c>
      <c r="M1029" s="171">
        <v>0</v>
      </c>
      <c r="N1029" s="171">
        <v>0</v>
      </c>
      <c r="O1029" s="171">
        <v>0</v>
      </c>
      <c r="P1029" s="171">
        <v>0</v>
      </c>
      <c r="Q1029" s="171">
        <v>0</v>
      </c>
      <c r="R1029" s="171">
        <v>0</v>
      </c>
      <c r="S1029" s="171">
        <v>0</v>
      </c>
      <c r="T1029" s="171">
        <v>0</v>
      </c>
      <c r="U1029" s="171">
        <v>0</v>
      </c>
      <c r="V1029" s="171">
        <v>0</v>
      </c>
      <c r="W1029" s="171">
        <v>0</v>
      </c>
      <c r="X1029" s="171">
        <v>0</v>
      </c>
      <c r="Y1029" s="171">
        <v>0</v>
      </c>
      <c r="Z1029" s="171">
        <v>0</v>
      </c>
      <c r="AA1029" s="169"/>
      <c r="AB1029" s="169"/>
      <c r="AC1029" s="169"/>
      <c r="AD1029" s="169"/>
      <c r="AE1029" s="169"/>
      <c r="AF1029" s="169"/>
      <c r="AG1029" s="169"/>
      <c r="AH1029" s="169"/>
      <c r="AI1029" s="169"/>
      <c r="AJ1029" s="169"/>
      <c r="AK1029" s="169"/>
    </row>
    <row r="1030" spans="1:37" s="168" customFormat="1" ht="14.25" hidden="1" outlineLevel="2">
      <c r="B1030" s="168" t="s">
        <v>2</v>
      </c>
      <c r="D1030" s="170" t="s">
        <v>40</v>
      </c>
      <c r="E1030" s="171">
        <v>0</v>
      </c>
      <c r="F1030" s="171">
        <v>0</v>
      </c>
      <c r="G1030" s="171">
        <v>0</v>
      </c>
      <c r="H1030" s="171">
        <v>0</v>
      </c>
      <c r="I1030" s="171">
        <v>0</v>
      </c>
      <c r="J1030" s="171">
        <v>0</v>
      </c>
      <c r="K1030" s="171">
        <v>0</v>
      </c>
      <c r="L1030" s="171">
        <v>0</v>
      </c>
      <c r="M1030" s="171">
        <v>0</v>
      </c>
      <c r="N1030" s="171">
        <v>0</v>
      </c>
      <c r="O1030" s="171">
        <v>0</v>
      </c>
      <c r="P1030" s="171">
        <v>0</v>
      </c>
      <c r="Q1030" s="171">
        <v>0</v>
      </c>
      <c r="R1030" s="171">
        <v>0</v>
      </c>
      <c r="S1030" s="171">
        <v>0</v>
      </c>
      <c r="T1030" s="171">
        <v>0</v>
      </c>
      <c r="U1030" s="171">
        <v>0</v>
      </c>
      <c r="V1030" s="171">
        <v>0</v>
      </c>
      <c r="W1030" s="171">
        <v>0</v>
      </c>
      <c r="X1030" s="171">
        <v>0</v>
      </c>
      <c r="Y1030" s="171">
        <v>0</v>
      </c>
      <c r="Z1030" s="171">
        <v>0</v>
      </c>
      <c r="AA1030" s="169"/>
      <c r="AB1030" s="169"/>
      <c r="AC1030" s="169"/>
      <c r="AD1030" s="169"/>
      <c r="AE1030" s="169"/>
      <c r="AF1030" s="169"/>
      <c r="AG1030" s="169"/>
      <c r="AH1030" s="169"/>
      <c r="AI1030" s="169"/>
      <c r="AJ1030" s="169"/>
      <c r="AK1030" s="169"/>
    </row>
    <row r="1031" spans="1:37" s="168" customFormat="1" ht="14.25" hidden="1" outlineLevel="2">
      <c r="B1031" s="168" t="s">
        <v>2</v>
      </c>
      <c r="D1031" s="170" t="s">
        <v>257</v>
      </c>
      <c r="E1031" s="171">
        <v>0</v>
      </c>
      <c r="F1031" s="171">
        <v>0</v>
      </c>
      <c r="G1031" s="171">
        <v>0</v>
      </c>
      <c r="H1031" s="171">
        <v>0</v>
      </c>
      <c r="I1031" s="171">
        <v>0</v>
      </c>
      <c r="J1031" s="171">
        <v>0</v>
      </c>
      <c r="K1031" s="171">
        <v>0</v>
      </c>
      <c r="L1031" s="171">
        <v>0</v>
      </c>
      <c r="M1031" s="171">
        <v>0</v>
      </c>
      <c r="N1031" s="171">
        <v>0</v>
      </c>
      <c r="O1031" s="171">
        <v>0</v>
      </c>
      <c r="P1031" s="171">
        <v>0</v>
      </c>
      <c r="Q1031" s="171">
        <v>0</v>
      </c>
      <c r="R1031" s="171">
        <v>0</v>
      </c>
      <c r="S1031" s="171">
        <v>0</v>
      </c>
      <c r="T1031" s="171">
        <v>0</v>
      </c>
      <c r="U1031" s="171">
        <v>0</v>
      </c>
      <c r="V1031" s="171">
        <v>0</v>
      </c>
      <c r="W1031" s="171">
        <v>0</v>
      </c>
      <c r="X1031" s="171">
        <v>0</v>
      </c>
      <c r="Y1031" s="171">
        <v>0</v>
      </c>
      <c r="Z1031" s="171">
        <v>0</v>
      </c>
      <c r="AA1031" s="169"/>
      <c r="AB1031" s="169"/>
      <c r="AC1031" s="169"/>
      <c r="AD1031" s="169"/>
      <c r="AE1031" s="169"/>
      <c r="AF1031" s="169"/>
      <c r="AG1031" s="169"/>
      <c r="AH1031" s="169"/>
      <c r="AI1031" s="169"/>
      <c r="AJ1031" s="169"/>
      <c r="AK1031" s="169"/>
    </row>
    <row r="1032" spans="1:37" s="168" customFormat="1" ht="14.25" hidden="1" outlineLevel="2">
      <c r="B1032" s="168" t="s">
        <v>2</v>
      </c>
      <c r="D1032" s="170" t="s">
        <v>41</v>
      </c>
      <c r="E1032" s="171">
        <v>750000</v>
      </c>
      <c r="F1032" s="171">
        <v>750000</v>
      </c>
      <c r="G1032" s="171">
        <v>750000</v>
      </c>
      <c r="H1032" s="171">
        <v>750000</v>
      </c>
      <c r="I1032" s="171">
        <v>750000</v>
      </c>
      <c r="J1032" s="171">
        <v>750000</v>
      </c>
      <c r="K1032" s="171">
        <v>750000</v>
      </c>
      <c r="L1032" s="171">
        <v>750000</v>
      </c>
      <c r="M1032" s="171">
        <v>750000</v>
      </c>
      <c r="N1032" s="171">
        <v>750000</v>
      </c>
      <c r="O1032" s="171">
        <v>750000</v>
      </c>
      <c r="P1032" s="171">
        <v>750000</v>
      </c>
      <c r="Q1032" s="171">
        <v>750000</v>
      </c>
      <c r="R1032" s="171">
        <v>750000</v>
      </c>
      <c r="S1032" s="171">
        <v>750000</v>
      </c>
      <c r="T1032" s="171">
        <v>750000</v>
      </c>
      <c r="U1032" s="171">
        <v>750000</v>
      </c>
      <c r="V1032" s="171">
        <v>750000</v>
      </c>
      <c r="W1032" s="171">
        <v>750000</v>
      </c>
      <c r="X1032" s="171">
        <v>750000</v>
      </c>
      <c r="Y1032" s="171">
        <v>1316566</v>
      </c>
      <c r="Z1032" s="171">
        <v>1316566</v>
      </c>
      <c r="AA1032" s="169"/>
      <c r="AB1032" s="169"/>
      <c r="AC1032" s="169"/>
      <c r="AD1032" s="169"/>
      <c r="AE1032" s="169"/>
      <c r="AF1032" s="169"/>
      <c r="AG1032" s="169"/>
      <c r="AH1032" s="169"/>
      <c r="AI1032" s="169"/>
      <c r="AJ1032" s="169"/>
      <c r="AK1032" s="169"/>
    </row>
    <row r="1033" spans="1:37" s="168" customFormat="1" ht="14.25" hidden="1" outlineLevel="2">
      <c r="B1033" s="168" t="s">
        <v>2</v>
      </c>
      <c r="D1033" s="170" t="s">
        <v>228</v>
      </c>
      <c r="E1033" s="171">
        <v>750000</v>
      </c>
      <c r="F1033" s="171">
        <v>750000</v>
      </c>
      <c r="G1033" s="171">
        <v>750000</v>
      </c>
      <c r="H1033" s="171">
        <v>750000</v>
      </c>
      <c r="I1033" s="171">
        <v>750000</v>
      </c>
      <c r="J1033" s="171">
        <v>750000</v>
      </c>
      <c r="K1033" s="171">
        <v>750000</v>
      </c>
      <c r="L1033" s="171">
        <v>750000</v>
      </c>
      <c r="M1033" s="171">
        <v>750000</v>
      </c>
      <c r="N1033" s="171">
        <v>750000</v>
      </c>
      <c r="O1033" s="171">
        <v>750000</v>
      </c>
      <c r="P1033" s="171">
        <v>750000</v>
      </c>
      <c r="Q1033" s="171">
        <v>750000</v>
      </c>
      <c r="R1033" s="171">
        <v>750000</v>
      </c>
      <c r="S1033" s="171">
        <v>750000</v>
      </c>
      <c r="T1033" s="171">
        <v>750000</v>
      </c>
      <c r="U1033" s="171">
        <v>750000</v>
      </c>
      <c r="V1033" s="171">
        <v>750000</v>
      </c>
      <c r="W1033" s="171">
        <v>750000</v>
      </c>
      <c r="X1033" s="171">
        <v>750000</v>
      </c>
      <c r="Y1033" s="171">
        <v>1316566</v>
      </c>
      <c r="Z1033" s="171">
        <v>1316566</v>
      </c>
      <c r="AA1033" s="169"/>
      <c r="AB1033" s="169"/>
      <c r="AC1033" s="169"/>
      <c r="AD1033" s="169"/>
      <c r="AE1033" s="169"/>
      <c r="AF1033" s="169"/>
      <c r="AG1033" s="169"/>
      <c r="AH1033" s="169"/>
      <c r="AI1033" s="169"/>
      <c r="AJ1033" s="169"/>
      <c r="AK1033" s="169"/>
    </row>
    <row r="1034" spans="1:37" s="237" customFormat="1" ht="14.25" hidden="1" outlineLevel="2">
      <c r="B1034" s="237" t="s">
        <v>2</v>
      </c>
      <c r="D1034" s="329" t="s">
        <v>241</v>
      </c>
      <c r="E1034" s="330">
        <f t="shared" ref="E1034" si="175">SUM(E994:E1033)</f>
        <v>6750000</v>
      </c>
      <c r="F1034" s="330">
        <f t="shared" ref="F1034" si="176">SUM(F994:F1033)</f>
        <v>6750000</v>
      </c>
      <c r="G1034" s="330">
        <f t="shared" ref="G1034" si="177">SUM(G994:G1033)</f>
        <v>6750000</v>
      </c>
      <c r="H1034" s="330">
        <f t="shared" ref="H1034" si="178">SUM(H994:H1033)</f>
        <v>6750000</v>
      </c>
      <c r="I1034" s="330">
        <f t="shared" ref="I1034" si="179">SUM(I994:I1033)</f>
        <v>6000000</v>
      </c>
      <c r="J1034" s="330">
        <f t="shared" ref="J1034" si="180">SUM(J994:J1033)</f>
        <v>6000000</v>
      </c>
      <c r="K1034" s="330">
        <f t="shared" ref="K1034" si="181">SUM(K994:K1033)</f>
        <v>6000000</v>
      </c>
      <c r="L1034" s="330">
        <f t="shared" ref="L1034" si="182">SUM(L994:L1033)</f>
        <v>6000000</v>
      </c>
      <c r="M1034" s="330">
        <f t="shared" ref="M1034" si="183">SUM(M994:M1033)</f>
        <v>6000000</v>
      </c>
      <c r="N1034" s="330">
        <f t="shared" ref="N1034" si="184">SUM(N994:N1033)</f>
        <v>6000000</v>
      </c>
      <c r="O1034" s="330">
        <f t="shared" ref="O1034" si="185">SUM(O994:O1033)</f>
        <v>10415250</v>
      </c>
      <c r="P1034" s="330">
        <f t="shared" ref="P1034" si="186">SUM(P994:P1033)</f>
        <v>10415250</v>
      </c>
      <c r="Q1034" s="330">
        <f t="shared" ref="Q1034" si="187">SUM(Q994:Q1033)</f>
        <v>10747500</v>
      </c>
      <c r="R1034" s="330">
        <f t="shared" ref="R1034" si="188">SUM(R994:R1033)</f>
        <v>10747500</v>
      </c>
      <c r="S1034" s="330">
        <f t="shared" ref="S1034" si="189">SUM(S994:S1033)</f>
        <v>10362450</v>
      </c>
      <c r="T1034" s="330">
        <f t="shared" ref="T1034" si="190">SUM(T994:T1033)</f>
        <v>10362450</v>
      </c>
      <c r="U1034" s="330">
        <f t="shared" ref="U1034" si="191">SUM(U994:U1033)</f>
        <v>9439950</v>
      </c>
      <c r="V1034" s="330">
        <f t="shared" ref="V1034:Z1034" si="192">SUM(V994:V1033)</f>
        <v>9439950</v>
      </c>
      <c r="W1034" s="330">
        <f t="shared" si="192"/>
        <v>8335050</v>
      </c>
      <c r="X1034" s="330">
        <f t="shared" si="192"/>
        <v>8335050</v>
      </c>
      <c r="Y1034" s="330">
        <f t="shared" si="192"/>
        <v>13706225</v>
      </c>
      <c r="Z1034" s="330">
        <f t="shared" si="192"/>
        <v>13706225</v>
      </c>
      <c r="AA1034" s="332"/>
      <c r="AB1034" s="332"/>
      <c r="AC1034" s="332"/>
      <c r="AD1034" s="332"/>
      <c r="AE1034" s="332"/>
      <c r="AF1034" s="332"/>
      <c r="AG1034" s="332"/>
      <c r="AH1034" s="332"/>
      <c r="AI1034" s="332"/>
      <c r="AJ1034" s="332"/>
      <c r="AK1034" s="332"/>
    </row>
    <row r="1035" spans="1:37" s="168" customFormat="1" ht="14.25" hidden="1" outlineLevel="2">
      <c r="D1035" s="170"/>
      <c r="E1035" s="171"/>
      <c r="F1035" s="171"/>
      <c r="G1035" s="171"/>
      <c r="H1035" s="171"/>
      <c r="I1035" s="171"/>
      <c r="J1035" s="171"/>
      <c r="K1035" s="171"/>
      <c r="L1035" s="171"/>
      <c r="M1035" s="171"/>
      <c r="N1035" s="171"/>
      <c r="O1035" s="171"/>
      <c r="P1035" s="171"/>
      <c r="Q1035" s="171"/>
      <c r="R1035" s="171"/>
      <c r="S1035" s="171"/>
      <c r="T1035" s="171"/>
      <c r="U1035" s="171"/>
      <c r="V1035" s="171"/>
      <c r="W1035" s="171"/>
      <c r="X1035" s="171"/>
      <c r="Y1035" s="171"/>
      <c r="Z1035" s="171"/>
      <c r="AA1035" s="169"/>
      <c r="AB1035" s="169"/>
      <c r="AC1035" s="169"/>
      <c r="AD1035" s="169"/>
      <c r="AE1035" s="169"/>
      <c r="AF1035" s="169"/>
      <c r="AG1035" s="169"/>
      <c r="AH1035" s="169"/>
      <c r="AI1035" s="169"/>
      <c r="AJ1035" s="169"/>
      <c r="AK1035" s="169"/>
    </row>
    <row r="1036" spans="1:37" s="38" customFormat="1">
      <c r="A1036" s="7"/>
      <c r="B1036" s="118"/>
      <c r="C1036" s="7"/>
      <c r="D1036" s="117"/>
      <c r="E1036" s="117"/>
      <c r="F1036" s="117"/>
      <c r="G1036" s="117"/>
      <c r="H1036" s="117"/>
      <c r="I1036" s="117"/>
      <c r="J1036" s="117"/>
      <c r="K1036" s="117"/>
      <c r="L1036" s="117"/>
      <c r="M1036" s="117"/>
      <c r="N1036" s="117"/>
      <c r="O1036" s="7"/>
      <c r="P1036" s="7"/>
      <c r="Q1036" s="119"/>
      <c r="R1036" s="119"/>
      <c r="S1036" s="120"/>
      <c r="T1036" s="120"/>
    </row>
    <row r="1037" spans="1:37" s="168" customFormat="1" ht="14.25" collapsed="1">
      <c r="B1037" s="578" t="s">
        <v>239</v>
      </c>
      <c r="C1037" s="579"/>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169"/>
      <c r="AB1037" s="169"/>
      <c r="AC1037" s="169"/>
      <c r="AD1037" s="169"/>
      <c r="AE1037" s="169"/>
      <c r="AF1037" s="169"/>
      <c r="AG1037" s="169"/>
      <c r="AH1037" s="169"/>
      <c r="AI1037" s="169"/>
      <c r="AJ1037" s="169"/>
      <c r="AK1037" s="169"/>
    </row>
    <row r="1038" spans="1:37" s="168" customFormat="1" ht="14.25" hidden="1" outlineLevel="1" collapsed="1">
      <c r="D1038" s="6" t="s">
        <v>252</v>
      </c>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69"/>
      <c r="AB1038" s="169"/>
      <c r="AC1038" s="169"/>
      <c r="AD1038" s="169"/>
      <c r="AE1038" s="169"/>
      <c r="AF1038" s="169"/>
      <c r="AG1038" s="169"/>
      <c r="AH1038" s="169"/>
      <c r="AI1038" s="169"/>
      <c r="AJ1038" s="169"/>
      <c r="AK1038" s="169"/>
    </row>
    <row r="1039" spans="1:37" s="168" customFormat="1" ht="14.25" hidden="1" outlineLevel="2">
      <c r="B1039" s="168" t="s">
        <v>2</v>
      </c>
      <c r="D1039" s="170" t="s">
        <v>43</v>
      </c>
      <c r="E1039" s="171">
        <v>13188272</v>
      </c>
      <c r="F1039" s="171">
        <v>13452933</v>
      </c>
      <c r="G1039" s="171">
        <v>14976690</v>
      </c>
      <c r="H1039" s="171">
        <v>14971124</v>
      </c>
      <c r="I1039" s="171">
        <v>13601111</v>
      </c>
      <c r="J1039" s="171">
        <v>13500612</v>
      </c>
      <c r="K1039" s="171">
        <v>15218899</v>
      </c>
      <c r="L1039" s="171">
        <v>15171759</v>
      </c>
      <c r="M1039" s="171">
        <v>16384966</v>
      </c>
      <c r="N1039" s="171">
        <v>16385190</v>
      </c>
      <c r="O1039" s="171">
        <v>16764053</v>
      </c>
      <c r="P1039" s="171">
        <v>15813855</v>
      </c>
      <c r="Q1039" s="171">
        <v>16389382</v>
      </c>
      <c r="R1039" s="171">
        <v>16382805</v>
      </c>
      <c r="S1039" s="171">
        <v>15546540</v>
      </c>
      <c r="T1039" s="171">
        <v>15538173</v>
      </c>
      <c r="U1039" s="171">
        <v>15459724</v>
      </c>
      <c r="V1039" s="171">
        <v>15448534</v>
      </c>
      <c r="W1039" s="171">
        <f t="shared" ref="W1039:X1044" si="193">W1047+W1064+W1073</f>
        <v>15642878</v>
      </c>
      <c r="X1039" s="171">
        <f t="shared" si="193"/>
        <v>15599091</v>
      </c>
      <c r="Y1039" s="171">
        <f>Y1047+Y1064+Y1073+Y1055</f>
        <v>25846707.689718019</v>
      </c>
      <c r="Z1039" s="171">
        <f>Z1047+Z1064+Z1073+Z1055</f>
        <v>26036422.589718018</v>
      </c>
      <c r="AA1039" s="169"/>
      <c r="AB1039" s="169"/>
      <c r="AC1039" s="169"/>
      <c r="AD1039" s="169"/>
      <c r="AE1039" s="169"/>
      <c r="AF1039" s="169"/>
      <c r="AG1039" s="169"/>
      <c r="AH1039" s="169"/>
      <c r="AI1039" s="169"/>
      <c r="AJ1039" s="169"/>
      <c r="AK1039" s="169"/>
    </row>
    <row r="1040" spans="1:37" s="168" customFormat="1" ht="14.25" hidden="1" outlineLevel="2">
      <c r="B1040" s="168" t="s">
        <v>2</v>
      </c>
      <c r="D1040" s="170" t="s">
        <v>44</v>
      </c>
      <c r="E1040" s="171">
        <v>6747074</v>
      </c>
      <c r="F1040" s="171">
        <v>6864893</v>
      </c>
      <c r="G1040" s="171">
        <v>9404847</v>
      </c>
      <c r="H1040" s="171">
        <v>9401347</v>
      </c>
      <c r="I1040" s="171">
        <v>8350217</v>
      </c>
      <c r="J1040" s="171">
        <v>8350217</v>
      </c>
      <c r="K1040" s="171">
        <v>9510410</v>
      </c>
      <c r="L1040" s="171">
        <v>9509646</v>
      </c>
      <c r="M1040" s="171">
        <v>10274661</v>
      </c>
      <c r="N1040" s="171">
        <v>10270032</v>
      </c>
      <c r="O1040" s="171">
        <v>8064649</v>
      </c>
      <c r="P1040" s="171">
        <v>7612451</v>
      </c>
      <c r="Q1040" s="171">
        <v>5648657</v>
      </c>
      <c r="R1040" s="171">
        <v>5648457</v>
      </c>
      <c r="S1040" s="171">
        <v>8256611</v>
      </c>
      <c r="T1040" s="171">
        <v>8256722</v>
      </c>
      <c r="U1040" s="171">
        <v>9919375</v>
      </c>
      <c r="V1040" s="171">
        <v>9919439</v>
      </c>
      <c r="W1040" s="171">
        <f t="shared" si="193"/>
        <v>9149623</v>
      </c>
      <c r="X1040" s="171">
        <f t="shared" si="193"/>
        <v>9137215</v>
      </c>
      <c r="Y1040" s="171">
        <f t="shared" ref="Y1040:Z1044" si="194">Y1048+Y1065+Y1074+Y1056</f>
        <v>9927927.8179268315</v>
      </c>
      <c r="Z1040" s="171">
        <f t="shared" si="194"/>
        <v>9924923.6179268304</v>
      </c>
      <c r="AA1040" s="169"/>
      <c r="AB1040" s="169"/>
      <c r="AC1040" s="169"/>
      <c r="AD1040" s="169"/>
      <c r="AE1040" s="169"/>
      <c r="AF1040" s="169"/>
      <c r="AG1040" s="169"/>
      <c r="AH1040" s="169"/>
      <c r="AI1040" s="169"/>
      <c r="AJ1040" s="169"/>
      <c r="AK1040" s="169"/>
    </row>
    <row r="1041" spans="2:37" s="168" customFormat="1" ht="14.25" hidden="1" outlineLevel="2">
      <c r="B1041" s="168" t="s">
        <v>2</v>
      </c>
      <c r="D1041" s="170" t="s">
        <v>45</v>
      </c>
      <c r="E1041" s="171">
        <v>2164791</v>
      </c>
      <c r="F1041" s="171">
        <v>2208289</v>
      </c>
      <c r="G1041" s="171">
        <v>2902513</v>
      </c>
      <c r="H1041" s="171">
        <v>2901732</v>
      </c>
      <c r="I1041" s="171">
        <v>2300482</v>
      </c>
      <c r="J1041" s="171">
        <v>2301294</v>
      </c>
      <c r="K1041" s="171">
        <v>3047001</v>
      </c>
      <c r="L1041" s="171">
        <v>3060186</v>
      </c>
      <c r="M1041" s="171">
        <v>2808968</v>
      </c>
      <c r="N1041" s="171">
        <v>2808611</v>
      </c>
      <c r="O1041" s="171">
        <v>2942794</v>
      </c>
      <c r="P1041" s="171">
        <v>2910343</v>
      </c>
      <c r="Q1041" s="171">
        <v>3339673</v>
      </c>
      <c r="R1041" s="171">
        <v>3339184</v>
      </c>
      <c r="S1041" s="171">
        <v>3873196</v>
      </c>
      <c r="T1041" s="171">
        <v>3873232</v>
      </c>
      <c r="U1041" s="171">
        <v>4023807</v>
      </c>
      <c r="V1041" s="171">
        <v>4022081</v>
      </c>
      <c r="W1041" s="171">
        <f t="shared" si="193"/>
        <v>5186093</v>
      </c>
      <c r="X1041" s="171">
        <f t="shared" si="193"/>
        <v>5178043</v>
      </c>
      <c r="Y1041" s="171">
        <f t="shared" si="194"/>
        <v>5877381.7960453099</v>
      </c>
      <c r="Z1041" s="171">
        <f t="shared" si="194"/>
        <v>5875458.1960453102</v>
      </c>
      <c r="AA1041" s="169"/>
      <c r="AB1041" s="169"/>
      <c r="AC1041" s="169"/>
      <c r="AD1041" s="169"/>
      <c r="AE1041" s="169"/>
      <c r="AF1041" s="169"/>
      <c r="AG1041" s="169"/>
      <c r="AH1041" s="169"/>
      <c r="AI1041" s="169"/>
      <c r="AJ1041" s="169"/>
      <c r="AK1041" s="169"/>
    </row>
    <row r="1042" spans="2:37" s="168" customFormat="1" ht="14.25" hidden="1" outlineLevel="2">
      <c r="B1042" s="168" t="s">
        <v>2</v>
      </c>
      <c r="D1042" s="170" t="s">
        <v>46</v>
      </c>
      <c r="E1042" s="171">
        <v>20313588</v>
      </c>
      <c r="F1042" s="171">
        <v>20718034</v>
      </c>
      <c r="G1042" s="171">
        <v>24975957</v>
      </c>
      <c r="H1042" s="171">
        <v>24968642</v>
      </c>
      <c r="I1042" s="171">
        <v>20834607</v>
      </c>
      <c r="J1042" s="171">
        <v>20834606</v>
      </c>
      <c r="K1042" s="171">
        <v>22647176</v>
      </c>
      <c r="L1042" s="171">
        <v>22560702</v>
      </c>
      <c r="M1042" s="171">
        <v>23191938</v>
      </c>
      <c r="N1042" s="171">
        <v>23189383</v>
      </c>
      <c r="O1042" s="171">
        <v>23432372</v>
      </c>
      <c r="P1042" s="171">
        <v>21149920</v>
      </c>
      <c r="Q1042" s="171">
        <v>24970147</v>
      </c>
      <c r="R1042" s="171">
        <v>24977746</v>
      </c>
      <c r="S1042" s="171">
        <v>23567396</v>
      </c>
      <c r="T1042" s="171">
        <v>23558011</v>
      </c>
      <c r="U1042" s="171">
        <v>23855575</v>
      </c>
      <c r="V1042" s="171">
        <v>23806249</v>
      </c>
      <c r="W1042" s="171">
        <f t="shared" si="193"/>
        <v>22748670</v>
      </c>
      <c r="X1042" s="171">
        <f t="shared" si="193"/>
        <v>22698883</v>
      </c>
      <c r="Y1042" s="171">
        <f t="shared" si="194"/>
        <v>33605472.483971022</v>
      </c>
      <c r="Z1042" s="171">
        <f t="shared" si="194"/>
        <v>33594194.083971024</v>
      </c>
      <c r="AA1042" s="169"/>
      <c r="AB1042" s="169"/>
      <c r="AC1042" s="169"/>
      <c r="AD1042" s="169"/>
      <c r="AE1042" s="169"/>
      <c r="AF1042" s="169"/>
      <c r="AG1042" s="169"/>
      <c r="AH1042" s="169"/>
      <c r="AI1042" s="169"/>
      <c r="AJ1042" s="169"/>
      <c r="AK1042" s="169"/>
    </row>
    <row r="1043" spans="2:37" s="168" customFormat="1" ht="14.25" hidden="1" outlineLevel="2">
      <c r="B1043" s="168" t="s">
        <v>2</v>
      </c>
      <c r="D1043" s="321" t="s">
        <v>429</v>
      </c>
      <c r="E1043" s="171"/>
      <c r="F1043" s="171"/>
      <c r="G1043" s="171"/>
      <c r="H1043" s="171"/>
      <c r="I1043" s="171"/>
      <c r="J1043" s="171"/>
      <c r="K1043" s="171"/>
      <c r="L1043" s="171"/>
      <c r="M1043" s="171"/>
      <c r="N1043" s="171"/>
      <c r="O1043" s="171"/>
      <c r="P1043" s="171"/>
      <c r="Q1043" s="171"/>
      <c r="R1043" s="171"/>
      <c r="S1043" s="171"/>
      <c r="T1043" s="171"/>
      <c r="U1043" s="171"/>
      <c r="V1043" s="171"/>
      <c r="W1043" s="171">
        <f t="shared" si="193"/>
        <v>474818</v>
      </c>
      <c r="X1043" s="171">
        <f t="shared" si="193"/>
        <v>468183</v>
      </c>
      <c r="Y1043" s="171">
        <f t="shared" si="194"/>
        <v>959705.56580139184</v>
      </c>
      <c r="Z1043" s="171">
        <f t="shared" si="194"/>
        <v>957997.46580139175</v>
      </c>
      <c r="AA1043" s="169"/>
      <c r="AB1043" s="169"/>
      <c r="AC1043" s="169"/>
      <c r="AD1043" s="169"/>
      <c r="AE1043" s="169"/>
      <c r="AF1043" s="169"/>
      <c r="AG1043" s="169"/>
      <c r="AH1043" s="169"/>
      <c r="AI1043" s="169"/>
      <c r="AJ1043" s="169"/>
      <c r="AK1043" s="169"/>
    </row>
    <row r="1044" spans="2:37" s="168" customFormat="1" ht="14.25" hidden="1" outlineLevel="2">
      <c r="B1044" s="168" t="s">
        <v>2</v>
      </c>
      <c r="D1044" s="321" t="s">
        <v>430</v>
      </c>
      <c r="E1044" s="171"/>
      <c r="F1044" s="171"/>
      <c r="G1044" s="171"/>
      <c r="H1044" s="171"/>
      <c r="I1044" s="171"/>
      <c r="J1044" s="171"/>
      <c r="K1044" s="171"/>
      <c r="L1044" s="171"/>
      <c r="M1044" s="171"/>
      <c r="N1044" s="171"/>
      <c r="O1044" s="171"/>
      <c r="P1044" s="171"/>
      <c r="Q1044" s="171"/>
      <c r="R1044" s="171"/>
      <c r="S1044" s="171"/>
      <c r="T1044" s="171"/>
      <c r="U1044" s="171"/>
      <c r="V1044" s="171"/>
      <c r="W1044" s="171">
        <f t="shared" si="193"/>
        <v>449698</v>
      </c>
      <c r="X1044" s="171">
        <f t="shared" si="193"/>
        <v>440235</v>
      </c>
      <c r="Y1044" s="171">
        <f t="shared" si="194"/>
        <v>743815.86580139177</v>
      </c>
      <c r="Z1044" s="171">
        <f t="shared" si="194"/>
        <v>742918.86580139177</v>
      </c>
      <c r="AA1044" s="169"/>
      <c r="AB1044" s="169"/>
      <c r="AC1044" s="169"/>
      <c r="AD1044" s="169"/>
      <c r="AE1044" s="169"/>
      <c r="AF1044" s="169"/>
      <c r="AG1044" s="169"/>
      <c r="AH1044" s="169"/>
      <c r="AI1044" s="169"/>
      <c r="AJ1044" s="169"/>
      <c r="AK1044" s="169"/>
    </row>
    <row r="1045" spans="2:37" s="168" customFormat="1" ht="14.25" hidden="1" outlineLevel="2">
      <c r="B1045" s="168" t="s">
        <v>2</v>
      </c>
      <c r="D1045" s="170" t="s">
        <v>242</v>
      </c>
      <c r="E1045" s="171">
        <f>SUM(E1039:E1044)</f>
        <v>42413725</v>
      </c>
      <c r="F1045" s="171">
        <f t="shared" ref="F1045:X1045" si="195">SUM(F1039:F1044)</f>
        <v>43244149</v>
      </c>
      <c r="G1045" s="171">
        <f t="shared" si="195"/>
        <v>52260007</v>
      </c>
      <c r="H1045" s="171">
        <f t="shared" si="195"/>
        <v>52242845</v>
      </c>
      <c r="I1045" s="171">
        <f t="shared" si="195"/>
        <v>45086417</v>
      </c>
      <c r="J1045" s="171">
        <f t="shared" si="195"/>
        <v>44986729</v>
      </c>
      <c r="K1045" s="171">
        <f t="shared" si="195"/>
        <v>50423486</v>
      </c>
      <c r="L1045" s="171">
        <f t="shared" si="195"/>
        <v>50302293</v>
      </c>
      <c r="M1045" s="171">
        <f t="shared" si="195"/>
        <v>52660533</v>
      </c>
      <c r="N1045" s="171">
        <f t="shared" si="195"/>
        <v>52653216</v>
      </c>
      <c r="O1045" s="171">
        <f t="shared" si="195"/>
        <v>51203868</v>
      </c>
      <c r="P1045" s="171">
        <f t="shared" si="195"/>
        <v>47486569</v>
      </c>
      <c r="Q1045" s="171">
        <f t="shared" si="195"/>
        <v>50347859</v>
      </c>
      <c r="R1045" s="171">
        <f t="shared" si="195"/>
        <v>50348192</v>
      </c>
      <c r="S1045" s="171">
        <f t="shared" si="195"/>
        <v>51243743</v>
      </c>
      <c r="T1045" s="171">
        <f t="shared" si="195"/>
        <v>51226138</v>
      </c>
      <c r="U1045" s="171">
        <f t="shared" si="195"/>
        <v>53258481</v>
      </c>
      <c r="V1045" s="171">
        <f t="shared" si="195"/>
        <v>53196303</v>
      </c>
      <c r="W1045" s="171">
        <f t="shared" si="195"/>
        <v>53651780</v>
      </c>
      <c r="X1045" s="171">
        <f t="shared" si="195"/>
        <v>53521650</v>
      </c>
      <c r="Y1045" s="171">
        <f t="shared" ref="Y1045:Z1045" si="196">SUM(Y1039:Y1044)</f>
        <v>76961011.219263971</v>
      </c>
      <c r="Z1045" s="171">
        <f t="shared" si="196"/>
        <v>77131914.819263965</v>
      </c>
      <c r="AA1045" s="169"/>
      <c r="AB1045" s="169"/>
      <c r="AC1045" s="169"/>
      <c r="AD1045" s="169"/>
      <c r="AE1045" s="169"/>
      <c r="AF1045" s="169"/>
      <c r="AG1045" s="169"/>
      <c r="AH1045" s="169"/>
      <c r="AI1045" s="169"/>
      <c r="AJ1045" s="169"/>
      <c r="AK1045" s="169"/>
    </row>
    <row r="1046" spans="2:37" s="168" customFormat="1" ht="14.25" hidden="1" outlineLevel="1">
      <c r="D1046" s="6" t="s">
        <v>469</v>
      </c>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69"/>
      <c r="AB1046" s="169"/>
      <c r="AC1046" s="169"/>
      <c r="AD1046" s="169"/>
      <c r="AE1046" s="169"/>
      <c r="AF1046" s="169"/>
      <c r="AG1046" s="169"/>
      <c r="AH1046" s="169"/>
      <c r="AI1046" s="169"/>
      <c r="AJ1046" s="169"/>
      <c r="AK1046" s="169"/>
    </row>
    <row r="1047" spans="2:37" s="168" customFormat="1" ht="14.25" hidden="1" outlineLevel="1">
      <c r="B1047" s="168" t="s">
        <v>2</v>
      </c>
      <c r="D1047" s="170" t="s">
        <v>43</v>
      </c>
      <c r="E1047" s="171">
        <v>10887006</v>
      </c>
      <c r="F1047" s="171">
        <v>11170616</v>
      </c>
      <c r="G1047" s="171">
        <v>12778836</v>
      </c>
      <c r="H1047" s="171">
        <v>12773410</v>
      </c>
      <c r="I1047" s="171">
        <v>11341849</v>
      </c>
      <c r="J1047" s="171">
        <v>11243056</v>
      </c>
      <c r="K1047" s="171">
        <v>13144804</v>
      </c>
      <c r="L1047" s="171">
        <v>13144805</v>
      </c>
      <c r="M1047" s="171">
        <v>13999262</v>
      </c>
      <c r="N1047" s="171">
        <v>13999262</v>
      </c>
      <c r="O1047" s="171">
        <v>14451346</v>
      </c>
      <c r="P1047" s="171">
        <v>13634024</v>
      </c>
      <c r="Q1047" s="171">
        <v>13923475</v>
      </c>
      <c r="R1047" s="171">
        <v>13923475</v>
      </c>
      <c r="S1047" s="171">
        <v>13158631</v>
      </c>
      <c r="T1047" s="171">
        <v>13158631</v>
      </c>
      <c r="U1047" s="171">
        <v>13256273</v>
      </c>
      <c r="V1047" s="171">
        <v>13256273</v>
      </c>
      <c r="W1047" s="171">
        <v>13724715</v>
      </c>
      <c r="X1047" s="171">
        <v>13724715</v>
      </c>
      <c r="Y1047" s="171">
        <v>22575325.495951656</v>
      </c>
      <c r="Z1047" s="171">
        <v>22575325.495951656</v>
      </c>
      <c r="AA1047" s="169"/>
      <c r="AB1047" s="169"/>
      <c r="AC1047" s="169"/>
      <c r="AD1047" s="169"/>
      <c r="AE1047" s="169"/>
      <c r="AF1047" s="169"/>
      <c r="AG1047" s="169"/>
      <c r="AH1047" s="169"/>
      <c r="AI1047" s="169"/>
      <c r="AJ1047" s="169"/>
      <c r="AK1047" s="169"/>
    </row>
    <row r="1048" spans="2:37" s="168" customFormat="1" ht="14.25" hidden="1" outlineLevel="1">
      <c r="B1048" s="168" t="s">
        <v>2</v>
      </c>
      <c r="D1048" s="170" t="s">
        <v>44</v>
      </c>
      <c r="E1048" s="171">
        <v>5263601</v>
      </c>
      <c r="F1048" s="171">
        <v>5397675</v>
      </c>
      <c r="G1048" s="171">
        <v>8115094</v>
      </c>
      <c r="H1048" s="171">
        <v>8111431</v>
      </c>
      <c r="I1048" s="171">
        <v>7137274</v>
      </c>
      <c r="J1048" s="171">
        <v>7056731</v>
      </c>
      <c r="K1048" s="171">
        <v>8331739</v>
      </c>
      <c r="L1048" s="171">
        <v>8331719</v>
      </c>
      <c r="M1048" s="171">
        <v>8724425</v>
      </c>
      <c r="N1048" s="171">
        <v>8724425</v>
      </c>
      <c r="O1048" s="171">
        <v>6889506</v>
      </c>
      <c r="P1048" s="171">
        <v>6503912</v>
      </c>
      <c r="Q1048" s="171">
        <v>4312248</v>
      </c>
      <c r="R1048" s="171">
        <v>4312248</v>
      </c>
      <c r="S1048" s="171">
        <v>7334651</v>
      </c>
      <c r="T1048" s="171">
        <v>7334651</v>
      </c>
      <c r="U1048" s="171">
        <v>8893596</v>
      </c>
      <c r="V1048" s="171">
        <v>8893596</v>
      </c>
      <c r="W1048" s="171">
        <v>8222220</v>
      </c>
      <c r="X1048" s="171">
        <v>8222220</v>
      </c>
      <c r="Y1048" s="171">
        <v>8367448.0780027797</v>
      </c>
      <c r="Z1048" s="171">
        <v>8367448.0780027797</v>
      </c>
      <c r="AA1048" s="169"/>
      <c r="AB1048" s="169"/>
      <c r="AC1048" s="169"/>
      <c r="AD1048" s="169"/>
      <c r="AE1048" s="169"/>
      <c r="AF1048" s="169"/>
      <c r="AG1048" s="169"/>
      <c r="AH1048" s="169"/>
      <c r="AI1048" s="169"/>
      <c r="AJ1048" s="169"/>
      <c r="AK1048" s="169"/>
    </row>
    <row r="1049" spans="2:37" s="168" customFormat="1" ht="14.25" hidden="1" outlineLevel="1">
      <c r="B1049" s="168" t="s">
        <v>2</v>
      </c>
      <c r="D1049" s="170" t="s">
        <v>45</v>
      </c>
      <c r="E1049" s="171">
        <v>1818030</v>
      </c>
      <c r="F1049" s="171">
        <v>1865395</v>
      </c>
      <c r="G1049" s="171">
        <v>2494408</v>
      </c>
      <c r="H1049" s="171">
        <v>2493646</v>
      </c>
      <c r="I1049" s="171">
        <v>1830787</v>
      </c>
      <c r="J1049" s="171">
        <v>1826427</v>
      </c>
      <c r="K1049" s="171">
        <v>2460127</v>
      </c>
      <c r="L1049" s="171">
        <v>2460128</v>
      </c>
      <c r="M1049" s="171">
        <v>2083494</v>
      </c>
      <c r="N1049" s="171">
        <v>2083494</v>
      </c>
      <c r="O1049" s="171">
        <v>2380425</v>
      </c>
      <c r="P1049" s="171">
        <v>2354760</v>
      </c>
      <c r="Q1049" s="171">
        <v>2653400</v>
      </c>
      <c r="R1049" s="171">
        <v>2653400</v>
      </c>
      <c r="S1049" s="171">
        <v>3238546</v>
      </c>
      <c r="T1049" s="171">
        <v>3238546</v>
      </c>
      <c r="U1049" s="171">
        <v>3327242</v>
      </c>
      <c r="V1049" s="171">
        <v>3327242</v>
      </c>
      <c r="W1049" s="171">
        <v>4495026</v>
      </c>
      <c r="X1049" s="171">
        <v>4495026</v>
      </c>
      <c r="Y1049" s="171">
        <v>4746700.6550774416</v>
      </c>
      <c r="Z1049" s="171">
        <v>4746700.6550774416</v>
      </c>
      <c r="AA1049" s="169"/>
      <c r="AB1049" s="169"/>
      <c r="AC1049" s="169"/>
      <c r="AD1049" s="169"/>
      <c r="AE1049" s="169"/>
      <c r="AF1049" s="169"/>
      <c r="AG1049" s="169"/>
      <c r="AH1049" s="169"/>
      <c r="AI1049" s="169"/>
      <c r="AJ1049" s="169"/>
      <c r="AK1049" s="169"/>
    </row>
    <row r="1050" spans="2:37" s="168" customFormat="1" ht="14.25" hidden="1" outlineLevel="1">
      <c r="B1050" s="168" t="s">
        <v>2</v>
      </c>
      <c r="D1050" s="170" t="s">
        <v>46</v>
      </c>
      <c r="E1050" s="171">
        <v>16708859</v>
      </c>
      <c r="F1050" s="171">
        <v>17143836</v>
      </c>
      <c r="G1050" s="171">
        <v>21564258</v>
      </c>
      <c r="H1050" s="171">
        <v>21557075</v>
      </c>
      <c r="I1050" s="171">
        <v>16768843</v>
      </c>
      <c r="J1050" s="171">
        <v>16760753</v>
      </c>
      <c r="K1050" s="171">
        <v>19485849</v>
      </c>
      <c r="L1050" s="171">
        <v>19485849</v>
      </c>
      <c r="M1050" s="171">
        <v>20312654</v>
      </c>
      <c r="N1050" s="171">
        <v>20312654</v>
      </c>
      <c r="O1050" s="171">
        <v>20428122</v>
      </c>
      <c r="P1050" s="171">
        <v>18440512</v>
      </c>
      <c r="Q1050" s="171">
        <v>21604508</v>
      </c>
      <c r="R1050" s="171">
        <v>21604508</v>
      </c>
      <c r="S1050" s="171">
        <v>21172060</v>
      </c>
      <c r="T1050" s="171">
        <v>21172060</v>
      </c>
      <c r="U1050" s="171">
        <v>21501185</v>
      </c>
      <c r="V1050" s="171">
        <v>21501185</v>
      </c>
      <c r="W1050" s="171">
        <v>20536334</v>
      </c>
      <c r="X1050" s="171">
        <v>20536334</v>
      </c>
      <c r="Y1050" s="171">
        <v>30434876.770968124</v>
      </c>
      <c r="Z1050" s="171">
        <v>30434876.770968124</v>
      </c>
      <c r="AA1050" s="169"/>
      <c r="AB1050" s="169"/>
      <c r="AC1050" s="169"/>
      <c r="AD1050" s="169"/>
      <c r="AE1050" s="169"/>
      <c r="AF1050" s="169"/>
      <c r="AG1050" s="169"/>
      <c r="AH1050" s="169"/>
      <c r="AI1050" s="169"/>
      <c r="AJ1050" s="169"/>
      <c r="AK1050" s="169"/>
    </row>
    <row r="1051" spans="2:37" s="168" customFormat="1" ht="14.25" hidden="1" outlineLevel="1">
      <c r="B1051" s="168" t="s">
        <v>2</v>
      </c>
      <c r="D1051" s="321" t="s">
        <v>429</v>
      </c>
      <c r="E1051" s="171"/>
      <c r="F1051" s="171"/>
      <c r="G1051" s="171"/>
      <c r="H1051" s="171"/>
      <c r="I1051" s="171"/>
      <c r="J1051" s="171"/>
      <c r="K1051" s="171"/>
      <c r="L1051" s="171"/>
      <c r="M1051" s="171"/>
      <c r="N1051" s="171"/>
      <c r="O1051" s="171"/>
      <c r="P1051" s="171"/>
      <c r="Q1051" s="171"/>
      <c r="R1051" s="171"/>
      <c r="S1051" s="171"/>
      <c r="T1051" s="171"/>
      <c r="U1051" s="171"/>
      <c r="V1051" s="171"/>
      <c r="W1051" s="171">
        <v>0</v>
      </c>
      <c r="X1051" s="171">
        <v>0</v>
      </c>
      <c r="Y1051" s="171">
        <v>0</v>
      </c>
      <c r="Z1051" s="171">
        <v>0</v>
      </c>
      <c r="AA1051" s="169"/>
      <c r="AB1051" s="169"/>
      <c r="AC1051" s="169"/>
      <c r="AD1051" s="169"/>
      <c r="AE1051" s="169"/>
      <c r="AF1051" s="169"/>
      <c r="AG1051" s="169"/>
      <c r="AH1051" s="169"/>
      <c r="AI1051" s="169"/>
      <c r="AJ1051" s="169"/>
      <c r="AK1051" s="169"/>
    </row>
    <row r="1052" spans="2:37" s="168" customFormat="1" ht="14.25" hidden="1" outlineLevel="1">
      <c r="B1052" s="168" t="s">
        <v>2</v>
      </c>
      <c r="D1052" s="321" t="s">
        <v>430</v>
      </c>
      <c r="E1052" s="171"/>
      <c r="F1052" s="171"/>
      <c r="G1052" s="171"/>
      <c r="H1052" s="171"/>
      <c r="I1052" s="171"/>
      <c r="J1052" s="171"/>
      <c r="K1052" s="171"/>
      <c r="L1052" s="171"/>
      <c r="M1052" s="171"/>
      <c r="N1052" s="171"/>
      <c r="O1052" s="171"/>
      <c r="P1052" s="171"/>
      <c r="Q1052" s="171"/>
      <c r="R1052" s="171"/>
      <c r="S1052" s="171"/>
      <c r="T1052" s="171"/>
      <c r="U1052" s="171"/>
      <c r="V1052" s="171"/>
      <c r="W1052" s="171">
        <v>0</v>
      </c>
      <c r="X1052" s="171">
        <v>0</v>
      </c>
      <c r="Y1052" s="171">
        <v>0</v>
      </c>
      <c r="Z1052" s="171">
        <v>0</v>
      </c>
      <c r="AA1052" s="169"/>
      <c r="AB1052" s="169"/>
      <c r="AC1052" s="169"/>
      <c r="AD1052" s="169"/>
      <c r="AE1052" s="169"/>
      <c r="AF1052" s="169"/>
      <c r="AG1052" s="169"/>
      <c r="AH1052" s="169"/>
      <c r="AI1052" s="169"/>
      <c r="AJ1052" s="169"/>
      <c r="AK1052" s="169"/>
    </row>
    <row r="1053" spans="2:37" s="168" customFormat="1" ht="14.25" hidden="1" outlineLevel="1">
      <c r="B1053" s="168" t="s">
        <v>2</v>
      </c>
      <c r="D1053" s="170" t="s">
        <v>245</v>
      </c>
      <c r="E1053" s="171">
        <f t="shared" ref="E1053" si="197">SUM(E1047:E1052)</f>
        <v>34677496</v>
      </c>
      <c r="F1053" s="171">
        <f t="shared" ref="F1053" si="198">SUM(F1047:F1052)</f>
        <v>35577522</v>
      </c>
      <c r="G1053" s="171">
        <f t="shared" ref="G1053" si="199">SUM(G1047:G1052)</f>
        <v>44952596</v>
      </c>
      <c r="H1053" s="171">
        <f t="shared" ref="H1053" si="200">SUM(H1047:H1052)</f>
        <v>44935562</v>
      </c>
      <c r="I1053" s="171">
        <f t="shared" ref="I1053" si="201">SUM(I1047:I1052)</f>
        <v>37078753</v>
      </c>
      <c r="J1053" s="171">
        <f t="shared" ref="J1053" si="202">SUM(J1047:J1052)</f>
        <v>36886967</v>
      </c>
      <c r="K1053" s="171">
        <f t="shared" ref="K1053" si="203">SUM(K1047:K1052)</f>
        <v>43422519</v>
      </c>
      <c r="L1053" s="171">
        <f t="shared" ref="L1053" si="204">SUM(L1047:L1052)</f>
        <v>43422501</v>
      </c>
      <c r="M1053" s="171">
        <f t="shared" ref="M1053" si="205">SUM(M1047:M1052)</f>
        <v>45119835</v>
      </c>
      <c r="N1053" s="171">
        <f t="shared" ref="N1053" si="206">SUM(N1047:N1052)</f>
        <v>45119835</v>
      </c>
      <c r="O1053" s="171">
        <f t="shared" ref="O1053" si="207">SUM(O1047:O1052)</f>
        <v>44149399</v>
      </c>
      <c r="P1053" s="171">
        <f t="shared" ref="P1053" si="208">SUM(P1047:P1052)</f>
        <v>40933208</v>
      </c>
      <c r="Q1053" s="171">
        <f t="shared" ref="Q1053" si="209">SUM(Q1047:Q1052)</f>
        <v>42493631</v>
      </c>
      <c r="R1053" s="171">
        <f t="shared" ref="R1053" si="210">SUM(R1047:R1052)</f>
        <v>42493631</v>
      </c>
      <c r="S1053" s="171">
        <f t="shared" ref="S1053" si="211">SUM(S1047:S1052)</f>
        <v>44903888</v>
      </c>
      <c r="T1053" s="171">
        <f t="shared" ref="T1053" si="212">SUM(T1047:T1052)</f>
        <v>44903888</v>
      </c>
      <c r="U1053" s="171">
        <f t="shared" ref="U1053" si="213">SUM(U1047:U1052)</f>
        <v>46978296</v>
      </c>
      <c r="V1053" s="171">
        <f t="shared" ref="V1053:Z1053" si="214">SUM(V1047:V1052)</f>
        <v>46978296</v>
      </c>
      <c r="W1053" s="171">
        <f t="shared" si="214"/>
        <v>46978295</v>
      </c>
      <c r="X1053" s="171">
        <f t="shared" si="214"/>
        <v>46978295</v>
      </c>
      <c r="Y1053" s="171">
        <f t="shared" si="214"/>
        <v>66124351</v>
      </c>
      <c r="Z1053" s="171">
        <f t="shared" si="214"/>
        <v>66124351</v>
      </c>
      <c r="AA1053" s="169"/>
      <c r="AB1053" s="169"/>
      <c r="AC1053" s="169"/>
      <c r="AD1053" s="169"/>
      <c r="AE1053" s="169"/>
      <c r="AF1053" s="169"/>
      <c r="AG1053" s="169"/>
      <c r="AH1053" s="169"/>
      <c r="AI1053" s="169"/>
      <c r="AJ1053" s="169"/>
      <c r="AK1053" s="169"/>
    </row>
    <row r="1054" spans="2:37" s="168" customFormat="1" ht="14.25" hidden="1" outlineLevel="1">
      <c r="D1054" s="6" t="s">
        <v>506</v>
      </c>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69"/>
      <c r="AB1054" s="169"/>
      <c r="AC1054" s="169"/>
      <c r="AD1054" s="169"/>
      <c r="AE1054" s="169"/>
      <c r="AF1054" s="169"/>
      <c r="AG1054" s="169"/>
      <c r="AH1054" s="169"/>
      <c r="AI1054" s="169"/>
      <c r="AJ1054" s="169"/>
      <c r="AK1054" s="169"/>
    </row>
    <row r="1055" spans="2:37" s="168" customFormat="1" ht="14.25" hidden="1" outlineLevel="1">
      <c r="B1055" s="168" t="s">
        <v>2</v>
      </c>
      <c r="D1055" s="170" t="s">
        <v>43</v>
      </c>
      <c r="E1055" s="307"/>
      <c r="F1055" s="307"/>
      <c r="G1055" s="307"/>
      <c r="H1055" s="307"/>
      <c r="I1055" s="307"/>
      <c r="J1055" s="307"/>
      <c r="K1055" s="307"/>
      <c r="L1055" s="307"/>
      <c r="M1055" s="307"/>
      <c r="N1055" s="307"/>
      <c r="O1055" s="307"/>
      <c r="P1055" s="307"/>
      <c r="Q1055" s="307"/>
      <c r="R1055" s="307"/>
      <c r="S1055" s="307"/>
      <c r="T1055" s="171"/>
      <c r="U1055" s="171"/>
      <c r="V1055" s="171"/>
      <c r="W1055" s="171"/>
      <c r="X1055" s="171"/>
      <c r="Y1055" s="171">
        <v>550000</v>
      </c>
      <c r="Z1055" s="171">
        <v>750000</v>
      </c>
      <c r="AA1055" s="169"/>
      <c r="AB1055" s="169"/>
      <c r="AC1055" s="169"/>
      <c r="AD1055" s="169"/>
      <c r="AE1055" s="169"/>
      <c r="AF1055" s="169"/>
      <c r="AG1055" s="169"/>
      <c r="AH1055" s="169"/>
      <c r="AI1055" s="169"/>
      <c r="AJ1055" s="169"/>
      <c r="AK1055" s="169"/>
    </row>
    <row r="1056" spans="2:37" s="168" customFormat="1" ht="14.25" hidden="1" outlineLevel="1">
      <c r="B1056" s="168" t="s">
        <v>2</v>
      </c>
      <c r="D1056" s="170" t="s">
        <v>44</v>
      </c>
      <c r="E1056" s="307"/>
      <c r="F1056" s="307"/>
      <c r="G1056" s="307"/>
      <c r="H1056" s="307"/>
      <c r="I1056" s="307"/>
      <c r="J1056" s="307"/>
      <c r="K1056" s="307"/>
      <c r="L1056" s="307"/>
      <c r="M1056" s="307"/>
      <c r="N1056" s="307"/>
      <c r="O1056" s="307"/>
      <c r="P1056" s="307"/>
      <c r="Q1056" s="307"/>
      <c r="R1056" s="307"/>
      <c r="S1056" s="307"/>
      <c r="T1056" s="171"/>
      <c r="U1056" s="171"/>
      <c r="V1056" s="171"/>
      <c r="W1056" s="171"/>
      <c r="X1056" s="171"/>
      <c r="Y1056" s="171">
        <v>100000</v>
      </c>
      <c r="Z1056" s="171">
        <v>100000</v>
      </c>
      <c r="AA1056" s="169"/>
      <c r="AB1056" s="169"/>
      <c r="AC1056" s="169"/>
      <c r="AD1056" s="169"/>
      <c r="AE1056" s="169"/>
      <c r="AF1056" s="169"/>
      <c r="AG1056" s="169"/>
      <c r="AH1056" s="169"/>
      <c r="AI1056" s="169"/>
      <c r="AJ1056" s="169"/>
      <c r="AK1056" s="169"/>
    </row>
    <row r="1057" spans="2:37" s="168" customFormat="1" ht="14.25" hidden="1" outlineLevel="1">
      <c r="B1057" s="168" t="s">
        <v>2</v>
      </c>
      <c r="D1057" s="170" t="s">
        <v>45</v>
      </c>
      <c r="E1057" s="307"/>
      <c r="F1057" s="307"/>
      <c r="G1057" s="307"/>
      <c r="H1057" s="307"/>
      <c r="I1057" s="307"/>
      <c r="J1057" s="307"/>
      <c r="K1057" s="307"/>
      <c r="L1057" s="307"/>
      <c r="M1057" s="307"/>
      <c r="N1057" s="307"/>
      <c r="O1057" s="307"/>
      <c r="P1057" s="307"/>
      <c r="Q1057" s="307"/>
      <c r="R1057" s="307"/>
      <c r="S1057" s="307"/>
      <c r="T1057" s="171"/>
      <c r="U1057" s="171"/>
      <c r="V1057" s="171"/>
      <c r="W1057" s="171"/>
      <c r="X1057" s="171"/>
      <c r="Y1057" s="171">
        <v>100000</v>
      </c>
      <c r="Z1057" s="171">
        <v>100000</v>
      </c>
      <c r="AA1057" s="169"/>
      <c r="AB1057" s="169"/>
      <c r="AC1057" s="169"/>
      <c r="AD1057" s="169"/>
      <c r="AE1057" s="169"/>
      <c r="AF1057" s="169"/>
      <c r="AG1057" s="169"/>
      <c r="AH1057" s="169"/>
      <c r="AI1057" s="169"/>
      <c r="AJ1057" s="169"/>
      <c r="AK1057" s="169"/>
    </row>
    <row r="1058" spans="2:37" s="168" customFormat="1" ht="14.25" hidden="1" outlineLevel="1">
      <c r="B1058" s="168" t="s">
        <v>2</v>
      </c>
      <c r="D1058" s="170" t="s">
        <v>46</v>
      </c>
      <c r="E1058" s="307"/>
      <c r="F1058" s="307"/>
      <c r="G1058" s="307"/>
      <c r="H1058" s="307"/>
      <c r="I1058" s="307"/>
      <c r="J1058" s="307"/>
      <c r="K1058" s="307"/>
      <c r="L1058" s="307"/>
      <c r="M1058" s="307"/>
      <c r="N1058" s="307"/>
      <c r="O1058" s="307"/>
      <c r="P1058" s="307"/>
      <c r="Q1058" s="307"/>
      <c r="R1058" s="307"/>
      <c r="S1058" s="307"/>
      <c r="T1058" s="171"/>
      <c r="U1058" s="171"/>
      <c r="V1058" s="171"/>
      <c r="W1058" s="171"/>
      <c r="X1058" s="171"/>
      <c r="Y1058" s="171">
        <v>250000</v>
      </c>
      <c r="Z1058" s="171">
        <v>250000</v>
      </c>
      <c r="AA1058" s="169"/>
      <c r="AB1058" s="169"/>
      <c r="AC1058" s="169"/>
      <c r="AD1058" s="169"/>
      <c r="AE1058" s="169"/>
      <c r="AF1058" s="169"/>
      <c r="AG1058" s="169"/>
      <c r="AH1058" s="169"/>
      <c r="AI1058" s="169"/>
      <c r="AJ1058" s="169"/>
      <c r="AK1058" s="169"/>
    </row>
    <row r="1059" spans="2:37" s="168" customFormat="1" ht="14.25" hidden="1" outlineLevel="1">
      <c r="B1059" s="168" t="s">
        <v>2</v>
      </c>
      <c r="D1059" s="321" t="s">
        <v>429</v>
      </c>
      <c r="E1059" s="307"/>
      <c r="F1059" s="307"/>
      <c r="G1059" s="307"/>
      <c r="H1059" s="307"/>
      <c r="I1059" s="307"/>
      <c r="J1059" s="307"/>
      <c r="K1059" s="307"/>
      <c r="L1059" s="307"/>
      <c r="M1059" s="307"/>
      <c r="N1059" s="307"/>
      <c r="O1059" s="307"/>
      <c r="P1059" s="307"/>
      <c r="Q1059" s="307"/>
      <c r="R1059" s="307"/>
      <c r="S1059" s="307"/>
      <c r="T1059" s="171"/>
      <c r="U1059" s="171"/>
      <c r="V1059" s="171"/>
      <c r="W1059" s="171"/>
      <c r="X1059" s="171"/>
      <c r="Y1059" s="171">
        <v>0</v>
      </c>
      <c r="Z1059" s="171">
        <v>0</v>
      </c>
      <c r="AA1059" s="169"/>
      <c r="AB1059" s="169"/>
      <c r="AC1059" s="169"/>
      <c r="AD1059" s="169"/>
      <c r="AE1059" s="169"/>
      <c r="AF1059" s="169"/>
      <c r="AG1059" s="169"/>
      <c r="AH1059" s="169"/>
      <c r="AI1059" s="169"/>
      <c r="AJ1059" s="169"/>
      <c r="AK1059" s="169"/>
    </row>
    <row r="1060" spans="2:37" s="168" customFormat="1" ht="14.25" hidden="1" outlineLevel="1">
      <c r="B1060" s="168" t="s">
        <v>2</v>
      </c>
      <c r="D1060" s="321" t="s">
        <v>430</v>
      </c>
      <c r="E1060" s="307"/>
      <c r="F1060" s="307"/>
      <c r="G1060" s="307"/>
      <c r="H1060" s="307"/>
      <c r="I1060" s="307"/>
      <c r="J1060" s="307"/>
      <c r="K1060" s="307"/>
      <c r="L1060" s="307"/>
      <c r="M1060" s="307"/>
      <c r="N1060" s="307"/>
      <c r="O1060" s="307"/>
      <c r="P1060" s="307"/>
      <c r="Q1060" s="307"/>
      <c r="R1060" s="307"/>
      <c r="S1060" s="307"/>
      <c r="T1060" s="171"/>
      <c r="U1060" s="171"/>
      <c r="V1060" s="171"/>
      <c r="W1060" s="171"/>
      <c r="X1060" s="171"/>
      <c r="Y1060" s="171">
        <v>0</v>
      </c>
      <c r="Z1060" s="171">
        <v>0</v>
      </c>
      <c r="AA1060" s="169"/>
      <c r="AB1060" s="169"/>
      <c r="AC1060" s="169"/>
      <c r="AD1060" s="169"/>
      <c r="AE1060" s="169"/>
      <c r="AF1060" s="169"/>
      <c r="AG1060" s="169"/>
      <c r="AH1060" s="169"/>
      <c r="AI1060" s="169"/>
      <c r="AJ1060" s="169"/>
      <c r="AK1060" s="169"/>
    </row>
    <row r="1061" spans="2:37" s="168" customFormat="1" ht="14.25" hidden="1" outlineLevel="1">
      <c r="B1061" s="168" t="s">
        <v>2</v>
      </c>
      <c r="D1061" s="170" t="s">
        <v>507</v>
      </c>
      <c r="E1061" s="307"/>
      <c r="F1061" s="307"/>
      <c r="G1061" s="307"/>
      <c r="H1061" s="307"/>
      <c r="I1061" s="307"/>
      <c r="J1061" s="307"/>
      <c r="K1061" s="307"/>
      <c r="L1061" s="307"/>
      <c r="M1061" s="307"/>
      <c r="N1061" s="307"/>
      <c r="O1061" s="307"/>
      <c r="P1061" s="307"/>
      <c r="Q1061" s="307"/>
      <c r="R1061" s="307"/>
      <c r="S1061" s="307"/>
      <c r="T1061" s="171"/>
      <c r="U1061" s="171"/>
      <c r="V1061" s="171"/>
      <c r="W1061" s="171"/>
      <c r="X1061" s="171"/>
      <c r="Y1061" s="171">
        <f>SUM(Y1055:Y1060)</f>
        <v>1000000</v>
      </c>
      <c r="Z1061" s="171">
        <f>SUM(Z1055:Z1060)</f>
        <v>1200000</v>
      </c>
      <c r="AA1061" s="169"/>
      <c r="AB1061" s="169"/>
      <c r="AC1061" s="169"/>
      <c r="AD1061" s="169"/>
      <c r="AE1061" s="169"/>
      <c r="AF1061" s="169"/>
      <c r="AG1061" s="169"/>
      <c r="AH1061" s="169"/>
      <c r="AI1061" s="169"/>
      <c r="AJ1061" s="169"/>
      <c r="AK1061" s="169"/>
    </row>
    <row r="1062" spans="2:37" s="168" customFormat="1" ht="14.25" hidden="1" outlineLevel="1">
      <c r="D1062" s="170"/>
      <c r="E1062" s="307"/>
      <c r="F1062" s="307"/>
      <c r="G1062" s="307"/>
      <c r="H1062" s="307"/>
      <c r="I1062" s="307"/>
      <c r="J1062" s="307"/>
      <c r="K1062" s="307"/>
      <c r="L1062" s="307"/>
      <c r="M1062" s="307"/>
      <c r="N1062" s="307"/>
      <c r="O1062" s="307"/>
      <c r="P1062" s="307"/>
      <c r="Q1062" s="307"/>
      <c r="R1062" s="307"/>
      <c r="S1062" s="307"/>
      <c r="T1062" s="307"/>
      <c r="V1062" s="169"/>
      <c r="X1062" s="169"/>
      <c r="Z1062" s="169"/>
      <c r="AA1062" s="169"/>
      <c r="AB1062" s="169"/>
      <c r="AC1062" s="169"/>
      <c r="AD1062" s="169"/>
      <c r="AE1062" s="169"/>
      <c r="AF1062" s="169"/>
      <c r="AG1062" s="169"/>
      <c r="AH1062" s="169"/>
      <c r="AI1062" s="169"/>
      <c r="AJ1062" s="169"/>
      <c r="AK1062" s="169"/>
    </row>
    <row r="1063" spans="2:37" s="168" customFormat="1" ht="14.25" hidden="1" outlineLevel="1">
      <c r="D1063" s="6" t="s">
        <v>473</v>
      </c>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69"/>
      <c r="AB1063" s="169"/>
      <c r="AC1063" s="169"/>
      <c r="AD1063" s="169"/>
      <c r="AE1063" s="169"/>
      <c r="AF1063" s="169"/>
      <c r="AG1063" s="169"/>
      <c r="AH1063" s="169"/>
      <c r="AI1063" s="169"/>
      <c r="AJ1063" s="169"/>
      <c r="AK1063" s="169"/>
    </row>
    <row r="1064" spans="2:37" s="168" customFormat="1" ht="14.25" hidden="1" outlineLevel="1">
      <c r="B1064" s="168" t="s">
        <v>2</v>
      </c>
      <c r="D1064" s="170" t="s">
        <v>43</v>
      </c>
      <c r="E1064" s="171">
        <v>2226266</v>
      </c>
      <c r="F1064" s="171">
        <v>2207317</v>
      </c>
      <c r="G1064" s="171">
        <v>2122854</v>
      </c>
      <c r="H1064" s="171">
        <v>2122714</v>
      </c>
      <c r="I1064" s="171">
        <v>1884262</v>
      </c>
      <c r="J1064" s="171">
        <v>1882556</v>
      </c>
      <c r="K1064" s="171">
        <v>1699095</v>
      </c>
      <c r="L1064" s="171">
        <v>1651954</v>
      </c>
      <c r="M1064" s="171">
        <v>2010705</v>
      </c>
      <c r="N1064" s="171">
        <v>2010928</v>
      </c>
      <c r="O1064" s="171">
        <v>1996132</v>
      </c>
      <c r="P1064" s="171">
        <v>1863256</v>
      </c>
      <c r="Q1064" s="171">
        <v>2149332</v>
      </c>
      <c r="R1064" s="171">
        <v>2142755</v>
      </c>
      <c r="S1064" s="171">
        <v>2051084</v>
      </c>
      <c r="T1064" s="171">
        <v>2042717</v>
      </c>
      <c r="U1064" s="171">
        <v>1845326</v>
      </c>
      <c r="V1064" s="171">
        <v>1834137</v>
      </c>
      <c r="W1064" s="171">
        <v>1600538</v>
      </c>
      <c r="X1064" s="171">
        <v>1556751</v>
      </c>
      <c r="Y1064" s="171">
        <v>2063099.027964972</v>
      </c>
      <c r="Z1064" s="171">
        <v>2052813.9279649719</v>
      </c>
      <c r="AA1064" s="169"/>
      <c r="AB1064" s="169"/>
      <c r="AC1064" s="169"/>
      <c r="AD1064" s="169"/>
      <c r="AE1064" s="169"/>
      <c r="AF1064" s="169"/>
      <c r="AG1064" s="169"/>
      <c r="AH1064" s="169"/>
      <c r="AI1064" s="169"/>
      <c r="AJ1064" s="169"/>
      <c r="AK1064" s="169"/>
    </row>
    <row r="1065" spans="2:37" s="168" customFormat="1" ht="14.25" hidden="1" outlineLevel="1">
      <c r="B1065" s="168" t="s">
        <v>2</v>
      </c>
      <c r="D1065" s="170" t="s">
        <v>44</v>
      </c>
      <c r="E1065" s="171">
        <v>1408473</v>
      </c>
      <c r="F1065" s="171">
        <v>1392218</v>
      </c>
      <c r="G1065" s="171">
        <v>1214753</v>
      </c>
      <c r="H1065" s="171">
        <v>1214916</v>
      </c>
      <c r="I1065" s="171">
        <v>837943</v>
      </c>
      <c r="J1065" s="171">
        <v>918486</v>
      </c>
      <c r="K1065" s="171">
        <v>803671</v>
      </c>
      <c r="L1065" s="171">
        <v>802927</v>
      </c>
      <c r="M1065" s="171">
        <v>1175236</v>
      </c>
      <c r="N1065" s="171">
        <v>1170607</v>
      </c>
      <c r="O1065" s="171">
        <v>800142</v>
      </c>
      <c r="P1065" s="171">
        <v>733540</v>
      </c>
      <c r="Q1065" s="171">
        <v>961410</v>
      </c>
      <c r="R1065" s="171">
        <v>961209</v>
      </c>
      <c r="S1065" s="171">
        <v>546960</v>
      </c>
      <c r="T1065" s="171">
        <v>547071</v>
      </c>
      <c r="U1065" s="171">
        <v>650780</v>
      </c>
      <c r="V1065" s="171">
        <v>650843</v>
      </c>
      <c r="W1065" s="171">
        <v>552403</v>
      </c>
      <c r="X1065" s="171">
        <v>539995</v>
      </c>
      <c r="Y1065" s="171">
        <v>802196.57412266044</v>
      </c>
      <c r="Z1065" s="171">
        <v>799192.37412266049</v>
      </c>
      <c r="AA1065" s="169"/>
      <c r="AB1065" s="169"/>
      <c r="AC1065" s="169"/>
      <c r="AD1065" s="169"/>
      <c r="AE1065" s="169"/>
      <c r="AF1065" s="169"/>
      <c r="AG1065" s="169"/>
      <c r="AH1065" s="169"/>
      <c r="AI1065" s="169"/>
      <c r="AJ1065" s="169"/>
      <c r="AK1065" s="169"/>
    </row>
    <row r="1066" spans="2:37" s="168" customFormat="1" ht="14.25" hidden="1" outlineLevel="1">
      <c r="B1066" s="168" t="s">
        <v>2</v>
      </c>
      <c r="D1066" s="170" t="s">
        <v>45</v>
      </c>
      <c r="E1066" s="171">
        <v>271761</v>
      </c>
      <c r="F1066" s="171">
        <v>267894</v>
      </c>
      <c r="G1066" s="171">
        <v>333105</v>
      </c>
      <c r="H1066" s="171">
        <v>333086</v>
      </c>
      <c r="I1066" s="171">
        <v>94695</v>
      </c>
      <c r="J1066" s="171">
        <v>99867</v>
      </c>
      <c r="K1066" s="171">
        <v>211874</v>
      </c>
      <c r="L1066" s="171">
        <v>225058</v>
      </c>
      <c r="M1066" s="171">
        <v>350474</v>
      </c>
      <c r="N1066" s="171">
        <v>350117</v>
      </c>
      <c r="O1066" s="171">
        <v>187369</v>
      </c>
      <c r="P1066" s="171">
        <v>180583</v>
      </c>
      <c r="Q1066" s="171">
        <v>311273</v>
      </c>
      <c r="R1066" s="171">
        <v>310784</v>
      </c>
      <c r="S1066" s="171">
        <v>259649</v>
      </c>
      <c r="T1066" s="171">
        <v>259686</v>
      </c>
      <c r="U1066" s="171">
        <v>321565</v>
      </c>
      <c r="V1066" s="171">
        <v>319840</v>
      </c>
      <c r="W1066" s="171">
        <v>316067</v>
      </c>
      <c r="X1066" s="171">
        <v>308017</v>
      </c>
      <c r="Y1066" s="171">
        <v>372397.97516647662</v>
      </c>
      <c r="Z1066" s="171">
        <v>370474.37516647665</v>
      </c>
      <c r="AA1066" s="169"/>
      <c r="AB1066" s="169"/>
      <c r="AC1066" s="169"/>
      <c r="AD1066" s="169"/>
      <c r="AE1066" s="169"/>
      <c r="AF1066" s="169"/>
      <c r="AG1066" s="169"/>
      <c r="AH1066" s="169"/>
      <c r="AI1066" s="169"/>
      <c r="AJ1066" s="169"/>
      <c r="AK1066" s="169"/>
    </row>
    <row r="1067" spans="2:37" s="168" customFormat="1" ht="14.25" hidden="1" outlineLevel="1">
      <c r="B1067" s="168" t="s">
        <v>2</v>
      </c>
      <c r="D1067" s="170" t="s">
        <v>46</v>
      </c>
      <c r="E1067" s="171">
        <v>3529729</v>
      </c>
      <c r="F1067" s="171">
        <v>3499198</v>
      </c>
      <c r="G1067" s="171">
        <v>3336699</v>
      </c>
      <c r="H1067" s="171">
        <v>3336567</v>
      </c>
      <c r="I1067" s="171">
        <v>3690764</v>
      </c>
      <c r="J1067" s="171">
        <v>3698853</v>
      </c>
      <c r="K1067" s="171">
        <v>2786327</v>
      </c>
      <c r="L1067" s="171">
        <v>2699853</v>
      </c>
      <c r="M1067" s="171">
        <v>2504284</v>
      </c>
      <c r="N1067" s="171">
        <v>2501729</v>
      </c>
      <c r="O1067" s="171">
        <v>2629251</v>
      </c>
      <c r="P1067" s="171">
        <v>2334408</v>
      </c>
      <c r="Q1067" s="171">
        <v>2990639</v>
      </c>
      <c r="R1067" s="171">
        <v>2998238</v>
      </c>
      <c r="S1067" s="171">
        <v>2020336</v>
      </c>
      <c r="T1067" s="171">
        <v>2010951</v>
      </c>
      <c r="U1067" s="171">
        <v>1979390</v>
      </c>
      <c r="V1067" s="171">
        <v>1930064</v>
      </c>
      <c r="W1067" s="171">
        <v>1837336</v>
      </c>
      <c r="X1067" s="171">
        <v>1787549</v>
      </c>
      <c r="Y1067" s="171">
        <v>2262312.5472015049</v>
      </c>
      <c r="Z1067" s="171">
        <v>2251034.1472015046</v>
      </c>
      <c r="AA1067" s="169"/>
      <c r="AB1067" s="169"/>
      <c r="AC1067" s="169"/>
      <c r="AD1067" s="169"/>
      <c r="AE1067" s="169"/>
      <c r="AF1067" s="169"/>
      <c r="AG1067" s="169"/>
      <c r="AH1067" s="169"/>
      <c r="AI1067" s="169"/>
      <c r="AJ1067" s="169"/>
      <c r="AK1067" s="169"/>
    </row>
    <row r="1068" spans="2:37" s="168" customFormat="1" ht="14.25" hidden="1" outlineLevel="1">
      <c r="B1068" s="168" t="s">
        <v>2</v>
      </c>
      <c r="D1068" s="321" t="s">
        <v>429</v>
      </c>
      <c r="E1068" s="171"/>
      <c r="F1068" s="171"/>
      <c r="G1068" s="171"/>
      <c r="H1068" s="171"/>
      <c r="I1068" s="171"/>
      <c r="J1068" s="171"/>
      <c r="K1068" s="171"/>
      <c r="L1068" s="171"/>
      <c r="M1068" s="171"/>
      <c r="N1068" s="171"/>
      <c r="O1068" s="171"/>
      <c r="P1068" s="171"/>
      <c r="Q1068" s="171"/>
      <c r="R1068" s="171"/>
      <c r="S1068" s="171"/>
      <c r="T1068" s="171"/>
      <c r="U1068" s="171"/>
      <c r="V1068" s="171"/>
      <c r="W1068" s="171">
        <v>99818</v>
      </c>
      <c r="X1068" s="171">
        <v>93183</v>
      </c>
      <c r="Y1068" s="171">
        <v>301422.40000000002</v>
      </c>
      <c r="Z1068" s="171">
        <v>299714.3</v>
      </c>
      <c r="AA1068" s="169"/>
      <c r="AB1068" s="169"/>
      <c r="AC1068" s="169"/>
      <c r="AD1068" s="169"/>
      <c r="AE1068" s="169"/>
      <c r="AF1068" s="169"/>
      <c r="AG1068" s="169"/>
      <c r="AH1068" s="169"/>
      <c r="AI1068" s="169"/>
      <c r="AJ1068" s="169"/>
      <c r="AK1068" s="169"/>
    </row>
    <row r="1069" spans="2:37" s="168" customFormat="1" ht="14.25" hidden="1" outlineLevel="1">
      <c r="B1069" s="168" t="s">
        <v>2</v>
      </c>
      <c r="D1069" s="321" t="s">
        <v>430</v>
      </c>
      <c r="E1069" s="171"/>
      <c r="F1069" s="171"/>
      <c r="G1069" s="171"/>
      <c r="H1069" s="171"/>
      <c r="I1069" s="171"/>
      <c r="J1069" s="171"/>
      <c r="K1069" s="171"/>
      <c r="L1069" s="171"/>
      <c r="M1069" s="171"/>
      <c r="N1069" s="171"/>
      <c r="O1069" s="171"/>
      <c r="P1069" s="171"/>
      <c r="Q1069" s="171"/>
      <c r="R1069" s="171"/>
      <c r="S1069" s="171"/>
      <c r="T1069" s="171"/>
      <c r="U1069" s="171"/>
      <c r="V1069" s="171"/>
      <c r="W1069" s="171">
        <v>74698</v>
      </c>
      <c r="X1069" s="171">
        <v>65235</v>
      </c>
      <c r="Y1069" s="171">
        <v>85532.7</v>
      </c>
      <c r="Z1069" s="171">
        <v>84635.7</v>
      </c>
      <c r="AA1069" s="169"/>
      <c r="AB1069" s="169"/>
      <c r="AC1069" s="169"/>
      <c r="AD1069" s="169"/>
      <c r="AE1069" s="169"/>
      <c r="AF1069" s="169"/>
      <c r="AG1069" s="169"/>
      <c r="AH1069" s="169"/>
      <c r="AI1069" s="169"/>
      <c r="AJ1069" s="169"/>
      <c r="AK1069" s="169"/>
    </row>
    <row r="1070" spans="2:37" s="168" customFormat="1" ht="14.25" hidden="1" outlineLevel="1">
      <c r="B1070" s="168" t="s">
        <v>2</v>
      </c>
      <c r="D1070" s="170" t="s">
        <v>247</v>
      </c>
      <c r="E1070" s="171">
        <f t="shared" ref="E1070" si="215">SUM(E1064:E1069)</f>
        <v>7436229</v>
      </c>
      <c r="F1070" s="171">
        <f t="shared" ref="F1070" si="216">SUM(F1064:F1069)</f>
        <v>7366627</v>
      </c>
      <c r="G1070" s="171">
        <f t="shared" ref="G1070" si="217">SUM(G1064:G1069)</f>
        <v>7007411</v>
      </c>
      <c r="H1070" s="171">
        <f t="shared" ref="H1070" si="218">SUM(H1064:H1069)</f>
        <v>7007283</v>
      </c>
      <c r="I1070" s="171">
        <f t="shared" ref="I1070" si="219">SUM(I1064:I1069)</f>
        <v>6507664</v>
      </c>
      <c r="J1070" s="171">
        <f t="shared" ref="J1070" si="220">SUM(J1064:J1069)</f>
        <v>6599762</v>
      </c>
      <c r="K1070" s="171">
        <f t="shared" ref="K1070" si="221">SUM(K1064:K1069)</f>
        <v>5500967</v>
      </c>
      <c r="L1070" s="171">
        <f t="shared" ref="L1070" si="222">SUM(L1064:L1069)</f>
        <v>5379792</v>
      </c>
      <c r="M1070" s="171">
        <f t="shared" ref="M1070" si="223">SUM(M1064:M1069)</f>
        <v>6040699</v>
      </c>
      <c r="N1070" s="171">
        <f t="shared" ref="N1070" si="224">SUM(N1064:N1069)</f>
        <v>6033381</v>
      </c>
      <c r="O1070" s="171">
        <f t="shared" ref="O1070" si="225">SUM(O1064:O1069)</f>
        <v>5612894</v>
      </c>
      <c r="P1070" s="171">
        <f t="shared" ref="P1070" si="226">SUM(P1064:P1069)</f>
        <v>5111787</v>
      </c>
      <c r="Q1070" s="171">
        <f t="shared" ref="Q1070" si="227">SUM(Q1064:Q1069)</f>
        <v>6412654</v>
      </c>
      <c r="R1070" s="171">
        <f t="shared" ref="R1070" si="228">SUM(R1064:R1069)</f>
        <v>6412986</v>
      </c>
      <c r="S1070" s="171">
        <f t="shared" ref="S1070" si="229">SUM(S1064:S1069)</f>
        <v>4878029</v>
      </c>
      <c r="T1070" s="171">
        <f t="shared" ref="T1070" si="230">SUM(T1064:T1069)</f>
        <v>4860425</v>
      </c>
      <c r="U1070" s="171">
        <f t="shared" ref="U1070" si="231">SUM(U1064:U1069)</f>
        <v>4797061</v>
      </c>
      <c r="V1070" s="171">
        <f t="shared" ref="V1070:Z1070" si="232">SUM(V1064:V1069)</f>
        <v>4734884</v>
      </c>
      <c r="W1070" s="171">
        <f t="shared" si="232"/>
        <v>4480860</v>
      </c>
      <c r="X1070" s="171">
        <f t="shared" si="232"/>
        <v>4350730</v>
      </c>
      <c r="Y1070" s="171">
        <f t="shared" si="232"/>
        <v>5886961.2244556146</v>
      </c>
      <c r="Z1070" s="171">
        <f t="shared" si="232"/>
        <v>5857864.8244556133</v>
      </c>
      <c r="AA1070" s="169"/>
      <c r="AB1070" s="169"/>
      <c r="AC1070" s="169"/>
      <c r="AD1070" s="169"/>
      <c r="AE1070" s="169"/>
      <c r="AF1070" s="169"/>
      <c r="AG1070" s="169"/>
      <c r="AH1070" s="169"/>
      <c r="AI1070" s="169"/>
      <c r="AJ1070" s="169"/>
      <c r="AK1070" s="169"/>
    </row>
    <row r="1071" spans="2:37" s="168" customFormat="1" ht="14.25" hidden="1" outlineLevel="1">
      <c r="D1071" s="170"/>
      <c r="E1071" s="307"/>
      <c r="F1071" s="307"/>
      <c r="G1071" s="307"/>
      <c r="H1071" s="307"/>
      <c r="I1071" s="307"/>
      <c r="J1071" s="307"/>
      <c r="K1071" s="307"/>
      <c r="L1071" s="307"/>
      <c r="M1071" s="307"/>
      <c r="N1071" s="307"/>
      <c r="O1071" s="307"/>
      <c r="P1071" s="307"/>
      <c r="Q1071" s="307"/>
      <c r="R1071" s="307"/>
      <c r="S1071" s="307"/>
      <c r="T1071" s="307"/>
      <c r="V1071" s="169"/>
      <c r="X1071" s="169"/>
      <c r="Z1071" s="169"/>
      <c r="AA1071" s="169"/>
      <c r="AB1071" s="169"/>
      <c r="AC1071" s="169"/>
      <c r="AD1071" s="169"/>
      <c r="AE1071" s="169"/>
      <c r="AF1071" s="169"/>
      <c r="AG1071" s="169"/>
      <c r="AH1071" s="169"/>
      <c r="AI1071" s="169"/>
      <c r="AJ1071" s="169"/>
      <c r="AK1071" s="169"/>
    </row>
    <row r="1072" spans="2:37" s="168" customFormat="1" ht="14.25" hidden="1" outlineLevel="1">
      <c r="D1072" s="6" t="s">
        <v>197</v>
      </c>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69"/>
      <c r="AB1072" s="169"/>
      <c r="AC1072" s="169"/>
      <c r="AD1072" s="169"/>
      <c r="AE1072" s="169"/>
      <c r="AF1072" s="169"/>
      <c r="AG1072" s="169"/>
      <c r="AH1072" s="169"/>
      <c r="AI1072" s="169"/>
      <c r="AJ1072" s="169"/>
      <c r="AK1072" s="169"/>
    </row>
    <row r="1073" spans="1:37" s="168" customFormat="1" ht="14.25" hidden="1" outlineLevel="1">
      <c r="B1073" s="168" t="s">
        <v>2</v>
      </c>
      <c r="D1073" s="170" t="s">
        <v>43</v>
      </c>
      <c r="E1073" s="171">
        <v>2226266</v>
      </c>
      <c r="F1073" s="171">
        <v>2207317</v>
      </c>
      <c r="G1073" s="171">
        <v>75000</v>
      </c>
      <c r="H1073" s="171">
        <v>75000</v>
      </c>
      <c r="I1073" s="171">
        <v>375000</v>
      </c>
      <c r="J1073" s="171">
        <v>375000</v>
      </c>
      <c r="K1073" s="171">
        <v>375000</v>
      </c>
      <c r="L1073" s="171">
        <v>375000</v>
      </c>
      <c r="M1073" s="171">
        <v>375000</v>
      </c>
      <c r="N1073" s="171">
        <v>375000</v>
      </c>
      <c r="O1073" s="171">
        <v>316575</v>
      </c>
      <c r="P1073" s="171">
        <v>316575</v>
      </c>
      <c r="Q1073" s="171">
        <v>316575</v>
      </c>
      <c r="R1073" s="171">
        <v>316575</v>
      </c>
      <c r="S1073" s="171">
        <v>336825</v>
      </c>
      <c r="T1073" s="171">
        <v>336825</v>
      </c>
      <c r="U1073" s="171">
        <v>358125</v>
      </c>
      <c r="V1073" s="171">
        <v>358125</v>
      </c>
      <c r="W1073" s="171">
        <v>317625</v>
      </c>
      <c r="X1073" s="171">
        <v>317625</v>
      </c>
      <c r="Y1073" s="171">
        <v>658283.16580139182</v>
      </c>
      <c r="Z1073" s="171">
        <v>658283.16580139182</v>
      </c>
      <c r="AA1073" s="169"/>
      <c r="AB1073" s="169"/>
      <c r="AC1073" s="169"/>
      <c r="AD1073" s="169"/>
      <c r="AE1073" s="169"/>
      <c r="AF1073" s="169"/>
      <c r="AG1073" s="169"/>
      <c r="AH1073" s="169"/>
      <c r="AI1073" s="169"/>
      <c r="AJ1073" s="169"/>
      <c r="AK1073" s="169"/>
    </row>
    <row r="1074" spans="1:37" s="168" customFormat="1" ht="14.25" hidden="1" outlineLevel="1">
      <c r="B1074" s="168" t="s">
        <v>2</v>
      </c>
      <c r="D1074" s="170" t="s">
        <v>44</v>
      </c>
      <c r="E1074" s="171">
        <v>1408473</v>
      </c>
      <c r="F1074" s="171">
        <v>1392218</v>
      </c>
      <c r="G1074" s="171">
        <v>75000</v>
      </c>
      <c r="H1074" s="171">
        <v>75000</v>
      </c>
      <c r="I1074" s="171">
        <v>375000</v>
      </c>
      <c r="J1074" s="171">
        <v>375000</v>
      </c>
      <c r="K1074" s="171">
        <v>375000</v>
      </c>
      <c r="L1074" s="171">
        <v>375000</v>
      </c>
      <c r="M1074" s="171">
        <v>375000</v>
      </c>
      <c r="N1074" s="171">
        <v>375000</v>
      </c>
      <c r="O1074" s="171">
        <v>375000</v>
      </c>
      <c r="P1074" s="171">
        <v>375000</v>
      </c>
      <c r="Q1074" s="171">
        <v>375000</v>
      </c>
      <c r="R1074" s="171">
        <v>375000</v>
      </c>
      <c r="S1074" s="171">
        <v>375000</v>
      </c>
      <c r="T1074" s="171">
        <v>375000</v>
      </c>
      <c r="U1074" s="171">
        <v>375000</v>
      </c>
      <c r="V1074" s="171">
        <v>375000</v>
      </c>
      <c r="W1074" s="171">
        <v>375000</v>
      </c>
      <c r="X1074" s="171">
        <v>375000</v>
      </c>
      <c r="Y1074" s="171">
        <v>658283.16580139182</v>
      </c>
      <c r="Z1074" s="171">
        <v>658283.16580139182</v>
      </c>
      <c r="AA1074" s="169"/>
      <c r="AB1074" s="169"/>
      <c r="AC1074" s="169"/>
      <c r="AD1074" s="169"/>
      <c r="AE1074" s="169"/>
      <c r="AF1074" s="169"/>
      <c r="AG1074" s="169"/>
      <c r="AH1074" s="169"/>
      <c r="AI1074" s="169"/>
      <c r="AJ1074" s="169"/>
      <c r="AK1074" s="169"/>
    </row>
    <row r="1075" spans="1:37" s="168" customFormat="1" ht="14.25" hidden="1" outlineLevel="1">
      <c r="B1075" s="168" t="s">
        <v>2</v>
      </c>
      <c r="D1075" s="170" t="s">
        <v>45</v>
      </c>
      <c r="E1075" s="171">
        <v>271761</v>
      </c>
      <c r="F1075" s="171">
        <v>267894</v>
      </c>
      <c r="G1075" s="171">
        <v>75000</v>
      </c>
      <c r="H1075" s="171">
        <v>75000</v>
      </c>
      <c r="I1075" s="171">
        <v>375000</v>
      </c>
      <c r="J1075" s="171">
        <v>375000</v>
      </c>
      <c r="K1075" s="171">
        <v>375000</v>
      </c>
      <c r="L1075" s="171">
        <v>375000</v>
      </c>
      <c r="M1075" s="171">
        <v>375000</v>
      </c>
      <c r="N1075" s="171">
        <v>375000</v>
      </c>
      <c r="O1075" s="171">
        <v>375000</v>
      </c>
      <c r="P1075" s="171">
        <v>375000</v>
      </c>
      <c r="Q1075" s="171">
        <v>375000</v>
      </c>
      <c r="R1075" s="171">
        <v>375000</v>
      </c>
      <c r="S1075" s="171">
        <v>375000</v>
      </c>
      <c r="T1075" s="171">
        <v>375000</v>
      </c>
      <c r="U1075" s="171">
        <v>375000</v>
      </c>
      <c r="V1075" s="171">
        <v>375000</v>
      </c>
      <c r="W1075" s="171">
        <v>375000</v>
      </c>
      <c r="X1075" s="171">
        <v>375000</v>
      </c>
      <c r="Y1075" s="171">
        <v>658283.16580139182</v>
      </c>
      <c r="Z1075" s="171">
        <v>658283.16580139182</v>
      </c>
      <c r="AA1075" s="169"/>
      <c r="AB1075" s="169"/>
      <c r="AC1075" s="169"/>
      <c r="AD1075" s="169"/>
      <c r="AE1075" s="169"/>
      <c r="AF1075" s="169"/>
      <c r="AG1075" s="169"/>
      <c r="AH1075" s="169"/>
      <c r="AI1075" s="169"/>
      <c r="AJ1075" s="169"/>
      <c r="AK1075" s="169"/>
    </row>
    <row r="1076" spans="1:37" s="168" customFormat="1" ht="14.25" hidden="1" outlineLevel="1">
      <c r="B1076" s="168" t="s">
        <v>2</v>
      </c>
      <c r="D1076" s="170" t="s">
        <v>46</v>
      </c>
      <c r="E1076" s="171">
        <v>3529729</v>
      </c>
      <c r="F1076" s="171">
        <v>3499198</v>
      </c>
      <c r="G1076" s="171">
        <v>75000</v>
      </c>
      <c r="H1076" s="171">
        <v>75000</v>
      </c>
      <c r="I1076" s="171">
        <v>375000</v>
      </c>
      <c r="J1076" s="171">
        <v>375000</v>
      </c>
      <c r="K1076" s="171">
        <v>375000</v>
      </c>
      <c r="L1076" s="171">
        <v>375000</v>
      </c>
      <c r="M1076" s="171">
        <v>375000</v>
      </c>
      <c r="N1076" s="171">
        <v>375000</v>
      </c>
      <c r="O1076" s="171">
        <v>375000</v>
      </c>
      <c r="P1076" s="171">
        <v>375000</v>
      </c>
      <c r="Q1076" s="171">
        <v>375000</v>
      </c>
      <c r="R1076" s="171">
        <v>375000</v>
      </c>
      <c r="S1076" s="171">
        <v>375000</v>
      </c>
      <c r="T1076" s="171">
        <v>375000</v>
      </c>
      <c r="U1076" s="171">
        <v>375000</v>
      </c>
      <c r="V1076" s="171">
        <v>375000</v>
      </c>
      <c r="W1076" s="171">
        <v>375000</v>
      </c>
      <c r="X1076" s="171">
        <v>375000</v>
      </c>
      <c r="Y1076" s="171">
        <v>658283.16580139182</v>
      </c>
      <c r="Z1076" s="171">
        <v>658283.16580139182</v>
      </c>
      <c r="AA1076" s="169"/>
      <c r="AB1076" s="169"/>
      <c r="AC1076" s="169"/>
      <c r="AD1076" s="169"/>
      <c r="AE1076" s="169"/>
      <c r="AF1076" s="169"/>
      <c r="AG1076" s="169"/>
      <c r="AH1076" s="169"/>
      <c r="AI1076" s="169"/>
      <c r="AJ1076" s="169"/>
      <c r="AK1076" s="169"/>
    </row>
    <row r="1077" spans="1:37" s="168" customFormat="1" ht="14.25" hidden="1" outlineLevel="1">
      <c r="B1077" s="168" t="s">
        <v>2</v>
      </c>
      <c r="D1077" s="321" t="s">
        <v>429</v>
      </c>
      <c r="E1077" s="171"/>
      <c r="F1077" s="171"/>
      <c r="G1077" s="171"/>
      <c r="H1077" s="171"/>
      <c r="I1077" s="171"/>
      <c r="J1077" s="171"/>
      <c r="K1077" s="171"/>
      <c r="L1077" s="171"/>
      <c r="M1077" s="171"/>
      <c r="N1077" s="171"/>
      <c r="O1077" s="171"/>
      <c r="P1077" s="171"/>
      <c r="Q1077" s="171"/>
      <c r="R1077" s="171"/>
      <c r="S1077" s="171"/>
      <c r="T1077" s="171"/>
      <c r="U1077" s="171"/>
      <c r="V1077" s="171"/>
      <c r="W1077" s="171">
        <v>375000</v>
      </c>
      <c r="X1077" s="171">
        <v>375000</v>
      </c>
      <c r="Y1077" s="171">
        <v>658283.16580139182</v>
      </c>
      <c r="Z1077" s="171">
        <v>658283.16580139182</v>
      </c>
      <c r="AA1077" s="169"/>
      <c r="AB1077" s="169"/>
      <c r="AC1077" s="169"/>
      <c r="AD1077" s="169"/>
      <c r="AE1077" s="169"/>
      <c r="AF1077" s="169"/>
      <c r="AG1077" s="169"/>
      <c r="AH1077" s="169"/>
      <c r="AI1077" s="169"/>
      <c r="AJ1077" s="169"/>
      <c r="AK1077" s="169"/>
    </row>
    <row r="1078" spans="1:37" s="168" customFormat="1" ht="14.25" hidden="1" outlineLevel="1">
      <c r="B1078" s="168" t="s">
        <v>2</v>
      </c>
      <c r="D1078" s="321" t="s">
        <v>430</v>
      </c>
      <c r="E1078" s="171"/>
      <c r="F1078" s="171"/>
      <c r="G1078" s="171"/>
      <c r="H1078" s="171"/>
      <c r="I1078" s="171"/>
      <c r="J1078" s="171"/>
      <c r="K1078" s="171"/>
      <c r="L1078" s="171"/>
      <c r="M1078" s="171"/>
      <c r="N1078" s="171"/>
      <c r="O1078" s="171"/>
      <c r="P1078" s="171"/>
      <c r="Q1078" s="171"/>
      <c r="R1078" s="171"/>
      <c r="S1078" s="171"/>
      <c r="T1078" s="171"/>
      <c r="U1078" s="171"/>
      <c r="V1078" s="171"/>
      <c r="W1078" s="171">
        <v>375000</v>
      </c>
      <c r="X1078" s="171">
        <v>375000</v>
      </c>
      <c r="Y1078" s="171">
        <v>658283.16580139182</v>
      </c>
      <c r="Z1078" s="171">
        <v>658283.16580139182</v>
      </c>
      <c r="AA1078" s="169"/>
      <c r="AB1078" s="169"/>
      <c r="AC1078" s="169"/>
      <c r="AD1078" s="169"/>
      <c r="AE1078" s="169"/>
      <c r="AF1078" s="169"/>
      <c r="AG1078" s="169"/>
      <c r="AH1078" s="169"/>
      <c r="AI1078" s="169"/>
      <c r="AJ1078" s="169"/>
      <c r="AK1078" s="169"/>
    </row>
    <row r="1079" spans="1:37" s="168" customFormat="1" ht="14.25" hidden="1" outlineLevel="1">
      <c r="B1079" s="168" t="s">
        <v>2</v>
      </c>
      <c r="D1079" s="170" t="s">
        <v>408</v>
      </c>
      <c r="E1079" s="171">
        <f t="shared" ref="E1079" si="233">SUM(E1073:E1078)</f>
        <v>7436229</v>
      </c>
      <c r="F1079" s="171">
        <f t="shared" ref="F1079" si="234">SUM(F1073:F1078)</f>
        <v>7366627</v>
      </c>
      <c r="G1079" s="171">
        <f t="shared" ref="G1079" si="235">SUM(G1073:G1078)</f>
        <v>300000</v>
      </c>
      <c r="H1079" s="171">
        <f t="shared" ref="H1079" si="236">SUM(H1073:H1078)</f>
        <v>300000</v>
      </c>
      <c r="I1079" s="171">
        <f t="shared" ref="I1079" si="237">SUM(I1073:I1078)</f>
        <v>1500000</v>
      </c>
      <c r="J1079" s="171">
        <f t="shared" ref="J1079" si="238">SUM(J1073:J1078)</f>
        <v>1500000</v>
      </c>
      <c r="K1079" s="171">
        <f t="shared" ref="K1079" si="239">SUM(K1073:K1078)</f>
        <v>1500000</v>
      </c>
      <c r="L1079" s="171">
        <f t="shared" ref="L1079" si="240">SUM(L1073:L1078)</f>
        <v>1500000</v>
      </c>
      <c r="M1079" s="171">
        <f t="shared" ref="M1079" si="241">SUM(M1073:M1078)</f>
        <v>1500000</v>
      </c>
      <c r="N1079" s="171">
        <f t="shared" ref="N1079" si="242">SUM(N1073:N1078)</f>
        <v>1500000</v>
      </c>
      <c r="O1079" s="171">
        <f t="shared" ref="O1079" si="243">SUM(O1073:O1078)</f>
        <v>1441575</v>
      </c>
      <c r="P1079" s="171">
        <f t="shared" ref="P1079" si="244">SUM(P1073:P1078)</f>
        <v>1441575</v>
      </c>
      <c r="Q1079" s="171">
        <f t="shared" ref="Q1079" si="245">SUM(Q1073:Q1078)</f>
        <v>1441575</v>
      </c>
      <c r="R1079" s="171">
        <f t="shared" ref="R1079" si="246">SUM(R1073:R1078)</f>
        <v>1441575</v>
      </c>
      <c r="S1079" s="171">
        <f t="shared" ref="S1079" si="247">SUM(S1073:S1078)</f>
        <v>1461825</v>
      </c>
      <c r="T1079" s="171">
        <f t="shared" ref="T1079" si="248">SUM(T1073:T1078)</f>
        <v>1461825</v>
      </c>
      <c r="U1079" s="171">
        <f t="shared" ref="U1079" si="249">SUM(U1073:U1078)</f>
        <v>1483125</v>
      </c>
      <c r="V1079" s="171">
        <f t="shared" ref="V1079:Z1079" si="250">SUM(V1073:V1078)</f>
        <v>1483125</v>
      </c>
      <c r="W1079" s="171">
        <f t="shared" si="250"/>
        <v>2192625</v>
      </c>
      <c r="X1079" s="171">
        <f t="shared" si="250"/>
        <v>2192625</v>
      </c>
      <c r="Y1079" s="171">
        <f t="shared" si="250"/>
        <v>3949698.9948083512</v>
      </c>
      <c r="Z1079" s="171">
        <f t="shared" si="250"/>
        <v>3949698.9948083512</v>
      </c>
      <c r="AA1079" s="169"/>
      <c r="AB1079" s="169"/>
      <c r="AC1079" s="169"/>
      <c r="AD1079" s="169"/>
      <c r="AE1079" s="169"/>
      <c r="AF1079" s="169"/>
      <c r="AG1079" s="169"/>
      <c r="AH1079" s="169"/>
      <c r="AI1079" s="169"/>
      <c r="AJ1079" s="169"/>
      <c r="AK1079" s="169"/>
    </row>
    <row r="1080" spans="1:37" s="168" customFormat="1" ht="14.25" hidden="1" outlineLevel="1">
      <c r="D1080" s="170"/>
      <c r="E1080" s="171"/>
      <c r="F1080" s="171"/>
      <c r="G1080" s="171"/>
      <c r="H1080" s="171"/>
      <c r="I1080" s="171"/>
      <c r="J1080" s="171"/>
      <c r="K1080" s="171"/>
      <c r="L1080" s="171"/>
      <c r="M1080" s="171"/>
      <c r="N1080" s="171"/>
      <c r="O1080" s="171"/>
      <c r="P1080" s="171"/>
      <c r="Q1080" s="171"/>
      <c r="R1080" s="171"/>
      <c r="S1080" s="171"/>
      <c r="T1080" s="171"/>
      <c r="U1080" s="171"/>
      <c r="V1080" s="171"/>
      <c r="W1080" s="171"/>
      <c r="X1080" s="171"/>
      <c r="Y1080" s="171"/>
      <c r="Z1080" s="171"/>
      <c r="AA1080" s="169"/>
      <c r="AB1080" s="169"/>
      <c r="AC1080" s="169"/>
      <c r="AD1080" s="169"/>
      <c r="AE1080" s="169"/>
      <c r="AF1080" s="169"/>
      <c r="AG1080" s="169"/>
      <c r="AH1080" s="169"/>
      <c r="AI1080" s="169"/>
      <c r="AJ1080" s="169"/>
      <c r="AK1080" s="169"/>
    </row>
    <row r="1081" spans="1:37" s="38" customFormat="1">
      <c r="A1081" s="7"/>
      <c r="B1081" s="118"/>
      <c r="C1081" s="7"/>
      <c r="D1081" s="117"/>
      <c r="E1081" s="117"/>
      <c r="F1081" s="117"/>
      <c r="G1081" s="117"/>
      <c r="H1081" s="117"/>
      <c r="I1081" s="117"/>
      <c r="J1081" s="117"/>
      <c r="K1081" s="117"/>
      <c r="L1081" s="117"/>
      <c r="M1081" s="117"/>
      <c r="N1081" s="117"/>
      <c r="O1081" s="7"/>
      <c r="P1081" s="7"/>
      <c r="Q1081" s="119"/>
      <c r="R1081" s="119"/>
      <c r="S1081" s="120"/>
      <c r="T1081" s="120"/>
    </row>
    <row r="1082" spans="1:37" s="168" customFormat="1" ht="14.25" collapsed="1">
      <c r="B1082" s="581" t="s">
        <v>238</v>
      </c>
      <c r="C1082" s="582"/>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169"/>
      <c r="AB1082" s="169"/>
      <c r="AC1082" s="169"/>
      <c r="AD1082" s="169"/>
      <c r="AE1082" s="169"/>
      <c r="AF1082" s="169"/>
      <c r="AG1082" s="169"/>
      <c r="AH1082" s="169"/>
      <c r="AI1082" s="169"/>
      <c r="AJ1082" s="169"/>
      <c r="AK1082" s="169"/>
    </row>
    <row r="1083" spans="1:37" s="168" customFormat="1" ht="14.25" hidden="1" outlineLevel="1" collapsed="1">
      <c r="D1083" s="6" t="s">
        <v>252</v>
      </c>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69"/>
      <c r="AB1083" s="169"/>
      <c r="AC1083" s="169"/>
      <c r="AD1083" s="169"/>
      <c r="AE1083" s="169"/>
      <c r="AF1083" s="169"/>
      <c r="AG1083" s="169"/>
      <c r="AH1083" s="169"/>
      <c r="AI1083" s="169"/>
      <c r="AJ1083" s="169"/>
      <c r="AK1083" s="169"/>
    </row>
    <row r="1084" spans="1:37" s="168" customFormat="1" ht="14.25" hidden="1" outlineLevel="2">
      <c r="B1084" s="168" t="s">
        <v>2</v>
      </c>
      <c r="D1084" s="170" t="s">
        <v>37</v>
      </c>
      <c r="E1084" s="171">
        <v>5760917</v>
      </c>
      <c r="F1084" s="171">
        <v>5899900</v>
      </c>
      <c r="G1084" s="171">
        <v>6896427</v>
      </c>
      <c r="H1084" s="171">
        <v>6897416</v>
      </c>
      <c r="I1084" s="171">
        <v>6227683</v>
      </c>
      <c r="J1084" s="171">
        <v>6230348</v>
      </c>
      <c r="K1084" s="171">
        <v>7054688</v>
      </c>
      <c r="L1084" s="171">
        <v>7055121</v>
      </c>
      <c r="M1084" s="171">
        <v>7128027</v>
      </c>
      <c r="N1084" s="171">
        <v>7128213</v>
      </c>
      <c r="O1084" s="171">
        <v>7623062</v>
      </c>
      <c r="P1084" s="171">
        <v>7342826</v>
      </c>
      <c r="Q1084" s="171">
        <v>6547402</v>
      </c>
      <c r="R1084" s="171">
        <v>6548450</v>
      </c>
      <c r="S1084" s="171">
        <v>6289386</v>
      </c>
      <c r="T1084" s="171">
        <v>6290171</v>
      </c>
      <c r="U1084" s="171">
        <v>6196655</v>
      </c>
      <c r="V1084" s="171">
        <v>6198234</v>
      </c>
      <c r="W1084" s="171">
        <v>6924447</v>
      </c>
      <c r="X1084" s="171">
        <v>6925990</v>
      </c>
      <c r="Y1084" s="171">
        <f>Y1089+Y1095+Y1101</f>
        <v>11004279.835402902</v>
      </c>
      <c r="Z1084" s="171">
        <f>Z1089+Z1095+Z1101</f>
        <v>11004207.009749752</v>
      </c>
      <c r="AA1084" s="169"/>
      <c r="AB1084" s="169"/>
      <c r="AC1084" s="169"/>
      <c r="AD1084" s="169"/>
      <c r="AE1084" s="169"/>
      <c r="AF1084" s="169"/>
      <c r="AG1084" s="169"/>
      <c r="AH1084" s="169"/>
      <c r="AI1084" s="169"/>
      <c r="AJ1084" s="169"/>
      <c r="AK1084" s="169"/>
    </row>
    <row r="1085" spans="1:37" s="168" customFormat="1" ht="14.25" hidden="1" outlineLevel="2">
      <c r="B1085" s="168" t="s">
        <v>2</v>
      </c>
      <c r="D1085" s="170" t="s">
        <v>38</v>
      </c>
      <c r="E1085" s="171">
        <v>3514086</v>
      </c>
      <c r="F1085" s="171">
        <v>3587770</v>
      </c>
      <c r="G1085" s="171">
        <v>4224503</v>
      </c>
      <c r="H1085" s="171">
        <v>4224557</v>
      </c>
      <c r="I1085" s="171">
        <v>3521067</v>
      </c>
      <c r="J1085" s="171">
        <v>3523368</v>
      </c>
      <c r="K1085" s="171">
        <v>4272589</v>
      </c>
      <c r="L1085" s="171">
        <v>4263861</v>
      </c>
      <c r="M1085" s="171">
        <v>4716702</v>
      </c>
      <c r="N1085" s="171">
        <v>4715635</v>
      </c>
      <c r="O1085" s="171">
        <v>4588280</v>
      </c>
      <c r="P1085" s="171">
        <v>4319232</v>
      </c>
      <c r="Q1085" s="171">
        <v>5209769</v>
      </c>
      <c r="R1085" s="171">
        <v>5201318</v>
      </c>
      <c r="S1085" s="171">
        <v>4899105</v>
      </c>
      <c r="T1085" s="171">
        <v>4896168</v>
      </c>
      <c r="U1085" s="171">
        <v>4728579</v>
      </c>
      <c r="V1085" s="171">
        <v>4730124</v>
      </c>
      <c r="W1085" s="171">
        <v>4867105</v>
      </c>
      <c r="X1085" s="171">
        <v>4868046</v>
      </c>
      <c r="Y1085" s="171">
        <f t="shared" ref="Y1085:Z1086" si="251">Y1090+Y1096+Y1102</f>
        <v>7298739.4840911068</v>
      </c>
      <c r="Z1085" s="171">
        <f t="shared" si="251"/>
        <v>7298713.1698031649</v>
      </c>
      <c r="AA1085" s="169"/>
      <c r="AB1085" s="169"/>
      <c r="AC1085" s="169"/>
      <c r="AD1085" s="169"/>
      <c r="AE1085" s="169"/>
      <c r="AF1085" s="169"/>
      <c r="AG1085" s="169"/>
      <c r="AH1085" s="169"/>
      <c r="AI1085" s="169"/>
      <c r="AJ1085" s="169"/>
      <c r="AK1085" s="169"/>
    </row>
    <row r="1086" spans="1:37" s="168" customFormat="1" ht="14.25" hidden="1" outlineLevel="2">
      <c r="B1086" s="168" t="s">
        <v>2</v>
      </c>
      <c r="D1086" s="170" t="s">
        <v>39</v>
      </c>
      <c r="E1086" s="171">
        <v>6049386</v>
      </c>
      <c r="F1086" s="171">
        <v>6177476</v>
      </c>
      <c r="G1086" s="171">
        <v>6583621</v>
      </c>
      <c r="H1086" s="171">
        <v>6585782</v>
      </c>
      <c r="I1086" s="171">
        <v>5596257</v>
      </c>
      <c r="J1086" s="171">
        <v>5598290</v>
      </c>
      <c r="K1086" s="171">
        <v>6459479</v>
      </c>
      <c r="L1086" s="171">
        <v>6458051</v>
      </c>
      <c r="M1086" s="171">
        <v>6670501</v>
      </c>
      <c r="N1086" s="171">
        <v>6670736</v>
      </c>
      <c r="O1086" s="171">
        <v>5692984</v>
      </c>
      <c r="P1086" s="171">
        <v>5050900</v>
      </c>
      <c r="Q1086" s="171">
        <v>6280561</v>
      </c>
      <c r="R1086" s="171">
        <v>6282624</v>
      </c>
      <c r="S1086" s="171">
        <v>7832735</v>
      </c>
      <c r="T1086" s="171">
        <v>7834127</v>
      </c>
      <c r="U1086" s="171">
        <v>5987779</v>
      </c>
      <c r="V1086" s="171">
        <v>5989142</v>
      </c>
      <c r="W1086" s="171">
        <v>5617735</v>
      </c>
      <c r="X1086" s="171">
        <v>5618636</v>
      </c>
      <c r="Y1086" s="171">
        <f t="shared" si="251"/>
        <v>9464303.0280830637</v>
      </c>
      <c r="Z1086" s="171">
        <f t="shared" si="251"/>
        <v>9464006.0536215045</v>
      </c>
      <c r="AA1086" s="169"/>
      <c r="AB1086" s="169"/>
      <c r="AC1086" s="169"/>
      <c r="AD1086" s="169"/>
      <c r="AE1086" s="169"/>
      <c r="AF1086" s="169"/>
      <c r="AG1086" s="169"/>
      <c r="AH1086" s="169"/>
      <c r="AI1086" s="169"/>
      <c r="AJ1086" s="169"/>
      <c r="AK1086" s="169"/>
    </row>
    <row r="1087" spans="1:37" s="168" customFormat="1" ht="14.25" hidden="1" outlineLevel="2">
      <c r="B1087" s="168" t="s">
        <v>2</v>
      </c>
      <c r="D1087" s="170" t="s">
        <v>242</v>
      </c>
      <c r="E1087" s="171">
        <f t="shared" ref="E1087:X1087" si="252">SUM(E1084:E1086)</f>
        <v>15324389</v>
      </c>
      <c r="F1087" s="171">
        <f t="shared" si="252"/>
        <v>15665146</v>
      </c>
      <c r="G1087" s="171">
        <f t="shared" si="252"/>
        <v>17704551</v>
      </c>
      <c r="H1087" s="171">
        <f t="shared" si="252"/>
        <v>17707755</v>
      </c>
      <c r="I1087" s="171">
        <f t="shared" si="252"/>
        <v>15345007</v>
      </c>
      <c r="J1087" s="171">
        <f t="shared" si="252"/>
        <v>15352006</v>
      </c>
      <c r="K1087" s="171">
        <f t="shared" si="252"/>
        <v>17786756</v>
      </c>
      <c r="L1087" s="171">
        <f t="shared" si="252"/>
        <v>17777033</v>
      </c>
      <c r="M1087" s="171">
        <f t="shared" si="252"/>
        <v>18515230</v>
      </c>
      <c r="N1087" s="171">
        <f t="shared" si="252"/>
        <v>18514584</v>
      </c>
      <c r="O1087" s="171">
        <f t="shared" si="252"/>
        <v>17904326</v>
      </c>
      <c r="P1087" s="171">
        <f t="shared" si="252"/>
        <v>16712958</v>
      </c>
      <c r="Q1087" s="171">
        <f t="shared" si="252"/>
        <v>18037732</v>
      </c>
      <c r="R1087" s="171">
        <f t="shared" si="252"/>
        <v>18032392</v>
      </c>
      <c r="S1087" s="171">
        <f t="shared" si="252"/>
        <v>19021226</v>
      </c>
      <c r="T1087" s="171">
        <f t="shared" si="252"/>
        <v>19020466</v>
      </c>
      <c r="U1087" s="171">
        <f t="shared" si="252"/>
        <v>16913013</v>
      </c>
      <c r="V1087" s="171">
        <f t="shared" si="252"/>
        <v>16917500</v>
      </c>
      <c r="W1087" s="171">
        <f t="shared" si="252"/>
        <v>17409287</v>
      </c>
      <c r="X1087" s="171">
        <f t="shared" si="252"/>
        <v>17412672</v>
      </c>
      <c r="Y1087" s="171">
        <f>SUM(Y1084:Y1086)</f>
        <v>27767322.347577073</v>
      </c>
      <c r="Z1087" s="171">
        <f>SUM(Z1084:Z1086)</f>
        <v>27766926.233174421</v>
      </c>
      <c r="AA1087" s="169"/>
      <c r="AB1087" s="169"/>
      <c r="AC1087" s="169"/>
      <c r="AD1087" s="169"/>
      <c r="AE1087" s="169"/>
      <c r="AF1087" s="169"/>
      <c r="AG1087" s="169"/>
      <c r="AH1087" s="169"/>
      <c r="AI1087" s="169"/>
      <c r="AJ1087" s="169"/>
      <c r="AK1087" s="169"/>
    </row>
    <row r="1088" spans="1:37" s="168" customFormat="1" ht="14.25" hidden="1" outlineLevel="1" collapsed="1">
      <c r="D1088" s="6" t="s">
        <v>470</v>
      </c>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69"/>
      <c r="AB1088" s="169"/>
      <c r="AC1088" s="169"/>
      <c r="AD1088" s="169"/>
      <c r="AE1088" s="169"/>
      <c r="AF1088" s="169"/>
      <c r="AG1088" s="169"/>
      <c r="AH1088" s="169"/>
      <c r="AI1088" s="169"/>
      <c r="AJ1088" s="169"/>
      <c r="AK1088" s="169"/>
    </row>
    <row r="1089" spans="2:37" s="168" customFormat="1" ht="14.25" hidden="1" outlineLevel="2">
      <c r="B1089" s="168" t="s">
        <v>2</v>
      </c>
      <c r="D1089" s="170" t="s">
        <v>37</v>
      </c>
      <c r="E1089" s="171">
        <v>5314551</v>
      </c>
      <c r="F1089" s="171">
        <v>5450971</v>
      </c>
      <c r="G1089" s="171">
        <v>5452209</v>
      </c>
      <c r="H1089" s="171">
        <v>5452211</v>
      </c>
      <c r="I1089" s="171">
        <v>4978106</v>
      </c>
      <c r="J1089" s="171">
        <v>4978106</v>
      </c>
      <c r="K1089" s="171">
        <v>5819749</v>
      </c>
      <c r="L1089" s="171">
        <v>5819209</v>
      </c>
      <c r="M1089" s="171">
        <v>5880894</v>
      </c>
      <c r="N1089" s="171">
        <v>5880894</v>
      </c>
      <c r="O1089" s="171">
        <v>6229705</v>
      </c>
      <c r="P1089" s="171">
        <v>6001343</v>
      </c>
      <c r="Q1089" s="171">
        <v>5376830</v>
      </c>
      <c r="R1089" s="171">
        <v>5376830</v>
      </c>
      <c r="S1089" s="171">
        <v>4957096</v>
      </c>
      <c r="T1089" s="171">
        <v>4957096</v>
      </c>
      <c r="U1089" s="171">
        <v>4972137</v>
      </c>
      <c r="V1089" s="171">
        <v>4972136</v>
      </c>
      <c r="W1089" s="171">
        <v>5502660</v>
      </c>
      <c r="X1089" s="171">
        <v>5502660</v>
      </c>
      <c r="Y1089" s="171">
        <v>8557916.8965290915</v>
      </c>
      <c r="Z1089" s="171">
        <v>8557916.8965290934</v>
      </c>
      <c r="AA1089" s="169"/>
      <c r="AB1089" s="169"/>
      <c r="AC1089" s="169"/>
      <c r="AD1089" s="169"/>
      <c r="AE1089" s="169"/>
      <c r="AF1089" s="169"/>
      <c r="AG1089" s="169"/>
      <c r="AH1089" s="169"/>
      <c r="AI1089" s="169"/>
      <c r="AJ1089" s="169"/>
      <c r="AK1089" s="169"/>
    </row>
    <row r="1090" spans="2:37" s="168" customFormat="1" ht="14.25" hidden="1" outlineLevel="2">
      <c r="B1090" s="168" t="s">
        <v>2</v>
      </c>
      <c r="D1090" s="170" t="s">
        <v>38</v>
      </c>
      <c r="E1090" s="171">
        <v>2476341</v>
      </c>
      <c r="F1090" s="171">
        <v>2545105</v>
      </c>
      <c r="G1090" s="171">
        <v>3183061</v>
      </c>
      <c r="H1090" s="171">
        <v>3182991</v>
      </c>
      <c r="I1090" s="171">
        <v>2727856</v>
      </c>
      <c r="J1090" s="171">
        <v>2727856</v>
      </c>
      <c r="K1090" s="171">
        <v>3313655</v>
      </c>
      <c r="L1090" s="171">
        <v>3313655</v>
      </c>
      <c r="M1090" s="171">
        <v>3633802</v>
      </c>
      <c r="N1090" s="171">
        <v>3633802</v>
      </c>
      <c r="O1090" s="171">
        <v>3569508</v>
      </c>
      <c r="P1090" s="171">
        <v>3361559</v>
      </c>
      <c r="Q1090" s="171">
        <v>4100265</v>
      </c>
      <c r="R1090" s="171">
        <v>4100265</v>
      </c>
      <c r="S1090" s="171">
        <v>3794390</v>
      </c>
      <c r="T1090" s="171">
        <v>3794390</v>
      </c>
      <c r="U1090" s="171">
        <v>3595084</v>
      </c>
      <c r="V1090" s="171">
        <v>3595084</v>
      </c>
      <c r="W1090" s="171">
        <v>3783969</v>
      </c>
      <c r="X1090" s="171">
        <v>3783969</v>
      </c>
      <c r="Y1090" s="171">
        <v>5286721.1167782769</v>
      </c>
      <c r="Z1090" s="171">
        <v>5286721.116778275</v>
      </c>
      <c r="AA1090" s="169"/>
      <c r="AB1090" s="169"/>
      <c r="AC1090" s="169"/>
      <c r="AD1090" s="169"/>
      <c r="AE1090" s="169"/>
      <c r="AF1090" s="169"/>
      <c r="AG1090" s="169"/>
      <c r="AH1090" s="169"/>
      <c r="AI1090" s="169"/>
      <c r="AJ1090" s="169"/>
      <c r="AK1090" s="169"/>
    </row>
    <row r="1091" spans="2:37" s="168" customFormat="1" ht="14.25" hidden="1" outlineLevel="2">
      <c r="B1091" s="168" t="s">
        <v>2</v>
      </c>
      <c r="D1091" s="170" t="s">
        <v>39</v>
      </c>
      <c r="E1091" s="171">
        <v>4604067</v>
      </c>
      <c r="F1091" s="171">
        <v>4728614</v>
      </c>
      <c r="G1091" s="171">
        <v>5136601</v>
      </c>
      <c r="H1091" s="171">
        <v>5136601</v>
      </c>
      <c r="I1091" s="171">
        <v>4463491</v>
      </c>
      <c r="J1091" s="171">
        <v>4463491</v>
      </c>
      <c r="K1091" s="171">
        <v>5149513</v>
      </c>
      <c r="L1091" s="171">
        <v>5149513</v>
      </c>
      <c r="M1091" s="171">
        <v>5350568</v>
      </c>
      <c r="N1091" s="171">
        <v>5350568</v>
      </c>
      <c r="O1091" s="171">
        <v>4533890</v>
      </c>
      <c r="P1091" s="171">
        <v>4023374</v>
      </c>
      <c r="Q1091" s="171">
        <v>5005031</v>
      </c>
      <c r="R1091" s="171">
        <v>5005031</v>
      </c>
      <c r="S1091" s="171">
        <v>6440575</v>
      </c>
      <c r="T1091" s="171">
        <v>6440575</v>
      </c>
      <c r="U1091" s="171">
        <v>4482879</v>
      </c>
      <c r="V1091" s="171">
        <v>4482880</v>
      </c>
      <c r="W1091" s="171">
        <v>4291864</v>
      </c>
      <c r="X1091" s="171">
        <v>4291864</v>
      </c>
      <c r="Y1091" s="171">
        <v>7100206.4966926351</v>
      </c>
      <c r="Z1091" s="171">
        <v>7100206.4966926333</v>
      </c>
      <c r="AA1091" s="169"/>
      <c r="AB1091" s="169"/>
      <c r="AC1091" s="169"/>
      <c r="AD1091" s="169"/>
      <c r="AE1091" s="169"/>
      <c r="AF1091" s="169"/>
      <c r="AG1091" s="169"/>
      <c r="AH1091" s="169"/>
      <c r="AI1091" s="169"/>
      <c r="AJ1091" s="169"/>
      <c r="AK1091" s="169"/>
    </row>
    <row r="1092" spans="2:37" s="168" customFormat="1" ht="14.25" hidden="1" outlineLevel="2">
      <c r="B1092" s="168" t="s">
        <v>2</v>
      </c>
      <c r="D1092" s="170" t="s">
        <v>253</v>
      </c>
      <c r="E1092" s="171">
        <f t="shared" ref="E1092:Z1092" si="253">SUM(E1089:E1091)</f>
        <v>12394959</v>
      </c>
      <c r="F1092" s="171">
        <f t="shared" si="253"/>
        <v>12724690</v>
      </c>
      <c r="G1092" s="171">
        <f t="shared" si="253"/>
        <v>13771871</v>
      </c>
      <c r="H1092" s="171">
        <f t="shared" si="253"/>
        <v>13771803</v>
      </c>
      <c r="I1092" s="171">
        <f t="shared" si="253"/>
        <v>12169453</v>
      </c>
      <c r="J1092" s="171">
        <f t="shared" si="253"/>
        <v>12169453</v>
      </c>
      <c r="K1092" s="171">
        <f t="shared" si="253"/>
        <v>14282917</v>
      </c>
      <c r="L1092" s="171">
        <f t="shared" si="253"/>
        <v>14282377</v>
      </c>
      <c r="M1092" s="171">
        <f t="shared" si="253"/>
        <v>14865264</v>
      </c>
      <c r="N1092" s="171">
        <f t="shared" si="253"/>
        <v>14865264</v>
      </c>
      <c r="O1092" s="171">
        <f t="shared" si="253"/>
        <v>14333103</v>
      </c>
      <c r="P1092" s="171">
        <f t="shared" si="253"/>
        <v>13386276</v>
      </c>
      <c r="Q1092" s="171">
        <f t="shared" si="253"/>
        <v>14482126</v>
      </c>
      <c r="R1092" s="171">
        <f t="shared" si="253"/>
        <v>14482126</v>
      </c>
      <c r="S1092" s="171">
        <f t="shared" si="253"/>
        <v>15192061</v>
      </c>
      <c r="T1092" s="171">
        <f t="shared" si="253"/>
        <v>15192061</v>
      </c>
      <c r="U1092" s="171">
        <f t="shared" si="253"/>
        <v>13050100</v>
      </c>
      <c r="V1092" s="171">
        <f t="shared" si="253"/>
        <v>13050100</v>
      </c>
      <c r="W1092" s="171">
        <f t="shared" si="253"/>
        <v>13578493</v>
      </c>
      <c r="X1092" s="171">
        <f t="shared" si="253"/>
        <v>13578493</v>
      </c>
      <c r="Y1092" s="171">
        <f t="shared" si="253"/>
        <v>20944844.510000005</v>
      </c>
      <c r="Z1092" s="171">
        <f t="shared" si="253"/>
        <v>20944844.510000002</v>
      </c>
      <c r="AA1092" s="169"/>
      <c r="AB1092" s="169"/>
      <c r="AC1092" s="169"/>
      <c r="AD1092" s="169"/>
      <c r="AE1092" s="169"/>
      <c r="AF1092" s="169"/>
      <c r="AG1092" s="169"/>
      <c r="AH1092" s="169"/>
      <c r="AI1092" s="169"/>
      <c r="AJ1092" s="169"/>
      <c r="AK1092" s="169"/>
    </row>
    <row r="1093" spans="2:37" s="168" customFormat="1" ht="14.25" hidden="1" outlineLevel="2">
      <c r="D1093" s="170"/>
      <c r="E1093" s="171"/>
      <c r="F1093" s="171"/>
      <c r="G1093" s="171"/>
      <c r="H1093" s="171"/>
      <c r="I1093" s="171"/>
      <c r="J1093" s="171"/>
      <c r="K1093" s="171"/>
      <c r="L1093" s="171"/>
      <c r="M1093" s="171"/>
      <c r="N1093" s="171"/>
      <c r="O1093" s="171"/>
      <c r="P1093" s="171"/>
      <c r="Q1093" s="171"/>
      <c r="R1093" s="171"/>
      <c r="S1093" s="171"/>
      <c r="T1093" s="171"/>
      <c r="U1093" s="171"/>
      <c r="V1093" s="171"/>
      <c r="W1093" s="171"/>
      <c r="X1093" s="171"/>
      <c r="Y1093" s="171"/>
      <c r="Z1093" s="171"/>
      <c r="AA1093" s="169"/>
      <c r="AB1093" s="169"/>
      <c r="AC1093" s="169"/>
      <c r="AD1093" s="169"/>
      <c r="AE1093" s="169"/>
      <c r="AF1093" s="169"/>
      <c r="AG1093" s="169"/>
      <c r="AH1093" s="169"/>
      <c r="AI1093" s="169"/>
      <c r="AJ1093" s="169"/>
      <c r="AK1093" s="169"/>
    </row>
    <row r="1094" spans="2:37" s="168" customFormat="1" ht="14.25" hidden="1" outlineLevel="1" collapsed="1">
      <c r="D1094" s="6" t="s">
        <v>473</v>
      </c>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69"/>
      <c r="AB1094" s="169"/>
      <c r="AC1094" s="169"/>
      <c r="AD1094" s="169"/>
      <c r="AE1094" s="169"/>
      <c r="AF1094" s="169"/>
      <c r="AG1094" s="169"/>
      <c r="AH1094" s="169"/>
      <c r="AI1094" s="169"/>
      <c r="AJ1094" s="169"/>
      <c r="AK1094" s="169"/>
    </row>
    <row r="1095" spans="2:37" s="168" customFormat="1" ht="14.25" hidden="1" outlineLevel="2">
      <c r="B1095" s="168" t="s">
        <v>2</v>
      </c>
      <c r="D1095" s="170" t="s">
        <v>37</v>
      </c>
      <c r="E1095" s="171">
        <v>371366</v>
      </c>
      <c r="F1095" s="171">
        <v>373929</v>
      </c>
      <c r="G1095" s="171">
        <v>1369218</v>
      </c>
      <c r="H1095" s="171">
        <v>1370205</v>
      </c>
      <c r="I1095" s="171">
        <v>874577</v>
      </c>
      <c r="J1095" s="171">
        <v>877242</v>
      </c>
      <c r="K1095" s="171">
        <v>859939</v>
      </c>
      <c r="L1095" s="171">
        <v>860912</v>
      </c>
      <c r="M1095" s="171">
        <v>872134</v>
      </c>
      <c r="N1095" s="171">
        <v>872320</v>
      </c>
      <c r="O1095" s="171">
        <v>1018357</v>
      </c>
      <c r="P1095" s="171">
        <v>966483</v>
      </c>
      <c r="Q1095" s="171">
        <v>795573</v>
      </c>
      <c r="R1095" s="171">
        <v>796621</v>
      </c>
      <c r="S1095" s="171">
        <v>957290</v>
      </c>
      <c r="T1095" s="171">
        <v>958075</v>
      </c>
      <c r="U1095" s="171">
        <v>849518</v>
      </c>
      <c r="V1095" s="171">
        <v>851098</v>
      </c>
      <c r="W1095" s="171">
        <v>1046787</v>
      </c>
      <c r="X1095" s="171">
        <v>1048331</v>
      </c>
      <c r="Y1095" s="171">
        <v>1129796.9388738102</v>
      </c>
      <c r="Z1095" s="171">
        <v>1129724.1132206579</v>
      </c>
      <c r="AA1095" s="169"/>
      <c r="AB1095" s="169"/>
      <c r="AC1095" s="169"/>
      <c r="AD1095" s="169"/>
      <c r="AE1095" s="169"/>
      <c r="AF1095" s="169"/>
      <c r="AG1095" s="169"/>
      <c r="AH1095" s="169"/>
      <c r="AI1095" s="169"/>
      <c r="AJ1095" s="169"/>
      <c r="AK1095" s="169"/>
    </row>
    <row r="1096" spans="2:37" s="168" customFormat="1" ht="14.25" hidden="1" outlineLevel="2">
      <c r="B1096" s="168" t="s">
        <v>2</v>
      </c>
      <c r="D1096" s="170" t="s">
        <v>38</v>
      </c>
      <c r="E1096" s="171">
        <v>962745</v>
      </c>
      <c r="F1096" s="171">
        <v>967665</v>
      </c>
      <c r="G1096" s="171">
        <v>966442</v>
      </c>
      <c r="H1096" s="171">
        <v>966566</v>
      </c>
      <c r="I1096" s="171">
        <v>418211</v>
      </c>
      <c r="J1096" s="171">
        <v>420512</v>
      </c>
      <c r="K1096" s="171">
        <v>583934</v>
      </c>
      <c r="L1096" s="171">
        <v>575206</v>
      </c>
      <c r="M1096" s="171">
        <v>707900</v>
      </c>
      <c r="N1096" s="171">
        <v>706833</v>
      </c>
      <c r="O1096" s="171">
        <v>643772</v>
      </c>
      <c r="P1096" s="171">
        <v>582673</v>
      </c>
      <c r="Q1096" s="171">
        <v>734504</v>
      </c>
      <c r="R1096" s="171">
        <v>726053</v>
      </c>
      <c r="S1096" s="171">
        <v>729715</v>
      </c>
      <c r="T1096" s="171">
        <v>726778</v>
      </c>
      <c r="U1096" s="171">
        <v>758495</v>
      </c>
      <c r="V1096" s="171">
        <v>760040</v>
      </c>
      <c r="W1096" s="171">
        <v>708136</v>
      </c>
      <c r="X1096" s="171">
        <v>709077</v>
      </c>
      <c r="Y1096" s="171">
        <v>695452.36731283029</v>
      </c>
      <c r="Z1096" s="171">
        <v>695426.05302488967</v>
      </c>
      <c r="AA1096" s="169"/>
      <c r="AB1096" s="169"/>
      <c r="AC1096" s="169"/>
      <c r="AD1096" s="169"/>
      <c r="AE1096" s="169"/>
      <c r="AF1096" s="169"/>
      <c r="AG1096" s="169"/>
      <c r="AH1096" s="169"/>
      <c r="AI1096" s="169"/>
      <c r="AJ1096" s="169"/>
      <c r="AK1096" s="169"/>
    </row>
    <row r="1097" spans="2:37" s="168" customFormat="1" ht="14.25" hidden="1" outlineLevel="2">
      <c r="B1097" s="168" t="s">
        <v>2</v>
      </c>
      <c r="D1097" s="170" t="s">
        <v>39</v>
      </c>
      <c r="E1097" s="171">
        <v>1370319</v>
      </c>
      <c r="F1097" s="171">
        <v>1373862</v>
      </c>
      <c r="G1097" s="171">
        <v>1372020</v>
      </c>
      <c r="H1097" s="171">
        <v>1374181</v>
      </c>
      <c r="I1097" s="171">
        <v>757766</v>
      </c>
      <c r="J1097" s="171">
        <v>759799</v>
      </c>
      <c r="K1097" s="171">
        <v>934966</v>
      </c>
      <c r="L1097" s="171">
        <v>933538</v>
      </c>
      <c r="M1097" s="171">
        <v>944933</v>
      </c>
      <c r="N1097" s="171">
        <v>945168</v>
      </c>
      <c r="O1097" s="171">
        <v>784094</v>
      </c>
      <c r="P1097" s="171">
        <v>652526</v>
      </c>
      <c r="Q1097" s="171">
        <v>900531</v>
      </c>
      <c r="R1097" s="171">
        <v>902593</v>
      </c>
      <c r="S1097" s="171">
        <v>1017161</v>
      </c>
      <c r="T1097" s="171">
        <v>1018552</v>
      </c>
      <c r="U1097" s="171">
        <v>1129900</v>
      </c>
      <c r="V1097" s="171">
        <v>1131262</v>
      </c>
      <c r="W1097" s="171">
        <v>950871</v>
      </c>
      <c r="X1097" s="171">
        <v>951772</v>
      </c>
      <c r="Y1097" s="171">
        <v>1047530.5313904288</v>
      </c>
      <c r="Z1097" s="171">
        <v>1047233.556928871</v>
      </c>
      <c r="AA1097" s="169"/>
      <c r="AB1097" s="169"/>
      <c r="AC1097" s="169"/>
      <c r="AD1097" s="169"/>
      <c r="AE1097" s="169"/>
      <c r="AF1097" s="169"/>
      <c r="AG1097" s="169"/>
      <c r="AH1097" s="169"/>
      <c r="AI1097" s="169"/>
      <c r="AJ1097" s="169"/>
      <c r="AK1097" s="169"/>
    </row>
    <row r="1098" spans="2:37" s="168" customFormat="1" ht="14.25" hidden="1" outlineLevel="2">
      <c r="B1098" s="168" t="s">
        <v>2</v>
      </c>
      <c r="D1098" s="170" t="s">
        <v>247</v>
      </c>
      <c r="E1098" s="171">
        <f t="shared" ref="E1098:Z1098" si="254">SUM(E1095:E1097)</f>
        <v>2704430</v>
      </c>
      <c r="F1098" s="171">
        <f t="shared" si="254"/>
        <v>2715456</v>
      </c>
      <c r="G1098" s="171">
        <f t="shared" si="254"/>
        <v>3707680</v>
      </c>
      <c r="H1098" s="171">
        <f t="shared" si="254"/>
        <v>3710952</v>
      </c>
      <c r="I1098" s="171">
        <f t="shared" si="254"/>
        <v>2050554</v>
      </c>
      <c r="J1098" s="171">
        <f t="shared" si="254"/>
        <v>2057553</v>
      </c>
      <c r="K1098" s="171">
        <f t="shared" si="254"/>
        <v>2378839</v>
      </c>
      <c r="L1098" s="171">
        <f t="shared" si="254"/>
        <v>2369656</v>
      </c>
      <c r="M1098" s="171">
        <f t="shared" si="254"/>
        <v>2524967</v>
      </c>
      <c r="N1098" s="171">
        <f t="shared" si="254"/>
        <v>2524321</v>
      </c>
      <c r="O1098" s="171">
        <f t="shared" si="254"/>
        <v>2446223</v>
      </c>
      <c r="P1098" s="171">
        <f t="shared" si="254"/>
        <v>2201682</v>
      </c>
      <c r="Q1098" s="171">
        <f t="shared" si="254"/>
        <v>2430608</v>
      </c>
      <c r="R1098" s="171">
        <f t="shared" si="254"/>
        <v>2425267</v>
      </c>
      <c r="S1098" s="171">
        <f t="shared" si="254"/>
        <v>2704166</v>
      </c>
      <c r="T1098" s="171">
        <f t="shared" si="254"/>
        <v>2703405</v>
      </c>
      <c r="U1098" s="171">
        <f t="shared" si="254"/>
        <v>2737913</v>
      </c>
      <c r="V1098" s="171">
        <f t="shared" si="254"/>
        <v>2742400</v>
      </c>
      <c r="W1098" s="171">
        <f t="shared" si="254"/>
        <v>2705794</v>
      </c>
      <c r="X1098" s="171">
        <f t="shared" si="254"/>
        <v>2709180</v>
      </c>
      <c r="Y1098" s="171">
        <f t="shared" si="254"/>
        <v>2872779.8375770692</v>
      </c>
      <c r="Z1098" s="171">
        <f t="shared" si="254"/>
        <v>2872383.7231744183</v>
      </c>
      <c r="AA1098" s="169"/>
      <c r="AB1098" s="169"/>
      <c r="AC1098" s="169"/>
      <c r="AD1098" s="169"/>
      <c r="AE1098" s="169"/>
      <c r="AF1098" s="169"/>
      <c r="AG1098" s="169"/>
      <c r="AH1098" s="169"/>
      <c r="AI1098" s="169"/>
      <c r="AJ1098" s="169"/>
      <c r="AK1098" s="169"/>
    </row>
    <row r="1099" spans="2:37" s="168" customFormat="1" ht="14.25" hidden="1" outlineLevel="2">
      <c r="D1099" s="170"/>
      <c r="E1099" s="171"/>
      <c r="F1099" s="171"/>
      <c r="G1099" s="171"/>
      <c r="H1099" s="171"/>
      <c r="I1099" s="171"/>
      <c r="J1099" s="171"/>
      <c r="K1099" s="171"/>
      <c r="L1099" s="171"/>
      <c r="M1099" s="171"/>
      <c r="N1099" s="171"/>
      <c r="O1099" s="171"/>
      <c r="P1099" s="171"/>
      <c r="Q1099" s="171"/>
      <c r="R1099" s="171"/>
      <c r="S1099" s="171"/>
      <c r="T1099" s="171"/>
      <c r="U1099" s="171"/>
      <c r="V1099" s="171"/>
      <c r="W1099" s="171"/>
      <c r="X1099" s="171"/>
      <c r="Y1099" s="171"/>
      <c r="Z1099" s="171"/>
      <c r="AA1099" s="169"/>
      <c r="AB1099" s="169"/>
      <c r="AC1099" s="169"/>
      <c r="AD1099" s="169"/>
      <c r="AE1099" s="169"/>
      <c r="AF1099" s="169"/>
      <c r="AG1099" s="169"/>
      <c r="AH1099" s="169"/>
      <c r="AI1099" s="169"/>
      <c r="AJ1099" s="169"/>
      <c r="AK1099" s="169"/>
    </row>
    <row r="1100" spans="2:37" s="168" customFormat="1" ht="14.25" hidden="1" outlineLevel="1" collapsed="1">
      <c r="D1100" s="6" t="s">
        <v>197</v>
      </c>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69"/>
      <c r="AB1100" s="169"/>
      <c r="AC1100" s="169"/>
      <c r="AD1100" s="169"/>
      <c r="AE1100" s="169"/>
      <c r="AF1100" s="169"/>
      <c r="AG1100" s="169"/>
      <c r="AH1100" s="169"/>
      <c r="AI1100" s="169"/>
      <c r="AJ1100" s="169"/>
      <c r="AK1100" s="169"/>
    </row>
    <row r="1101" spans="2:37" s="168" customFormat="1" ht="14.25" hidden="1" outlineLevel="2">
      <c r="B1101" s="168" t="s">
        <v>2</v>
      </c>
      <c r="D1101" s="170" t="s">
        <v>37</v>
      </c>
      <c r="E1101" s="171">
        <v>75000</v>
      </c>
      <c r="F1101" s="171">
        <v>75000</v>
      </c>
      <c r="G1101" s="171">
        <v>75000</v>
      </c>
      <c r="H1101" s="171">
        <v>75000</v>
      </c>
      <c r="I1101" s="171">
        <v>375000</v>
      </c>
      <c r="J1101" s="171">
        <v>375000</v>
      </c>
      <c r="K1101" s="171">
        <v>375000</v>
      </c>
      <c r="L1101" s="171">
        <v>375000</v>
      </c>
      <c r="M1101" s="171">
        <v>375000</v>
      </c>
      <c r="N1101" s="171">
        <v>375000</v>
      </c>
      <c r="O1101" s="171">
        <v>375000</v>
      </c>
      <c r="P1101" s="171">
        <v>375000</v>
      </c>
      <c r="Q1101" s="171">
        <v>375000</v>
      </c>
      <c r="R1101" s="171">
        <v>375000</v>
      </c>
      <c r="S1101" s="171">
        <v>375000</v>
      </c>
      <c r="T1101" s="171">
        <v>375000</v>
      </c>
      <c r="U1101" s="171">
        <v>375000</v>
      </c>
      <c r="V1101" s="171">
        <v>375000</v>
      </c>
      <c r="W1101" s="171">
        <v>375000</v>
      </c>
      <c r="X1101" s="171">
        <v>375000</v>
      </c>
      <c r="Y1101" s="171">
        <v>1316566</v>
      </c>
      <c r="Z1101" s="171">
        <v>1316566</v>
      </c>
      <c r="AA1101" s="169"/>
      <c r="AB1101" s="169"/>
      <c r="AC1101" s="169"/>
      <c r="AD1101" s="169"/>
      <c r="AE1101" s="169"/>
      <c r="AF1101" s="169"/>
      <c r="AG1101" s="169"/>
      <c r="AH1101" s="169"/>
      <c r="AI1101" s="169"/>
      <c r="AJ1101" s="169"/>
      <c r="AK1101" s="169"/>
    </row>
    <row r="1102" spans="2:37" s="168" customFormat="1" ht="14.25" hidden="1" outlineLevel="2">
      <c r="B1102" s="168" t="s">
        <v>2</v>
      </c>
      <c r="D1102" s="170" t="s">
        <v>38</v>
      </c>
      <c r="E1102" s="171">
        <v>75000</v>
      </c>
      <c r="F1102" s="171">
        <v>75000</v>
      </c>
      <c r="G1102" s="171">
        <v>75000</v>
      </c>
      <c r="H1102" s="171">
        <v>75000</v>
      </c>
      <c r="I1102" s="171">
        <v>375000</v>
      </c>
      <c r="J1102" s="171">
        <v>375000</v>
      </c>
      <c r="K1102" s="171">
        <v>375000</v>
      </c>
      <c r="L1102" s="171">
        <v>375000</v>
      </c>
      <c r="M1102" s="171">
        <v>375000</v>
      </c>
      <c r="N1102" s="171">
        <v>375000</v>
      </c>
      <c r="O1102" s="171">
        <v>375000</v>
      </c>
      <c r="P1102" s="171">
        <v>375000</v>
      </c>
      <c r="Q1102" s="171">
        <v>375000</v>
      </c>
      <c r="R1102" s="171">
        <v>375000</v>
      </c>
      <c r="S1102" s="171">
        <v>375000</v>
      </c>
      <c r="T1102" s="171">
        <v>375000</v>
      </c>
      <c r="U1102" s="171">
        <v>375000</v>
      </c>
      <c r="V1102" s="171">
        <v>375000</v>
      </c>
      <c r="W1102" s="171">
        <v>375000</v>
      </c>
      <c r="X1102" s="171">
        <v>375000</v>
      </c>
      <c r="Y1102" s="171">
        <v>1316566</v>
      </c>
      <c r="Z1102" s="171">
        <v>1316566</v>
      </c>
      <c r="AA1102" s="169"/>
      <c r="AB1102" s="169"/>
      <c r="AC1102" s="169"/>
      <c r="AD1102" s="169"/>
      <c r="AE1102" s="169"/>
      <c r="AF1102" s="169"/>
      <c r="AG1102" s="169"/>
      <c r="AH1102" s="169"/>
      <c r="AI1102" s="169"/>
      <c r="AJ1102" s="169"/>
      <c r="AK1102" s="169"/>
    </row>
    <row r="1103" spans="2:37" s="168" customFormat="1" ht="14.25" hidden="1" outlineLevel="2">
      <c r="B1103" s="168" t="s">
        <v>2</v>
      </c>
      <c r="D1103" s="170" t="s">
        <v>39</v>
      </c>
      <c r="E1103" s="171">
        <v>75000</v>
      </c>
      <c r="F1103" s="171">
        <v>75000</v>
      </c>
      <c r="G1103" s="171">
        <v>75000</v>
      </c>
      <c r="H1103" s="171">
        <v>75000</v>
      </c>
      <c r="I1103" s="171">
        <v>375000</v>
      </c>
      <c r="J1103" s="171">
        <v>375000</v>
      </c>
      <c r="K1103" s="171">
        <v>375000</v>
      </c>
      <c r="L1103" s="171">
        <v>375000</v>
      </c>
      <c r="M1103" s="171">
        <v>375000</v>
      </c>
      <c r="N1103" s="171">
        <v>375000</v>
      </c>
      <c r="O1103" s="171">
        <v>375000</v>
      </c>
      <c r="P1103" s="171">
        <v>375000</v>
      </c>
      <c r="Q1103" s="171">
        <v>375000</v>
      </c>
      <c r="R1103" s="171">
        <v>375000</v>
      </c>
      <c r="S1103" s="171">
        <v>375000</v>
      </c>
      <c r="T1103" s="171">
        <v>375000</v>
      </c>
      <c r="U1103" s="171">
        <v>375000</v>
      </c>
      <c r="V1103" s="171">
        <v>375000</v>
      </c>
      <c r="W1103" s="171">
        <v>375000</v>
      </c>
      <c r="X1103" s="171">
        <v>375000</v>
      </c>
      <c r="Y1103" s="171">
        <v>1316566</v>
      </c>
      <c r="Z1103" s="171">
        <v>1316566</v>
      </c>
      <c r="AA1103" s="169"/>
      <c r="AB1103" s="169"/>
      <c r="AC1103" s="169"/>
      <c r="AD1103" s="169"/>
      <c r="AE1103" s="169"/>
      <c r="AF1103" s="169"/>
      <c r="AG1103" s="169"/>
      <c r="AH1103" s="169"/>
      <c r="AI1103" s="169"/>
      <c r="AJ1103" s="169"/>
      <c r="AK1103" s="169"/>
    </row>
    <row r="1104" spans="2:37" s="168" customFormat="1" ht="14.25" hidden="1" outlineLevel="2">
      <c r="B1104" s="168" t="s">
        <v>2</v>
      </c>
      <c r="D1104" s="170" t="s">
        <v>241</v>
      </c>
      <c r="E1104" s="171">
        <f t="shared" ref="E1104:Z1104" si="255">SUM(E1101:E1103)</f>
        <v>225000</v>
      </c>
      <c r="F1104" s="171">
        <f t="shared" si="255"/>
        <v>225000</v>
      </c>
      <c r="G1104" s="171">
        <f t="shared" si="255"/>
        <v>225000</v>
      </c>
      <c r="H1104" s="171">
        <f t="shared" si="255"/>
        <v>225000</v>
      </c>
      <c r="I1104" s="171">
        <f t="shared" si="255"/>
        <v>1125000</v>
      </c>
      <c r="J1104" s="171">
        <f t="shared" si="255"/>
        <v>1125000</v>
      </c>
      <c r="K1104" s="171">
        <f t="shared" si="255"/>
        <v>1125000</v>
      </c>
      <c r="L1104" s="171">
        <f t="shared" si="255"/>
        <v>1125000</v>
      </c>
      <c r="M1104" s="171">
        <f t="shared" si="255"/>
        <v>1125000</v>
      </c>
      <c r="N1104" s="171">
        <f t="shared" si="255"/>
        <v>1125000</v>
      </c>
      <c r="O1104" s="171">
        <f t="shared" si="255"/>
        <v>1125000</v>
      </c>
      <c r="P1104" s="171">
        <f t="shared" si="255"/>
        <v>1125000</v>
      </c>
      <c r="Q1104" s="171">
        <f t="shared" si="255"/>
        <v>1125000</v>
      </c>
      <c r="R1104" s="171">
        <f t="shared" si="255"/>
        <v>1125000</v>
      </c>
      <c r="S1104" s="171">
        <f t="shared" si="255"/>
        <v>1125000</v>
      </c>
      <c r="T1104" s="171">
        <f t="shared" si="255"/>
        <v>1125000</v>
      </c>
      <c r="U1104" s="171">
        <f t="shared" si="255"/>
        <v>1125000</v>
      </c>
      <c r="V1104" s="171">
        <f t="shared" si="255"/>
        <v>1125000</v>
      </c>
      <c r="W1104" s="171">
        <f t="shared" si="255"/>
        <v>1125000</v>
      </c>
      <c r="X1104" s="171">
        <f t="shared" si="255"/>
        <v>1125000</v>
      </c>
      <c r="Y1104" s="171">
        <f t="shared" si="255"/>
        <v>3949698</v>
      </c>
      <c r="Z1104" s="171">
        <f t="shared" si="255"/>
        <v>3949698</v>
      </c>
      <c r="AA1104" s="169"/>
      <c r="AB1104" s="169"/>
      <c r="AC1104" s="169"/>
      <c r="AD1104" s="169"/>
      <c r="AE1104" s="169"/>
      <c r="AF1104" s="169"/>
      <c r="AG1104" s="169"/>
      <c r="AH1104" s="169"/>
      <c r="AI1104" s="169"/>
      <c r="AJ1104" s="169"/>
      <c r="AK1104" s="169"/>
    </row>
    <row r="1105" spans="1:37" s="168" customFormat="1" ht="14.25" hidden="1" outlineLevel="2">
      <c r="D1105" s="170"/>
      <c r="E1105" s="171"/>
      <c r="F1105" s="171"/>
      <c r="G1105" s="171"/>
      <c r="H1105" s="171"/>
      <c r="I1105" s="171"/>
      <c r="J1105" s="171"/>
      <c r="K1105" s="171"/>
      <c r="L1105" s="171"/>
      <c r="M1105" s="171"/>
      <c r="N1105" s="171"/>
      <c r="O1105" s="171"/>
      <c r="P1105" s="171"/>
      <c r="Q1105" s="171"/>
      <c r="R1105" s="171"/>
      <c r="S1105" s="171"/>
      <c r="T1105" s="171"/>
      <c r="U1105" s="171"/>
      <c r="V1105" s="171"/>
      <c r="W1105" s="171"/>
      <c r="X1105" s="171"/>
      <c r="Y1105" s="171"/>
      <c r="Z1105" s="171"/>
      <c r="AA1105" s="169"/>
      <c r="AB1105" s="169"/>
      <c r="AC1105" s="169"/>
      <c r="AD1105" s="169"/>
      <c r="AE1105" s="169"/>
      <c r="AF1105" s="169"/>
      <c r="AG1105" s="169"/>
      <c r="AH1105" s="169"/>
      <c r="AI1105" s="169"/>
      <c r="AJ1105" s="169"/>
      <c r="AK1105" s="169"/>
    </row>
    <row r="1106" spans="1:37" s="38" customFormat="1">
      <c r="A1106" s="7"/>
      <c r="B1106" s="118"/>
      <c r="C1106" s="7"/>
      <c r="D1106" s="117"/>
      <c r="E1106" s="117"/>
      <c r="F1106" s="117"/>
      <c r="G1106" s="117"/>
      <c r="H1106" s="117"/>
      <c r="I1106" s="117"/>
      <c r="J1106" s="117"/>
      <c r="K1106" s="117"/>
      <c r="L1106" s="117"/>
      <c r="M1106" s="117"/>
      <c r="N1106" s="117"/>
      <c r="O1106" s="7"/>
      <c r="P1106" s="7"/>
      <c r="Q1106" s="119"/>
      <c r="R1106" s="119"/>
      <c r="S1106" s="120"/>
      <c r="T1106" s="120"/>
    </row>
    <row r="1107" spans="1:37" s="168" customFormat="1" ht="14.25" collapsed="1">
      <c r="B1107" s="584" t="s">
        <v>237</v>
      </c>
      <c r="C1107" s="585"/>
      <c r="D1107" s="586"/>
      <c r="E1107" s="586"/>
      <c r="F1107" s="586"/>
      <c r="G1107" s="586"/>
      <c r="H1107" s="586"/>
      <c r="I1107" s="586"/>
      <c r="J1107" s="586"/>
      <c r="K1107" s="586"/>
      <c r="L1107" s="586"/>
      <c r="M1107" s="586"/>
      <c r="N1107" s="586"/>
      <c r="O1107" s="586"/>
      <c r="P1107" s="586"/>
      <c r="Q1107" s="586"/>
      <c r="R1107" s="586"/>
      <c r="S1107" s="586"/>
      <c r="T1107" s="586"/>
      <c r="U1107" s="586"/>
      <c r="V1107" s="586"/>
      <c r="W1107" s="586"/>
      <c r="X1107" s="586"/>
      <c r="Y1107" s="586"/>
      <c r="Z1107" s="586"/>
      <c r="AA1107" s="169"/>
      <c r="AB1107" s="169"/>
      <c r="AC1107" s="169"/>
      <c r="AD1107" s="169"/>
      <c r="AE1107" s="169"/>
      <c r="AF1107" s="169"/>
      <c r="AG1107" s="169"/>
      <c r="AH1107" s="169"/>
      <c r="AI1107" s="169"/>
      <c r="AJ1107" s="169"/>
      <c r="AK1107" s="169"/>
    </row>
    <row r="1108" spans="1:37" s="168" customFormat="1" ht="14.25" hidden="1" outlineLevel="1" collapsed="1">
      <c r="D1108" s="6" t="s">
        <v>252</v>
      </c>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69"/>
      <c r="AB1108" s="169"/>
      <c r="AC1108" s="169"/>
      <c r="AD1108" s="169"/>
      <c r="AE1108" s="169"/>
      <c r="AF1108" s="169"/>
      <c r="AG1108" s="169"/>
      <c r="AH1108" s="169"/>
      <c r="AI1108" s="169"/>
      <c r="AJ1108" s="169"/>
      <c r="AK1108" s="169"/>
    </row>
    <row r="1109" spans="1:37" s="168" customFormat="1" ht="14.25" hidden="1" outlineLevel="2">
      <c r="B1109" s="168" t="s">
        <v>2</v>
      </c>
      <c r="D1109" s="5" t="s">
        <v>484</v>
      </c>
      <c r="E1109" s="171">
        <v>53572545</v>
      </c>
      <c r="F1109" s="171">
        <v>54979755</v>
      </c>
      <c r="G1109" s="171">
        <v>60155716</v>
      </c>
      <c r="H1109" s="171">
        <v>60155716</v>
      </c>
      <c r="I1109" s="171">
        <v>57782465</v>
      </c>
      <c r="J1109" s="171">
        <v>57782465</v>
      </c>
      <c r="K1109" s="171">
        <v>65368636</v>
      </c>
      <c r="L1109" s="171">
        <v>65368636</v>
      </c>
      <c r="M1109" s="171">
        <v>67846696</v>
      </c>
      <c r="N1109" s="171">
        <v>67846696</v>
      </c>
      <c r="O1109" s="171">
        <v>69987971</v>
      </c>
      <c r="P1109" s="171">
        <v>65322989</v>
      </c>
      <c r="Q1109" s="171">
        <v>66015445</v>
      </c>
      <c r="R1109" s="171">
        <v>66015445</v>
      </c>
      <c r="S1109" s="171">
        <v>63440459</v>
      </c>
      <c r="T1109" s="171">
        <v>63440459</v>
      </c>
      <c r="U1109" s="171">
        <f t="shared" ref="U1109:V1128" si="256">U1162+U1215+U1268+U1321</f>
        <v>59950935</v>
      </c>
      <c r="V1109" s="171">
        <f t="shared" si="256"/>
        <v>59950934</v>
      </c>
      <c r="W1109" s="171">
        <f t="shared" ref="W1109:X1109" si="257">W1162+W1215+W1268+W1321</f>
        <v>59886422</v>
      </c>
      <c r="X1109" s="171">
        <f t="shared" si="257"/>
        <v>59886422</v>
      </c>
      <c r="Y1109" s="171">
        <f t="shared" ref="Y1109:Z1109" si="258">Y1162+Y1215+Y1268+Y1321</f>
        <v>62774470</v>
      </c>
      <c r="Z1109" s="171">
        <f t="shared" si="258"/>
        <v>62774478</v>
      </c>
      <c r="AA1109" s="169"/>
      <c r="AB1109" s="169"/>
      <c r="AC1109" s="169"/>
      <c r="AD1109" s="169"/>
      <c r="AE1109" s="169"/>
      <c r="AF1109" s="169"/>
      <c r="AG1109" s="169"/>
      <c r="AH1109" s="169"/>
      <c r="AI1109" s="169"/>
      <c r="AJ1109" s="169"/>
      <c r="AK1109" s="169"/>
    </row>
    <row r="1110" spans="1:37" s="168" customFormat="1" ht="14.25" hidden="1" outlineLevel="2">
      <c r="B1110" s="168" t="s">
        <v>2</v>
      </c>
      <c r="D1110" s="5" t="s">
        <v>48</v>
      </c>
      <c r="E1110" s="171">
        <v>7668189</v>
      </c>
      <c r="F1110" s="171">
        <v>7869244</v>
      </c>
      <c r="G1110" s="171">
        <v>8216694</v>
      </c>
      <c r="H1110" s="171">
        <v>8216694</v>
      </c>
      <c r="I1110" s="171">
        <v>8063955</v>
      </c>
      <c r="J1110" s="171">
        <v>8063955</v>
      </c>
      <c r="K1110" s="171">
        <v>8064298</v>
      </c>
      <c r="L1110" s="171">
        <v>8064298</v>
      </c>
      <c r="M1110" s="171">
        <v>8456708</v>
      </c>
      <c r="N1110" s="171">
        <v>8456709</v>
      </c>
      <c r="O1110" s="171">
        <v>7584755</v>
      </c>
      <c r="P1110" s="171">
        <v>7385335</v>
      </c>
      <c r="Q1110" s="171">
        <v>7364589</v>
      </c>
      <c r="R1110" s="171">
        <v>7364589</v>
      </c>
      <c r="S1110" s="171">
        <v>7380912</v>
      </c>
      <c r="T1110" s="171">
        <v>7380912</v>
      </c>
      <c r="U1110" s="171">
        <f t="shared" si="256"/>
        <v>7205161</v>
      </c>
      <c r="V1110" s="171">
        <f t="shared" si="256"/>
        <v>7205160</v>
      </c>
      <c r="W1110" s="171">
        <f t="shared" ref="W1110:X1110" si="259">W1163+W1216+W1269+W1322</f>
        <v>7930936</v>
      </c>
      <c r="X1110" s="171">
        <f t="shared" si="259"/>
        <v>7930934</v>
      </c>
      <c r="Y1110" s="171">
        <f t="shared" ref="Y1110:Z1110" si="260">Y1163+Y1216+Y1269+Y1322</f>
        <v>7772636</v>
      </c>
      <c r="Z1110" s="171">
        <f t="shared" si="260"/>
        <v>7772636</v>
      </c>
      <c r="AA1110" s="169"/>
      <c r="AB1110" s="169"/>
      <c r="AC1110" s="169"/>
      <c r="AD1110" s="169"/>
      <c r="AE1110" s="169"/>
      <c r="AF1110" s="169"/>
      <c r="AG1110" s="169"/>
      <c r="AH1110" s="169"/>
      <c r="AI1110" s="169"/>
      <c r="AJ1110" s="169"/>
      <c r="AK1110" s="169"/>
    </row>
    <row r="1111" spans="1:37" s="168" customFormat="1" ht="14.25" hidden="1" outlineLevel="2">
      <c r="B1111" s="168" t="s">
        <v>2</v>
      </c>
      <c r="D1111" s="5" t="s">
        <v>49</v>
      </c>
      <c r="E1111" s="171">
        <v>15684817</v>
      </c>
      <c r="F1111" s="171">
        <v>16096205</v>
      </c>
      <c r="G1111" s="171">
        <v>17491043</v>
      </c>
      <c r="H1111" s="171">
        <v>17491043</v>
      </c>
      <c r="I1111" s="171">
        <v>15773445</v>
      </c>
      <c r="J1111" s="171">
        <v>15773446</v>
      </c>
      <c r="K1111" s="171">
        <v>16811685</v>
      </c>
      <c r="L1111" s="171">
        <v>16811685</v>
      </c>
      <c r="M1111" s="171">
        <v>17153266</v>
      </c>
      <c r="N1111" s="171">
        <v>17153267</v>
      </c>
      <c r="O1111" s="171">
        <v>15789535</v>
      </c>
      <c r="P1111" s="171">
        <v>15361261</v>
      </c>
      <c r="Q1111" s="171">
        <v>15289611</v>
      </c>
      <c r="R1111" s="171">
        <v>15289611</v>
      </c>
      <c r="S1111" s="171">
        <v>15278458</v>
      </c>
      <c r="T1111" s="171">
        <v>15278458</v>
      </c>
      <c r="U1111" s="171">
        <f t="shared" si="256"/>
        <v>13793779</v>
      </c>
      <c r="V1111" s="171">
        <f t="shared" si="256"/>
        <v>13793777</v>
      </c>
      <c r="W1111" s="171">
        <f t="shared" ref="W1111:X1111" si="261">W1164+W1217+W1270+W1323</f>
        <v>13518127</v>
      </c>
      <c r="X1111" s="171">
        <f t="shared" si="261"/>
        <v>13518126</v>
      </c>
      <c r="Y1111" s="171">
        <f t="shared" ref="Y1111:Z1111" si="262">Y1164+Y1217+Y1270+Y1323</f>
        <v>14847413</v>
      </c>
      <c r="Z1111" s="171">
        <f t="shared" si="262"/>
        <v>14847411</v>
      </c>
      <c r="AA1111" s="169"/>
      <c r="AB1111" s="169"/>
      <c r="AC1111" s="169"/>
      <c r="AD1111" s="169"/>
      <c r="AE1111" s="169"/>
      <c r="AF1111" s="169"/>
      <c r="AG1111" s="169"/>
      <c r="AH1111" s="169"/>
      <c r="AI1111" s="169"/>
      <c r="AJ1111" s="169"/>
      <c r="AK1111" s="169"/>
    </row>
    <row r="1112" spans="1:37" s="168" customFormat="1" ht="14.25" hidden="1" outlineLevel="2">
      <c r="B1112" s="168" t="s">
        <v>2</v>
      </c>
      <c r="D1112" s="5" t="s">
        <v>50</v>
      </c>
      <c r="E1112" s="171">
        <v>7465568</v>
      </c>
      <c r="F1112" s="171">
        <v>7661718</v>
      </c>
      <c r="G1112" s="171">
        <v>8217684</v>
      </c>
      <c r="H1112" s="171">
        <v>8217684</v>
      </c>
      <c r="I1112" s="171">
        <v>8061445</v>
      </c>
      <c r="J1112" s="171">
        <v>8061446</v>
      </c>
      <c r="K1112" s="171">
        <v>8398356</v>
      </c>
      <c r="L1112" s="171">
        <v>8398356</v>
      </c>
      <c r="M1112" s="171">
        <v>7727329</v>
      </c>
      <c r="N1112" s="171">
        <v>7727329</v>
      </c>
      <c r="O1112" s="171">
        <v>7466883</v>
      </c>
      <c r="P1112" s="171">
        <v>7264625</v>
      </c>
      <c r="Q1112" s="171">
        <v>7805624</v>
      </c>
      <c r="R1112" s="171">
        <v>7805624</v>
      </c>
      <c r="S1112" s="171">
        <v>7610997</v>
      </c>
      <c r="T1112" s="171">
        <v>7610997</v>
      </c>
      <c r="U1112" s="171">
        <f t="shared" si="256"/>
        <v>7385421</v>
      </c>
      <c r="V1112" s="171">
        <f t="shared" si="256"/>
        <v>7385420</v>
      </c>
      <c r="W1112" s="171">
        <f t="shared" ref="W1112:X1112" si="263">W1165+W1218+W1271+W1324</f>
        <v>7465206</v>
      </c>
      <c r="X1112" s="171">
        <f t="shared" si="263"/>
        <v>7465206</v>
      </c>
      <c r="Y1112" s="171">
        <f t="shared" ref="Y1112:Z1112" si="264">Y1165+Y1218+Y1271+Y1324</f>
        <v>7306451</v>
      </c>
      <c r="Z1112" s="171">
        <f t="shared" si="264"/>
        <v>7306450</v>
      </c>
      <c r="AA1112" s="169"/>
      <c r="AB1112" s="169"/>
      <c r="AC1112" s="169"/>
      <c r="AD1112" s="169"/>
      <c r="AE1112" s="169"/>
      <c r="AF1112" s="169"/>
      <c r="AG1112" s="169"/>
      <c r="AH1112" s="169"/>
      <c r="AI1112" s="169"/>
      <c r="AJ1112" s="169"/>
      <c r="AK1112" s="169"/>
    </row>
    <row r="1113" spans="1:37" s="168" customFormat="1" ht="14.25" hidden="1" outlineLevel="2">
      <c r="B1113" s="168" t="s">
        <v>2</v>
      </c>
      <c r="D1113" s="5" t="s">
        <v>51</v>
      </c>
      <c r="E1113" s="171">
        <v>35644238</v>
      </c>
      <c r="F1113" s="171">
        <v>36577930</v>
      </c>
      <c r="G1113" s="171">
        <v>38679377</v>
      </c>
      <c r="H1113" s="171">
        <v>38679377</v>
      </c>
      <c r="I1113" s="171">
        <v>35816607</v>
      </c>
      <c r="J1113" s="171">
        <v>35816607</v>
      </c>
      <c r="K1113" s="171">
        <v>37075121</v>
      </c>
      <c r="L1113" s="171">
        <v>37075121</v>
      </c>
      <c r="M1113" s="171">
        <v>41779850</v>
      </c>
      <c r="N1113" s="171">
        <v>41779849</v>
      </c>
      <c r="O1113" s="171">
        <v>44221129</v>
      </c>
      <c r="P1113" s="171">
        <v>43058022</v>
      </c>
      <c r="Q1113" s="171">
        <v>45032730</v>
      </c>
      <c r="R1113" s="171">
        <v>45032730</v>
      </c>
      <c r="S1113" s="171">
        <v>45828719</v>
      </c>
      <c r="T1113" s="171">
        <v>45828719</v>
      </c>
      <c r="U1113" s="171">
        <f t="shared" si="256"/>
        <v>43791542</v>
      </c>
      <c r="V1113" s="171">
        <f t="shared" si="256"/>
        <v>43791540</v>
      </c>
      <c r="W1113" s="171">
        <f t="shared" ref="W1113:X1113" si="265">W1166+W1219+W1272+W1325</f>
        <v>43743032</v>
      </c>
      <c r="X1113" s="171">
        <f t="shared" si="265"/>
        <v>43743031</v>
      </c>
      <c r="Y1113" s="171">
        <f t="shared" ref="Y1113:Z1113" si="266">Y1166+Y1219+Y1272+Y1325</f>
        <v>44928419</v>
      </c>
      <c r="Z1113" s="171">
        <f t="shared" si="266"/>
        <v>44928418</v>
      </c>
      <c r="AA1113" s="169"/>
      <c r="AB1113" s="169"/>
      <c r="AC1113" s="169"/>
      <c r="AD1113" s="169"/>
      <c r="AE1113" s="169"/>
      <c r="AF1113" s="169"/>
      <c r="AG1113" s="169"/>
      <c r="AH1113" s="169"/>
      <c r="AI1113" s="169"/>
      <c r="AJ1113" s="169"/>
      <c r="AK1113" s="169"/>
    </row>
    <row r="1114" spans="1:37" s="168" customFormat="1" ht="14.25" hidden="1" outlineLevel="2">
      <c r="B1114" s="168" t="s">
        <v>2</v>
      </c>
      <c r="D1114" s="5" t="s">
        <v>52</v>
      </c>
      <c r="E1114" s="171">
        <v>17711056</v>
      </c>
      <c r="F1114" s="171">
        <v>18176116</v>
      </c>
      <c r="G1114" s="171">
        <v>20061916</v>
      </c>
      <c r="H1114" s="171">
        <v>20061916</v>
      </c>
      <c r="I1114" s="171">
        <v>18398138</v>
      </c>
      <c r="J1114" s="171">
        <v>18398137</v>
      </c>
      <c r="K1114" s="171">
        <v>18872114</v>
      </c>
      <c r="L1114" s="171">
        <v>18872114</v>
      </c>
      <c r="M1114" s="171">
        <v>20569979</v>
      </c>
      <c r="N1114" s="171">
        <v>20569979</v>
      </c>
      <c r="O1114" s="171">
        <v>22467992</v>
      </c>
      <c r="P1114" s="171">
        <v>21334258</v>
      </c>
      <c r="Q1114" s="171">
        <v>20483203</v>
      </c>
      <c r="R1114" s="171">
        <v>20483203</v>
      </c>
      <c r="S1114" s="171">
        <v>22487613</v>
      </c>
      <c r="T1114" s="171">
        <v>22487613</v>
      </c>
      <c r="U1114" s="171">
        <f t="shared" si="256"/>
        <v>23695565</v>
      </c>
      <c r="V1114" s="171">
        <f t="shared" si="256"/>
        <v>23695563</v>
      </c>
      <c r="W1114" s="171">
        <f t="shared" ref="W1114:X1114" si="267">W1167+W1220+W1273+W1326</f>
        <v>23207841</v>
      </c>
      <c r="X1114" s="171">
        <f t="shared" si="267"/>
        <v>23207840</v>
      </c>
      <c r="Y1114" s="171">
        <f t="shared" ref="Y1114:Z1114" si="268">Y1167+Y1220+Y1273+Y1326</f>
        <v>24464720</v>
      </c>
      <c r="Z1114" s="171">
        <f t="shared" si="268"/>
        <v>24464719</v>
      </c>
      <c r="AA1114" s="169"/>
      <c r="AB1114" s="169"/>
      <c r="AC1114" s="169"/>
      <c r="AD1114" s="169"/>
      <c r="AE1114" s="169"/>
      <c r="AF1114" s="169"/>
      <c r="AG1114" s="169"/>
      <c r="AH1114" s="169"/>
      <c r="AI1114" s="169"/>
      <c r="AJ1114" s="169"/>
      <c r="AK1114" s="169"/>
    </row>
    <row r="1115" spans="1:37" s="168" customFormat="1" ht="14.25" hidden="1" outlineLevel="2">
      <c r="B1115" s="168" t="s">
        <v>2</v>
      </c>
      <c r="D1115" s="5" t="s">
        <v>53</v>
      </c>
      <c r="E1115" s="171">
        <v>5250892</v>
      </c>
      <c r="F1115" s="171">
        <v>5388811</v>
      </c>
      <c r="G1115" s="171">
        <v>6263026</v>
      </c>
      <c r="H1115" s="171">
        <v>6263026</v>
      </c>
      <c r="I1115" s="171">
        <v>5610326</v>
      </c>
      <c r="J1115" s="171">
        <v>5610326</v>
      </c>
      <c r="K1115" s="171">
        <v>6080652</v>
      </c>
      <c r="L1115" s="171">
        <v>6080652</v>
      </c>
      <c r="M1115" s="171">
        <v>5997143</v>
      </c>
      <c r="N1115" s="171">
        <v>5797142</v>
      </c>
      <c r="O1115" s="171">
        <v>4902498</v>
      </c>
      <c r="P1115" s="171">
        <v>4770044</v>
      </c>
      <c r="Q1115" s="171">
        <v>4886769</v>
      </c>
      <c r="R1115" s="171">
        <v>4886769</v>
      </c>
      <c r="S1115" s="171">
        <v>5277901</v>
      </c>
      <c r="T1115" s="171">
        <v>5277901</v>
      </c>
      <c r="U1115" s="171">
        <f t="shared" si="256"/>
        <v>5242696</v>
      </c>
      <c r="V1115" s="171">
        <f t="shared" si="256"/>
        <v>5242695</v>
      </c>
      <c r="W1115" s="171">
        <f t="shared" ref="W1115:X1115" si="269">W1168+W1221+W1274+W1327</f>
        <v>5460604</v>
      </c>
      <c r="X1115" s="171">
        <f t="shared" si="269"/>
        <v>5460603</v>
      </c>
      <c r="Y1115" s="171">
        <f t="shared" ref="Y1115:Z1115" si="270">Y1168+Y1221+Y1274+Y1327</f>
        <v>5490395</v>
      </c>
      <c r="Z1115" s="171">
        <f t="shared" si="270"/>
        <v>5490394</v>
      </c>
      <c r="AA1115" s="169"/>
      <c r="AB1115" s="169"/>
      <c r="AC1115" s="169"/>
      <c r="AD1115" s="169"/>
      <c r="AE1115" s="169"/>
      <c r="AF1115" s="169"/>
      <c r="AG1115" s="169"/>
      <c r="AH1115" s="169"/>
      <c r="AI1115" s="169"/>
      <c r="AJ1115" s="169"/>
      <c r="AK1115" s="169"/>
    </row>
    <row r="1116" spans="1:37" s="168" customFormat="1" ht="14.25" hidden="1" outlineLevel="2">
      <c r="B1116" s="168" t="s">
        <v>2</v>
      </c>
      <c r="D1116" s="5" t="s">
        <v>54</v>
      </c>
      <c r="E1116" s="171">
        <v>17520429</v>
      </c>
      <c r="F1116" s="171">
        <v>17979388</v>
      </c>
      <c r="G1116" s="171">
        <v>17993187</v>
      </c>
      <c r="H1116" s="171">
        <v>17993187</v>
      </c>
      <c r="I1116" s="171">
        <v>17943387</v>
      </c>
      <c r="J1116" s="171">
        <v>17943388</v>
      </c>
      <c r="K1116" s="171">
        <v>19362128</v>
      </c>
      <c r="L1116" s="171">
        <v>19362128</v>
      </c>
      <c r="M1116" s="171">
        <v>20013113</v>
      </c>
      <c r="N1116" s="171">
        <v>20013114</v>
      </c>
      <c r="O1116" s="171">
        <v>20141212</v>
      </c>
      <c r="P1116" s="171">
        <v>19594212</v>
      </c>
      <c r="Q1116" s="171">
        <v>19825095</v>
      </c>
      <c r="R1116" s="171">
        <v>19825095</v>
      </c>
      <c r="S1116" s="171">
        <v>20604188</v>
      </c>
      <c r="T1116" s="171">
        <v>20604188</v>
      </c>
      <c r="U1116" s="171">
        <f t="shared" si="256"/>
        <v>18083952</v>
      </c>
      <c r="V1116" s="171">
        <f t="shared" si="256"/>
        <v>18083951</v>
      </c>
      <c r="W1116" s="171">
        <f t="shared" ref="W1116:X1116" si="271">W1169+W1222+W1275+W1328</f>
        <v>16614884</v>
      </c>
      <c r="X1116" s="171">
        <f t="shared" si="271"/>
        <v>16614883</v>
      </c>
      <c r="Y1116" s="171">
        <f t="shared" ref="Y1116:Z1116" si="272">Y1169+Y1222+Y1275+Y1328</f>
        <v>16380840</v>
      </c>
      <c r="Z1116" s="171">
        <f t="shared" si="272"/>
        <v>16380839</v>
      </c>
      <c r="AA1116" s="169"/>
      <c r="AB1116" s="169"/>
      <c r="AC1116" s="169"/>
      <c r="AD1116" s="169"/>
      <c r="AE1116" s="169"/>
      <c r="AF1116" s="169"/>
      <c r="AG1116" s="169"/>
      <c r="AH1116" s="169"/>
      <c r="AI1116" s="169"/>
      <c r="AJ1116" s="169"/>
      <c r="AK1116" s="169"/>
    </row>
    <row r="1117" spans="1:37" s="168" customFormat="1" ht="14.25" hidden="1" outlineLevel="2">
      <c r="B1117" s="168" t="s">
        <v>2</v>
      </c>
      <c r="D1117" s="5" t="s">
        <v>485</v>
      </c>
      <c r="E1117" s="171">
        <v>4256497</v>
      </c>
      <c r="F1117" s="171">
        <v>4368082</v>
      </c>
      <c r="G1117" s="171">
        <v>4423150</v>
      </c>
      <c r="H1117" s="171">
        <v>4423150</v>
      </c>
      <c r="I1117" s="171">
        <v>4250788</v>
      </c>
      <c r="J1117" s="171">
        <v>4250789</v>
      </c>
      <c r="K1117" s="171">
        <v>5385931</v>
      </c>
      <c r="L1117" s="171">
        <v>5169431</v>
      </c>
      <c r="M1117" s="171">
        <v>5483108</v>
      </c>
      <c r="N1117" s="171">
        <v>5483108</v>
      </c>
      <c r="O1117" s="171">
        <v>5460471</v>
      </c>
      <c r="P1117" s="171">
        <v>5114536</v>
      </c>
      <c r="Q1117" s="171">
        <v>5534898</v>
      </c>
      <c r="R1117" s="171">
        <v>5534898</v>
      </c>
      <c r="S1117" s="171">
        <v>5264255</v>
      </c>
      <c r="T1117" s="171">
        <v>5264255</v>
      </c>
      <c r="U1117" s="171">
        <f t="shared" si="256"/>
        <v>5179529</v>
      </c>
      <c r="V1117" s="171">
        <f t="shared" si="256"/>
        <v>5179527</v>
      </c>
      <c r="W1117" s="171">
        <f t="shared" ref="W1117:X1117" si="273">W1170+W1223+W1276+W1329</f>
        <v>4988509</v>
      </c>
      <c r="X1117" s="171">
        <f t="shared" si="273"/>
        <v>4988508</v>
      </c>
      <c r="Y1117" s="171">
        <f t="shared" ref="Y1117:Z1117" si="274">Y1170+Y1223+Y1276+Y1329</f>
        <v>5352835</v>
      </c>
      <c r="Z1117" s="171">
        <f t="shared" si="274"/>
        <v>5352834</v>
      </c>
      <c r="AA1117" s="169"/>
      <c r="AB1117" s="169"/>
      <c r="AC1117" s="169"/>
      <c r="AD1117" s="169"/>
      <c r="AE1117" s="169"/>
      <c r="AF1117" s="169"/>
      <c r="AG1117" s="169"/>
      <c r="AH1117" s="169"/>
      <c r="AI1117" s="169"/>
      <c r="AJ1117" s="169"/>
      <c r="AK1117" s="169"/>
    </row>
    <row r="1118" spans="1:37" s="168" customFormat="1" ht="14.25" hidden="1" outlineLevel="2">
      <c r="B1118" s="168" t="s">
        <v>2</v>
      </c>
      <c r="D1118" s="5" t="s">
        <v>56</v>
      </c>
      <c r="E1118" s="171">
        <v>2125000</v>
      </c>
      <c r="F1118" s="171">
        <v>2125000</v>
      </c>
      <c r="G1118" s="171">
        <v>2318375</v>
      </c>
      <c r="H1118" s="171">
        <v>2318375</v>
      </c>
      <c r="I1118" s="171">
        <v>2092187</v>
      </c>
      <c r="J1118" s="171">
        <v>2092187</v>
      </c>
      <c r="K1118" s="171">
        <v>2086757</v>
      </c>
      <c r="L1118" s="171">
        <v>2086757</v>
      </c>
      <c r="M1118" s="171">
        <v>2088598</v>
      </c>
      <c r="N1118" s="171">
        <v>2088597</v>
      </c>
      <c r="O1118" s="171">
        <v>2539848</v>
      </c>
      <c r="P1118" s="171">
        <v>2473033</v>
      </c>
      <c r="Q1118" s="171">
        <v>2553182</v>
      </c>
      <c r="R1118" s="171">
        <v>2553182</v>
      </c>
      <c r="S1118" s="171">
        <v>2485093</v>
      </c>
      <c r="T1118" s="171">
        <v>2485093</v>
      </c>
      <c r="U1118" s="171">
        <f t="shared" si="256"/>
        <v>2568791</v>
      </c>
      <c r="V1118" s="171">
        <f t="shared" si="256"/>
        <v>2568790</v>
      </c>
      <c r="W1118" s="171">
        <f t="shared" ref="W1118:X1118" si="275">W1171+W1224+W1277+W1330</f>
        <v>2835381</v>
      </c>
      <c r="X1118" s="171">
        <f t="shared" si="275"/>
        <v>2835380</v>
      </c>
      <c r="Y1118" s="171">
        <f t="shared" ref="Y1118:Z1118" si="276">Y1171+Y1224+Y1277+Y1330</f>
        <v>2933293</v>
      </c>
      <c r="Z1118" s="171">
        <f t="shared" si="276"/>
        <v>2933292</v>
      </c>
      <c r="AA1118" s="169"/>
      <c r="AB1118" s="169"/>
      <c r="AC1118" s="169"/>
      <c r="AD1118" s="169"/>
      <c r="AE1118" s="169"/>
      <c r="AF1118" s="169"/>
      <c r="AG1118" s="169"/>
      <c r="AH1118" s="169"/>
      <c r="AI1118" s="169"/>
      <c r="AJ1118" s="169"/>
      <c r="AK1118" s="169"/>
    </row>
    <row r="1119" spans="1:37" s="168" customFormat="1" ht="14.25" hidden="1" outlineLevel="2">
      <c r="B1119" s="168" t="s">
        <v>2</v>
      </c>
      <c r="D1119" s="5" t="s">
        <v>486</v>
      </c>
      <c r="E1119" s="171">
        <v>6699568</v>
      </c>
      <c r="F1119" s="171">
        <v>6875645</v>
      </c>
      <c r="G1119" s="171">
        <v>7032624</v>
      </c>
      <c r="H1119" s="171">
        <v>7032624</v>
      </c>
      <c r="I1119" s="171">
        <v>6825439</v>
      </c>
      <c r="J1119" s="171">
        <v>6825439</v>
      </c>
      <c r="K1119" s="171">
        <v>6806222</v>
      </c>
      <c r="L1119" s="171">
        <v>6806222</v>
      </c>
      <c r="M1119" s="171">
        <v>5540541</v>
      </c>
      <c r="N1119" s="171">
        <v>5540540</v>
      </c>
      <c r="O1119" s="171">
        <v>6457024</v>
      </c>
      <c r="P1119" s="171">
        <v>6328540</v>
      </c>
      <c r="Q1119" s="171">
        <v>6493375</v>
      </c>
      <c r="R1119" s="171">
        <v>6493375</v>
      </c>
      <c r="S1119" s="171">
        <v>6290718</v>
      </c>
      <c r="T1119" s="171">
        <v>6290718</v>
      </c>
      <c r="U1119" s="171">
        <f t="shared" si="256"/>
        <v>6421423</v>
      </c>
      <c r="V1119" s="171">
        <f t="shared" si="256"/>
        <v>6421423</v>
      </c>
      <c r="W1119" s="171">
        <f t="shared" ref="W1119:X1119" si="277">W1172+W1225+W1278+W1331</f>
        <v>7162663</v>
      </c>
      <c r="X1119" s="171">
        <f t="shared" si="277"/>
        <v>7162661</v>
      </c>
      <c r="Y1119" s="171">
        <f t="shared" ref="Y1119:Z1119" si="278">Y1172+Y1225+Y1278+Y1331</f>
        <v>6345146</v>
      </c>
      <c r="Z1119" s="171">
        <f t="shared" si="278"/>
        <v>6345146</v>
      </c>
      <c r="AA1119" s="169"/>
      <c r="AB1119" s="169"/>
      <c r="AC1119" s="169"/>
      <c r="AD1119" s="169"/>
      <c r="AE1119" s="169"/>
      <c r="AF1119" s="169"/>
      <c r="AG1119" s="169"/>
      <c r="AH1119" s="169"/>
      <c r="AI1119" s="169"/>
      <c r="AJ1119" s="169"/>
      <c r="AK1119" s="169"/>
    </row>
    <row r="1120" spans="1:37" s="168" customFormat="1" ht="14.25" hidden="1" outlineLevel="2">
      <c r="B1120" s="168" t="s">
        <v>2</v>
      </c>
      <c r="D1120" s="5" t="s">
        <v>487</v>
      </c>
      <c r="E1120" s="171">
        <v>6281601</v>
      </c>
      <c r="F1120" s="171">
        <v>6446354</v>
      </c>
      <c r="G1120" s="171">
        <v>6351197</v>
      </c>
      <c r="H1120" s="171">
        <v>6351197</v>
      </c>
      <c r="I1120" s="171">
        <v>6089999</v>
      </c>
      <c r="J1120" s="171">
        <v>6090000</v>
      </c>
      <c r="K1120" s="171">
        <v>6353704</v>
      </c>
      <c r="L1120" s="171">
        <v>6353704</v>
      </c>
      <c r="M1120" s="171">
        <v>6087727</v>
      </c>
      <c r="N1120" s="171">
        <v>6087727</v>
      </c>
      <c r="O1120" s="171">
        <v>5753628</v>
      </c>
      <c r="P1120" s="171">
        <v>5597665</v>
      </c>
      <c r="Q1120" s="171">
        <v>6019347</v>
      </c>
      <c r="R1120" s="171">
        <v>6019347</v>
      </c>
      <c r="S1120" s="171">
        <v>6103539</v>
      </c>
      <c r="T1120" s="171">
        <v>6103539</v>
      </c>
      <c r="U1120" s="171">
        <f t="shared" si="256"/>
        <v>5838182</v>
      </c>
      <c r="V1120" s="171">
        <f t="shared" si="256"/>
        <v>5838181</v>
      </c>
      <c r="W1120" s="171">
        <f t="shared" ref="W1120:X1120" si="279">W1173+W1226+W1279+W1332</f>
        <v>6100118</v>
      </c>
      <c r="X1120" s="171">
        <f t="shared" si="279"/>
        <v>6100117</v>
      </c>
      <c r="Y1120" s="171">
        <f t="shared" ref="Y1120:Z1120" si="280">Y1173+Y1226+Y1279+Y1332</f>
        <v>6533437</v>
      </c>
      <c r="Z1120" s="171">
        <f t="shared" si="280"/>
        <v>6533436</v>
      </c>
      <c r="AA1120" s="169"/>
      <c r="AB1120" s="169"/>
      <c r="AC1120" s="169"/>
      <c r="AD1120" s="169"/>
      <c r="AE1120" s="169"/>
      <c r="AF1120" s="169"/>
      <c r="AG1120" s="169"/>
      <c r="AH1120" s="169"/>
      <c r="AI1120" s="169"/>
      <c r="AJ1120" s="169"/>
      <c r="AK1120" s="169"/>
    </row>
    <row r="1121" spans="2:37" s="168" customFormat="1" ht="14.25" hidden="1" outlineLevel="2">
      <c r="B1121" s="168" t="s">
        <v>2</v>
      </c>
      <c r="D1121" s="5" t="s">
        <v>488</v>
      </c>
      <c r="E1121" s="171">
        <v>18037262</v>
      </c>
      <c r="F1121" s="171">
        <v>18510745</v>
      </c>
      <c r="G1121" s="171">
        <v>21788187</v>
      </c>
      <c r="H1121" s="171">
        <v>21788187</v>
      </c>
      <c r="I1121" s="171">
        <v>22087832</v>
      </c>
      <c r="J1121" s="171">
        <v>22087832</v>
      </c>
      <c r="K1121" s="171">
        <v>24986006</v>
      </c>
      <c r="L1121" s="171">
        <v>24986006</v>
      </c>
      <c r="M1121" s="171">
        <v>28191440</v>
      </c>
      <c r="N1121" s="171">
        <v>28191441</v>
      </c>
      <c r="O1121" s="171">
        <v>30268880</v>
      </c>
      <c r="P1121" s="171">
        <v>29446827</v>
      </c>
      <c r="Q1121" s="171">
        <v>30022848</v>
      </c>
      <c r="R1121" s="171">
        <v>30022848</v>
      </c>
      <c r="S1121" s="171">
        <v>33136075</v>
      </c>
      <c r="T1121" s="171">
        <v>33136075</v>
      </c>
      <c r="U1121" s="171">
        <f t="shared" si="256"/>
        <v>33744731</v>
      </c>
      <c r="V1121" s="171">
        <f t="shared" si="256"/>
        <v>33744729</v>
      </c>
      <c r="W1121" s="171">
        <f t="shared" ref="W1121:X1121" si="281">W1174+W1227+W1280+W1333</f>
        <v>35500002</v>
      </c>
      <c r="X1121" s="171">
        <f t="shared" si="281"/>
        <v>35500001</v>
      </c>
      <c r="Y1121" s="171">
        <f t="shared" ref="Y1121:Z1121" si="282">Y1174+Y1227+Y1280+Y1333</f>
        <v>39834020</v>
      </c>
      <c r="Z1121" s="171">
        <f t="shared" si="282"/>
        <v>39834019</v>
      </c>
      <c r="AA1121" s="169"/>
      <c r="AB1121" s="169"/>
      <c r="AC1121" s="169"/>
      <c r="AD1121" s="169"/>
      <c r="AE1121" s="169"/>
      <c r="AF1121" s="169"/>
      <c r="AG1121" s="169"/>
      <c r="AH1121" s="169"/>
      <c r="AI1121" s="169"/>
      <c r="AJ1121" s="169"/>
      <c r="AK1121" s="169"/>
    </row>
    <row r="1122" spans="2:37" s="168" customFormat="1" ht="14.25" hidden="1" outlineLevel="2">
      <c r="B1122" s="168" t="s">
        <v>2</v>
      </c>
      <c r="D1122" s="40" t="s">
        <v>489</v>
      </c>
      <c r="E1122" s="171">
        <v>76497597</v>
      </c>
      <c r="F1122" s="171">
        <v>78509169</v>
      </c>
      <c r="G1122" s="171">
        <v>86244041</v>
      </c>
      <c r="H1122" s="171">
        <v>86244041</v>
      </c>
      <c r="I1122" s="171">
        <v>83218554</v>
      </c>
      <c r="J1122" s="171">
        <v>83218554</v>
      </c>
      <c r="K1122" s="171">
        <v>84881606</v>
      </c>
      <c r="L1122" s="171">
        <v>84881607</v>
      </c>
      <c r="M1122" s="171">
        <v>89498204</v>
      </c>
      <c r="N1122" s="171">
        <v>89498204</v>
      </c>
      <c r="O1122" s="171">
        <v>94564089</v>
      </c>
      <c r="P1122" s="171">
        <v>89255846</v>
      </c>
      <c r="Q1122" s="171">
        <v>89955379</v>
      </c>
      <c r="R1122" s="171">
        <v>89955379</v>
      </c>
      <c r="S1122" s="171">
        <v>87146027</v>
      </c>
      <c r="T1122" s="171">
        <v>87146027</v>
      </c>
      <c r="U1122" s="171">
        <f t="shared" si="256"/>
        <v>85227607</v>
      </c>
      <c r="V1122" s="171">
        <f t="shared" si="256"/>
        <v>85227606</v>
      </c>
      <c r="W1122" s="171">
        <f t="shared" ref="W1122:X1122" si="283">W1175+W1228+W1281+W1334</f>
        <v>87722604</v>
      </c>
      <c r="X1122" s="171">
        <f t="shared" si="283"/>
        <v>87722604</v>
      </c>
      <c r="Y1122" s="171">
        <f t="shared" ref="Y1122:Z1122" si="284">Y1175+Y1228+Y1281+Y1334</f>
        <v>94495215</v>
      </c>
      <c r="Z1122" s="171">
        <f t="shared" si="284"/>
        <v>94495214</v>
      </c>
      <c r="AA1122" s="169"/>
      <c r="AB1122" s="169"/>
      <c r="AC1122" s="169"/>
      <c r="AD1122" s="169"/>
      <c r="AE1122" s="169"/>
      <c r="AF1122" s="169"/>
      <c r="AG1122" s="169"/>
      <c r="AH1122" s="169"/>
      <c r="AI1122" s="169"/>
      <c r="AJ1122" s="169"/>
      <c r="AK1122" s="169"/>
    </row>
    <row r="1123" spans="2:37" s="168" customFormat="1" ht="14.25" hidden="1" outlineLevel="2">
      <c r="B1123" s="168" t="s">
        <v>2</v>
      </c>
      <c r="D1123" s="5" t="s">
        <v>60</v>
      </c>
      <c r="E1123" s="171">
        <v>18114835</v>
      </c>
      <c r="F1123" s="171">
        <v>18590649</v>
      </c>
      <c r="G1123" s="171">
        <v>19098188</v>
      </c>
      <c r="H1123" s="171">
        <v>19098188</v>
      </c>
      <c r="I1123" s="171">
        <v>18713797</v>
      </c>
      <c r="J1123" s="171">
        <v>18713798</v>
      </c>
      <c r="K1123" s="171">
        <v>18628771</v>
      </c>
      <c r="L1123" s="171">
        <v>18628771</v>
      </c>
      <c r="M1123" s="171">
        <v>18658677</v>
      </c>
      <c r="N1123" s="171">
        <v>18658677</v>
      </c>
      <c r="O1123" s="171">
        <v>17668067</v>
      </c>
      <c r="P1123" s="171">
        <v>17203333</v>
      </c>
      <c r="Q1123" s="171">
        <v>16587948</v>
      </c>
      <c r="R1123" s="171">
        <v>16587948</v>
      </c>
      <c r="S1123" s="171">
        <v>15193419</v>
      </c>
      <c r="T1123" s="171">
        <v>15193419</v>
      </c>
      <c r="U1123" s="171">
        <f t="shared" si="256"/>
        <v>14536060</v>
      </c>
      <c r="V1123" s="171">
        <f t="shared" si="256"/>
        <v>14536060</v>
      </c>
      <c r="W1123" s="171">
        <f t="shared" ref="W1123:X1123" si="285">W1176+W1229+W1282+W1335</f>
        <v>15867734</v>
      </c>
      <c r="X1123" s="171">
        <f t="shared" si="285"/>
        <v>15867733</v>
      </c>
      <c r="Y1123" s="171">
        <f t="shared" ref="Y1123:Z1123" si="286">Y1176+Y1229+Y1282+Y1335</f>
        <v>16479471</v>
      </c>
      <c r="Z1123" s="171">
        <f t="shared" si="286"/>
        <v>16479469</v>
      </c>
      <c r="AA1123" s="169"/>
      <c r="AB1123" s="169"/>
      <c r="AC1123" s="169"/>
      <c r="AD1123" s="169"/>
      <c r="AE1123" s="169"/>
      <c r="AF1123" s="169"/>
      <c r="AG1123" s="169"/>
      <c r="AH1123" s="169"/>
      <c r="AI1123" s="169"/>
      <c r="AJ1123" s="169"/>
      <c r="AK1123" s="169"/>
    </row>
    <row r="1124" spans="2:37" s="168" customFormat="1" ht="14.25" hidden="1" outlineLevel="2">
      <c r="B1124" s="168" t="s">
        <v>2</v>
      </c>
      <c r="D1124" s="5" t="s">
        <v>490</v>
      </c>
      <c r="E1124" s="171">
        <v>32603334</v>
      </c>
      <c r="F1124" s="171">
        <v>33459456</v>
      </c>
      <c r="G1124" s="171">
        <v>32261929</v>
      </c>
      <c r="H1124" s="171">
        <v>32261929</v>
      </c>
      <c r="I1124" s="171">
        <v>29079265</v>
      </c>
      <c r="J1124" s="171">
        <v>29079266</v>
      </c>
      <c r="K1124" s="171">
        <v>31642383</v>
      </c>
      <c r="L1124" s="171">
        <v>31642383</v>
      </c>
      <c r="M1124" s="171">
        <v>33356211</v>
      </c>
      <c r="N1124" s="171">
        <v>33356210</v>
      </c>
      <c r="O1124" s="171">
        <v>31994399</v>
      </c>
      <c r="P1124" s="171">
        <v>31125485</v>
      </c>
      <c r="Q1124" s="171">
        <v>31020092</v>
      </c>
      <c r="R1124" s="171">
        <v>31020092</v>
      </c>
      <c r="S1124" s="171">
        <v>33758308</v>
      </c>
      <c r="T1124" s="171">
        <v>33758308</v>
      </c>
      <c r="U1124" s="171">
        <f t="shared" si="256"/>
        <v>32113304</v>
      </c>
      <c r="V1124" s="171">
        <f t="shared" si="256"/>
        <v>32113303</v>
      </c>
      <c r="W1124" s="171">
        <f t="shared" ref="W1124:X1124" si="287">W1177+W1230+W1283+W1336</f>
        <v>31794915</v>
      </c>
      <c r="X1124" s="171">
        <f t="shared" si="287"/>
        <v>31794914</v>
      </c>
      <c r="Y1124" s="171">
        <f t="shared" ref="Y1124:Z1124" si="288">Y1177+Y1230+Y1283+Y1336</f>
        <v>32105981</v>
      </c>
      <c r="Z1124" s="171">
        <f t="shared" si="288"/>
        <v>32105979</v>
      </c>
      <c r="AA1124" s="169"/>
      <c r="AB1124" s="169"/>
      <c r="AC1124" s="169"/>
      <c r="AD1124" s="169"/>
      <c r="AE1124" s="169"/>
      <c r="AF1124" s="169"/>
      <c r="AG1124" s="169"/>
      <c r="AH1124" s="169"/>
      <c r="AI1124" s="169"/>
      <c r="AJ1124" s="169"/>
      <c r="AK1124" s="169"/>
    </row>
    <row r="1125" spans="2:37" s="168" customFormat="1" ht="14.25" hidden="1" outlineLevel="2">
      <c r="B1125" s="168" t="s">
        <v>2</v>
      </c>
      <c r="D1125" s="5" t="s">
        <v>62</v>
      </c>
      <c r="E1125" s="171">
        <v>2389979</v>
      </c>
      <c r="F1125" s="171">
        <v>2452997</v>
      </c>
      <c r="G1125" s="171">
        <v>2436909</v>
      </c>
      <c r="H1125" s="171">
        <v>2436909</v>
      </c>
      <c r="I1125" s="171">
        <v>2494309</v>
      </c>
      <c r="J1125" s="171">
        <v>2494309</v>
      </c>
      <c r="K1125" s="171">
        <v>2738876</v>
      </c>
      <c r="L1125" s="171">
        <v>2738876</v>
      </c>
      <c r="M1125" s="171">
        <v>2687125</v>
      </c>
      <c r="N1125" s="171">
        <v>2687125</v>
      </c>
      <c r="O1125" s="171">
        <v>2703691</v>
      </c>
      <c r="P1125" s="171">
        <v>2632568</v>
      </c>
      <c r="Q1125" s="171">
        <v>2056921</v>
      </c>
      <c r="R1125" s="171">
        <v>2056921</v>
      </c>
      <c r="S1125" s="171">
        <v>2280532</v>
      </c>
      <c r="T1125" s="171">
        <v>2280532</v>
      </c>
      <c r="U1125" s="171">
        <f t="shared" si="256"/>
        <v>2444593</v>
      </c>
      <c r="V1125" s="171">
        <f t="shared" si="256"/>
        <v>2444591</v>
      </c>
      <c r="W1125" s="171">
        <f t="shared" ref="W1125:X1125" si="289">W1178+W1231+W1284+W1337</f>
        <v>2642997</v>
      </c>
      <c r="X1125" s="171">
        <f t="shared" si="289"/>
        <v>2642996</v>
      </c>
      <c r="Y1125" s="171">
        <f t="shared" ref="Y1125:Z1125" si="290">Y1178+Y1231+Y1284+Y1337</f>
        <v>2538541</v>
      </c>
      <c r="Z1125" s="171">
        <f t="shared" si="290"/>
        <v>2538541</v>
      </c>
      <c r="AA1125" s="169"/>
      <c r="AB1125" s="169"/>
      <c r="AC1125" s="169"/>
      <c r="AD1125" s="169"/>
      <c r="AE1125" s="169"/>
      <c r="AF1125" s="169"/>
      <c r="AG1125" s="169"/>
      <c r="AH1125" s="169"/>
      <c r="AI1125" s="169"/>
      <c r="AJ1125" s="169"/>
      <c r="AK1125" s="169"/>
    </row>
    <row r="1126" spans="2:37" s="168" customFormat="1" ht="14.25" hidden="1" outlineLevel="2">
      <c r="B1126" s="168" t="s">
        <v>2</v>
      </c>
      <c r="D1126" s="5" t="s">
        <v>63</v>
      </c>
      <c r="E1126" s="171">
        <v>4417467</v>
      </c>
      <c r="F1126" s="171">
        <v>4533347</v>
      </c>
      <c r="G1126" s="171">
        <v>5284284</v>
      </c>
      <c r="H1126" s="171">
        <v>5284284</v>
      </c>
      <c r="I1126" s="171">
        <v>4745500</v>
      </c>
      <c r="J1126" s="171">
        <v>4745500</v>
      </c>
      <c r="K1126" s="171">
        <v>4720401</v>
      </c>
      <c r="L1126" s="171">
        <v>4720401</v>
      </c>
      <c r="M1126" s="171">
        <v>3819313</v>
      </c>
      <c r="N1126" s="171">
        <v>3819312</v>
      </c>
      <c r="O1126" s="171">
        <v>3354645</v>
      </c>
      <c r="P1126" s="171">
        <v>3264506</v>
      </c>
      <c r="Q1126" s="171">
        <v>3365990</v>
      </c>
      <c r="R1126" s="171">
        <v>3365990</v>
      </c>
      <c r="S1126" s="171">
        <v>3759208</v>
      </c>
      <c r="T1126" s="171">
        <v>3759208</v>
      </c>
      <c r="U1126" s="171">
        <f t="shared" si="256"/>
        <v>3661357</v>
      </c>
      <c r="V1126" s="171">
        <f t="shared" si="256"/>
        <v>3661356</v>
      </c>
      <c r="W1126" s="171">
        <f t="shared" ref="W1126:X1126" si="291">W1179+W1232+W1285+W1338</f>
        <v>4085599</v>
      </c>
      <c r="X1126" s="171">
        <f t="shared" si="291"/>
        <v>4085598</v>
      </c>
      <c r="Y1126" s="171">
        <f t="shared" ref="Y1126:Z1126" si="292">Y1179+Y1232+Y1285+Y1338</f>
        <v>4608371</v>
      </c>
      <c r="Z1126" s="171">
        <f t="shared" si="292"/>
        <v>4608370</v>
      </c>
      <c r="AA1126" s="169"/>
      <c r="AB1126" s="169"/>
      <c r="AC1126" s="169"/>
      <c r="AD1126" s="169"/>
      <c r="AE1126" s="169"/>
      <c r="AF1126" s="169"/>
      <c r="AG1126" s="169"/>
      <c r="AH1126" s="169"/>
      <c r="AI1126" s="169"/>
      <c r="AJ1126" s="169"/>
      <c r="AK1126" s="169"/>
    </row>
    <row r="1127" spans="2:37" s="168" customFormat="1" ht="14.25" hidden="1" outlineLevel="2">
      <c r="B1127" s="168" t="s">
        <v>2</v>
      </c>
      <c r="D1127" s="5" t="s">
        <v>491</v>
      </c>
      <c r="E1127" s="171">
        <v>6137186</v>
      </c>
      <c r="F1127" s="171">
        <v>6297915</v>
      </c>
      <c r="G1127" s="171">
        <v>6386077</v>
      </c>
      <c r="H1127" s="171">
        <v>6386077</v>
      </c>
      <c r="I1127" s="171">
        <v>6016048</v>
      </c>
      <c r="J1127" s="171">
        <v>6016049</v>
      </c>
      <c r="K1127" s="171">
        <v>6570405</v>
      </c>
      <c r="L1127" s="171">
        <v>6570405</v>
      </c>
      <c r="M1127" s="171">
        <v>6955071</v>
      </c>
      <c r="N1127" s="171">
        <v>6955070</v>
      </c>
      <c r="O1127" s="171">
        <v>7074706</v>
      </c>
      <c r="P1127" s="171">
        <v>6882571</v>
      </c>
      <c r="Q1127" s="171">
        <v>7581418</v>
      </c>
      <c r="R1127" s="171">
        <v>7581418</v>
      </c>
      <c r="S1127" s="171">
        <v>7451692</v>
      </c>
      <c r="T1127" s="171">
        <v>7451692</v>
      </c>
      <c r="U1127" s="171">
        <f t="shared" si="256"/>
        <v>7228388</v>
      </c>
      <c r="V1127" s="171">
        <f t="shared" si="256"/>
        <v>7228387</v>
      </c>
      <c r="W1127" s="171">
        <f t="shared" ref="W1127:X1127" si="293">W1180+W1233+W1286+W1339</f>
        <v>6836260</v>
      </c>
      <c r="X1127" s="171">
        <f t="shared" si="293"/>
        <v>6836259</v>
      </c>
      <c r="Y1127" s="171">
        <f t="shared" ref="Y1127:Z1127" si="294">Y1180+Y1233+Y1286+Y1339</f>
        <v>6772938</v>
      </c>
      <c r="Z1127" s="171">
        <f t="shared" si="294"/>
        <v>6772938</v>
      </c>
      <c r="AA1127" s="169"/>
      <c r="AB1127" s="169"/>
      <c r="AC1127" s="169"/>
      <c r="AD1127" s="169"/>
      <c r="AE1127" s="169"/>
      <c r="AF1127" s="169"/>
      <c r="AG1127" s="169"/>
      <c r="AH1127" s="169"/>
      <c r="AI1127" s="169"/>
      <c r="AJ1127" s="169"/>
      <c r="AK1127" s="169"/>
    </row>
    <row r="1128" spans="2:37" s="168" customFormat="1" ht="14.25" hidden="1" outlineLevel="2">
      <c r="B1128" s="168" t="s">
        <v>2</v>
      </c>
      <c r="D1128" s="5" t="s">
        <v>65</v>
      </c>
      <c r="E1128" s="171">
        <v>4551804</v>
      </c>
      <c r="F1128" s="171">
        <v>4671201</v>
      </c>
      <c r="G1128" s="171">
        <v>4991171</v>
      </c>
      <c r="H1128" s="171">
        <v>4991171</v>
      </c>
      <c r="I1128" s="171">
        <v>5357832</v>
      </c>
      <c r="J1128" s="171">
        <v>5357832</v>
      </c>
      <c r="K1128" s="171">
        <v>5534849</v>
      </c>
      <c r="L1128" s="171">
        <v>5534849</v>
      </c>
      <c r="M1128" s="171">
        <v>6497815</v>
      </c>
      <c r="N1128" s="171">
        <v>6497816</v>
      </c>
      <c r="O1128" s="171">
        <v>6802312</v>
      </c>
      <c r="P1128" s="171">
        <v>6151758</v>
      </c>
      <c r="Q1128" s="171">
        <v>6692330</v>
      </c>
      <c r="R1128" s="171">
        <v>6692330</v>
      </c>
      <c r="S1128" s="171">
        <v>7255805</v>
      </c>
      <c r="T1128" s="171">
        <v>7255805</v>
      </c>
      <c r="U1128" s="171">
        <f t="shared" si="256"/>
        <v>6525440</v>
      </c>
      <c r="V1128" s="171">
        <f t="shared" si="256"/>
        <v>6525438</v>
      </c>
      <c r="W1128" s="171">
        <f t="shared" ref="W1128:X1128" si="295">W1181+W1234+W1287+W1340</f>
        <v>6376789</v>
      </c>
      <c r="X1128" s="171">
        <f t="shared" si="295"/>
        <v>6376787</v>
      </c>
      <c r="Y1128" s="171">
        <f t="shared" ref="Y1128:Z1128" si="296">Y1181+Y1234+Y1287+Y1340</f>
        <v>6765978</v>
      </c>
      <c r="Z1128" s="171">
        <f t="shared" si="296"/>
        <v>6765977</v>
      </c>
      <c r="AA1128" s="169"/>
      <c r="AB1128" s="169"/>
      <c r="AC1128" s="169"/>
      <c r="AD1128" s="169"/>
      <c r="AE1128" s="169"/>
      <c r="AF1128" s="169"/>
      <c r="AG1128" s="169"/>
      <c r="AH1128" s="169"/>
      <c r="AI1128" s="169"/>
      <c r="AJ1128" s="169"/>
      <c r="AK1128" s="169"/>
    </row>
    <row r="1129" spans="2:37" s="168" customFormat="1" ht="14.25" hidden="1" outlineLevel="2">
      <c r="B1129" s="168" t="s">
        <v>2</v>
      </c>
      <c r="D1129" s="5" t="s">
        <v>66</v>
      </c>
      <c r="E1129" s="171">
        <v>60033459</v>
      </c>
      <c r="F1129" s="171">
        <v>61609925</v>
      </c>
      <c r="G1129" s="171">
        <v>66641337</v>
      </c>
      <c r="H1129" s="171">
        <v>66641337</v>
      </c>
      <c r="I1129" s="171">
        <v>59209229</v>
      </c>
      <c r="J1129" s="171">
        <v>59209229</v>
      </c>
      <c r="K1129" s="171">
        <v>61233118</v>
      </c>
      <c r="L1129" s="171">
        <v>61233118</v>
      </c>
      <c r="M1129" s="171">
        <v>63627433</v>
      </c>
      <c r="N1129" s="171">
        <v>63627432</v>
      </c>
      <c r="O1129" s="171">
        <v>66878129</v>
      </c>
      <c r="P1129" s="171">
        <v>65061829</v>
      </c>
      <c r="Q1129" s="171">
        <v>70326503</v>
      </c>
      <c r="R1129" s="171">
        <v>70326503</v>
      </c>
      <c r="S1129" s="171">
        <v>69148935</v>
      </c>
      <c r="T1129" s="171">
        <v>69148935</v>
      </c>
      <c r="U1129" s="171">
        <f t="shared" ref="U1129:V1148" si="297">U1182+U1235+U1288+U1341</f>
        <v>69995428</v>
      </c>
      <c r="V1129" s="171">
        <f t="shared" si="297"/>
        <v>69995426</v>
      </c>
      <c r="W1129" s="171">
        <f t="shared" ref="W1129:X1129" si="298">W1182+W1235+W1288+W1341</f>
        <v>68108943</v>
      </c>
      <c r="X1129" s="171">
        <f t="shared" si="298"/>
        <v>68108943</v>
      </c>
      <c r="Y1129" s="171">
        <f t="shared" ref="Y1129:Z1129" si="299">Y1182+Y1235+Y1288+Y1341</f>
        <v>67325955</v>
      </c>
      <c r="Z1129" s="171">
        <f t="shared" si="299"/>
        <v>67325953</v>
      </c>
      <c r="AA1129" s="169"/>
      <c r="AB1129" s="169"/>
      <c r="AC1129" s="169"/>
      <c r="AD1129" s="169"/>
      <c r="AE1129" s="169"/>
      <c r="AF1129" s="169"/>
      <c r="AG1129" s="169"/>
      <c r="AH1129" s="169"/>
      <c r="AI1129" s="169"/>
      <c r="AJ1129" s="169"/>
      <c r="AK1129" s="169"/>
    </row>
    <row r="1130" spans="2:37" s="168" customFormat="1" ht="14.25" hidden="1" outlineLevel="2">
      <c r="B1130" s="168" t="s">
        <v>2</v>
      </c>
      <c r="D1130" s="5" t="s">
        <v>492</v>
      </c>
      <c r="E1130" s="171">
        <v>6557649</v>
      </c>
      <c r="F1130" s="171">
        <v>6729154</v>
      </c>
      <c r="G1130" s="171">
        <v>7753048</v>
      </c>
      <c r="H1130" s="171">
        <v>7753048</v>
      </c>
      <c r="I1130" s="171">
        <v>7063893</v>
      </c>
      <c r="J1130" s="171">
        <v>7063892</v>
      </c>
      <c r="K1130" s="171">
        <v>7953194</v>
      </c>
      <c r="L1130" s="171">
        <v>7953194</v>
      </c>
      <c r="M1130" s="171">
        <v>7674235</v>
      </c>
      <c r="N1130" s="171">
        <v>7674235</v>
      </c>
      <c r="O1130" s="171">
        <v>8323841</v>
      </c>
      <c r="P1130" s="171">
        <v>8203795</v>
      </c>
      <c r="Q1130" s="171">
        <v>8027074</v>
      </c>
      <c r="R1130" s="171">
        <v>8027074</v>
      </c>
      <c r="S1130" s="171">
        <v>7114241</v>
      </c>
      <c r="T1130" s="171">
        <v>7114241</v>
      </c>
      <c r="U1130" s="171">
        <f t="shared" si="297"/>
        <v>6004410</v>
      </c>
      <c r="V1130" s="171">
        <f t="shared" si="297"/>
        <v>6004409</v>
      </c>
      <c r="W1130" s="171">
        <f t="shared" ref="W1130:X1130" si="300">W1183+W1236+W1289+W1342</f>
        <v>6360559</v>
      </c>
      <c r="X1130" s="171">
        <f t="shared" si="300"/>
        <v>6360558</v>
      </c>
      <c r="Y1130" s="171">
        <f t="shared" ref="Y1130:Z1130" si="301">Y1183+Y1236+Y1289+Y1342</f>
        <v>6844480</v>
      </c>
      <c r="Z1130" s="171">
        <f t="shared" si="301"/>
        <v>6844479</v>
      </c>
      <c r="AA1130" s="169"/>
      <c r="AB1130" s="169"/>
      <c r="AC1130" s="169"/>
      <c r="AD1130" s="169"/>
      <c r="AE1130" s="169"/>
      <c r="AF1130" s="169"/>
      <c r="AG1130" s="169"/>
      <c r="AH1130" s="169"/>
      <c r="AI1130" s="169"/>
      <c r="AJ1130" s="169"/>
      <c r="AK1130" s="169"/>
    </row>
    <row r="1131" spans="2:37" s="168" customFormat="1" ht="14.25" hidden="1" outlineLevel="2">
      <c r="B1131" s="168" t="s">
        <v>2</v>
      </c>
      <c r="D1131" s="5" t="s">
        <v>68</v>
      </c>
      <c r="E1131" s="171">
        <v>9584009</v>
      </c>
      <c r="F1131" s="171">
        <v>9835697</v>
      </c>
      <c r="G1131" s="171">
        <v>11438851</v>
      </c>
      <c r="H1131" s="171">
        <v>11438851</v>
      </c>
      <c r="I1131" s="171">
        <v>10210989</v>
      </c>
      <c r="J1131" s="171">
        <v>10210989</v>
      </c>
      <c r="K1131" s="171">
        <v>10156983</v>
      </c>
      <c r="L1131" s="171">
        <v>10156983</v>
      </c>
      <c r="M1131" s="171">
        <v>10183214</v>
      </c>
      <c r="N1131" s="171">
        <v>10183215</v>
      </c>
      <c r="O1131" s="171">
        <v>11946298</v>
      </c>
      <c r="P1131" s="171">
        <v>11632057</v>
      </c>
      <c r="Q1131" s="171">
        <v>11248692</v>
      </c>
      <c r="R1131" s="171">
        <v>11248692</v>
      </c>
      <c r="S1131" s="171">
        <v>10583081</v>
      </c>
      <c r="T1131" s="171">
        <v>10583081</v>
      </c>
      <c r="U1131" s="171">
        <f t="shared" si="297"/>
        <v>9980673</v>
      </c>
      <c r="V1131" s="171">
        <f t="shared" si="297"/>
        <v>9980671</v>
      </c>
      <c r="W1131" s="171">
        <f t="shared" ref="W1131:X1131" si="302">W1184+W1237+W1290+W1343</f>
        <v>9728706</v>
      </c>
      <c r="X1131" s="171">
        <f t="shared" si="302"/>
        <v>9728706</v>
      </c>
      <c r="Y1131" s="171">
        <f t="shared" ref="Y1131:Z1131" si="303">Y1184+Y1237+Y1290+Y1343</f>
        <v>9168317</v>
      </c>
      <c r="Z1131" s="171">
        <f t="shared" si="303"/>
        <v>9168316</v>
      </c>
      <c r="AA1131" s="169"/>
      <c r="AB1131" s="169"/>
      <c r="AC1131" s="169"/>
      <c r="AD1131" s="169"/>
      <c r="AE1131" s="169"/>
      <c r="AF1131" s="169"/>
      <c r="AG1131" s="169"/>
      <c r="AH1131" s="169"/>
      <c r="AI1131" s="169"/>
      <c r="AJ1131" s="169"/>
      <c r="AK1131" s="169"/>
    </row>
    <row r="1132" spans="2:37" s="168" customFormat="1" ht="14.25" hidden="1" outlineLevel="2">
      <c r="B1132" s="168" t="s">
        <v>2</v>
      </c>
      <c r="D1132" s="5" t="s">
        <v>69</v>
      </c>
      <c r="E1132" s="171">
        <v>12455727</v>
      </c>
      <c r="F1132" s="171">
        <v>12783373</v>
      </c>
      <c r="G1132" s="171">
        <v>12703277</v>
      </c>
      <c r="H1132" s="171">
        <v>12703277</v>
      </c>
      <c r="I1132" s="171">
        <v>11487787</v>
      </c>
      <c r="J1132" s="171">
        <v>11487788</v>
      </c>
      <c r="K1132" s="171">
        <v>12625337</v>
      </c>
      <c r="L1132" s="171">
        <v>12625337</v>
      </c>
      <c r="M1132" s="171">
        <v>12482036</v>
      </c>
      <c r="N1132" s="171">
        <v>12482036</v>
      </c>
      <c r="O1132" s="171">
        <v>11377690</v>
      </c>
      <c r="P1132" s="171">
        <v>11069534</v>
      </c>
      <c r="Q1132" s="171">
        <v>10893267</v>
      </c>
      <c r="R1132" s="171">
        <v>10893267</v>
      </c>
      <c r="S1132" s="171">
        <v>10949400</v>
      </c>
      <c r="T1132" s="171">
        <v>10949400</v>
      </c>
      <c r="U1132" s="171">
        <f t="shared" si="297"/>
        <v>10159928</v>
      </c>
      <c r="V1132" s="171">
        <f t="shared" si="297"/>
        <v>10159927</v>
      </c>
      <c r="W1132" s="171">
        <f t="shared" ref="W1132:X1132" si="304">W1185+W1238+W1291+W1344</f>
        <v>10280078</v>
      </c>
      <c r="X1132" s="171">
        <f t="shared" si="304"/>
        <v>10280077</v>
      </c>
      <c r="Y1132" s="171">
        <f t="shared" ref="Y1132:Z1132" si="305">Y1185+Y1238+Y1291+Y1344</f>
        <v>11347927</v>
      </c>
      <c r="Z1132" s="171">
        <f t="shared" si="305"/>
        <v>11347926</v>
      </c>
      <c r="AA1132" s="169"/>
      <c r="AB1132" s="169"/>
      <c r="AC1132" s="169"/>
      <c r="AD1132" s="169"/>
      <c r="AE1132" s="169"/>
      <c r="AF1132" s="169"/>
      <c r="AG1132" s="169"/>
      <c r="AH1132" s="169"/>
      <c r="AI1132" s="169"/>
      <c r="AJ1132" s="169"/>
      <c r="AK1132" s="169"/>
    </row>
    <row r="1133" spans="2:37" s="168" customFormat="1" ht="14.25" hidden="1" outlineLevel="2">
      <c r="B1133" s="168" t="s">
        <v>2</v>
      </c>
      <c r="D1133" s="5" t="s">
        <v>493</v>
      </c>
      <c r="E1133" s="171">
        <v>11018980</v>
      </c>
      <c r="F1133" s="171">
        <v>11306731</v>
      </c>
      <c r="G1133" s="171">
        <v>11104988</v>
      </c>
      <c r="H1133" s="171">
        <v>11104988</v>
      </c>
      <c r="I1133" s="171">
        <v>10052617</v>
      </c>
      <c r="J1133" s="171">
        <v>10052618</v>
      </c>
      <c r="K1133" s="171">
        <v>10060064</v>
      </c>
      <c r="L1133" s="171">
        <v>10060064</v>
      </c>
      <c r="M1133" s="171">
        <v>9910292</v>
      </c>
      <c r="N1133" s="171">
        <v>9910293</v>
      </c>
      <c r="O1133" s="171">
        <v>9774696</v>
      </c>
      <c r="P1133" s="171">
        <v>9517578</v>
      </c>
      <c r="Q1133" s="171">
        <v>9330699</v>
      </c>
      <c r="R1133" s="171">
        <v>9330699</v>
      </c>
      <c r="S1133" s="171">
        <v>8680108</v>
      </c>
      <c r="T1133" s="171">
        <v>8680108</v>
      </c>
      <c r="U1133" s="171">
        <f t="shared" si="297"/>
        <v>9096119</v>
      </c>
      <c r="V1133" s="171">
        <f t="shared" si="297"/>
        <v>9096118</v>
      </c>
      <c r="W1133" s="171">
        <f t="shared" ref="W1133:X1133" si="306">W1186+W1239+W1292+W1345</f>
        <v>9919220</v>
      </c>
      <c r="X1133" s="171">
        <f t="shared" si="306"/>
        <v>9919220</v>
      </c>
      <c r="Y1133" s="171">
        <f t="shared" ref="Y1133:Z1133" si="307">Y1186+Y1239+Y1292+Y1345</f>
        <v>10424439</v>
      </c>
      <c r="Z1133" s="171">
        <f t="shared" si="307"/>
        <v>10424437</v>
      </c>
      <c r="AA1133" s="169"/>
      <c r="AB1133" s="169"/>
      <c r="AC1133" s="169"/>
      <c r="AD1133" s="169"/>
      <c r="AE1133" s="169"/>
      <c r="AF1133" s="169"/>
      <c r="AG1133" s="169"/>
      <c r="AH1133" s="169"/>
      <c r="AI1133" s="169"/>
      <c r="AJ1133" s="169"/>
      <c r="AK1133" s="169"/>
    </row>
    <row r="1134" spans="2:37" s="168" customFormat="1" ht="14.25" hidden="1" outlineLevel="2">
      <c r="B1134" s="168" t="s">
        <v>2</v>
      </c>
      <c r="D1134" s="5" t="s">
        <v>494</v>
      </c>
      <c r="E1134" s="171">
        <v>32086891</v>
      </c>
      <c r="F1134" s="171">
        <v>32931541</v>
      </c>
      <c r="G1134" s="171">
        <v>39072888</v>
      </c>
      <c r="H1134" s="171">
        <v>39072888</v>
      </c>
      <c r="I1134" s="171">
        <v>40741801</v>
      </c>
      <c r="J1134" s="171">
        <v>40741801</v>
      </c>
      <c r="K1134" s="171">
        <v>49155327</v>
      </c>
      <c r="L1134" s="171">
        <v>49155327</v>
      </c>
      <c r="M1134" s="171">
        <v>54856528</v>
      </c>
      <c r="N1134" s="171">
        <v>54856528</v>
      </c>
      <c r="O1134" s="171">
        <v>58585743</v>
      </c>
      <c r="P1134" s="171">
        <v>56994651</v>
      </c>
      <c r="Q1134" s="171">
        <v>63235414</v>
      </c>
      <c r="R1134" s="171">
        <v>63235414</v>
      </c>
      <c r="S1134" s="171">
        <v>72475700</v>
      </c>
      <c r="T1134" s="171">
        <v>72475700</v>
      </c>
      <c r="U1134" s="171">
        <f t="shared" si="297"/>
        <v>74093146</v>
      </c>
      <c r="V1134" s="171">
        <f t="shared" si="297"/>
        <v>74093145</v>
      </c>
      <c r="W1134" s="171">
        <f t="shared" ref="W1134:X1134" si="308">W1187+W1240+W1293+W1346</f>
        <v>77956615</v>
      </c>
      <c r="X1134" s="171">
        <f t="shared" si="308"/>
        <v>77956614</v>
      </c>
      <c r="Y1134" s="171">
        <f t="shared" ref="Y1134:Z1134" si="309">Y1187+Y1240+Y1293+Y1346</f>
        <v>78657933</v>
      </c>
      <c r="Z1134" s="171">
        <f t="shared" si="309"/>
        <v>78657932</v>
      </c>
      <c r="AA1134" s="169"/>
      <c r="AB1134" s="169"/>
      <c r="AC1134" s="169"/>
      <c r="AD1134" s="169"/>
      <c r="AE1134" s="169"/>
      <c r="AF1134" s="169"/>
      <c r="AG1134" s="169"/>
      <c r="AH1134" s="169"/>
      <c r="AI1134" s="169"/>
      <c r="AJ1134" s="169"/>
      <c r="AK1134" s="169"/>
    </row>
    <row r="1135" spans="2:37" s="168" customFormat="1" ht="14.25" hidden="1" outlineLevel="2">
      <c r="B1135" s="168" t="s">
        <v>2</v>
      </c>
      <c r="D1135" s="5" t="s">
        <v>72</v>
      </c>
      <c r="E1135" s="171">
        <v>11445598</v>
      </c>
      <c r="F1135" s="171">
        <v>11746262</v>
      </c>
      <c r="G1135" s="171">
        <v>11534385</v>
      </c>
      <c r="H1135" s="171">
        <v>11534385</v>
      </c>
      <c r="I1135" s="171">
        <v>11896934</v>
      </c>
      <c r="J1135" s="171">
        <v>11896934</v>
      </c>
      <c r="K1135" s="171">
        <v>13277866</v>
      </c>
      <c r="L1135" s="171">
        <v>13277866</v>
      </c>
      <c r="M1135" s="171">
        <v>13803602</v>
      </c>
      <c r="N1135" s="171">
        <v>13803602</v>
      </c>
      <c r="O1135" s="171">
        <v>13389075</v>
      </c>
      <c r="P1135" s="171">
        <v>13036884</v>
      </c>
      <c r="Q1135" s="171">
        <v>13895905</v>
      </c>
      <c r="R1135" s="171">
        <v>13895905</v>
      </c>
      <c r="S1135" s="171">
        <v>13456451</v>
      </c>
      <c r="T1135" s="171">
        <v>13456451</v>
      </c>
      <c r="U1135" s="171">
        <f t="shared" si="297"/>
        <v>12109138</v>
      </c>
      <c r="V1135" s="171">
        <f t="shared" si="297"/>
        <v>12109136</v>
      </c>
      <c r="W1135" s="171">
        <f t="shared" ref="W1135:X1135" si="310">W1188+W1241+W1294+W1347</f>
        <v>12343261</v>
      </c>
      <c r="X1135" s="171">
        <f t="shared" si="310"/>
        <v>12343260</v>
      </c>
      <c r="Y1135" s="171">
        <f t="shared" ref="Y1135:Z1135" si="311">Y1188+Y1241+Y1294+Y1347</f>
        <v>12500515</v>
      </c>
      <c r="Z1135" s="171">
        <f t="shared" si="311"/>
        <v>12500515</v>
      </c>
      <c r="AA1135" s="169"/>
      <c r="AB1135" s="169"/>
      <c r="AC1135" s="169"/>
      <c r="AD1135" s="169"/>
      <c r="AE1135" s="169"/>
      <c r="AF1135" s="169"/>
      <c r="AG1135" s="169"/>
      <c r="AH1135" s="169"/>
      <c r="AI1135" s="169"/>
      <c r="AJ1135" s="169"/>
      <c r="AK1135" s="169"/>
    </row>
    <row r="1136" spans="2:37" s="168" customFormat="1" ht="14.25" hidden="1" outlineLevel="2">
      <c r="B1136" s="168" t="s">
        <v>2</v>
      </c>
      <c r="D1136" s="5" t="s">
        <v>73</v>
      </c>
      <c r="E1136" s="171">
        <v>7896227</v>
      </c>
      <c r="F1136" s="171">
        <v>8103503</v>
      </c>
      <c r="G1136" s="171">
        <v>8450752</v>
      </c>
      <c r="H1136" s="171">
        <v>8450752</v>
      </c>
      <c r="I1136" s="171">
        <v>8053041</v>
      </c>
      <c r="J1136" s="171">
        <v>8053041</v>
      </c>
      <c r="K1136" s="171">
        <v>9967237</v>
      </c>
      <c r="L1136" s="171">
        <v>9967237</v>
      </c>
      <c r="M1136" s="171">
        <v>9976869</v>
      </c>
      <c r="N1136" s="171">
        <v>9776870</v>
      </c>
      <c r="O1136" s="171">
        <v>9342757</v>
      </c>
      <c r="P1136" s="171">
        <v>8755609</v>
      </c>
      <c r="Q1136" s="171">
        <v>8524566</v>
      </c>
      <c r="R1136" s="171">
        <v>8524566</v>
      </c>
      <c r="S1136" s="171">
        <v>8514334</v>
      </c>
      <c r="T1136" s="171">
        <v>8514334</v>
      </c>
      <c r="U1136" s="171">
        <f t="shared" si="297"/>
        <v>7361346</v>
      </c>
      <c r="V1136" s="171">
        <f t="shared" si="297"/>
        <v>7361346</v>
      </c>
      <c r="W1136" s="171">
        <f t="shared" ref="W1136:X1136" si="312">W1189+W1242+W1295+W1348</f>
        <v>8132327</v>
      </c>
      <c r="X1136" s="171">
        <f t="shared" si="312"/>
        <v>8132327</v>
      </c>
      <c r="Y1136" s="171">
        <f t="shared" ref="Y1136:Z1136" si="313">Y1189+Y1242+Y1295+Y1348</f>
        <v>7284579</v>
      </c>
      <c r="Z1136" s="171">
        <f t="shared" si="313"/>
        <v>7284577</v>
      </c>
      <c r="AA1136" s="169"/>
      <c r="AB1136" s="169"/>
      <c r="AC1136" s="169"/>
      <c r="AD1136" s="169"/>
      <c r="AE1136" s="169"/>
      <c r="AF1136" s="169"/>
      <c r="AG1136" s="169"/>
      <c r="AH1136" s="169"/>
      <c r="AI1136" s="169"/>
      <c r="AJ1136" s="169"/>
      <c r="AK1136" s="169"/>
    </row>
    <row r="1137" spans="2:37" s="168" customFormat="1" ht="14.25" hidden="1" outlineLevel="2">
      <c r="B1137" s="168" t="s">
        <v>2</v>
      </c>
      <c r="D1137" s="5" t="s">
        <v>74</v>
      </c>
      <c r="E1137" s="171">
        <v>7082680</v>
      </c>
      <c r="F1137" s="171">
        <v>7268781</v>
      </c>
      <c r="G1137" s="171">
        <v>8926748</v>
      </c>
      <c r="H1137" s="171">
        <v>8926748</v>
      </c>
      <c r="I1137" s="171">
        <v>8899420</v>
      </c>
      <c r="J1137" s="171">
        <v>8899420</v>
      </c>
      <c r="K1137" s="171">
        <v>10580526</v>
      </c>
      <c r="L1137" s="171">
        <v>10580526</v>
      </c>
      <c r="M1137" s="171">
        <v>12124659</v>
      </c>
      <c r="N1137" s="171">
        <v>12124659</v>
      </c>
      <c r="O1137" s="171">
        <v>14412855</v>
      </c>
      <c r="P1137" s="171">
        <v>14021426</v>
      </c>
      <c r="Q1137" s="171">
        <v>15609936</v>
      </c>
      <c r="R1137" s="171">
        <v>15609936</v>
      </c>
      <c r="S1137" s="171">
        <v>16262313</v>
      </c>
      <c r="T1137" s="171">
        <v>16262313</v>
      </c>
      <c r="U1137" s="171">
        <f t="shared" si="297"/>
        <v>15266373</v>
      </c>
      <c r="V1137" s="171">
        <f t="shared" si="297"/>
        <v>15266372</v>
      </c>
      <c r="W1137" s="171">
        <f t="shared" ref="W1137:X1137" si="314">W1190+W1243+W1296+W1349</f>
        <v>14052371</v>
      </c>
      <c r="X1137" s="171">
        <f t="shared" si="314"/>
        <v>14052370</v>
      </c>
      <c r="Y1137" s="171">
        <f t="shared" ref="Y1137:Z1137" si="315">Y1190+Y1243+Y1296+Y1349</f>
        <v>13362835</v>
      </c>
      <c r="Z1137" s="171">
        <f t="shared" si="315"/>
        <v>13362833</v>
      </c>
      <c r="AA1137" s="169"/>
      <c r="AB1137" s="169"/>
      <c r="AC1137" s="169"/>
      <c r="AD1137" s="169"/>
      <c r="AE1137" s="169"/>
      <c r="AF1137" s="169"/>
      <c r="AG1137" s="169"/>
      <c r="AH1137" s="169"/>
      <c r="AI1137" s="169"/>
      <c r="AJ1137" s="169"/>
      <c r="AK1137" s="169"/>
    </row>
    <row r="1138" spans="2:37" s="168" customFormat="1" ht="14.25" hidden="1" outlineLevel="2">
      <c r="B1138" s="168" t="s">
        <v>2</v>
      </c>
      <c r="D1138" s="5" t="s">
        <v>495</v>
      </c>
      <c r="E1138" s="171">
        <v>5995539</v>
      </c>
      <c r="F1138" s="171">
        <v>6152680</v>
      </c>
      <c r="G1138" s="171">
        <v>7373566</v>
      </c>
      <c r="H1138" s="171">
        <v>7373566</v>
      </c>
      <c r="I1138" s="171">
        <v>7370021</v>
      </c>
      <c r="J1138" s="171">
        <v>7370022</v>
      </c>
      <c r="K1138" s="171">
        <v>7803906</v>
      </c>
      <c r="L1138" s="171">
        <v>7803906</v>
      </c>
      <c r="M1138" s="171">
        <v>9419309</v>
      </c>
      <c r="N1138" s="171">
        <v>9419309</v>
      </c>
      <c r="O1138" s="171">
        <v>10162878</v>
      </c>
      <c r="P1138" s="171">
        <v>9551791</v>
      </c>
      <c r="Q1138" s="171">
        <v>9585132</v>
      </c>
      <c r="R1138" s="171">
        <v>9585132</v>
      </c>
      <c r="S1138" s="171">
        <v>11319127</v>
      </c>
      <c r="T1138" s="171">
        <v>11319127</v>
      </c>
      <c r="U1138" s="171">
        <f t="shared" si="297"/>
        <v>11216773</v>
      </c>
      <c r="V1138" s="171">
        <f t="shared" si="297"/>
        <v>11216773</v>
      </c>
      <c r="W1138" s="171">
        <f t="shared" ref="W1138:X1138" si="316">W1191+W1244+W1297+W1350</f>
        <v>10810261</v>
      </c>
      <c r="X1138" s="171">
        <f t="shared" si="316"/>
        <v>10810260</v>
      </c>
      <c r="Y1138" s="171">
        <f t="shared" ref="Y1138:Z1138" si="317">Y1191+Y1244+Y1297+Y1350</f>
        <v>11723836</v>
      </c>
      <c r="Z1138" s="171">
        <f t="shared" si="317"/>
        <v>11723836</v>
      </c>
      <c r="AA1138" s="169"/>
      <c r="AB1138" s="169"/>
      <c r="AC1138" s="169"/>
      <c r="AD1138" s="169"/>
      <c r="AE1138" s="169"/>
      <c r="AF1138" s="169"/>
      <c r="AG1138" s="169"/>
      <c r="AH1138" s="169"/>
      <c r="AI1138" s="169"/>
      <c r="AJ1138" s="169"/>
      <c r="AK1138" s="169"/>
    </row>
    <row r="1139" spans="2:37" s="168" customFormat="1" ht="14.25" hidden="1" outlineLevel="2">
      <c r="B1139" s="168" t="s">
        <v>2</v>
      </c>
      <c r="D1139" s="5" t="s">
        <v>496</v>
      </c>
      <c r="E1139" s="171">
        <v>3813429</v>
      </c>
      <c r="F1139" s="171">
        <v>3913783</v>
      </c>
      <c r="G1139" s="171">
        <v>3553186</v>
      </c>
      <c r="H1139" s="171">
        <v>3553186</v>
      </c>
      <c r="I1139" s="171">
        <v>3727255</v>
      </c>
      <c r="J1139" s="171">
        <v>3727256</v>
      </c>
      <c r="K1139" s="171">
        <v>3836570</v>
      </c>
      <c r="L1139" s="171">
        <v>3836570</v>
      </c>
      <c r="M1139" s="171">
        <v>3990216</v>
      </c>
      <c r="N1139" s="171">
        <v>3990216</v>
      </c>
      <c r="O1139" s="171">
        <v>4023888</v>
      </c>
      <c r="P1139" s="171">
        <v>3914607</v>
      </c>
      <c r="Q1139" s="171">
        <v>4285578</v>
      </c>
      <c r="R1139" s="171">
        <v>4285578</v>
      </c>
      <c r="S1139" s="171">
        <v>4862118</v>
      </c>
      <c r="T1139" s="171">
        <v>4862118</v>
      </c>
      <c r="U1139" s="171">
        <f t="shared" si="297"/>
        <v>4578180</v>
      </c>
      <c r="V1139" s="171">
        <f t="shared" si="297"/>
        <v>4578178</v>
      </c>
      <c r="W1139" s="171">
        <f t="shared" ref="W1139:X1139" si="318">W1192+W1245+W1298+W1351</f>
        <v>4732868</v>
      </c>
      <c r="X1139" s="171">
        <f t="shared" si="318"/>
        <v>4732867</v>
      </c>
      <c r="Y1139" s="171">
        <f t="shared" ref="Y1139:Z1139" si="319">Y1192+Y1245+Y1298+Y1351</f>
        <v>4967759</v>
      </c>
      <c r="Z1139" s="171">
        <f t="shared" si="319"/>
        <v>4967758</v>
      </c>
      <c r="AA1139" s="169"/>
      <c r="AB1139" s="169"/>
      <c r="AC1139" s="169"/>
      <c r="AD1139" s="169"/>
      <c r="AE1139" s="169"/>
      <c r="AF1139" s="169"/>
      <c r="AG1139" s="169"/>
      <c r="AH1139" s="169"/>
      <c r="AI1139" s="169"/>
      <c r="AJ1139" s="169"/>
      <c r="AK1139" s="169"/>
    </row>
    <row r="1140" spans="2:37" s="168" customFormat="1" ht="14.25" hidden="1" outlineLevel="2">
      <c r="B1140" s="168" t="s">
        <v>2</v>
      </c>
      <c r="D1140" s="5" t="s">
        <v>77</v>
      </c>
      <c r="E1140" s="171">
        <v>8655279</v>
      </c>
      <c r="F1140" s="171">
        <v>8882059</v>
      </c>
      <c r="G1140" s="171">
        <v>8833580</v>
      </c>
      <c r="H1140" s="171">
        <v>8833580</v>
      </c>
      <c r="I1140" s="171">
        <v>8366653</v>
      </c>
      <c r="J1140" s="171">
        <v>8366654</v>
      </c>
      <c r="K1140" s="171">
        <v>8621081</v>
      </c>
      <c r="L1140" s="171">
        <v>8621081</v>
      </c>
      <c r="M1140" s="171">
        <v>7864890</v>
      </c>
      <c r="N1140" s="171">
        <v>7864889</v>
      </c>
      <c r="O1140" s="171">
        <v>7334347</v>
      </c>
      <c r="P1140" s="171">
        <v>7135868</v>
      </c>
      <c r="Q1140" s="171">
        <v>6761400</v>
      </c>
      <c r="R1140" s="171">
        <v>6761400</v>
      </c>
      <c r="S1140" s="171">
        <v>7351136</v>
      </c>
      <c r="T1140" s="171">
        <v>7351136</v>
      </c>
      <c r="U1140" s="171">
        <f t="shared" si="297"/>
        <v>7613429</v>
      </c>
      <c r="V1140" s="171">
        <f t="shared" si="297"/>
        <v>7613429</v>
      </c>
      <c r="W1140" s="171">
        <f t="shared" ref="W1140:X1140" si="320">W1193+W1246+W1299+W1352</f>
        <v>8370062</v>
      </c>
      <c r="X1140" s="171">
        <f t="shared" si="320"/>
        <v>8370061</v>
      </c>
      <c r="Y1140" s="171">
        <f t="shared" ref="Y1140:Z1140" si="321">Y1193+Y1246+Y1299+Y1352</f>
        <v>9641570</v>
      </c>
      <c r="Z1140" s="171">
        <f t="shared" si="321"/>
        <v>9641569</v>
      </c>
      <c r="AA1140" s="169"/>
      <c r="AB1140" s="169"/>
      <c r="AC1140" s="169"/>
      <c r="AD1140" s="169"/>
      <c r="AE1140" s="169"/>
      <c r="AF1140" s="169"/>
      <c r="AG1140" s="169"/>
      <c r="AH1140" s="169"/>
      <c r="AI1140" s="169"/>
      <c r="AJ1140" s="169"/>
      <c r="AK1140" s="169"/>
    </row>
    <row r="1141" spans="2:37" s="168" customFormat="1" ht="14.25" hidden="1" outlineLevel="2">
      <c r="B1141" s="168" t="s">
        <v>2</v>
      </c>
      <c r="D1141" s="5" t="s">
        <v>78</v>
      </c>
      <c r="E1141" s="171">
        <v>3566972</v>
      </c>
      <c r="F1141" s="171">
        <v>3660701</v>
      </c>
      <c r="G1141" s="171">
        <v>3578128</v>
      </c>
      <c r="H1141" s="171">
        <v>3578128</v>
      </c>
      <c r="I1141" s="171">
        <v>3225178</v>
      </c>
      <c r="J1141" s="171">
        <v>3225179</v>
      </c>
      <c r="K1141" s="171">
        <v>3294704</v>
      </c>
      <c r="L1141" s="171">
        <v>3294704</v>
      </c>
      <c r="M1141" s="171">
        <v>3643558</v>
      </c>
      <c r="N1141" s="171">
        <v>3643558</v>
      </c>
      <c r="O1141" s="171">
        <v>3748421</v>
      </c>
      <c r="P1141" s="171">
        <v>3428608</v>
      </c>
      <c r="Q1141" s="171">
        <v>3383947</v>
      </c>
      <c r="R1141" s="171">
        <v>3383947</v>
      </c>
      <c r="S1141" s="171">
        <v>4315726</v>
      </c>
      <c r="T1141" s="171">
        <v>4315726</v>
      </c>
      <c r="U1141" s="171">
        <f t="shared" si="297"/>
        <v>4684705</v>
      </c>
      <c r="V1141" s="171">
        <f t="shared" si="297"/>
        <v>4684704</v>
      </c>
      <c r="W1141" s="171">
        <f t="shared" ref="W1141:X1141" si="322">W1194+W1247+W1300+W1353</f>
        <v>5073688</v>
      </c>
      <c r="X1141" s="171">
        <f t="shared" si="322"/>
        <v>5073686</v>
      </c>
      <c r="Y1141" s="171">
        <f t="shared" ref="Y1141:Z1141" si="323">Y1194+Y1247+Y1300+Y1353</f>
        <v>4861783</v>
      </c>
      <c r="Z1141" s="171">
        <f t="shared" si="323"/>
        <v>4861782</v>
      </c>
      <c r="AA1141" s="169"/>
      <c r="AB1141" s="169"/>
      <c r="AC1141" s="169"/>
      <c r="AD1141" s="169"/>
      <c r="AE1141" s="169"/>
      <c r="AF1141" s="169"/>
      <c r="AG1141" s="169"/>
      <c r="AH1141" s="169"/>
      <c r="AI1141" s="169"/>
      <c r="AJ1141" s="169"/>
      <c r="AK1141" s="169"/>
    </row>
    <row r="1142" spans="2:37" s="168" customFormat="1" ht="14.25" hidden="1" outlineLevel="2">
      <c r="B1142" s="168" t="s">
        <v>2</v>
      </c>
      <c r="D1142" s="5" t="s">
        <v>79</v>
      </c>
      <c r="E1142" s="171">
        <v>6680908</v>
      </c>
      <c r="F1142" s="171">
        <v>6856779</v>
      </c>
      <c r="G1142" s="171">
        <v>6459205</v>
      </c>
      <c r="H1142" s="171">
        <v>6459205</v>
      </c>
      <c r="I1142" s="171">
        <v>6880894</v>
      </c>
      <c r="J1142" s="171">
        <v>6880894</v>
      </c>
      <c r="K1142" s="171">
        <v>7499508</v>
      </c>
      <c r="L1142" s="171">
        <v>7499508</v>
      </c>
      <c r="M1142" s="171">
        <v>8145155</v>
      </c>
      <c r="N1142" s="171">
        <v>8145155</v>
      </c>
      <c r="O1142" s="171">
        <v>8815970</v>
      </c>
      <c r="P1142" s="171">
        <v>8576976</v>
      </c>
      <c r="Q1142" s="171">
        <v>8901844</v>
      </c>
      <c r="R1142" s="171">
        <v>8901844</v>
      </c>
      <c r="S1142" s="171">
        <v>8496387</v>
      </c>
      <c r="T1142" s="171">
        <v>8496387</v>
      </c>
      <c r="U1142" s="171">
        <f t="shared" si="297"/>
        <v>8486838</v>
      </c>
      <c r="V1142" s="171">
        <f t="shared" si="297"/>
        <v>8486837</v>
      </c>
      <c r="W1142" s="171">
        <f t="shared" ref="W1142:X1142" si="324">W1195+W1248+W1301+W1354</f>
        <v>7813822</v>
      </c>
      <c r="X1142" s="171">
        <f t="shared" si="324"/>
        <v>7813822</v>
      </c>
      <c r="Y1142" s="171">
        <f t="shared" ref="Y1142:Z1142" si="325">Y1195+Y1248+Y1301+Y1354</f>
        <v>7941653</v>
      </c>
      <c r="Z1142" s="171">
        <f t="shared" si="325"/>
        <v>7941651</v>
      </c>
      <c r="AA1142" s="169"/>
      <c r="AB1142" s="169"/>
      <c r="AC1142" s="169"/>
      <c r="AD1142" s="169"/>
      <c r="AE1142" s="169"/>
      <c r="AF1142" s="169"/>
      <c r="AG1142" s="169"/>
      <c r="AH1142" s="169"/>
      <c r="AI1142" s="169"/>
      <c r="AJ1142" s="169"/>
      <c r="AK1142" s="169"/>
    </row>
    <row r="1143" spans="2:37" s="168" customFormat="1" ht="14.25" hidden="1" outlineLevel="2">
      <c r="B1143" s="168" t="s">
        <v>2</v>
      </c>
      <c r="D1143" s="5" t="s">
        <v>80</v>
      </c>
      <c r="E1143" s="171">
        <v>2125000</v>
      </c>
      <c r="F1143" s="171">
        <v>2125000</v>
      </c>
      <c r="G1143" s="171">
        <v>2318375</v>
      </c>
      <c r="H1143" s="171">
        <v>2318375</v>
      </c>
      <c r="I1143" s="171">
        <v>2092187</v>
      </c>
      <c r="J1143" s="171">
        <v>2092187</v>
      </c>
      <c r="K1143" s="171">
        <v>2086756</v>
      </c>
      <c r="L1143" s="171">
        <v>2086756</v>
      </c>
      <c r="M1143" s="171">
        <v>2089810</v>
      </c>
      <c r="N1143" s="171">
        <v>2089810</v>
      </c>
      <c r="O1143" s="171">
        <v>1924519</v>
      </c>
      <c r="P1143" s="171">
        <v>1873900</v>
      </c>
      <c r="Q1143" s="171">
        <v>2211669</v>
      </c>
      <c r="R1143" s="171">
        <v>2211669</v>
      </c>
      <c r="S1143" s="171">
        <v>3354665</v>
      </c>
      <c r="T1143" s="171">
        <v>3354665</v>
      </c>
      <c r="U1143" s="171">
        <f t="shared" si="297"/>
        <v>3582858</v>
      </c>
      <c r="V1143" s="171">
        <f t="shared" si="297"/>
        <v>3582857</v>
      </c>
      <c r="W1143" s="171">
        <f t="shared" ref="W1143:X1143" si="326">W1196+W1249+W1302+W1355</f>
        <v>3897149</v>
      </c>
      <c r="X1143" s="171">
        <f t="shared" si="326"/>
        <v>3897148</v>
      </c>
      <c r="Y1143" s="171">
        <f t="shared" ref="Y1143:Z1143" si="327">Y1196+Y1249+Y1302+Y1355</f>
        <v>3863091</v>
      </c>
      <c r="Z1143" s="171">
        <f t="shared" si="327"/>
        <v>3863090</v>
      </c>
      <c r="AA1143" s="169"/>
      <c r="AB1143" s="169"/>
      <c r="AC1143" s="169"/>
      <c r="AD1143" s="169"/>
      <c r="AE1143" s="169"/>
      <c r="AF1143" s="169"/>
      <c r="AG1143" s="169"/>
      <c r="AH1143" s="169"/>
      <c r="AI1143" s="169"/>
      <c r="AJ1143" s="169"/>
      <c r="AK1143" s="169"/>
    </row>
    <row r="1144" spans="2:37" s="168" customFormat="1" ht="14.25" hidden="1" outlineLevel="2">
      <c r="B1144" s="168" t="s">
        <v>2</v>
      </c>
      <c r="D1144" s="5" t="s">
        <v>497</v>
      </c>
      <c r="E1144" s="171">
        <v>31727854</v>
      </c>
      <c r="F1144" s="171">
        <v>32560175</v>
      </c>
      <c r="G1144" s="171">
        <v>36747063</v>
      </c>
      <c r="H1144" s="171">
        <v>36747063</v>
      </c>
      <c r="I1144" s="171">
        <v>33174368</v>
      </c>
      <c r="J1144" s="171">
        <v>33174369</v>
      </c>
      <c r="K1144" s="171">
        <v>35167193</v>
      </c>
      <c r="L1144" s="171">
        <v>35167193</v>
      </c>
      <c r="M1144" s="171">
        <v>37123012</v>
      </c>
      <c r="N1144" s="171">
        <v>37123013</v>
      </c>
      <c r="O1144" s="171">
        <v>36971314</v>
      </c>
      <c r="P1144" s="171">
        <v>35967234</v>
      </c>
      <c r="Q1144" s="171">
        <v>36100675</v>
      </c>
      <c r="R1144" s="171">
        <v>36100675</v>
      </c>
      <c r="S1144" s="171">
        <v>37142853</v>
      </c>
      <c r="T1144" s="171">
        <v>37142853</v>
      </c>
      <c r="U1144" s="171">
        <f t="shared" si="297"/>
        <v>36486414</v>
      </c>
      <c r="V1144" s="171">
        <f t="shared" si="297"/>
        <v>36486412</v>
      </c>
      <c r="W1144" s="171">
        <f t="shared" ref="W1144:X1144" si="328">W1197+W1250+W1303+W1356</f>
        <v>38785179</v>
      </c>
      <c r="X1144" s="171">
        <f t="shared" si="328"/>
        <v>38785177</v>
      </c>
      <c r="Y1144" s="171">
        <f t="shared" ref="Y1144:Z1144" si="329">Y1197+Y1250+Y1303+Y1356</f>
        <v>42079966</v>
      </c>
      <c r="Z1144" s="171">
        <f t="shared" si="329"/>
        <v>42079966</v>
      </c>
      <c r="AA1144" s="169"/>
      <c r="AB1144" s="169"/>
      <c r="AC1144" s="169"/>
      <c r="AD1144" s="169"/>
      <c r="AE1144" s="169"/>
      <c r="AF1144" s="169"/>
      <c r="AG1144" s="169"/>
      <c r="AH1144" s="169"/>
      <c r="AI1144" s="169"/>
      <c r="AJ1144" s="169"/>
      <c r="AK1144" s="169"/>
    </row>
    <row r="1145" spans="2:37" s="168" customFormat="1" ht="14.25" hidden="1" outlineLevel="2">
      <c r="B1145" s="168" t="s">
        <v>2</v>
      </c>
      <c r="D1145" s="5" t="s">
        <v>82</v>
      </c>
      <c r="E1145" s="171">
        <v>12336987</v>
      </c>
      <c r="F1145" s="171">
        <v>12661581</v>
      </c>
      <c r="G1145" s="171">
        <v>13400195</v>
      </c>
      <c r="H1145" s="171">
        <v>13400195</v>
      </c>
      <c r="I1145" s="171">
        <v>13125022</v>
      </c>
      <c r="J1145" s="171">
        <v>13125022</v>
      </c>
      <c r="K1145" s="171">
        <v>14372258</v>
      </c>
      <c r="L1145" s="171">
        <v>14372258</v>
      </c>
      <c r="M1145" s="171">
        <v>14512858</v>
      </c>
      <c r="N1145" s="171">
        <v>14512859</v>
      </c>
      <c r="O1145" s="171">
        <v>14360753</v>
      </c>
      <c r="P1145" s="171">
        <v>13983003</v>
      </c>
      <c r="Q1145" s="171">
        <v>13604871</v>
      </c>
      <c r="R1145" s="171">
        <v>13604871</v>
      </c>
      <c r="S1145" s="171">
        <v>13398638</v>
      </c>
      <c r="T1145" s="171">
        <v>13398638</v>
      </c>
      <c r="U1145" s="171">
        <f t="shared" si="297"/>
        <v>13947421</v>
      </c>
      <c r="V1145" s="171">
        <f t="shared" si="297"/>
        <v>13947420</v>
      </c>
      <c r="W1145" s="171">
        <f t="shared" ref="W1145:X1145" si="330">W1198+W1251+W1304+W1357</f>
        <v>13607154</v>
      </c>
      <c r="X1145" s="171">
        <f t="shared" si="330"/>
        <v>13607153</v>
      </c>
      <c r="Y1145" s="171">
        <f t="shared" ref="Y1145:Z1145" si="331">Y1198+Y1251+Y1304+Y1357</f>
        <v>13387699</v>
      </c>
      <c r="Z1145" s="171">
        <f t="shared" si="331"/>
        <v>13387698</v>
      </c>
      <c r="AA1145" s="169"/>
      <c r="AB1145" s="169"/>
      <c r="AC1145" s="169"/>
      <c r="AD1145" s="169"/>
      <c r="AE1145" s="169"/>
      <c r="AF1145" s="169"/>
      <c r="AG1145" s="169"/>
      <c r="AH1145" s="169"/>
      <c r="AI1145" s="169"/>
      <c r="AJ1145" s="169"/>
      <c r="AK1145" s="169"/>
    </row>
    <row r="1146" spans="2:37" s="168" customFormat="1" ht="14.25" hidden="1" outlineLevel="2">
      <c r="B1146" s="168" t="s">
        <v>2</v>
      </c>
      <c r="D1146" s="5" t="s">
        <v>83</v>
      </c>
      <c r="E1146" s="171">
        <v>16833409</v>
      </c>
      <c r="F1146" s="171">
        <v>17275287</v>
      </c>
      <c r="G1146" s="171">
        <v>19463483</v>
      </c>
      <c r="H1146" s="171">
        <v>19463483</v>
      </c>
      <c r="I1146" s="171">
        <v>19935083</v>
      </c>
      <c r="J1146" s="171">
        <v>19935084</v>
      </c>
      <c r="K1146" s="171">
        <v>23962221</v>
      </c>
      <c r="L1146" s="171">
        <v>23962221</v>
      </c>
      <c r="M1146" s="171">
        <v>25572842</v>
      </c>
      <c r="N1146" s="171">
        <v>25372842</v>
      </c>
      <c r="O1146" s="171">
        <v>29065135</v>
      </c>
      <c r="P1146" s="171">
        <v>28276040</v>
      </c>
      <c r="Q1146" s="171">
        <v>32241180</v>
      </c>
      <c r="R1146" s="171">
        <v>32241180</v>
      </c>
      <c r="S1146" s="171">
        <v>35896669</v>
      </c>
      <c r="T1146" s="171">
        <v>35896669</v>
      </c>
      <c r="U1146" s="171">
        <f t="shared" si="297"/>
        <v>38583036</v>
      </c>
      <c r="V1146" s="171">
        <f t="shared" si="297"/>
        <v>38583034</v>
      </c>
      <c r="W1146" s="171">
        <f t="shared" ref="W1146:X1146" si="332">W1199+W1252+W1305+W1358</f>
        <v>40226013</v>
      </c>
      <c r="X1146" s="171">
        <f t="shared" si="332"/>
        <v>40226012</v>
      </c>
      <c r="Y1146" s="171">
        <f t="shared" ref="Y1146:Z1146" si="333">Y1199+Y1252+Y1305+Y1358</f>
        <v>42172061</v>
      </c>
      <c r="Z1146" s="171">
        <f t="shared" si="333"/>
        <v>42172059</v>
      </c>
      <c r="AA1146" s="169"/>
      <c r="AB1146" s="169"/>
      <c r="AC1146" s="169"/>
      <c r="AD1146" s="169"/>
      <c r="AE1146" s="169"/>
      <c r="AF1146" s="169"/>
      <c r="AG1146" s="169"/>
      <c r="AH1146" s="169"/>
      <c r="AI1146" s="169"/>
      <c r="AJ1146" s="169"/>
      <c r="AK1146" s="169"/>
    </row>
    <row r="1147" spans="2:37" s="168" customFormat="1" ht="14.25" hidden="1" outlineLevel="2">
      <c r="B1147" s="168" t="s">
        <v>2</v>
      </c>
      <c r="D1147" s="5" t="s">
        <v>84</v>
      </c>
      <c r="E1147" s="171">
        <v>6070729</v>
      </c>
      <c r="F1147" s="171">
        <v>6230610</v>
      </c>
      <c r="G1147" s="171">
        <v>6214244</v>
      </c>
      <c r="H1147" s="171">
        <v>6214244</v>
      </c>
      <c r="I1147" s="171">
        <v>6358951</v>
      </c>
      <c r="J1147" s="171">
        <v>6358951</v>
      </c>
      <c r="K1147" s="171">
        <v>7752535</v>
      </c>
      <c r="L1147" s="171">
        <v>7752535</v>
      </c>
      <c r="M1147" s="171">
        <v>7157898</v>
      </c>
      <c r="N1147" s="171">
        <v>7157897</v>
      </c>
      <c r="O1147" s="171">
        <v>7030420</v>
      </c>
      <c r="P1147" s="171">
        <v>6845551</v>
      </c>
      <c r="Q1147" s="171">
        <v>7306967</v>
      </c>
      <c r="R1147" s="171">
        <v>7306967</v>
      </c>
      <c r="S1147" s="171">
        <v>7311744</v>
      </c>
      <c r="T1147" s="171">
        <v>7311744</v>
      </c>
      <c r="U1147" s="171">
        <f t="shared" si="297"/>
        <v>6986904</v>
      </c>
      <c r="V1147" s="171">
        <f t="shared" si="297"/>
        <v>6986903</v>
      </c>
      <c r="W1147" s="171">
        <f t="shared" ref="W1147:X1147" si="334">W1200+W1253+W1306+W1359</f>
        <v>7467879</v>
      </c>
      <c r="X1147" s="171">
        <f t="shared" si="334"/>
        <v>7467877</v>
      </c>
      <c r="Y1147" s="171">
        <f t="shared" ref="Y1147:Z1147" si="335">Y1200+Y1253+Y1306+Y1359</f>
        <v>8462710</v>
      </c>
      <c r="Z1147" s="171">
        <f t="shared" si="335"/>
        <v>8462709</v>
      </c>
      <c r="AA1147" s="169"/>
      <c r="AB1147" s="169"/>
      <c r="AC1147" s="169"/>
      <c r="AD1147" s="169"/>
      <c r="AE1147" s="169"/>
      <c r="AF1147" s="169"/>
      <c r="AG1147" s="169"/>
      <c r="AH1147" s="169"/>
      <c r="AI1147" s="169"/>
      <c r="AJ1147" s="169"/>
      <c r="AK1147" s="169"/>
    </row>
    <row r="1148" spans="2:37" s="168" customFormat="1" ht="14.25" hidden="1" outlineLevel="2">
      <c r="B1148" s="168" t="s">
        <v>2</v>
      </c>
      <c r="D1148" s="5" t="s">
        <v>498</v>
      </c>
      <c r="E1148" s="171">
        <v>38411147</v>
      </c>
      <c r="F1148" s="171">
        <v>39420190</v>
      </c>
      <c r="G1148" s="171">
        <v>40228007</v>
      </c>
      <c r="H1148" s="171">
        <v>40228007</v>
      </c>
      <c r="I1148" s="171">
        <v>40044562</v>
      </c>
      <c r="J1148" s="171">
        <v>40044562</v>
      </c>
      <c r="K1148" s="171">
        <v>43372228</v>
      </c>
      <c r="L1148" s="171">
        <v>43372228</v>
      </c>
      <c r="M1148" s="171">
        <v>45442760</v>
      </c>
      <c r="N1148" s="171">
        <v>45442760</v>
      </c>
      <c r="O1148" s="171">
        <v>51131661</v>
      </c>
      <c r="P1148" s="171">
        <v>48231367</v>
      </c>
      <c r="Q1148" s="171">
        <v>51753799</v>
      </c>
      <c r="R1148" s="171">
        <v>51753799</v>
      </c>
      <c r="S1148" s="171">
        <v>54396981</v>
      </c>
      <c r="T1148" s="171">
        <v>54396981</v>
      </c>
      <c r="U1148" s="171">
        <f t="shared" si="297"/>
        <v>56290151</v>
      </c>
      <c r="V1148" s="171">
        <f t="shared" si="297"/>
        <v>56290151</v>
      </c>
      <c r="W1148" s="171">
        <f t="shared" ref="W1148:X1148" si="336">W1201+W1254+W1307+W1360</f>
        <v>55345475</v>
      </c>
      <c r="X1148" s="171">
        <f t="shared" si="336"/>
        <v>55345474</v>
      </c>
      <c r="Y1148" s="171">
        <f t="shared" ref="Y1148:Z1148" si="337">Y1201+Y1254+Y1307+Y1360</f>
        <v>56831712</v>
      </c>
      <c r="Z1148" s="171">
        <f t="shared" si="337"/>
        <v>56831711</v>
      </c>
      <c r="AA1148" s="169"/>
      <c r="AB1148" s="169"/>
      <c r="AC1148" s="169"/>
      <c r="AD1148" s="169"/>
      <c r="AE1148" s="169"/>
      <c r="AF1148" s="169"/>
      <c r="AG1148" s="169"/>
      <c r="AH1148" s="169"/>
      <c r="AI1148" s="169"/>
      <c r="AJ1148" s="169"/>
      <c r="AK1148" s="169"/>
    </row>
    <row r="1149" spans="2:37" s="168" customFormat="1" ht="14.25" hidden="1" outlineLevel="2">
      <c r="B1149" s="168" t="s">
        <v>2</v>
      </c>
      <c r="D1149" s="5" t="s">
        <v>499</v>
      </c>
      <c r="E1149" s="171">
        <v>5508194</v>
      </c>
      <c r="F1149" s="171">
        <v>5652863</v>
      </c>
      <c r="G1149" s="171">
        <v>6312297</v>
      </c>
      <c r="H1149" s="171">
        <v>6312297</v>
      </c>
      <c r="I1149" s="171">
        <v>6082607</v>
      </c>
      <c r="J1149" s="171">
        <v>6082608</v>
      </c>
      <c r="K1149" s="171">
        <v>6155207</v>
      </c>
      <c r="L1149" s="171">
        <v>6155207</v>
      </c>
      <c r="M1149" s="171">
        <v>7050649</v>
      </c>
      <c r="N1149" s="171">
        <v>7050650</v>
      </c>
      <c r="O1149" s="171">
        <v>7868144</v>
      </c>
      <c r="P1149" s="171">
        <v>7654458</v>
      </c>
      <c r="Q1149" s="171">
        <v>7820690</v>
      </c>
      <c r="R1149" s="171">
        <v>7820690</v>
      </c>
      <c r="S1149" s="171">
        <v>7854386</v>
      </c>
      <c r="T1149" s="171">
        <v>7854386</v>
      </c>
      <c r="U1149" s="171">
        <f t="shared" ref="U1149:V1158" si="338">U1202+U1255+U1308+U1361</f>
        <v>7646065</v>
      </c>
      <c r="V1149" s="171">
        <f t="shared" si="338"/>
        <v>7646063</v>
      </c>
      <c r="W1149" s="171">
        <f t="shared" ref="W1149:X1149" si="339">W1202+W1255+W1308+W1361</f>
        <v>7070683</v>
      </c>
      <c r="X1149" s="171">
        <f t="shared" si="339"/>
        <v>7070682</v>
      </c>
      <c r="Y1149" s="171">
        <f t="shared" ref="Y1149:Z1149" si="340">Y1202+Y1255+Y1308+Y1361</f>
        <v>7022460</v>
      </c>
      <c r="Z1149" s="171">
        <f t="shared" si="340"/>
        <v>7022458</v>
      </c>
      <c r="AA1149" s="169"/>
      <c r="AB1149" s="169"/>
      <c r="AC1149" s="169"/>
      <c r="AD1149" s="169"/>
      <c r="AE1149" s="169"/>
      <c r="AF1149" s="169"/>
      <c r="AG1149" s="169"/>
      <c r="AH1149" s="169"/>
      <c r="AI1149" s="169"/>
      <c r="AJ1149" s="169"/>
      <c r="AK1149" s="169"/>
    </row>
    <row r="1150" spans="2:37" s="168" customFormat="1" ht="14.25" hidden="1" outlineLevel="2">
      <c r="B1150" s="168" t="s">
        <v>2</v>
      </c>
      <c r="D1150" s="5" t="s">
        <v>87</v>
      </c>
      <c r="E1150" s="171">
        <v>8403207</v>
      </c>
      <c r="F1150" s="171">
        <v>8623352</v>
      </c>
      <c r="G1150" s="171">
        <v>8998778</v>
      </c>
      <c r="H1150" s="171">
        <v>8998778</v>
      </c>
      <c r="I1150" s="171">
        <v>8184552</v>
      </c>
      <c r="J1150" s="171">
        <v>8184553</v>
      </c>
      <c r="K1150" s="171">
        <v>8944049</v>
      </c>
      <c r="L1150" s="171">
        <v>8944049</v>
      </c>
      <c r="M1150" s="171">
        <v>9106535</v>
      </c>
      <c r="N1150" s="171">
        <v>9106535</v>
      </c>
      <c r="O1150" s="171">
        <v>8844265</v>
      </c>
      <c r="P1150" s="171">
        <v>8604068</v>
      </c>
      <c r="Q1150" s="171">
        <v>7682940</v>
      </c>
      <c r="R1150" s="171">
        <v>7682940</v>
      </c>
      <c r="S1150" s="171">
        <v>6681440</v>
      </c>
      <c r="T1150" s="171">
        <v>6681440</v>
      </c>
      <c r="U1150" s="171">
        <f t="shared" si="338"/>
        <v>6939423</v>
      </c>
      <c r="V1150" s="171">
        <f t="shared" si="338"/>
        <v>6939421</v>
      </c>
      <c r="W1150" s="171">
        <f t="shared" ref="W1150:X1150" si="341">W1203+W1256+W1309+W1362</f>
        <v>7198828</v>
      </c>
      <c r="X1150" s="171">
        <f t="shared" si="341"/>
        <v>7198827</v>
      </c>
      <c r="Y1150" s="171">
        <f t="shared" ref="Y1150:Z1150" si="342">Y1203+Y1256+Y1309+Y1362</f>
        <v>7484440</v>
      </c>
      <c r="Z1150" s="171">
        <f t="shared" si="342"/>
        <v>7484438</v>
      </c>
      <c r="AA1150" s="169"/>
      <c r="AB1150" s="169"/>
      <c r="AC1150" s="169"/>
      <c r="AD1150" s="169"/>
      <c r="AE1150" s="169"/>
      <c r="AF1150" s="169"/>
      <c r="AG1150" s="169"/>
      <c r="AH1150" s="169"/>
      <c r="AI1150" s="169"/>
      <c r="AJ1150" s="169"/>
      <c r="AK1150" s="169"/>
    </row>
    <row r="1151" spans="2:37" s="168" customFormat="1" ht="14.25" hidden="1" outlineLevel="2">
      <c r="B1151" s="168" t="s">
        <v>2</v>
      </c>
      <c r="D1151" s="5" t="s">
        <v>88</v>
      </c>
      <c r="E1151" s="171">
        <v>11649969</v>
      </c>
      <c r="F1151" s="171">
        <v>11955891</v>
      </c>
      <c r="G1151" s="171">
        <v>11640122</v>
      </c>
      <c r="H1151" s="171">
        <v>11640122</v>
      </c>
      <c r="I1151" s="171">
        <v>10872778</v>
      </c>
      <c r="J1151" s="171">
        <v>10872778</v>
      </c>
      <c r="K1151" s="171">
        <v>12289481</v>
      </c>
      <c r="L1151" s="171">
        <v>12289481</v>
      </c>
      <c r="M1151" s="171">
        <v>13982821</v>
      </c>
      <c r="N1151" s="171">
        <v>13982821</v>
      </c>
      <c r="O1151" s="171">
        <v>12909819</v>
      </c>
      <c r="P1151" s="171">
        <v>11306919</v>
      </c>
      <c r="Q1151" s="171">
        <v>11382503</v>
      </c>
      <c r="R1151" s="171">
        <v>11382503</v>
      </c>
      <c r="S1151" s="171">
        <v>5094234</v>
      </c>
      <c r="T1151" s="171">
        <v>5094235</v>
      </c>
      <c r="U1151" s="171">
        <f t="shared" si="338"/>
        <v>5327047</v>
      </c>
      <c r="V1151" s="171">
        <f t="shared" si="338"/>
        <v>5327046</v>
      </c>
      <c r="W1151" s="171">
        <f t="shared" ref="W1151:X1151" si="343">W1204+W1257+W1310+W1363</f>
        <v>5237663</v>
      </c>
      <c r="X1151" s="171">
        <f t="shared" si="343"/>
        <v>5237662</v>
      </c>
      <c r="Y1151" s="171">
        <f t="shared" ref="Y1151:Z1151" si="344">Y1204+Y1257+Y1310+Y1363</f>
        <v>7048806</v>
      </c>
      <c r="Z1151" s="171">
        <f t="shared" si="344"/>
        <v>7048804</v>
      </c>
      <c r="AA1151" s="169"/>
      <c r="AB1151" s="169"/>
      <c r="AC1151" s="169"/>
      <c r="AD1151" s="169"/>
      <c r="AE1151" s="169"/>
      <c r="AF1151" s="169"/>
      <c r="AG1151" s="169"/>
      <c r="AH1151" s="169"/>
      <c r="AI1151" s="169"/>
      <c r="AJ1151" s="169"/>
      <c r="AK1151" s="169"/>
    </row>
    <row r="1152" spans="2:37" s="168" customFormat="1" ht="14.25" hidden="1" outlineLevel="2">
      <c r="B1152" s="168" t="s">
        <v>2</v>
      </c>
      <c r="D1152" s="5" t="s">
        <v>89</v>
      </c>
      <c r="E1152" s="171">
        <v>9595468</v>
      </c>
      <c r="F1152" s="171">
        <v>9847441</v>
      </c>
      <c r="G1152" s="171">
        <v>10515602</v>
      </c>
      <c r="H1152" s="171">
        <v>10515602</v>
      </c>
      <c r="I1152" s="171">
        <v>10287213</v>
      </c>
      <c r="J1152" s="171">
        <v>10287214</v>
      </c>
      <c r="K1152" s="171">
        <v>11071406</v>
      </c>
      <c r="L1152" s="171">
        <v>11071406</v>
      </c>
      <c r="M1152" s="171">
        <v>11574177</v>
      </c>
      <c r="N1152" s="171">
        <v>11574177</v>
      </c>
      <c r="O1152" s="171">
        <v>11937840</v>
      </c>
      <c r="P1152" s="171">
        <v>10455433</v>
      </c>
      <c r="Q1152" s="171">
        <v>11138008</v>
      </c>
      <c r="R1152" s="171">
        <v>11138008</v>
      </c>
      <c r="S1152" s="171">
        <v>11334491</v>
      </c>
      <c r="T1152" s="171">
        <v>11334491</v>
      </c>
      <c r="U1152" s="171">
        <f t="shared" si="338"/>
        <v>11143764</v>
      </c>
      <c r="V1152" s="171">
        <f t="shared" si="338"/>
        <v>11143762</v>
      </c>
      <c r="W1152" s="171">
        <f t="shared" ref="W1152:X1152" si="345">W1205+W1258+W1311+W1364</f>
        <v>11734564</v>
      </c>
      <c r="X1152" s="171">
        <f t="shared" si="345"/>
        <v>11734564</v>
      </c>
      <c r="Y1152" s="171">
        <f t="shared" ref="Y1152:Z1152" si="346">Y1205+Y1258+Y1311+Y1364</f>
        <v>11926817</v>
      </c>
      <c r="Z1152" s="171">
        <f t="shared" si="346"/>
        <v>11926816</v>
      </c>
      <c r="AA1152" s="169"/>
      <c r="AB1152" s="169"/>
      <c r="AC1152" s="169"/>
      <c r="AD1152" s="169"/>
      <c r="AE1152" s="169"/>
      <c r="AF1152" s="169"/>
      <c r="AG1152" s="169"/>
      <c r="AH1152" s="169"/>
      <c r="AI1152" s="169"/>
      <c r="AJ1152" s="169"/>
      <c r="AK1152" s="169"/>
    </row>
    <row r="1153" spans="2:37" s="168" customFormat="1" ht="14.25" hidden="1" outlineLevel="2">
      <c r="B1153" s="168" t="s">
        <v>2</v>
      </c>
      <c r="D1153" s="5" t="s">
        <v>90</v>
      </c>
      <c r="E1153" s="171">
        <v>15066820</v>
      </c>
      <c r="F1153" s="171">
        <v>15463131</v>
      </c>
      <c r="G1153" s="171">
        <v>16195891</v>
      </c>
      <c r="H1153" s="171">
        <v>16195891</v>
      </c>
      <c r="I1153" s="171">
        <v>15147365</v>
      </c>
      <c r="J1153" s="171">
        <v>15147365</v>
      </c>
      <c r="K1153" s="171">
        <v>15976253</v>
      </c>
      <c r="L1153" s="171">
        <v>15976253</v>
      </c>
      <c r="M1153" s="171">
        <v>16487450</v>
      </c>
      <c r="N1153" s="171">
        <v>16487450</v>
      </c>
      <c r="O1153" s="171">
        <v>17872530</v>
      </c>
      <c r="P1153" s="171">
        <v>16187890</v>
      </c>
      <c r="Q1153" s="171">
        <v>17471056</v>
      </c>
      <c r="R1153" s="171">
        <v>17471056</v>
      </c>
      <c r="S1153" s="171">
        <v>16788037</v>
      </c>
      <c r="T1153" s="171">
        <v>16788037</v>
      </c>
      <c r="U1153" s="171">
        <f t="shared" si="338"/>
        <v>16655958</v>
      </c>
      <c r="V1153" s="171">
        <f t="shared" si="338"/>
        <v>16655957</v>
      </c>
      <c r="W1153" s="171">
        <f t="shared" ref="W1153:X1153" si="347">W1206+W1259+W1312+W1365</f>
        <v>16769512</v>
      </c>
      <c r="X1153" s="171">
        <f t="shared" si="347"/>
        <v>16769511</v>
      </c>
      <c r="Y1153" s="171">
        <f t="shared" ref="Y1153:Z1153" si="348">Y1206+Y1259+Y1312+Y1365</f>
        <v>18081394</v>
      </c>
      <c r="Z1153" s="171">
        <f t="shared" si="348"/>
        <v>18081392</v>
      </c>
      <c r="AA1153" s="169"/>
      <c r="AB1153" s="169"/>
      <c r="AC1153" s="169"/>
      <c r="AD1153" s="169"/>
      <c r="AE1153" s="169"/>
      <c r="AF1153" s="169"/>
      <c r="AG1153" s="169"/>
      <c r="AH1153" s="169"/>
      <c r="AI1153" s="169"/>
      <c r="AJ1153" s="169"/>
      <c r="AK1153" s="169"/>
    </row>
    <row r="1154" spans="2:37" s="168" customFormat="1" ht="14.25" hidden="1" outlineLevel="2">
      <c r="B1154" s="168" t="s">
        <v>2</v>
      </c>
      <c r="D1154" s="5" t="s">
        <v>500</v>
      </c>
      <c r="E1154" s="171">
        <v>4902973</v>
      </c>
      <c r="F1154" s="171">
        <v>5031674</v>
      </c>
      <c r="G1154" s="171">
        <v>5613313</v>
      </c>
      <c r="H1154" s="171">
        <v>5613313</v>
      </c>
      <c r="I1154" s="171">
        <v>5069703</v>
      </c>
      <c r="J1154" s="171">
        <v>5069703</v>
      </c>
      <c r="K1154" s="171">
        <v>5446010</v>
      </c>
      <c r="L1154" s="171">
        <v>5446010</v>
      </c>
      <c r="M1154" s="171">
        <v>5389735</v>
      </c>
      <c r="N1154" s="171">
        <v>5389735</v>
      </c>
      <c r="O1154" s="171">
        <v>5606552</v>
      </c>
      <c r="P1154" s="171">
        <v>5454589</v>
      </c>
      <c r="Q1154" s="171">
        <v>5849929</v>
      </c>
      <c r="R1154" s="171">
        <v>5849929</v>
      </c>
      <c r="S1154" s="171">
        <v>5511466</v>
      </c>
      <c r="T1154" s="171">
        <v>5511466</v>
      </c>
      <c r="U1154" s="171">
        <f t="shared" si="338"/>
        <v>5593616</v>
      </c>
      <c r="V1154" s="171">
        <f t="shared" si="338"/>
        <v>5593614</v>
      </c>
      <c r="W1154" s="171">
        <f t="shared" ref="W1154:X1154" si="349">W1207+W1260+W1313+W1366</f>
        <v>5594240</v>
      </c>
      <c r="X1154" s="171">
        <f t="shared" si="349"/>
        <v>5594239</v>
      </c>
      <c r="Y1154" s="171">
        <f t="shared" ref="Y1154:Z1154" si="350">Y1207+Y1260+Y1313+Y1366</f>
        <v>5338450</v>
      </c>
      <c r="Z1154" s="171">
        <f t="shared" si="350"/>
        <v>5338449</v>
      </c>
      <c r="AA1154" s="169"/>
      <c r="AB1154" s="169"/>
      <c r="AC1154" s="169"/>
      <c r="AD1154" s="169"/>
      <c r="AE1154" s="169"/>
      <c r="AF1154" s="169"/>
      <c r="AG1154" s="169"/>
      <c r="AH1154" s="169"/>
      <c r="AI1154" s="169"/>
      <c r="AJ1154" s="169"/>
      <c r="AK1154" s="169"/>
    </row>
    <row r="1155" spans="2:37" s="168" customFormat="1" ht="14.25" hidden="1" outlineLevel="2">
      <c r="B1155" s="168" t="s">
        <v>2</v>
      </c>
      <c r="D1155" s="5" t="s">
        <v>92</v>
      </c>
      <c r="E1155" s="171">
        <v>7114188</v>
      </c>
      <c r="F1155" s="171">
        <v>7301420</v>
      </c>
      <c r="G1155" s="171">
        <v>7583090</v>
      </c>
      <c r="H1155" s="171">
        <v>7583090</v>
      </c>
      <c r="I1155" s="171">
        <v>6845321</v>
      </c>
      <c r="J1155" s="171">
        <v>6845322</v>
      </c>
      <c r="K1155" s="171">
        <v>6809116</v>
      </c>
      <c r="L1155" s="171">
        <v>6809116</v>
      </c>
      <c r="M1155" s="171">
        <v>6664213</v>
      </c>
      <c r="N1155" s="171">
        <v>6664213</v>
      </c>
      <c r="O1155" s="171">
        <v>6234004</v>
      </c>
      <c r="P1155" s="171">
        <v>6070074</v>
      </c>
      <c r="Q1155" s="171">
        <v>5882052</v>
      </c>
      <c r="R1155" s="171">
        <v>5882052</v>
      </c>
      <c r="S1155" s="171">
        <v>6245318</v>
      </c>
      <c r="T1155" s="171">
        <v>6245318</v>
      </c>
      <c r="U1155" s="171">
        <f t="shared" si="338"/>
        <v>5785997</v>
      </c>
      <c r="V1155" s="171">
        <f t="shared" si="338"/>
        <v>5785996</v>
      </c>
      <c r="W1155" s="171">
        <f t="shared" ref="W1155:X1155" si="351">W1208+W1261+W1314+W1367</f>
        <v>5622722</v>
      </c>
      <c r="X1155" s="171">
        <f t="shared" si="351"/>
        <v>5622721</v>
      </c>
      <c r="Y1155" s="171">
        <f t="shared" ref="Y1155:Z1155" si="352">Y1208+Y1261+Y1314+Y1367</f>
        <v>5535061</v>
      </c>
      <c r="Z1155" s="171">
        <f t="shared" si="352"/>
        <v>5535059</v>
      </c>
      <c r="AA1155" s="169"/>
      <c r="AB1155" s="169"/>
      <c r="AC1155" s="169"/>
      <c r="AD1155" s="169"/>
      <c r="AE1155" s="169"/>
      <c r="AF1155" s="169"/>
      <c r="AG1155" s="169"/>
      <c r="AH1155" s="169"/>
      <c r="AI1155" s="169"/>
      <c r="AJ1155" s="169"/>
      <c r="AK1155" s="169"/>
    </row>
    <row r="1156" spans="2:37" s="168" customFormat="1" ht="14.25" hidden="1" outlineLevel="2">
      <c r="B1156" s="168" t="s">
        <v>2</v>
      </c>
      <c r="D1156" s="5" t="s">
        <v>93</v>
      </c>
      <c r="E1156" s="171">
        <v>4823525</v>
      </c>
      <c r="F1156" s="171">
        <v>4950642</v>
      </c>
      <c r="G1156" s="171">
        <v>5359961</v>
      </c>
      <c r="H1156" s="171">
        <v>5359961</v>
      </c>
      <c r="I1156" s="171">
        <v>7277216</v>
      </c>
      <c r="J1156" s="171">
        <v>7277217</v>
      </c>
      <c r="K1156" s="171">
        <v>7732685</v>
      </c>
      <c r="L1156" s="171">
        <v>7732685</v>
      </c>
      <c r="M1156" s="171">
        <v>8234131</v>
      </c>
      <c r="N1156" s="171">
        <v>8234130</v>
      </c>
      <c r="O1156" s="171">
        <v>7419998</v>
      </c>
      <c r="P1156" s="171">
        <v>7218901</v>
      </c>
      <c r="Q1156" s="171">
        <v>7674508</v>
      </c>
      <c r="R1156" s="171">
        <v>7674508</v>
      </c>
      <c r="S1156" s="171">
        <v>8199690</v>
      </c>
      <c r="T1156" s="171">
        <v>8199690</v>
      </c>
      <c r="U1156" s="171">
        <f t="shared" si="338"/>
        <v>8996586</v>
      </c>
      <c r="V1156" s="171">
        <f t="shared" si="338"/>
        <v>8996584</v>
      </c>
      <c r="W1156" s="171">
        <f t="shared" ref="W1156:X1156" si="353">W1209+W1262+W1315+W1368</f>
        <v>8461966</v>
      </c>
      <c r="X1156" s="171">
        <f t="shared" si="353"/>
        <v>8461965</v>
      </c>
      <c r="Y1156" s="171">
        <f t="shared" ref="Y1156:Z1156" si="354">Y1209+Y1262+Y1315+Y1368</f>
        <v>9059678</v>
      </c>
      <c r="Z1156" s="171">
        <f t="shared" si="354"/>
        <v>9059678</v>
      </c>
      <c r="AA1156" s="169"/>
      <c r="AB1156" s="169"/>
      <c r="AC1156" s="169"/>
      <c r="AD1156" s="169"/>
      <c r="AE1156" s="169"/>
      <c r="AF1156" s="169"/>
      <c r="AG1156" s="169"/>
      <c r="AH1156" s="169"/>
      <c r="AI1156" s="169"/>
      <c r="AJ1156" s="169"/>
      <c r="AK1156" s="169"/>
    </row>
    <row r="1157" spans="2:37" s="168" customFormat="1" ht="14.25" hidden="1" outlineLevel="2">
      <c r="B1157" s="168" t="s">
        <v>2</v>
      </c>
      <c r="D1157" s="5" t="s">
        <v>94</v>
      </c>
      <c r="E1157" s="171">
        <v>2749830</v>
      </c>
      <c r="F1157" s="171">
        <v>2822014</v>
      </c>
      <c r="G1157" s="171">
        <v>2786282</v>
      </c>
      <c r="H1157" s="171">
        <v>2786282</v>
      </c>
      <c r="I1157" s="171">
        <v>2639964</v>
      </c>
      <c r="J1157" s="171">
        <v>2639965</v>
      </c>
      <c r="K1157" s="171">
        <v>2716581</v>
      </c>
      <c r="L1157" s="171">
        <v>2716581</v>
      </c>
      <c r="M1157" s="171">
        <v>3064009</v>
      </c>
      <c r="N1157" s="171">
        <v>3064008</v>
      </c>
      <c r="O1157" s="171">
        <v>3814429</v>
      </c>
      <c r="P1157" s="171">
        <v>3710866</v>
      </c>
      <c r="Q1157" s="171">
        <v>3562667</v>
      </c>
      <c r="R1157" s="171">
        <v>3562667</v>
      </c>
      <c r="S1157" s="171">
        <v>3920992</v>
      </c>
      <c r="T1157" s="171">
        <v>3920992</v>
      </c>
      <c r="U1157" s="171">
        <f t="shared" si="338"/>
        <v>3551091</v>
      </c>
      <c r="V1157" s="171">
        <f t="shared" si="338"/>
        <v>3551090</v>
      </c>
      <c r="W1157" s="171">
        <f t="shared" ref="W1157:X1157" si="355">W1210+W1263+W1316+W1369</f>
        <v>3885074</v>
      </c>
      <c r="X1157" s="171">
        <f t="shared" si="355"/>
        <v>3885073</v>
      </c>
      <c r="Y1157" s="171">
        <f t="shared" ref="Y1157:Z1157" si="356">Y1210+Y1263+Y1316+Y1369</f>
        <v>3929862</v>
      </c>
      <c r="Z1157" s="171">
        <f t="shared" si="356"/>
        <v>3929861</v>
      </c>
      <c r="AA1157" s="169"/>
      <c r="AB1157" s="169"/>
      <c r="AC1157" s="169"/>
      <c r="AD1157" s="169"/>
      <c r="AE1157" s="169"/>
      <c r="AF1157" s="169"/>
      <c r="AG1157" s="169"/>
      <c r="AH1157" s="169"/>
      <c r="AI1157" s="169"/>
      <c r="AJ1157" s="169"/>
      <c r="AK1157" s="169"/>
    </row>
    <row r="1158" spans="2:37" s="168" customFormat="1" ht="14.25" hidden="1" outlineLevel="2">
      <c r="B1158" s="168" t="s">
        <v>2</v>
      </c>
      <c r="D1158" s="5" t="s">
        <v>95</v>
      </c>
      <c r="E1158" s="171">
        <v>7709826</v>
      </c>
      <c r="F1158" s="171">
        <v>7912501</v>
      </c>
      <c r="G1158" s="171">
        <v>8083378</v>
      </c>
      <c r="H1158" s="171">
        <v>8083378</v>
      </c>
      <c r="I1158" s="171">
        <v>7893578</v>
      </c>
      <c r="J1158" s="171">
        <v>7893578</v>
      </c>
      <c r="K1158" s="171">
        <v>8112916</v>
      </c>
      <c r="L1158" s="171">
        <v>8112916</v>
      </c>
      <c r="M1158" s="171">
        <v>8416004</v>
      </c>
      <c r="N1158" s="171">
        <v>8416004</v>
      </c>
      <c r="O1158" s="171">
        <v>8083121</v>
      </c>
      <c r="P1158" s="171">
        <v>7870501</v>
      </c>
      <c r="Q1158" s="171">
        <v>8523709</v>
      </c>
      <c r="R1158" s="171">
        <v>8523709</v>
      </c>
      <c r="S1158" s="171">
        <v>9237866</v>
      </c>
      <c r="T1158" s="171">
        <v>9237866</v>
      </c>
      <c r="U1158" s="171">
        <f t="shared" si="338"/>
        <v>9112077</v>
      </c>
      <c r="V1158" s="171">
        <f t="shared" si="338"/>
        <v>9112075</v>
      </c>
      <c r="W1158" s="171">
        <f t="shared" ref="W1158:X1158" si="357">W1211+W1264+W1317+W1370</f>
        <v>9373136</v>
      </c>
      <c r="X1158" s="171">
        <f t="shared" si="357"/>
        <v>9373136</v>
      </c>
      <c r="Y1158" s="171">
        <f t="shared" ref="Y1158:Z1158" si="358">Y1211+Y1264+Y1317+Y1370</f>
        <v>9645284</v>
      </c>
      <c r="Z1158" s="171">
        <f t="shared" si="358"/>
        <v>9645283</v>
      </c>
      <c r="AA1158" s="169"/>
      <c r="AB1158" s="169"/>
      <c r="AC1158" s="169"/>
      <c r="AD1158" s="169"/>
      <c r="AE1158" s="169"/>
      <c r="AF1158" s="169"/>
      <c r="AG1158" s="169"/>
      <c r="AH1158" s="169"/>
      <c r="AI1158" s="169"/>
      <c r="AJ1158" s="169"/>
      <c r="AK1158" s="169"/>
    </row>
    <row r="1159" spans="2:37" s="168" customFormat="1" ht="14.25" hidden="1" outlineLevel="2">
      <c r="B1159" s="168" t="s">
        <v>2</v>
      </c>
      <c r="D1159" s="170" t="s">
        <v>242</v>
      </c>
      <c r="E1159" s="171">
        <f t="shared" ref="E1159:Z1159" si="359">SUM(E1109:E1158)</f>
        <v>714532337</v>
      </c>
      <c r="F1159" s="171">
        <f t="shared" si="359"/>
        <v>733184468</v>
      </c>
      <c r="G1159" s="171">
        <f t="shared" si="359"/>
        <v>784578795</v>
      </c>
      <c r="H1159" s="171">
        <f t="shared" si="359"/>
        <v>784578795</v>
      </c>
      <c r="I1159" s="171">
        <f t="shared" si="359"/>
        <v>750637500</v>
      </c>
      <c r="J1159" s="171">
        <f t="shared" si="359"/>
        <v>750637520</v>
      </c>
      <c r="K1159" s="171">
        <f t="shared" si="359"/>
        <v>808401217</v>
      </c>
      <c r="L1159" s="171">
        <f t="shared" si="359"/>
        <v>808184718</v>
      </c>
      <c r="M1159" s="171">
        <f t="shared" si="359"/>
        <v>847978814</v>
      </c>
      <c r="N1159" s="171">
        <f t="shared" si="359"/>
        <v>847378813</v>
      </c>
      <c r="O1159" s="171">
        <f t="shared" si="359"/>
        <v>876394827</v>
      </c>
      <c r="P1159" s="171">
        <f t="shared" si="359"/>
        <v>840179421</v>
      </c>
      <c r="Q1159" s="171">
        <f t="shared" si="359"/>
        <v>868803974</v>
      </c>
      <c r="R1159" s="171">
        <f t="shared" si="359"/>
        <v>868803974</v>
      </c>
      <c r="S1159" s="171">
        <f t="shared" si="359"/>
        <v>883932445</v>
      </c>
      <c r="T1159" s="171">
        <f t="shared" si="359"/>
        <v>883932446</v>
      </c>
      <c r="U1159" s="171">
        <f t="shared" si="359"/>
        <v>871913350</v>
      </c>
      <c r="V1159" s="171">
        <f t="shared" si="359"/>
        <v>871913287</v>
      </c>
      <c r="W1159" s="171">
        <f t="shared" si="359"/>
        <v>883700641</v>
      </c>
      <c r="X1159" s="171">
        <f t="shared" si="359"/>
        <v>883700595</v>
      </c>
      <c r="Y1159" s="171">
        <f t="shared" si="359"/>
        <v>916653642</v>
      </c>
      <c r="Z1159" s="171">
        <f t="shared" si="359"/>
        <v>916653595</v>
      </c>
      <c r="AA1159" s="169"/>
      <c r="AB1159" s="169"/>
      <c r="AC1159" s="169"/>
      <c r="AD1159" s="169"/>
      <c r="AE1159" s="169"/>
      <c r="AF1159" s="169"/>
      <c r="AG1159" s="169"/>
      <c r="AH1159" s="169"/>
      <c r="AI1159" s="169"/>
      <c r="AJ1159" s="169"/>
      <c r="AK1159" s="169"/>
    </row>
    <row r="1160" spans="2:37" s="168" customFormat="1" ht="14.25" hidden="1" outlineLevel="2">
      <c r="D1160" s="170"/>
      <c r="E1160" s="171"/>
      <c r="F1160" s="171"/>
      <c r="G1160" s="171"/>
      <c r="H1160" s="171"/>
      <c r="I1160" s="171"/>
      <c r="J1160" s="171"/>
      <c r="K1160" s="171"/>
      <c r="L1160" s="171"/>
      <c r="M1160" s="171"/>
      <c r="N1160" s="171"/>
      <c r="O1160" s="171"/>
      <c r="P1160" s="171"/>
      <c r="Q1160" s="171"/>
      <c r="R1160" s="171"/>
      <c r="S1160" s="171"/>
      <c r="T1160" s="171"/>
      <c r="U1160" s="171"/>
      <c r="V1160" s="171"/>
      <c r="W1160" s="171"/>
      <c r="X1160" s="171"/>
      <c r="Y1160" s="171"/>
      <c r="Z1160" s="171"/>
      <c r="AA1160" s="169"/>
      <c r="AB1160" s="169"/>
      <c r="AC1160" s="169"/>
      <c r="AD1160" s="169"/>
      <c r="AE1160" s="169"/>
      <c r="AF1160" s="169"/>
      <c r="AG1160" s="169"/>
      <c r="AH1160" s="169"/>
      <c r="AI1160" s="169"/>
      <c r="AJ1160" s="169"/>
      <c r="AK1160" s="169"/>
    </row>
    <row r="1161" spans="2:37" s="168" customFormat="1" ht="14.25" hidden="1" outlineLevel="1" collapsed="1">
      <c r="D1161" s="6" t="s">
        <v>231</v>
      </c>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69"/>
      <c r="AB1161" s="169"/>
      <c r="AC1161" s="169"/>
      <c r="AD1161" s="169"/>
      <c r="AE1161" s="169"/>
      <c r="AF1161" s="169"/>
      <c r="AG1161" s="169"/>
      <c r="AH1161" s="169"/>
      <c r="AI1161" s="169"/>
      <c r="AJ1161" s="169"/>
      <c r="AK1161" s="169"/>
    </row>
    <row r="1162" spans="2:37" s="168" customFormat="1" ht="14.25" hidden="1" outlineLevel="2">
      <c r="B1162" s="168" t="s">
        <v>2</v>
      </c>
      <c r="D1162" s="5" t="s">
        <v>484</v>
      </c>
      <c r="E1162" s="171">
        <v>0</v>
      </c>
      <c r="F1162" s="171">
        <v>0</v>
      </c>
      <c r="G1162" s="171">
        <v>0</v>
      </c>
      <c r="H1162" s="171">
        <v>0</v>
      </c>
      <c r="I1162" s="171">
        <v>0</v>
      </c>
      <c r="J1162" s="171">
        <v>0</v>
      </c>
      <c r="K1162" s="171">
        <v>0</v>
      </c>
      <c r="L1162" s="171">
        <v>0</v>
      </c>
      <c r="M1162" s="171">
        <v>0</v>
      </c>
      <c r="N1162" s="171">
        <v>0</v>
      </c>
      <c r="O1162" s="171">
        <v>0</v>
      </c>
      <c r="P1162" s="171">
        <v>0</v>
      </c>
      <c r="Q1162" s="171">
        <v>0</v>
      </c>
      <c r="R1162" s="171">
        <v>0</v>
      </c>
      <c r="S1162" s="171">
        <v>500000</v>
      </c>
      <c r="T1162" s="171">
        <v>500000</v>
      </c>
      <c r="U1162" s="171">
        <v>500000</v>
      </c>
      <c r="V1162" s="171">
        <v>500000</v>
      </c>
      <c r="W1162" s="320">
        <v>680406</v>
      </c>
      <c r="X1162" s="320">
        <v>680406</v>
      </c>
      <c r="Y1162" s="171">
        <v>680406</v>
      </c>
      <c r="Z1162" s="171">
        <v>680406</v>
      </c>
      <c r="AA1162" s="169"/>
      <c r="AB1162" s="169"/>
      <c r="AC1162" s="169"/>
      <c r="AD1162" s="169"/>
      <c r="AE1162" s="169"/>
      <c r="AF1162" s="169"/>
      <c r="AG1162" s="169"/>
      <c r="AH1162" s="169"/>
      <c r="AI1162" s="169"/>
      <c r="AJ1162" s="169"/>
      <c r="AK1162" s="169"/>
    </row>
    <row r="1163" spans="2:37" s="168" customFormat="1" ht="14.25" hidden="1" outlineLevel="2">
      <c r="B1163" s="168" t="s">
        <v>2</v>
      </c>
      <c r="D1163" s="5" t="s">
        <v>48</v>
      </c>
      <c r="E1163" s="171">
        <v>0</v>
      </c>
      <c r="F1163" s="171">
        <v>0</v>
      </c>
      <c r="G1163" s="171">
        <v>0</v>
      </c>
      <c r="H1163" s="171">
        <v>0</v>
      </c>
      <c r="I1163" s="171">
        <v>0</v>
      </c>
      <c r="J1163" s="171">
        <v>0</v>
      </c>
      <c r="K1163" s="171">
        <v>0</v>
      </c>
      <c r="L1163" s="171">
        <v>0</v>
      </c>
      <c r="M1163" s="171">
        <v>0</v>
      </c>
      <c r="N1163" s="171">
        <v>0</v>
      </c>
      <c r="O1163" s="171">
        <v>0</v>
      </c>
      <c r="P1163" s="171">
        <v>0</v>
      </c>
      <c r="Q1163" s="171">
        <v>0</v>
      </c>
      <c r="R1163" s="171">
        <v>0</v>
      </c>
      <c r="S1163" s="171">
        <v>500000</v>
      </c>
      <c r="T1163" s="171">
        <v>500000</v>
      </c>
      <c r="U1163" s="171">
        <v>500000</v>
      </c>
      <c r="V1163" s="171">
        <v>500000</v>
      </c>
      <c r="W1163" s="320">
        <v>680406</v>
      </c>
      <c r="X1163" s="320">
        <v>680406</v>
      </c>
      <c r="Y1163" s="171">
        <v>680406</v>
      </c>
      <c r="Z1163" s="171">
        <v>680406</v>
      </c>
      <c r="AA1163" s="169"/>
      <c r="AB1163" s="169"/>
      <c r="AC1163" s="169"/>
      <c r="AD1163" s="169"/>
      <c r="AE1163" s="169"/>
      <c r="AF1163" s="169"/>
      <c r="AG1163" s="169"/>
      <c r="AH1163" s="169"/>
      <c r="AI1163" s="169"/>
      <c r="AJ1163" s="169"/>
      <c r="AK1163" s="169"/>
    </row>
    <row r="1164" spans="2:37" s="168" customFormat="1" ht="14.25" hidden="1" outlineLevel="2">
      <c r="B1164" s="168" t="s">
        <v>2</v>
      </c>
      <c r="D1164" s="5" t="s">
        <v>49</v>
      </c>
      <c r="E1164" s="171">
        <v>0</v>
      </c>
      <c r="F1164" s="171">
        <v>0</v>
      </c>
      <c r="G1164" s="171">
        <v>0</v>
      </c>
      <c r="H1164" s="171">
        <v>0</v>
      </c>
      <c r="I1164" s="171">
        <v>0</v>
      </c>
      <c r="J1164" s="171">
        <v>0</v>
      </c>
      <c r="K1164" s="171">
        <v>0</v>
      </c>
      <c r="L1164" s="171">
        <v>0</v>
      </c>
      <c r="M1164" s="171">
        <v>0</v>
      </c>
      <c r="N1164" s="171">
        <v>0</v>
      </c>
      <c r="O1164" s="171">
        <v>0</v>
      </c>
      <c r="P1164" s="171">
        <v>0</v>
      </c>
      <c r="Q1164" s="171">
        <v>0</v>
      </c>
      <c r="R1164" s="171">
        <v>0</v>
      </c>
      <c r="S1164" s="171">
        <v>500000</v>
      </c>
      <c r="T1164" s="171">
        <v>500000</v>
      </c>
      <c r="U1164" s="171">
        <v>500000</v>
      </c>
      <c r="V1164" s="171">
        <v>500000</v>
      </c>
      <c r="W1164" s="320">
        <v>680406</v>
      </c>
      <c r="X1164" s="320">
        <v>680406</v>
      </c>
      <c r="Y1164" s="171">
        <v>680406</v>
      </c>
      <c r="Z1164" s="171">
        <v>680406</v>
      </c>
      <c r="AA1164" s="169"/>
      <c r="AB1164" s="169"/>
      <c r="AC1164" s="169"/>
      <c r="AD1164" s="169"/>
      <c r="AE1164" s="169"/>
      <c r="AF1164" s="169"/>
      <c r="AG1164" s="169"/>
      <c r="AH1164" s="169"/>
      <c r="AI1164" s="169"/>
      <c r="AJ1164" s="169"/>
      <c r="AK1164" s="169"/>
    </row>
    <row r="1165" spans="2:37" s="168" customFormat="1" ht="14.25" hidden="1" outlineLevel="2">
      <c r="B1165" s="168" t="s">
        <v>2</v>
      </c>
      <c r="D1165" s="5" t="s">
        <v>50</v>
      </c>
      <c r="E1165" s="171">
        <v>0</v>
      </c>
      <c r="F1165" s="171">
        <v>0</v>
      </c>
      <c r="G1165" s="171">
        <v>0</v>
      </c>
      <c r="H1165" s="171">
        <v>0</v>
      </c>
      <c r="I1165" s="171">
        <v>0</v>
      </c>
      <c r="J1165" s="171">
        <v>0</v>
      </c>
      <c r="K1165" s="171">
        <v>0</v>
      </c>
      <c r="L1165" s="171">
        <v>0</v>
      </c>
      <c r="M1165" s="171">
        <v>0</v>
      </c>
      <c r="N1165" s="171">
        <v>0</v>
      </c>
      <c r="O1165" s="171">
        <v>0</v>
      </c>
      <c r="P1165" s="171">
        <v>0</v>
      </c>
      <c r="Q1165" s="171">
        <v>0</v>
      </c>
      <c r="R1165" s="171">
        <v>0</v>
      </c>
      <c r="S1165" s="171">
        <v>500000</v>
      </c>
      <c r="T1165" s="171">
        <v>500000</v>
      </c>
      <c r="U1165" s="171">
        <v>500000</v>
      </c>
      <c r="V1165" s="171">
        <v>500000</v>
      </c>
      <c r="W1165" s="320">
        <v>680406</v>
      </c>
      <c r="X1165" s="320">
        <v>680406</v>
      </c>
      <c r="Y1165" s="171">
        <v>680406</v>
      </c>
      <c r="Z1165" s="171">
        <v>680406</v>
      </c>
      <c r="AA1165" s="169"/>
      <c r="AB1165" s="169"/>
      <c r="AC1165" s="169"/>
      <c r="AD1165" s="169"/>
      <c r="AE1165" s="169"/>
      <c r="AF1165" s="169"/>
      <c r="AG1165" s="169"/>
      <c r="AH1165" s="169"/>
      <c r="AI1165" s="169"/>
      <c r="AJ1165" s="169"/>
      <c r="AK1165" s="169"/>
    </row>
    <row r="1166" spans="2:37" s="168" customFormat="1" ht="14.25" hidden="1" outlineLevel="2">
      <c r="B1166" s="168" t="s">
        <v>2</v>
      </c>
      <c r="D1166" s="5" t="s">
        <v>51</v>
      </c>
      <c r="E1166" s="171">
        <v>0</v>
      </c>
      <c r="F1166" s="171">
        <v>0</v>
      </c>
      <c r="G1166" s="171">
        <v>0</v>
      </c>
      <c r="H1166" s="171">
        <v>0</v>
      </c>
      <c r="I1166" s="171">
        <v>0</v>
      </c>
      <c r="J1166" s="171">
        <v>0</v>
      </c>
      <c r="K1166" s="171">
        <v>0</v>
      </c>
      <c r="L1166" s="171">
        <v>0</v>
      </c>
      <c r="M1166" s="171">
        <v>0</v>
      </c>
      <c r="N1166" s="171">
        <v>0</v>
      </c>
      <c r="O1166" s="171">
        <v>0</v>
      </c>
      <c r="P1166" s="171">
        <v>0</v>
      </c>
      <c r="Q1166" s="171">
        <v>0</v>
      </c>
      <c r="R1166" s="171">
        <v>0</v>
      </c>
      <c r="S1166" s="171">
        <v>500000</v>
      </c>
      <c r="T1166" s="171">
        <v>500000</v>
      </c>
      <c r="U1166" s="171">
        <v>500000</v>
      </c>
      <c r="V1166" s="171">
        <v>500000</v>
      </c>
      <c r="W1166" s="320">
        <v>680406</v>
      </c>
      <c r="X1166" s="320">
        <v>680406</v>
      </c>
      <c r="Y1166" s="171">
        <v>680406</v>
      </c>
      <c r="Z1166" s="171">
        <v>680406</v>
      </c>
      <c r="AA1166" s="169"/>
      <c r="AB1166" s="169"/>
      <c r="AC1166" s="169"/>
      <c r="AD1166" s="169"/>
      <c r="AE1166" s="169"/>
      <c r="AF1166" s="169"/>
      <c r="AG1166" s="169"/>
      <c r="AH1166" s="169"/>
      <c r="AI1166" s="169"/>
      <c r="AJ1166" s="169"/>
      <c r="AK1166" s="169"/>
    </row>
    <row r="1167" spans="2:37" s="168" customFormat="1" ht="14.25" hidden="1" outlineLevel="2">
      <c r="B1167" s="168" t="s">
        <v>2</v>
      </c>
      <c r="D1167" s="5" t="s">
        <v>52</v>
      </c>
      <c r="E1167" s="171">
        <v>0</v>
      </c>
      <c r="F1167" s="171">
        <v>0</v>
      </c>
      <c r="G1167" s="171">
        <v>0</v>
      </c>
      <c r="H1167" s="171">
        <v>0</v>
      </c>
      <c r="I1167" s="171">
        <v>0</v>
      </c>
      <c r="J1167" s="171">
        <v>0</v>
      </c>
      <c r="K1167" s="171">
        <v>0</v>
      </c>
      <c r="L1167" s="171">
        <v>0</v>
      </c>
      <c r="M1167" s="171">
        <v>0</v>
      </c>
      <c r="N1167" s="171">
        <v>0</v>
      </c>
      <c r="O1167" s="171">
        <v>0</v>
      </c>
      <c r="P1167" s="171">
        <v>0</v>
      </c>
      <c r="Q1167" s="171">
        <v>0</v>
      </c>
      <c r="R1167" s="171">
        <v>0</v>
      </c>
      <c r="S1167" s="171">
        <v>500000</v>
      </c>
      <c r="T1167" s="171">
        <v>500000</v>
      </c>
      <c r="U1167" s="171">
        <v>500000</v>
      </c>
      <c r="V1167" s="171">
        <v>500000</v>
      </c>
      <c r="W1167" s="320">
        <v>680406</v>
      </c>
      <c r="X1167" s="320">
        <v>680406</v>
      </c>
      <c r="Y1167" s="171">
        <v>680406</v>
      </c>
      <c r="Z1167" s="171">
        <v>680406</v>
      </c>
      <c r="AA1167" s="169"/>
      <c r="AB1167" s="169"/>
      <c r="AC1167" s="169"/>
      <c r="AD1167" s="169"/>
      <c r="AE1167" s="169"/>
      <c r="AF1167" s="169"/>
      <c r="AG1167" s="169"/>
      <c r="AH1167" s="169"/>
      <c r="AI1167" s="169"/>
      <c r="AJ1167" s="169"/>
      <c r="AK1167" s="169"/>
    </row>
    <row r="1168" spans="2:37" s="168" customFormat="1" ht="14.25" hidden="1" outlineLevel="2">
      <c r="B1168" s="168" t="s">
        <v>2</v>
      </c>
      <c r="D1168" s="5" t="s">
        <v>53</v>
      </c>
      <c r="E1168" s="171">
        <v>0</v>
      </c>
      <c r="F1168" s="171">
        <v>0</v>
      </c>
      <c r="G1168" s="171">
        <v>0</v>
      </c>
      <c r="H1168" s="171">
        <v>0</v>
      </c>
      <c r="I1168" s="171">
        <v>0</v>
      </c>
      <c r="J1168" s="171">
        <v>0</v>
      </c>
      <c r="K1168" s="171">
        <v>0</v>
      </c>
      <c r="L1168" s="171">
        <v>0</v>
      </c>
      <c r="M1168" s="171">
        <v>0</v>
      </c>
      <c r="N1168" s="171">
        <v>0</v>
      </c>
      <c r="O1168" s="171">
        <v>0</v>
      </c>
      <c r="P1168" s="171">
        <v>0</v>
      </c>
      <c r="Q1168" s="171">
        <v>0</v>
      </c>
      <c r="R1168" s="171">
        <v>0</v>
      </c>
      <c r="S1168" s="171">
        <v>500000</v>
      </c>
      <c r="T1168" s="171">
        <v>500000</v>
      </c>
      <c r="U1168" s="171">
        <v>500000</v>
      </c>
      <c r="V1168" s="171">
        <v>500000</v>
      </c>
      <c r="W1168" s="320">
        <v>680406</v>
      </c>
      <c r="X1168" s="320">
        <v>680406</v>
      </c>
      <c r="Y1168" s="171">
        <v>680406</v>
      </c>
      <c r="Z1168" s="171">
        <v>680406</v>
      </c>
      <c r="AA1168" s="169"/>
      <c r="AB1168" s="169"/>
      <c r="AC1168" s="169"/>
      <c r="AD1168" s="169"/>
      <c r="AE1168" s="169"/>
      <c r="AF1168" s="169"/>
      <c r="AG1168" s="169"/>
      <c r="AH1168" s="169"/>
      <c r="AI1168" s="169"/>
      <c r="AJ1168" s="169"/>
      <c r="AK1168" s="169"/>
    </row>
    <row r="1169" spans="2:37" s="168" customFormat="1" ht="14.25" hidden="1" outlineLevel="2">
      <c r="B1169" s="168" t="s">
        <v>2</v>
      </c>
      <c r="D1169" s="5" t="s">
        <v>54</v>
      </c>
      <c r="E1169" s="171">
        <v>0</v>
      </c>
      <c r="F1169" s="171">
        <v>0</v>
      </c>
      <c r="G1169" s="171">
        <v>0</v>
      </c>
      <c r="H1169" s="171">
        <v>0</v>
      </c>
      <c r="I1169" s="171">
        <v>0</v>
      </c>
      <c r="J1169" s="171">
        <v>0</v>
      </c>
      <c r="K1169" s="171">
        <v>0</v>
      </c>
      <c r="L1169" s="171">
        <v>0</v>
      </c>
      <c r="M1169" s="171">
        <v>0</v>
      </c>
      <c r="N1169" s="171">
        <v>0</v>
      </c>
      <c r="O1169" s="171">
        <v>0</v>
      </c>
      <c r="P1169" s="171">
        <v>0</v>
      </c>
      <c r="Q1169" s="171">
        <v>0</v>
      </c>
      <c r="R1169" s="171">
        <v>0</v>
      </c>
      <c r="S1169" s="171">
        <v>500000</v>
      </c>
      <c r="T1169" s="171">
        <v>500000</v>
      </c>
      <c r="U1169" s="171">
        <v>500000</v>
      </c>
      <c r="V1169" s="171">
        <v>500000</v>
      </c>
      <c r="W1169" s="320">
        <v>680406</v>
      </c>
      <c r="X1169" s="320">
        <v>680406</v>
      </c>
      <c r="Y1169" s="171">
        <v>680406</v>
      </c>
      <c r="Z1169" s="171">
        <v>680406</v>
      </c>
      <c r="AA1169" s="169"/>
      <c r="AB1169" s="169"/>
      <c r="AC1169" s="169"/>
      <c r="AD1169" s="169"/>
      <c r="AE1169" s="169"/>
      <c r="AF1169" s="169"/>
      <c r="AG1169" s="169"/>
      <c r="AH1169" s="169"/>
      <c r="AI1169" s="169"/>
      <c r="AJ1169" s="169"/>
      <c r="AK1169" s="169"/>
    </row>
    <row r="1170" spans="2:37" s="168" customFormat="1" ht="14.25" hidden="1" outlineLevel="2">
      <c r="B1170" s="168" t="s">
        <v>2</v>
      </c>
      <c r="D1170" s="5" t="s">
        <v>485</v>
      </c>
      <c r="E1170" s="171">
        <v>0</v>
      </c>
      <c r="F1170" s="171">
        <v>0</v>
      </c>
      <c r="G1170" s="171">
        <v>0</v>
      </c>
      <c r="H1170" s="171">
        <v>0</v>
      </c>
      <c r="I1170" s="171">
        <v>0</v>
      </c>
      <c r="J1170" s="171">
        <v>0</v>
      </c>
      <c r="K1170" s="171">
        <v>0</v>
      </c>
      <c r="L1170" s="171">
        <v>0</v>
      </c>
      <c r="M1170" s="171">
        <v>0</v>
      </c>
      <c r="N1170" s="171">
        <v>0</v>
      </c>
      <c r="O1170" s="171">
        <v>0</v>
      </c>
      <c r="P1170" s="171">
        <v>0</v>
      </c>
      <c r="Q1170" s="171">
        <v>0</v>
      </c>
      <c r="R1170" s="171">
        <v>0</v>
      </c>
      <c r="S1170" s="171">
        <v>500000</v>
      </c>
      <c r="T1170" s="171">
        <v>500000</v>
      </c>
      <c r="U1170" s="171">
        <v>500000</v>
      </c>
      <c r="V1170" s="171">
        <v>500000</v>
      </c>
      <c r="W1170" s="320">
        <v>680406</v>
      </c>
      <c r="X1170" s="320">
        <v>680406</v>
      </c>
      <c r="Y1170" s="171">
        <v>680406</v>
      </c>
      <c r="Z1170" s="171">
        <v>680406</v>
      </c>
      <c r="AA1170" s="169"/>
      <c r="AB1170" s="169"/>
      <c r="AC1170" s="169"/>
      <c r="AD1170" s="169"/>
      <c r="AE1170" s="169"/>
      <c r="AF1170" s="169"/>
      <c r="AG1170" s="169"/>
      <c r="AH1170" s="169"/>
      <c r="AI1170" s="169"/>
      <c r="AJ1170" s="169"/>
      <c r="AK1170" s="169"/>
    </row>
    <row r="1171" spans="2:37" s="168" customFormat="1" ht="14.25" hidden="1" outlineLevel="2">
      <c r="B1171" s="168" t="s">
        <v>2</v>
      </c>
      <c r="D1171" s="5" t="s">
        <v>56</v>
      </c>
      <c r="E1171" s="171">
        <v>0</v>
      </c>
      <c r="F1171" s="171">
        <v>0</v>
      </c>
      <c r="G1171" s="171">
        <v>0</v>
      </c>
      <c r="H1171" s="171">
        <v>0</v>
      </c>
      <c r="I1171" s="171">
        <v>0</v>
      </c>
      <c r="J1171" s="171">
        <v>0</v>
      </c>
      <c r="K1171" s="171">
        <v>0</v>
      </c>
      <c r="L1171" s="171">
        <v>0</v>
      </c>
      <c r="M1171" s="171">
        <v>98310</v>
      </c>
      <c r="N1171" s="171">
        <v>98310</v>
      </c>
      <c r="O1171" s="171">
        <v>426938</v>
      </c>
      <c r="P1171" s="171">
        <v>415626</v>
      </c>
      <c r="Q1171" s="171">
        <v>250000</v>
      </c>
      <c r="R1171" s="171">
        <v>250000</v>
      </c>
      <c r="S1171" s="171">
        <v>500000</v>
      </c>
      <c r="T1171" s="171">
        <v>500000</v>
      </c>
      <c r="U1171" s="171">
        <v>500000</v>
      </c>
      <c r="V1171" s="171">
        <v>500000</v>
      </c>
      <c r="W1171" s="320">
        <v>680406</v>
      </c>
      <c r="X1171" s="320">
        <v>680406</v>
      </c>
      <c r="Y1171" s="171">
        <v>680406</v>
      </c>
      <c r="Z1171" s="171">
        <v>680406</v>
      </c>
      <c r="AA1171" s="169"/>
      <c r="AB1171" s="169"/>
      <c r="AC1171" s="169"/>
      <c r="AD1171" s="169"/>
      <c r="AE1171" s="169"/>
      <c r="AF1171" s="169"/>
      <c r="AG1171" s="169"/>
      <c r="AH1171" s="169"/>
      <c r="AI1171" s="169"/>
      <c r="AJ1171" s="169"/>
      <c r="AK1171" s="169"/>
    </row>
    <row r="1172" spans="2:37" s="168" customFormat="1" ht="14.25" hidden="1" outlineLevel="2">
      <c r="B1172" s="168" t="s">
        <v>2</v>
      </c>
      <c r="D1172" s="5" t="s">
        <v>486</v>
      </c>
      <c r="E1172" s="171">
        <v>0</v>
      </c>
      <c r="F1172" s="171">
        <v>0</v>
      </c>
      <c r="G1172" s="171">
        <v>0</v>
      </c>
      <c r="H1172" s="171">
        <v>0</v>
      </c>
      <c r="I1172" s="171">
        <v>0</v>
      </c>
      <c r="J1172" s="171">
        <v>0</v>
      </c>
      <c r="K1172" s="171">
        <v>0</v>
      </c>
      <c r="L1172" s="171">
        <v>0</v>
      </c>
      <c r="M1172" s="171">
        <v>0</v>
      </c>
      <c r="N1172" s="171">
        <v>0</v>
      </c>
      <c r="O1172" s="171">
        <v>69555</v>
      </c>
      <c r="P1172" s="171">
        <v>68159</v>
      </c>
      <c r="Q1172" s="171">
        <v>250000</v>
      </c>
      <c r="R1172" s="171">
        <v>250000</v>
      </c>
      <c r="S1172" s="171">
        <v>500000</v>
      </c>
      <c r="T1172" s="171">
        <v>500000</v>
      </c>
      <c r="U1172" s="171">
        <v>500000</v>
      </c>
      <c r="V1172" s="171">
        <v>500000</v>
      </c>
      <c r="W1172" s="320">
        <v>680406</v>
      </c>
      <c r="X1172" s="320">
        <v>680406</v>
      </c>
      <c r="Y1172" s="171">
        <v>680406</v>
      </c>
      <c r="Z1172" s="171">
        <v>680406</v>
      </c>
      <c r="AA1172" s="169"/>
      <c r="AB1172" s="169"/>
      <c r="AC1172" s="169"/>
      <c r="AD1172" s="169"/>
      <c r="AE1172" s="169"/>
      <c r="AF1172" s="169"/>
      <c r="AG1172" s="169"/>
      <c r="AH1172" s="169"/>
      <c r="AI1172" s="169"/>
      <c r="AJ1172" s="169"/>
      <c r="AK1172" s="169"/>
    </row>
    <row r="1173" spans="2:37" s="168" customFormat="1" ht="14.25" hidden="1" outlineLevel="2">
      <c r="B1173" s="168" t="s">
        <v>2</v>
      </c>
      <c r="D1173" s="5" t="s">
        <v>487</v>
      </c>
      <c r="E1173" s="171">
        <v>0</v>
      </c>
      <c r="F1173" s="171">
        <v>0</v>
      </c>
      <c r="G1173" s="171">
        <v>0</v>
      </c>
      <c r="H1173" s="171">
        <v>0</v>
      </c>
      <c r="I1173" s="171">
        <v>0</v>
      </c>
      <c r="J1173" s="171">
        <v>0</v>
      </c>
      <c r="K1173" s="171">
        <v>0</v>
      </c>
      <c r="L1173" s="171">
        <v>0</v>
      </c>
      <c r="M1173" s="171">
        <v>0</v>
      </c>
      <c r="N1173" s="171">
        <v>0</v>
      </c>
      <c r="O1173" s="171">
        <v>0</v>
      </c>
      <c r="P1173" s="171">
        <v>0</v>
      </c>
      <c r="Q1173" s="171">
        <v>0</v>
      </c>
      <c r="R1173" s="171">
        <v>0</v>
      </c>
      <c r="S1173" s="171">
        <v>500000</v>
      </c>
      <c r="T1173" s="171">
        <v>500000</v>
      </c>
      <c r="U1173" s="171">
        <v>500000</v>
      </c>
      <c r="V1173" s="171">
        <v>500000</v>
      </c>
      <c r="W1173" s="320">
        <v>680406</v>
      </c>
      <c r="X1173" s="320">
        <v>680406</v>
      </c>
      <c r="Y1173" s="171">
        <v>680406</v>
      </c>
      <c r="Z1173" s="171">
        <v>680406</v>
      </c>
      <c r="AA1173" s="169"/>
      <c r="AB1173" s="169"/>
      <c r="AC1173" s="169"/>
      <c r="AD1173" s="169"/>
      <c r="AE1173" s="169"/>
      <c r="AF1173" s="169"/>
      <c r="AG1173" s="169"/>
      <c r="AH1173" s="169"/>
      <c r="AI1173" s="169"/>
      <c r="AJ1173" s="169"/>
      <c r="AK1173" s="169"/>
    </row>
    <row r="1174" spans="2:37" s="168" customFormat="1" ht="14.25" hidden="1" outlineLevel="2">
      <c r="B1174" s="168" t="s">
        <v>2</v>
      </c>
      <c r="D1174" s="5" t="s">
        <v>488</v>
      </c>
      <c r="E1174" s="171">
        <v>0</v>
      </c>
      <c r="F1174" s="171">
        <v>0</v>
      </c>
      <c r="G1174" s="171">
        <v>0</v>
      </c>
      <c r="H1174" s="171">
        <v>0</v>
      </c>
      <c r="I1174" s="171">
        <v>0</v>
      </c>
      <c r="J1174" s="171">
        <v>0</v>
      </c>
      <c r="K1174" s="171">
        <v>0</v>
      </c>
      <c r="L1174" s="171">
        <v>0</v>
      </c>
      <c r="M1174" s="171">
        <v>0</v>
      </c>
      <c r="N1174" s="171">
        <v>0</v>
      </c>
      <c r="O1174" s="171">
        <v>0</v>
      </c>
      <c r="P1174" s="171">
        <v>0</v>
      </c>
      <c r="Q1174" s="171">
        <v>0</v>
      </c>
      <c r="R1174" s="171">
        <v>0</v>
      </c>
      <c r="S1174" s="171">
        <v>500000</v>
      </c>
      <c r="T1174" s="171">
        <v>500000</v>
      </c>
      <c r="U1174" s="171">
        <v>500000</v>
      </c>
      <c r="V1174" s="171">
        <v>500000</v>
      </c>
      <c r="W1174" s="320">
        <v>680406</v>
      </c>
      <c r="X1174" s="320">
        <v>680406</v>
      </c>
      <c r="Y1174" s="171">
        <v>680406</v>
      </c>
      <c r="Z1174" s="171">
        <v>680406</v>
      </c>
      <c r="AA1174" s="169"/>
      <c r="AB1174" s="169"/>
      <c r="AC1174" s="169"/>
      <c r="AD1174" s="169"/>
      <c r="AE1174" s="169"/>
      <c r="AF1174" s="169"/>
      <c r="AG1174" s="169"/>
      <c r="AH1174" s="169"/>
      <c r="AI1174" s="169"/>
      <c r="AJ1174" s="169"/>
      <c r="AK1174" s="169"/>
    </row>
    <row r="1175" spans="2:37" s="168" customFormat="1" ht="14.25" hidden="1" outlineLevel="2">
      <c r="B1175" s="168" t="s">
        <v>2</v>
      </c>
      <c r="D1175" s="40" t="s">
        <v>489</v>
      </c>
      <c r="E1175" s="171">
        <v>0</v>
      </c>
      <c r="F1175" s="171">
        <v>0</v>
      </c>
      <c r="G1175" s="171">
        <v>0</v>
      </c>
      <c r="H1175" s="171">
        <v>0</v>
      </c>
      <c r="I1175" s="171">
        <v>0</v>
      </c>
      <c r="J1175" s="171">
        <v>0</v>
      </c>
      <c r="K1175" s="171">
        <v>0</v>
      </c>
      <c r="L1175" s="171">
        <v>0</v>
      </c>
      <c r="M1175" s="171">
        <v>0</v>
      </c>
      <c r="N1175" s="171">
        <v>0</v>
      </c>
      <c r="O1175" s="171">
        <v>0</v>
      </c>
      <c r="P1175" s="171">
        <v>0</v>
      </c>
      <c r="Q1175" s="171">
        <v>0</v>
      </c>
      <c r="R1175" s="171">
        <v>0</v>
      </c>
      <c r="S1175" s="171">
        <v>500000</v>
      </c>
      <c r="T1175" s="171">
        <v>500000</v>
      </c>
      <c r="U1175" s="171">
        <v>500000</v>
      </c>
      <c r="V1175" s="171">
        <v>500000</v>
      </c>
      <c r="W1175" s="320">
        <v>680406</v>
      </c>
      <c r="X1175" s="320">
        <v>680406</v>
      </c>
      <c r="Y1175" s="171">
        <v>680406</v>
      </c>
      <c r="Z1175" s="171">
        <v>680406</v>
      </c>
      <c r="AA1175" s="169"/>
      <c r="AB1175" s="169"/>
      <c r="AC1175" s="169"/>
      <c r="AD1175" s="169"/>
      <c r="AE1175" s="169"/>
      <c r="AF1175" s="169"/>
      <c r="AG1175" s="169"/>
      <c r="AH1175" s="169"/>
      <c r="AI1175" s="169"/>
      <c r="AJ1175" s="169"/>
      <c r="AK1175" s="169"/>
    </row>
    <row r="1176" spans="2:37" s="168" customFormat="1" ht="14.25" hidden="1" outlineLevel="2">
      <c r="B1176" s="168" t="s">
        <v>2</v>
      </c>
      <c r="D1176" s="5" t="s">
        <v>60</v>
      </c>
      <c r="E1176" s="171">
        <v>0</v>
      </c>
      <c r="F1176" s="171">
        <v>0</v>
      </c>
      <c r="G1176" s="171">
        <v>0</v>
      </c>
      <c r="H1176" s="171">
        <v>0</v>
      </c>
      <c r="I1176" s="171">
        <v>0</v>
      </c>
      <c r="J1176" s="171">
        <v>0</v>
      </c>
      <c r="K1176" s="171">
        <v>0</v>
      </c>
      <c r="L1176" s="171">
        <v>0</v>
      </c>
      <c r="M1176" s="171">
        <v>0</v>
      </c>
      <c r="N1176" s="171">
        <v>0</v>
      </c>
      <c r="O1176" s="171">
        <v>0</v>
      </c>
      <c r="P1176" s="171">
        <v>0</v>
      </c>
      <c r="Q1176" s="171">
        <v>0</v>
      </c>
      <c r="R1176" s="171">
        <v>0</v>
      </c>
      <c r="S1176" s="171">
        <v>500000</v>
      </c>
      <c r="T1176" s="171">
        <v>500000</v>
      </c>
      <c r="U1176" s="171">
        <v>500000</v>
      </c>
      <c r="V1176" s="171">
        <v>500000</v>
      </c>
      <c r="W1176" s="320">
        <v>680406</v>
      </c>
      <c r="X1176" s="320">
        <v>680406</v>
      </c>
      <c r="Y1176" s="171">
        <v>680406</v>
      </c>
      <c r="Z1176" s="171">
        <v>680406</v>
      </c>
      <c r="AA1176" s="169"/>
      <c r="AB1176" s="169"/>
      <c r="AC1176" s="169"/>
      <c r="AD1176" s="169"/>
      <c r="AE1176" s="169"/>
      <c r="AF1176" s="169"/>
      <c r="AG1176" s="169"/>
      <c r="AH1176" s="169"/>
      <c r="AI1176" s="169"/>
      <c r="AJ1176" s="169"/>
      <c r="AK1176" s="169"/>
    </row>
    <row r="1177" spans="2:37" s="168" customFormat="1" ht="14.25" hidden="1" outlineLevel="2">
      <c r="B1177" s="168" t="s">
        <v>2</v>
      </c>
      <c r="D1177" s="5" t="s">
        <v>490</v>
      </c>
      <c r="E1177" s="171">
        <v>0</v>
      </c>
      <c r="F1177" s="171">
        <v>0</v>
      </c>
      <c r="G1177" s="171">
        <v>0</v>
      </c>
      <c r="H1177" s="171">
        <v>0</v>
      </c>
      <c r="I1177" s="171">
        <v>0</v>
      </c>
      <c r="J1177" s="171">
        <v>0</v>
      </c>
      <c r="K1177" s="171">
        <v>0</v>
      </c>
      <c r="L1177" s="171">
        <v>0</v>
      </c>
      <c r="M1177" s="171">
        <v>0</v>
      </c>
      <c r="N1177" s="171">
        <v>0</v>
      </c>
      <c r="O1177" s="171">
        <v>0</v>
      </c>
      <c r="P1177" s="171">
        <v>0</v>
      </c>
      <c r="Q1177" s="171">
        <v>0</v>
      </c>
      <c r="R1177" s="171">
        <v>0</v>
      </c>
      <c r="S1177" s="171">
        <v>500000</v>
      </c>
      <c r="T1177" s="171">
        <v>500000</v>
      </c>
      <c r="U1177" s="171">
        <v>500000</v>
      </c>
      <c r="V1177" s="171">
        <v>500000</v>
      </c>
      <c r="W1177" s="320">
        <v>680406</v>
      </c>
      <c r="X1177" s="320">
        <v>680406</v>
      </c>
      <c r="Y1177" s="171">
        <v>680406</v>
      </c>
      <c r="Z1177" s="171">
        <v>680406</v>
      </c>
      <c r="AA1177" s="169"/>
      <c r="AB1177" s="169"/>
      <c r="AC1177" s="169"/>
      <c r="AD1177" s="169"/>
      <c r="AE1177" s="169"/>
      <c r="AF1177" s="169"/>
      <c r="AG1177" s="169"/>
      <c r="AH1177" s="169"/>
      <c r="AI1177" s="169"/>
      <c r="AJ1177" s="169"/>
      <c r="AK1177" s="169"/>
    </row>
    <row r="1178" spans="2:37" s="168" customFormat="1" ht="14.25" hidden="1" outlineLevel="2">
      <c r="B1178" s="168" t="s">
        <v>2</v>
      </c>
      <c r="D1178" s="5" t="s">
        <v>62</v>
      </c>
      <c r="E1178" s="171">
        <v>0</v>
      </c>
      <c r="F1178" s="171">
        <v>0</v>
      </c>
      <c r="G1178" s="171">
        <v>0</v>
      </c>
      <c r="H1178" s="171">
        <v>0</v>
      </c>
      <c r="I1178" s="171">
        <v>0</v>
      </c>
      <c r="J1178" s="171">
        <v>0</v>
      </c>
      <c r="K1178" s="171">
        <v>0</v>
      </c>
      <c r="L1178" s="171">
        <v>0</v>
      </c>
      <c r="M1178" s="171">
        <v>0</v>
      </c>
      <c r="N1178" s="171">
        <v>0</v>
      </c>
      <c r="O1178" s="171">
        <v>354450</v>
      </c>
      <c r="P1178" s="171">
        <v>345055</v>
      </c>
      <c r="Q1178" s="171">
        <v>250000</v>
      </c>
      <c r="R1178" s="171">
        <v>250000</v>
      </c>
      <c r="S1178" s="171">
        <v>500000</v>
      </c>
      <c r="T1178" s="171">
        <v>500000</v>
      </c>
      <c r="U1178" s="171">
        <v>500000</v>
      </c>
      <c r="V1178" s="171">
        <v>500000</v>
      </c>
      <c r="W1178" s="320">
        <v>680406</v>
      </c>
      <c r="X1178" s="320">
        <v>680406</v>
      </c>
      <c r="Y1178" s="171">
        <v>680406</v>
      </c>
      <c r="Z1178" s="171">
        <v>680406</v>
      </c>
      <c r="AA1178" s="169"/>
      <c r="AB1178" s="169"/>
      <c r="AC1178" s="169"/>
      <c r="AD1178" s="169"/>
      <c r="AE1178" s="169"/>
      <c r="AF1178" s="169"/>
      <c r="AG1178" s="169"/>
      <c r="AH1178" s="169"/>
      <c r="AI1178" s="169"/>
      <c r="AJ1178" s="169"/>
      <c r="AK1178" s="169"/>
    </row>
    <row r="1179" spans="2:37" s="168" customFormat="1" ht="14.25" hidden="1" outlineLevel="2">
      <c r="B1179" s="168" t="s">
        <v>2</v>
      </c>
      <c r="D1179" s="5" t="s">
        <v>63</v>
      </c>
      <c r="E1179" s="171">
        <v>0</v>
      </c>
      <c r="F1179" s="171">
        <v>0</v>
      </c>
      <c r="G1179" s="171">
        <v>0</v>
      </c>
      <c r="H1179" s="171">
        <v>0</v>
      </c>
      <c r="I1179" s="171">
        <v>0</v>
      </c>
      <c r="J1179" s="171">
        <v>0</v>
      </c>
      <c r="K1179" s="171">
        <v>0</v>
      </c>
      <c r="L1179" s="171">
        <v>0</v>
      </c>
      <c r="M1179" s="171">
        <v>0</v>
      </c>
      <c r="N1179" s="171">
        <v>0</v>
      </c>
      <c r="O1179" s="171">
        <v>90904</v>
      </c>
      <c r="P1179" s="171">
        <v>88441</v>
      </c>
      <c r="Q1179" s="171">
        <v>0</v>
      </c>
      <c r="R1179" s="171">
        <v>0</v>
      </c>
      <c r="S1179" s="171">
        <v>500000</v>
      </c>
      <c r="T1179" s="171">
        <v>500000</v>
      </c>
      <c r="U1179" s="171">
        <v>500000</v>
      </c>
      <c r="V1179" s="171">
        <v>500000</v>
      </c>
      <c r="W1179" s="320">
        <v>680406</v>
      </c>
      <c r="X1179" s="320">
        <v>680406</v>
      </c>
      <c r="Y1179" s="171">
        <v>680406</v>
      </c>
      <c r="Z1179" s="171">
        <v>680406</v>
      </c>
      <c r="AA1179" s="169"/>
      <c r="AB1179" s="169"/>
      <c r="AC1179" s="169"/>
      <c r="AD1179" s="169"/>
      <c r="AE1179" s="169"/>
      <c r="AF1179" s="169"/>
      <c r="AG1179" s="169"/>
      <c r="AH1179" s="169"/>
      <c r="AI1179" s="169"/>
      <c r="AJ1179" s="169"/>
      <c r="AK1179" s="169"/>
    </row>
    <row r="1180" spans="2:37" s="168" customFormat="1" ht="14.25" hidden="1" outlineLevel="2">
      <c r="B1180" s="168" t="s">
        <v>2</v>
      </c>
      <c r="D1180" s="5" t="s">
        <v>491</v>
      </c>
      <c r="E1180" s="171">
        <v>0</v>
      </c>
      <c r="F1180" s="171">
        <v>0</v>
      </c>
      <c r="G1180" s="171">
        <v>0</v>
      </c>
      <c r="H1180" s="171">
        <v>0</v>
      </c>
      <c r="I1180" s="171">
        <v>0</v>
      </c>
      <c r="J1180" s="171">
        <v>0</v>
      </c>
      <c r="K1180" s="171">
        <v>0</v>
      </c>
      <c r="L1180" s="171">
        <v>0</v>
      </c>
      <c r="M1180" s="171">
        <v>0</v>
      </c>
      <c r="N1180" s="171">
        <v>0</v>
      </c>
      <c r="O1180" s="171">
        <v>0</v>
      </c>
      <c r="P1180" s="171">
        <v>0</v>
      </c>
      <c r="Q1180" s="171">
        <v>0</v>
      </c>
      <c r="R1180" s="171">
        <v>0</v>
      </c>
      <c r="S1180" s="171">
        <v>500000</v>
      </c>
      <c r="T1180" s="171">
        <v>500000</v>
      </c>
      <c r="U1180" s="171">
        <v>500000</v>
      </c>
      <c r="V1180" s="171">
        <v>500000</v>
      </c>
      <c r="W1180" s="320">
        <v>680406</v>
      </c>
      <c r="X1180" s="320">
        <v>680406</v>
      </c>
      <c r="Y1180" s="171">
        <v>680406</v>
      </c>
      <c r="Z1180" s="171">
        <v>680406</v>
      </c>
      <c r="AA1180" s="169"/>
      <c r="AB1180" s="169"/>
      <c r="AC1180" s="169"/>
      <c r="AD1180" s="169"/>
      <c r="AE1180" s="169"/>
      <c r="AF1180" s="169"/>
      <c r="AG1180" s="169"/>
      <c r="AH1180" s="169"/>
      <c r="AI1180" s="169"/>
      <c r="AJ1180" s="169"/>
      <c r="AK1180" s="169"/>
    </row>
    <row r="1181" spans="2:37" s="168" customFormat="1" ht="14.25" hidden="1" outlineLevel="2">
      <c r="B1181" s="168" t="s">
        <v>2</v>
      </c>
      <c r="D1181" s="5" t="s">
        <v>65</v>
      </c>
      <c r="E1181" s="171">
        <v>0</v>
      </c>
      <c r="F1181" s="171">
        <v>0</v>
      </c>
      <c r="G1181" s="171">
        <v>0</v>
      </c>
      <c r="H1181" s="171">
        <v>0</v>
      </c>
      <c r="I1181" s="171">
        <v>0</v>
      </c>
      <c r="J1181" s="171">
        <v>0</v>
      </c>
      <c r="K1181" s="171">
        <v>0</v>
      </c>
      <c r="L1181" s="171">
        <v>0</v>
      </c>
      <c r="M1181" s="171">
        <v>0</v>
      </c>
      <c r="N1181" s="171">
        <v>0</v>
      </c>
      <c r="O1181" s="171">
        <v>0</v>
      </c>
      <c r="P1181" s="171">
        <v>0</v>
      </c>
      <c r="Q1181" s="171">
        <v>0</v>
      </c>
      <c r="R1181" s="171">
        <v>0</v>
      </c>
      <c r="S1181" s="171">
        <v>500000</v>
      </c>
      <c r="T1181" s="171">
        <v>500000</v>
      </c>
      <c r="U1181" s="171">
        <v>500000</v>
      </c>
      <c r="V1181" s="171">
        <v>500000</v>
      </c>
      <c r="W1181" s="320">
        <v>680406</v>
      </c>
      <c r="X1181" s="320">
        <v>680406</v>
      </c>
      <c r="Y1181" s="171">
        <v>680406</v>
      </c>
      <c r="Z1181" s="171">
        <v>680406</v>
      </c>
      <c r="AA1181" s="169"/>
      <c r="AB1181" s="169"/>
      <c r="AC1181" s="169"/>
      <c r="AD1181" s="169"/>
      <c r="AE1181" s="169"/>
      <c r="AF1181" s="169"/>
      <c r="AG1181" s="169"/>
      <c r="AH1181" s="169"/>
      <c r="AI1181" s="169"/>
      <c r="AJ1181" s="169"/>
      <c r="AK1181" s="169"/>
    </row>
    <row r="1182" spans="2:37" s="168" customFormat="1" ht="14.25" hidden="1" outlineLevel="2">
      <c r="B1182" s="168" t="s">
        <v>2</v>
      </c>
      <c r="D1182" s="5" t="s">
        <v>66</v>
      </c>
      <c r="E1182" s="171">
        <v>0</v>
      </c>
      <c r="F1182" s="171">
        <v>0</v>
      </c>
      <c r="G1182" s="171">
        <v>0</v>
      </c>
      <c r="H1182" s="171">
        <v>0</v>
      </c>
      <c r="I1182" s="171">
        <v>0</v>
      </c>
      <c r="J1182" s="171">
        <v>0</v>
      </c>
      <c r="K1182" s="171">
        <v>0</v>
      </c>
      <c r="L1182" s="171">
        <v>0</v>
      </c>
      <c r="M1182" s="171">
        <v>0</v>
      </c>
      <c r="N1182" s="171">
        <v>0</v>
      </c>
      <c r="O1182" s="171">
        <v>0</v>
      </c>
      <c r="P1182" s="171">
        <v>0</v>
      </c>
      <c r="Q1182" s="171">
        <v>0</v>
      </c>
      <c r="R1182" s="171">
        <v>0</v>
      </c>
      <c r="S1182" s="171">
        <v>500000</v>
      </c>
      <c r="T1182" s="171">
        <v>500000</v>
      </c>
      <c r="U1182" s="171">
        <v>500000</v>
      </c>
      <c r="V1182" s="171">
        <v>500000</v>
      </c>
      <c r="W1182" s="320">
        <v>680406</v>
      </c>
      <c r="X1182" s="320">
        <v>680406</v>
      </c>
      <c r="Y1182" s="171">
        <v>680406</v>
      </c>
      <c r="Z1182" s="171">
        <v>680406</v>
      </c>
      <c r="AA1182" s="169"/>
      <c r="AB1182" s="169"/>
      <c r="AC1182" s="169"/>
      <c r="AD1182" s="169"/>
      <c r="AE1182" s="169"/>
      <c r="AF1182" s="169"/>
      <c r="AG1182" s="169"/>
      <c r="AH1182" s="169"/>
      <c r="AI1182" s="169"/>
      <c r="AJ1182" s="169"/>
      <c r="AK1182" s="169"/>
    </row>
    <row r="1183" spans="2:37" s="168" customFormat="1" ht="14.25" hidden="1" outlineLevel="2">
      <c r="B1183" s="168" t="s">
        <v>2</v>
      </c>
      <c r="D1183" s="5" t="s">
        <v>492</v>
      </c>
      <c r="E1183" s="171">
        <v>0</v>
      </c>
      <c r="F1183" s="171">
        <v>0</v>
      </c>
      <c r="G1183" s="171">
        <v>0</v>
      </c>
      <c r="H1183" s="171">
        <v>0</v>
      </c>
      <c r="I1183" s="171">
        <v>0</v>
      </c>
      <c r="J1183" s="171">
        <v>0</v>
      </c>
      <c r="K1183" s="171">
        <v>0</v>
      </c>
      <c r="L1183" s="171">
        <v>0</v>
      </c>
      <c r="M1183" s="171">
        <v>0</v>
      </c>
      <c r="N1183" s="171">
        <v>0</v>
      </c>
      <c r="O1183" s="171">
        <v>507183</v>
      </c>
      <c r="P1183" s="171">
        <v>499808</v>
      </c>
      <c r="Q1183" s="171">
        <v>250000</v>
      </c>
      <c r="R1183" s="171">
        <v>250000</v>
      </c>
      <c r="S1183" s="171">
        <v>500000</v>
      </c>
      <c r="T1183" s="171">
        <v>500000</v>
      </c>
      <c r="U1183" s="171">
        <v>500000</v>
      </c>
      <c r="V1183" s="171">
        <v>500000</v>
      </c>
      <c r="W1183" s="320">
        <v>680406</v>
      </c>
      <c r="X1183" s="320">
        <v>680406</v>
      </c>
      <c r="Y1183" s="171">
        <v>680406</v>
      </c>
      <c r="Z1183" s="171">
        <v>680406</v>
      </c>
      <c r="AA1183" s="169"/>
      <c r="AB1183" s="169"/>
      <c r="AC1183" s="169"/>
      <c r="AD1183" s="169"/>
      <c r="AE1183" s="169"/>
      <c r="AF1183" s="169"/>
      <c r="AG1183" s="169"/>
      <c r="AH1183" s="169"/>
      <c r="AI1183" s="169"/>
      <c r="AJ1183" s="169"/>
      <c r="AK1183" s="169"/>
    </row>
    <row r="1184" spans="2:37" s="168" customFormat="1" ht="14.25" hidden="1" outlineLevel="2">
      <c r="B1184" s="168" t="s">
        <v>2</v>
      </c>
      <c r="D1184" s="5" t="s">
        <v>68</v>
      </c>
      <c r="E1184" s="171">
        <v>0</v>
      </c>
      <c r="F1184" s="171">
        <v>0</v>
      </c>
      <c r="G1184" s="171">
        <v>0</v>
      </c>
      <c r="H1184" s="171">
        <v>0</v>
      </c>
      <c r="I1184" s="171">
        <v>0</v>
      </c>
      <c r="J1184" s="171">
        <v>0</v>
      </c>
      <c r="K1184" s="171">
        <v>0</v>
      </c>
      <c r="L1184" s="171">
        <v>0</v>
      </c>
      <c r="M1184" s="171">
        <v>0</v>
      </c>
      <c r="N1184" s="171">
        <v>0</v>
      </c>
      <c r="O1184" s="171">
        <v>0</v>
      </c>
      <c r="P1184" s="171">
        <v>0</v>
      </c>
      <c r="Q1184" s="171">
        <v>0</v>
      </c>
      <c r="R1184" s="171">
        <v>0</v>
      </c>
      <c r="S1184" s="171">
        <v>500000</v>
      </c>
      <c r="T1184" s="171">
        <v>500000</v>
      </c>
      <c r="U1184" s="171">
        <v>500000</v>
      </c>
      <c r="V1184" s="171">
        <v>500000</v>
      </c>
      <c r="W1184" s="320">
        <v>680406</v>
      </c>
      <c r="X1184" s="320">
        <v>680406</v>
      </c>
      <c r="Y1184" s="171">
        <v>680406</v>
      </c>
      <c r="Z1184" s="171">
        <v>680406</v>
      </c>
      <c r="AA1184" s="169"/>
      <c r="AB1184" s="169"/>
      <c r="AC1184" s="169"/>
      <c r="AD1184" s="169"/>
      <c r="AE1184" s="169"/>
      <c r="AF1184" s="169"/>
      <c r="AG1184" s="169"/>
      <c r="AH1184" s="169"/>
      <c r="AI1184" s="169"/>
      <c r="AJ1184" s="169"/>
      <c r="AK1184" s="169"/>
    </row>
    <row r="1185" spans="2:37" s="168" customFormat="1" ht="14.25" hidden="1" outlineLevel="2">
      <c r="B1185" s="168" t="s">
        <v>2</v>
      </c>
      <c r="D1185" s="5" t="s">
        <v>69</v>
      </c>
      <c r="E1185" s="171">
        <v>0</v>
      </c>
      <c r="F1185" s="171">
        <v>0</v>
      </c>
      <c r="G1185" s="171">
        <v>0</v>
      </c>
      <c r="H1185" s="171">
        <v>0</v>
      </c>
      <c r="I1185" s="171">
        <v>0</v>
      </c>
      <c r="J1185" s="171">
        <v>0</v>
      </c>
      <c r="K1185" s="171">
        <v>0</v>
      </c>
      <c r="L1185" s="171">
        <v>0</v>
      </c>
      <c r="M1185" s="171">
        <v>0</v>
      </c>
      <c r="N1185" s="171">
        <v>0</v>
      </c>
      <c r="O1185" s="171">
        <v>0</v>
      </c>
      <c r="P1185" s="171">
        <v>0</v>
      </c>
      <c r="Q1185" s="171">
        <v>0</v>
      </c>
      <c r="R1185" s="171">
        <v>0</v>
      </c>
      <c r="S1185" s="171">
        <v>500000</v>
      </c>
      <c r="T1185" s="171">
        <v>500000</v>
      </c>
      <c r="U1185" s="171">
        <v>500000</v>
      </c>
      <c r="V1185" s="171">
        <v>500000</v>
      </c>
      <c r="W1185" s="320">
        <v>680406</v>
      </c>
      <c r="X1185" s="320">
        <v>680406</v>
      </c>
      <c r="Y1185" s="171">
        <v>680406</v>
      </c>
      <c r="Z1185" s="171">
        <v>680406</v>
      </c>
      <c r="AA1185" s="169"/>
      <c r="AB1185" s="169"/>
      <c r="AC1185" s="169"/>
      <c r="AD1185" s="169"/>
      <c r="AE1185" s="169"/>
      <c r="AF1185" s="169"/>
      <c r="AG1185" s="169"/>
      <c r="AH1185" s="169"/>
      <c r="AI1185" s="169"/>
      <c r="AJ1185" s="169"/>
      <c r="AK1185" s="169"/>
    </row>
    <row r="1186" spans="2:37" s="168" customFormat="1" ht="14.25" hidden="1" outlineLevel="2">
      <c r="B1186" s="168" t="s">
        <v>2</v>
      </c>
      <c r="D1186" s="5" t="s">
        <v>493</v>
      </c>
      <c r="E1186" s="171">
        <v>0</v>
      </c>
      <c r="F1186" s="171">
        <v>0</v>
      </c>
      <c r="G1186" s="171">
        <v>0</v>
      </c>
      <c r="H1186" s="171">
        <v>0</v>
      </c>
      <c r="I1186" s="171">
        <v>0</v>
      </c>
      <c r="J1186" s="171">
        <v>0</v>
      </c>
      <c r="K1186" s="171">
        <v>0</v>
      </c>
      <c r="L1186" s="171">
        <v>0</v>
      </c>
      <c r="M1186" s="171">
        <v>0</v>
      </c>
      <c r="N1186" s="171">
        <v>0</v>
      </c>
      <c r="O1186" s="171">
        <v>0</v>
      </c>
      <c r="P1186" s="171">
        <v>0</v>
      </c>
      <c r="Q1186" s="171">
        <v>0</v>
      </c>
      <c r="R1186" s="171">
        <v>0</v>
      </c>
      <c r="S1186" s="171">
        <v>500000</v>
      </c>
      <c r="T1186" s="171">
        <v>500000</v>
      </c>
      <c r="U1186" s="171">
        <v>500000</v>
      </c>
      <c r="V1186" s="171">
        <v>500000</v>
      </c>
      <c r="W1186" s="320">
        <v>680406</v>
      </c>
      <c r="X1186" s="320">
        <v>680406</v>
      </c>
      <c r="Y1186" s="171">
        <v>680406</v>
      </c>
      <c r="Z1186" s="171">
        <v>680406</v>
      </c>
      <c r="AA1186" s="169"/>
      <c r="AB1186" s="169"/>
      <c r="AC1186" s="169"/>
      <c r="AD1186" s="169"/>
      <c r="AE1186" s="169"/>
      <c r="AF1186" s="169"/>
      <c r="AG1186" s="169"/>
      <c r="AH1186" s="169"/>
      <c r="AI1186" s="169"/>
      <c r="AJ1186" s="169"/>
      <c r="AK1186" s="169"/>
    </row>
    <row r="1187" spans="2:37" s="168" customFormat="1" ht="14.25" hidden="1" outlineLevel="2">
      <c r="B1187" s="168" t="s">
        <v>2</v>
      </c>
      <c r="D1187" s="5" t="s">
        <v>494</v>
      </c>
      <c r="E1187" s="171">
        <v>0</v>
      </c>
      <c r="F1187" s="171">
        <v>0</v>
      </c>
      <c r="G1187" s="171">
        <v>0</v>
      </c>
      <c r="H1187" s="171">
        <v>0</v>
      </c>
      <c r="I1187" s="171">
        <v>0</v>
      </c>
      <c r="J1187" s="171">
        <v>0</v>
      </c>
      <c r="K1187" s="171">
        <v>0</v>
      </c>
      <c r="L1187" s="171">
        <v>0</v>
      </c>
      <c r="M1187" s="171">
        <v>0</v>
      </c>
      <c r="N1187" s="171">
        <v>0</v>
      </c>
      <c r="O1187" s="171">
        <v>0</v>
      </c>
      <c r="P1187" s="171">
        <v>0</v>
      </c>
      <c r="Q1187" s="171">
        <v>0</v>
      </c>
      <c r="R1187" s="171">
        <v>0</v>
      </c>
      <c r="S1187" s="171">
        <v>500000</v>
      </c>
      <c r="T1187" s="171">
        <v>500000</v>
      </c>
      <c r="U1187" s="171">
        <v>500000</v>
      </c>
      <c r="V1187" s="171">
        <v>500000</v>
      </c>
      <c r="W1187" s="320">
        <v>680406</v>
      </c>
      <c r="X1187" s="320">
        <v>680406</v>
      </c>
      <c r="Y1187" s="171">
        <v>680406</v>
      </c>
      <c r="Z1187" s="171">
        <v>680406</v>
      </c>
      <c r="AA1187" s="169"/>
      <c r="AB1187" s="169"/>
      <c r="AC1187" s="169"/>
      <c r="AD1187" s="169"/>
      <c r="AE1187" s="169"/>
      <c r="AF1187" s="169"/>
      <c r="AG1187" s="169"/>
      <c r="AH1187" s="169"/>
      <c r="AI1187" s="169"/>
      <c r="AJ1187" s="169"/>
      <c r="AK1187" s="169"/>
    </row>
    <row r="1188" spans="2:37" s="168" customFormat="1" ht="14.25" hidden="1" outlineLevel="2">
      <c r="B1188" s="168" t="s">
        <v>2</v>
      </c>
      <c r="D1188" s="5" t="s">
        <v>72</v>
      </c>
      <c r="E1188" s="171">
        <v>0</v>
      </c>
      <c r="F1188" s="171">
        <v>0</v>
      </c>
      <c r="G1188" s="171">
        <v>0</v>
      </c>
      <c r="H1188" s="171">
        <v>0</v>
      </c>
      <c r="I1188" s="171">
        <v>0</v>
      </c>
      <c r="J1188" s="171">
        <v>0</v>
      </c>
      <c r="K1188" s="171">
        <v>0</v>
      </c>
      <c r="L1188" s="171">
        <v>0</v>
      </c>
      <c r="M1188" s="171">
        <v>0</v>
      </c>
      <c r="N1188" s="171">
        <v>0</v>
      </c>
      <c r="O1188" s="171">
        <v>0</v>
      </c>
      <c r="P1188" s="171">
        <v>0</v>
      </c>
      <c r="Q1188" s="171">
        <v>0</v>
      </c>
      <c r="R1188" s="171">
        <v>0</v>
      </c>
      <c r="S1188" s="171">
        <v>500000</v>
      </c>
      <c r="T1188" s="171">
        <v>500000</v>
      </c>
      <c r="U1188" s="171">
        <v>500000</v>
      </c>
      <c r="V1188" s="171">
        <v>500000</v>
      </c>
      <c r="W1188" s="320">
        <v>680406</v>
      </c>
      <c r="X1188" s="320">
        <v>680406</v>
      </c>
      <c r="Y1188" s="171">
        <v>680406</v>
      </c>
      <c r="Z1188" s="171">
        <v>680406</v>
      </c>
      <c r="AA1188" s="169"/>
      <c r="AB1188" s="169"/>
      <c r="AC1188" s="169"/>
      <c r="AD1188" s="169"/>
      <c r="AE1188" s="169"/>
      <c r="AF1188" s="169"/>
      <c r="AG1188" s="169"/>
      <c r="AH1188" s="169"/>
      <c r="AI1188" s="169"/>
      <c r="AJ1188" s="169"/>
      <c r="AK1188" s="169"/>
    </row>
    <row r="1189" spans="2:37" s="168" customFormat="1" ht="14.25" hidden="1" outlineLevel="2">
      <c r="B1189" s="168" t="s">
        <v>2</v>
      </c>
      <c r="D1189" s="5" t="s">
        <v>73</v>
      </c>
      <c r="E1189" s="171">
        <v>0</v>
      </c>
      <c r="F1189" s="171">
        <v>0</v>
      </c>
      <c r="G1189" s="171">
        <v>0</v>
      </c>
      <c r="H1189" s="171">
        <v>0</v>
      </c>
      <c r="I1189" s="171">
        <v>0</v>
      </c>
      <c r="J1189" s="171">
        <v>0</v>
      </c>
      <c r="K1189" s="171">
        <v>0</v>
      </c>
      <c r="L1189" s="171">
        <v>0</v>
      </c>
      <c r="M1189" s="171">
        <v>0</v>
      </c>
      <c r="N1189" s="171">
        <v>0</v>
      </c>
      <c r="O1189" s="171">
        <v>0</v>
      </c>
      <c r="P1189" s="171">
        <v>0</v>
      </c>
      <c r="Q1189" s="171">
        <v>0</v>
      </c>
      <c r="R1189" s="171">
        <v>0</v>
      </c>
      <c r="S1189" s="171">
        <v>500000</v>
      </c>
      <c r="T1189" s="171">
        <v>500000</v>
      </c>
      <c r="U1189" s="171">
        <v>500000</v>
      </c>
      <c r="V1189" s="171">
        <v>500000</v>
      </c>
      <c r="W1189" s="320">
        <v>680406</v>
      </c>
      <c r="X1189" s="320">
        <v>680406</v>
      </c>
      <c r="Y1189" s="171">
        <v>680406</v>
      </c>
      <c r="Z1189" s="171">
        <v>680406</v>
      </c>
      <c r="AA1189" s="169"/>
      <c r="AB1189" s="169"/>
      <c r="AC1189" s="169"/>
      <c r="AD1189" s="169"/>
      <c r="AE1189" s="169"/>
      <c r="AF1189" s="169"/>
      <c r="AG1189" s="169"/>
      <c r="AH1189" s="169"/>
      <c r="AI1189" s="169"/>
      <c r="AJ1189" s="169"/>
      <c r="AK1189" s="169"/>
    </row>
    <row r="1190" spans="2:37" s="168" customFormat="1" ht="14.25" hidden="1" outlineLevel="2">
      <c r="B1190" s="168" t="s">
        <v>2</v>
      </c>
      <c r="D1190" s="5" t="s">
        <v>74</v>
      </c>
      <c r="E1190" s="171">
        <v>0</v>
      </c>
      <c r="F1190" s="171">
        <v>0</v>
      </c>
      <c r="G1190" s="171">
        <v>0</v>
      </c>
      <c r="H1190" s="171">
        <v>0</v>
      </c>
      <c r="I1190" s="171">
        <v>0</v>
      </c>
      <c r="J1190" s="171">
        <v>0</v>
      </c>
      <c r="K1190" s="171">
        <v>0</v>
      </c>
      <c r="L1190" s="171">
        <v>0</v>
      </c>
      <c r="M1190" s="171">
        <v>0</v>
      </c>
      <c r="N1190" s="171">
        <v>0</v>
      </c>
      <c r="O1190" s="171">
        <v>0</v>
      </c>
      <c r="P1190" s="171">
        <v>0</v>
      </c>
      <c r="Q1190" s="171">
        <v>0</v>
      </c>
      <c r="R1190" s="171">
        <v>0</v>
      </c>
      <c r="S1190" s="171">
        <v>500000</v>
      </c>
      <c r="T1190" s="171">
        <v>500000</v>
      </c>
      <c r="U1190" s="171">
        <v>500000</v>
      </c>
      <c r="V1190" s="171">
        <v>500000</v>
      </c>
      <c r="W1190" s="320">
        <v>680406</v>
      </c>
      <c r="X1190" s="320">
        <v>680406</v>
      </c>
      <c r="Y1190" s="171">
        <v>680406</v>
      </c>
      <c r="Z1190" s="171">
        <v>680406</v>
      </c>
      <c r="AA1190" s="169"/>
      <c r="AB1190" s="169"/>
      <c r="AC1190" s="169"/>
      <c r="AD1190" s="169"/>
      <c r="AE1190" s="169"/>
      <c r="AF1190" s="169"/>
      <c r="AG1190" s="169"/>
      <c r="AH1190" s="169"/>
      <c r="AI1190" s="169"/>
      <c r="AJ1190" s="169"/>
      <c r="AK1190" s="169"/>
    </row>
    <row r="1191" spans="2:37" s="168" customFormat="1" ht="14.25" hidden="1" outlineLevel="2">
      <c r="B1191" s="168" t="s">
        <v>2</v>
      </c>
      <c r="D1191" s="5" t="s">
        <v>495</v>
      </c>
      <c r="E1191" s="171">
        <v>0</v>
      </c>
      <c r="F1191" s="171">
        <v>0</v>
      </c>
      <c r="G1191" s="171">
        <v>0</v>
      </c>
      <c r="H1191" s="171">
        <v>0</v>
      </c>
      <c r="I1191" s="171">
        <v>0</v>
      </c>
      <c r="J1191" s="171">
        <v>0</v>
      </c>
      <c r="K1191" s="171">
        <v>0</v>
      </c>
      <c r="L1191" s="171">
        <v>0</v>
      </c>
      <c r="M1191" s="171">
        <v>0</v>
      </c>
      <c r="N1191" s="171">
        <v>0</v>
      </c>
      <c r="O1191" s="171">
        <v>0</v>
      </c>
      <c r="P1191" s="171">
        <v>0</v>
      </c>
      <c r="Q1191" s="171">
        <v>0</v>
      </c>
      <c r="R1191" s="171">
        <v>0</v>
      </c>
      <c r="S1191" s="171">
        <v>500000</v>
      </c>
      <c r="T1191" s="171">
        <v>500000</v>
      </c>
      <c r="U1191" s="171">
        <v>500000</v>
      </c>
      <c r="V1191" s="171">
        <v>500000</v>
      </c>
      <c r="W1191" s="320">
        <v>680406</v>
      </c>
      <c r="X1191" s="320">
        <v>680406</v>
      </c>
      <c r="Y1191" s="171">
        <v>680406</v>
      </c>
      <c r="Z1191" s="171">
        <v>680406</v>
      </c>
      <c r="AA1191" s="169"/>
      <c r="AB1191" s="169"/>
      <c r="AC1191" s="169"/>
      <c r="AD1191" s="169"/>
      <c r="AE1191" s="169"/>
      <c r="AF1191" s="169"/>
      <c r="AG1191" s="169"/>
      <c r="AH1191" s="169"/>
      <c r="AI1191" s="169"/>
      <c r="AJ1191" s="169"/>
      <c r="AK1191" s="169"/>
    </row>
    <row r="1192" spans="2:37" s="168" customFormat="1" ht="14.25" hidden="1" outlineLevel="2">
      <c r="B1192" s="168" t="s">
        <v>2</v>
      </c>
      <c r="D1192" s="5" t="s">
        <v>496</v>
      </c>
      <c r="E1192" s="171">
        <v>0</v>
      </c>
      <c r="F1192" s="171">
        <v>0</v>
      </c>
      <c r="G1192" s="171">
        <v>0</v>
      </c>
      <c r="H1192" s="171">
        <v>0</v>
      </c>
      <c r="I1192" s="171">
        <v>0</v>
      </c>
      <c r="J1192" s="171">
        <v>0</v>
      </c>
      <c r="K1192" s="171">
        <v>0</v>
      </c>
      <c r="L1192" s="171">
        <v>0</v>
      </c>
      <c r="M1192" s="171">
        <v>0</v>
      </c>
      <c r="N1192" s="171">
        <v>0</v>
      </c>
      <c r="O1192" s="171">
        <v>0</v>
      </c>
      <c r="P1192" s="171">
        <v>0</v>
      </c>
      <c r="Q1192" s="171">
        <v>0</v>
      </c>
      <c r="R1192" s="171">
        <v>0</v>
      </c>
      <c r="S1192" s="171">
        <v>500000</v>
      </c>
      <c r="T1192" s="171">
        <v>500000</v>
      </c>
      <c r="U1192" s="171">
        <v>500000</v>
      </c>
      <c r="V1192" s="171">
        <v>500000</v>
      </c>
      <c r="W1192" s="320">
        <v>680406</v>
      </c>
      <c r="X1192" s="320">
        <v>680406</v>
      </c>
      <c r="Y1192" s="171">
        <v>680406</v>
      </c>
      <c r="Z1192" s="171">
        <v>680406</v>
      </c>
      <c r="AA1192" s="169"/>
      <c r="AB1192" s="169"/>
      <c r="AC1192" s="169"/>
      <c r="AD1192" s="169"/>
      <c r="AE1192" s="169"/>
      <c r="AF1192" s="169"/>
      <c r="AG1192" s="169"/>
      <c r="AH1192" s="169"/>
      <c r="AI1192" s="169"/>
      <c r="AJ1192" s="169"/>
      <c r="AK1192" s="169"/>
    </row>
    <row r="1193" spans="2:37" s="168" customFormat="1" ht="14.25" hidden="1" outlineLevel="2">
      <c r="B1193" s="168" t="s">
        <v>2</v>
      </c>
      <c r="D1193" s="5" t="s">
        <v>77</v>
      </c>
      <c r="E1193" s="171">
        <v>0</v>
      </c>
      <c r="F1193" s="171">
        <v>0</v>
      </c>
      <c r="G1193" s="171">
        <v>0</v>
      </c>
      <c r="H1193" s="171">
        <v>0</v>
      </c>
      <c r="I1193" s="171">
        <v>0</v>
      </c>
      <c r="J1193" s="171">
        <v>0</v>
      </c>
      <c r="K1193" s="171">
        <v>0</v>
      </c>
      <c r="L1193" s="171">
        <v>0</v>
      </c>
      <c r="M1193" s="171">
        <v>0</v>
      </c>
      <c r="N1193" s="171">
        <v>0</v>
      </c>
      <c r="O1193" s="171">
        <v>0</v>
      </c>
      <c r="P1193" s="171">
        <v>0</v>
      </c>
      <c r="Q1193" s="171">
        <v>0</v>
      </c>
      <c r="R1193" s="171">
        <v>0</v>
      </c>
      <c r="S1193" s="171">
        <v>500000</v>
      </c>
      <c r="T1193" s="171">
        <v>500000</v>
      </c>
      <c r="U1193" s="171">
        <v>500000</v>
      </c>
      <c r="V1193" s="171">
        <v>500000</v>
      </c>
      <c r="W1193" s="320">
        <v>680406</v>
      </c>
      <c r="X1193" s="320">
        <v>680406</v>
      </c>
      <c r="Y1193" s="171">
        <v>680406</v>
      </c>
      <c r="Z1193" s="171">
        <v>680406</v>
      </c>
      <c r="AA1193" s="169"/>
      <c r="AB1193" s="169"/>
      <c r="AC1193" s="169"/>
      <c r="AD1193" s="169"/>
      <c r="AE1193" s="169"/>
      <c r="AF1193" s="169"/>
      <c r="AG1193" s="169"/>
      <c r="AH1193" s="169"/>
      <c r="AI1193" s="169"/>
      <c r="AJ1193" s="169"/>
      <c r="AK1193" s="169"/>
    </row>
    <row r="1194" spans="2:37" s="168" customFormat="1" ht="14.25" hidden="1" outlineLevel="2">
      <c r="B1194" s="168" t="s">
        <v>2</v>
      </c>
      <c r="D1194" s="5" t="s">
        <v>78</v>
      </c>
      <c r="E1194" s="171">
        <v>0</v>
      </c>
      <c r="F1194" s="171">
        <v>0</v>
      </c>
      <c r="G1194" s="171">
        <v>0</v>
      </c>
      <c r="H1194" s="171">
        <v>0</v>
      </c>
      <c r="I1194" s="171">
        <v>0</v>
      </c>
      <c r="J1194" s="171">
        <v>0</v>
      </c>
      <c r="K1194" s="171">
        <v>0</v>
      </c>
      <c r="L1194" s="171">
        <v>0</v>
      </c>
      <c r="M1194" s="171">
        <v>0</v>
      </c>
      <c r="N1194" s="171">
        <v>0</v>
      </c>
      <c r="O1194" s="171">
        <v>65489</v>
      </c>
      <c r="P1194" s="171">
        <v>59854</v>
      </c>
      <c r="Q1194" s="171">
        <v>0</v>
      </c>
      <c r="R1194" s="171">
        <v>0</v>
      </c>
      <c r="S1194" s="171">
        <v>500000</v>
      </c>
      <c r="T1194" s="171">
        <v>500000</v>
      </c>
      <c r="U1194" s="171">
        <v>500000</v>
      </c>
      <c r="V1194" s="171">
        <v>500000</v>
      </c>
      <c r="W1194" s="320">
        <v>680406</v>
      </c>
      <c r="X1194" s="320">
        <v>680406</v>
      </c>
      <c r="Y1194" s="171">
        <v>680406</v>
      </c>
      <c r="Z1194" s="171">
        <v>680406</v>
      </c>
      <c r="AA1194" s="169"/>
      <c r="AB1194" s="169"/>
      <c r="AC1194" s="169"/>
      <c r="AD1194" s="169"/>
      <c r="AE1194" s="169"/>
      <c r="AF1194" s="169"/>
      <c r="AG1194" s="169"/>
      <c r="AH1194" s="169"/>
      <c r="AI1194" s="169"/>
      <c r="AJ1194" s="169"/>
      <c r="AK1194" s="169"/>
    </row>
    <row r="1195" spans="2:37" s="168" customFormat="1" ht="14.25" hidden="1" outlineLevel="2">
      <c r="B1195" s="168" t="s">
        <v>2</v>
      </c>
      <c r="D1195" s="5" t="s">
        <v>79</v>
      </c>
      <c r="E1195" s="171">
        <v>0</v>
      </c>
      <c r="F1195" s="171">
        <v>0</v>
      </c>
      <c r="G1195" s="171">
        <v>0</v>
      </c>
      <c r="H1195" s="171">
        <v>0</v>
      </c>
      <c r="I1195" s="171">
        <v>0</v>
      </c>
      <c r="J1195" s="171">
        <v>0</v>
      </c>
      <c r="K1195" s="171">
        <v>0</v>
      </c>
      <c r="L1195" s="171">
        <v>0</v>
      </c>
      <c r="M1195" s="171">
        <v>0</v>
      </c>
      <c r="N1195" s="171">
        <v>0</v>
      </c>
      <c r="O1195" s="171">
        <v>513983</v>
      </c>
      <c r="P1195" s="171">
        <v>499935</v>
      </c>
      <c r="Q1195" s="171">
        <v>0</v>
      </c>
      <c r="R1195" s="171">
        <v>0</v>
      </c>
      <c r="S1195" s="171">
        <v>500000</v>
      </c>
      <c r="T1195" s="171">
        <v>500000</v>
      </c>
      <c r="U1195" s="171">
        <v>500000</v>
      </c>
      <c r="V1195" s="171">
        <v>500000</v>
      </c>
      <c r="W1195" s="320">
        <v>680406</v>
      </c>
      <c r="X1195" s="320">
        <v>680406</v>
      </c>
      <c r="Y1195" s="171">
        <v>680406</v>
      </c>
      <c r="Z1195" s="171">
        <v>680406</v>
      </c>
      <c r="AA1195" s="169"/>
      <c r="AB1195" s="169"/>
      <c r="AC1195" s="169"/>
      <c r="AD1195" s="169"/>
      <c r="AE1195" s="169"/>
      <c r="AF1195" s="169"/>
      <c r="AG1195" s="169"/>
      <c r="AH1195" s="169"/>
      <c r="AI1195" s="169"/>
      <c r="AJ1195" s="169"/>
      <c r="AK1195" s="169"/>
    </row>
    <row r="1196" spans="2:37" s="168" customFormat="1" ht="14.25" hidden="1" outlineLevel="2">
      <c r="B1196" s="168" t="s">
        <v>2</v>
      </c>
      <c r="D1196" s="5" t="s">
        <v>80</v>
      </c>
      <c r="E1196" s="171">
        <v>0</v>
      </c>
      <c r="F1196" s="171">
        <v>0</v>
      </c>
      <c r="G1196" s="171">
        <v>0</v>
      </c>
      <c r="H1196" s="171">
        <v>0</v>
      </c>
      <c r="I1196" s="171">
        <v>0</v>
      </c>
      <c r="J1196" s="171">
        <v>0</v>
      </c>
      <c r="K1196" s="171">
        <v>0</v>
      </c>
      <c r="L1196" s="171">
        <v>0</v>
      </c>
      <c r="M1196" s="171">
        <v>502470</v>
      </c>
      <c r="N1196" s="171">
        <v>502470</v>
      </c>
      <c r="O1196" s="171">
        <v>495691</v>
      </c>
      <c r="P1196" s="171">
        <v>482569</v>
      </c>
      <c r="Q1196" s="171">
        <v>250000</v>
      </c>
      <c r="R1196" s="171">
        <v>250000</v>
      </c>
      <c r="S1196" s="171">
        <v>500000</v>
      </c>
      <c r="T1196" s="171">
        <v>500000</v>
      </c>
      <c r="U1196" s="171">
        <v>500000</v>
      </c>
      <c r="V1196" s="171">
        <v>500000</v>
      </c>
      <c r="W1196" s="320">
        <v>680406</v>
      </c>
      <c r="X1196" s="320">
        <v>680406</v>
      </c>
      <c r="Y1196" s="171">
        <v>680406</v>
      </c>
      <c r="Z1196" s="171">
        <v>680406</v>
      </c>
      <c r="AA1196" s="169"/>
      <c r="AB1196" s="169"/>
      <c r="AC1196" s="169"/>
      <c r="AD1196" s="169"/>
      <c r="AE1196" s="169"/>
      <c r="AF1196" s="169"/>
      <c r="AG1196" s="169"/>
      <c r="AH1196" s="169"/>
      <c r="AI1196" s="169"/>
      <c r="AJ1196" s="169"/>
      <c r="AK1196" s="169"/>
    </row>
    <row r="1197" spans="2:37" s="168" customFormat="1" ht="14.25" hidden="1" outlineLevel="2">
      <c r="B1197" s="168" t="s">
        <v>2</v>
      </c>
      <c r="D1197" s="5" t="s">
        <v>497</v>
      </c>
      <c r="E1197" s="171">
        <v>0</v>
      </c>
      <c r="F1197" s="171">
        <v>0</v>
      </c>
      <c r="G1197" s="171">
        <v>0</v>
      </c>
      <c r="H1197" s="171">
        <v>0</v>
      </c>
      <c r="I1197" s="171">
        <v>0</v>
      </c>
      <c r="J1197" s="171">
        <v>0</v>
      </c>
      <c r="K1197" s="171">
        <v>0</v>
      </c>
      <c r="L1197" s="171">
        <v>0</v>
      </c>
      <c r="M1197" s="171">
        <v>0</v>
      </c>
      <c r="N1197" s="171">
        <v>0</v>
      </c>
      <c r="O1197" s="171">
        <v>0</v>
      </c>
      <c r="P1197" s="171">
        <v>0</v>
      </c>
      <c r="Q1197" s="171">
        <v>0</v>
      </c>
      <c r="R1197" s="171">
        <v>0</v>
      </c>
      <c r="S1197" s="171">
        <v>500000</v>
      </c>
      <c r="T1197" s="171">
        <v>500000</v>
      </c>
      <c r="U1197" s="171">
        <v>500000</v>
      </c>
      <c r="V1197" s="171">
        <v>500000</v>
      </c>
      <c r="W1197" s="320">
        <v>680406</v>
      </c>
      <c r="X1197" s="320">
        <v>680406</v>
      </c>
      <c r="Y1197" s="171">
        <v>680406</v>
      </c>
      <c r="Z1197" s="171">
        <v>680406</v>
      </c>
      <c r="AA1197" s="169"/>
      <c r="AB1197" s="169"/>
      <c r="AC1197" s="169"/>
      <c r="AD1197" s="169"/>
      <c r="AE1197" s="169"/>
      <c r="AF1197" s="169"/>
      <c r="AG1197" s="169"/>
      <c r="AH1197" s="169"/>
      <c r="AI1197" s="169"/>
      <c r="AJ1197" s="169"/>
      <c r="AK1197" s="169"/>
    </row>
    <row r="1198" spans="2:37" s="168" customFormat="1" ht="14.25" hidden="1" outlineLevel="2">
      <c r="B1198" s="168" t="s">
        <v>2</v>
      </c>
      <c r="D1198" s="5" t="s">
        <v>82</v>
      </c>
      <c r="E1198" s="171">
        <v>0</v>
      </c>
      <c r="F1198" s="171">
        <v>0</v>
      </c>
      <c r="G1198" s="171">
        <v>0</v>
      </c>
      <c r="H1198" s="171">
        <v>0</v>
      </c>
      <c r="I1198" s="171">
        <v>0</v>
      </c>
      <c r="J1198" s="171">
        <v>0</v>
      </c>
      <c r="K1198" s="171">
        <v>0</v>
      </c>
      <c r="L1198" s="171">
        <v>0</v>
      </c>
      <c r="M1198" s="171">
        <v>0</v>
      </c>
      <c r="N1198" s="171">
        <v>0</v>
      </c>
      <c r="O1198" s="171">
        <v>0</v>
      </c>
      <c r="P1198" s="171">
        <v>0</v>
      </c>
      <c r="Q1198" s="171">
        <v>0</v>
      </c>
      <c r="R1198" s="171">
        <v>0</v>
      </c>
      <c r="S1198" s="171">
        <v>500000</v>
      </c>
      <c r="T1198" s="171">
        <v>500000</v>
      </c>
      <c r="U1198" s="171">
        <v>500000</v>
      </c>
      <c r="V1198" s="171">
        <v>500000</v>
      </c>
      <c r="W1198" s="320">
        <v>680406</v>
      </c>
      <c r="X1198" s="320">
        <v>680406</v>
      </c>
      <c r="Y1198" s="171">
        <v>680406</v>
      </c>
      <c r="Z1198" s="171">
        <v>680406</v>
      </c>
      <c r="AA1198" s="169"/>
      <c r="AB1198" s="169"/>
      <c r="AC1198" s="169"/>
      <c r="AD1198" s="169"/>
      <c r="AE1198" s="169"/>
      <c r="AF1198" s="169"/>
      <c r="AG1198" s="169"/>
      <c r="AH1198" s="169"/>
      <c r="AI1198" s="169"/>
      <c r="AJ1198" s="169"/>
      <c r="AK1198" s="169"/>
    </row>
    <row r="1199" spans="2:37" s="168" customFormat="1" ht="14.25" hidden="1" outlineLevel="2">
      <c r="B1199" s="168" t="s">
        <v>2</v>
      </c>
      <c r="D1199" s="5" t="s">
        <v>83</v>
      </c>
      <c r="E1199" s="171">
        <v>0</v>
      </c>
      <c r="F1199" s="171">
        <v>0</v>
      </c>
      <c r="G1199" s="171">
        <v>0</v>
      </c>
      <c r="H1199" s="171">
        <v>0</v>
      </c>
      <c r="I1199" s="171">
        <v>0</v>
      </c>
      <c r="J1199" s="171">
        <v>0</v>
      </c>
      <c r="K1199" s="171">
        <v>0</v>
      </c>
      <c r="L1199" s="171">
        <v>0</v>
      </c>
      <c r="M1199" s="171">
        <v>0</v>
      </c>
      <c r="N1199" s="171">
        <v>0</v>
      </c>
      <c r="O1199" s="171">
        <v>0</v>
      </c>
      <c r="P1199" s="171">
        <v>0</v>
      </c>
      <c r="Q1199" s="171">
        <v>0</v>
      </c>
      <c r="R1199" s="171">
        <v>0</v>
      </c>
      <c r="S1199" s="171">
        <v>500000</v>
      </c>
      <c r="T1199" s="171">
        <v>500000</v>
      </c>
      <c r="U1199" s="171">
        <v>500000</v>
      </c>
      <c r="V1199" s="171">
        <v>500000</v>
      </c>
      <c r="W1199" s="320">
        <v>680406</v>
      </c>
      <c r="X1199" s="320">
        <v>680406</v>
      </c>
      <c r="Y1199" s="171">
        <v>680406</v>
      </c>
      <c r="Z1199" s="171">
        <v>680406</v>
      </c>
      <c r="AA1199" s="169"/>
      <c r="AB1199" s="169"/>
      <c r="AC1199" s="169"/>
      <c r="AD1199" s="169"/>
      <c r="AE1199" s="169"/>
      <c r="AF1199" s="169"/>
      <c r="AG1199" s="169"/>
      <c r="AH1199" s="169"/>
      <c r="AI1199" s="169"/>
      <c r="AJ1199" s="169"/>
      <c r="AK1199" s="169"/>
    </row>
    <row r="1200" spans="2:37" s="168" customFormat="1" ht="14.25" hidden="1" outlineLevel="2">
      <c r="B1200" s="168" t="s">
        <v>2</v>
      </c>
      <c r="D1200" s="5" t="s">
        <v>84</v>
      </c>
      <c r="E1200" s="171">
        <v>0</v>
      </c>
      <c r="F1200" s="171">
        <v>0</v>
      </c>
      <c r="G1200" s="171">
        <v>0</v>
      </c>
      <c r="H1200" s="171">
        <v>0</v>
      </c>
      <c r="I1200" s="171">
        <v>0</v>
      </c>
      <c r="J1200" s="171">
        <v>0</v>
      </c>
      <c r="K1200" s="171">
        <v>0</v>
      </c>
      <c r="L1200" s="171">
        <v>0</v>
      </c>
      <c r="M1200" s="171">
        <v>0</v>
      </c>
      <c r="N1200" s="171">
        <v>0</v>
      </c>
      <c r="O1200" s="171">
        <v>0</v>
      </c>
      <c r="P1200" s="171">
        <v>0</v>
      </c>
      <c r="Q1200" s="171">
        <v>0</v>
      </c>
      <c r="R1200" s="171">
        <v>0</v>
      </c>
      <c r="S1200" s="171">
        <v>500000</v>
      </c>
      <c r="T1200" s="171">
        <v>500000</v>
      </c>
      <c r="U1200" s="171">
        <v>500000</v>
      </c>
      <c r="V1200" s="171">
        <v>500000</v>
      </c>
      <c r="W1200" s="320">
        <v>680406</v>
      </c>
      <c r="X1200" s="320">
        <v>680406</v>
      </c>
      <c r="Y1200" s="171">
        <v>680406</v>
      </c>
      <c r="Z1200" s="171">
        <v>680406</v>
      </c>
      <c r="AA1200" s="169"/>
      <c r="AB1200" s="169"/>
      <c r="AC1200" s="169"/>
      <c r="AD1200" s="169"/>
      <c r="AE1200" s="169"/>
      <c r="AF1200" s="169"/>
      <c r="AG1200" s="169"/>
      <c r="AH1200" s="169"/>
      <c r="AI1200" s="169"/>
      <c r="AJ1200" s="169"/>
      <c r="AK1200" s="169"/>
    </row>
    <row r="1201" spans="2:37" s="168" customFormat="1" ht="14.25" hidden="1" outlineLevel="2">
      <c r="B1201" s="168" t="s">
        <v>2</v>
      </c>
      <c r="D1201" s="5" t="s">
        <v>498</v>
      </c>
      <c r="E1201" s="171">
        <v>0</v>
      </c>
      <c r="F1201" s="171">
        <v>0</v>
      </c>
      <c r="G1201" s="171">
        <v>0</v>
      </c>
      <c r="H1201" s="171">
        <v>0</v>
      </c>
      <c r="I1201" s="171">
        <v>0</v>
      </c>
      <c r="J1201" s="171">
        <v>0</v>
      </c>
      <c r="K1201" s="171">
        <v>0</v>
      </c>
      <c r="L1201" s="171">
        <v>0</v>
      </c>
      <c r="M1201" s="171">
        <v>0</v>
      </c>
      <c r="N1201" s="171">
        <v>0</v>
      </c>
      <c r="O1201" s="171">
        <v>0</v>
      </c>
      <c r="P1201" s="171">
        <v>0</v>
      </c>
      <c r="Q1201" s="171">
        <v>0</v>
      </c>
      <c r="R1201" s="171">
        <v>0</v>
      </c>
      <c r="S1201" s="171">
        <v>500000</v>
      </c>
      <c r="T1201" s="171">
        <v>500000</v>
      </c>
      <c r="U1201" s="171">
        <v>500000</v>
      </c>
      <c r="V1201" s="171">
        <v>500000</v>
      </c>
      <c r="W1201" s="320">
        <v>680406</v>
      </c>
      <c r="X1201" s="320">
        <v>680406</v>
      </c>
      <c r="Y1201" s="171">
        <v>680406</v>
      </c>
      <c r="Z1201" s="171">
        <v>680406</v>
      </c>
      <c r="AA1201" s="169"/>
      <c r="AB1201" s="169"/>
      <c r="AC1201" s="169"/>
      <c r="AD1201" s="169"/>
      <c r="AE1201" s="169"/>
      <c r="AF1201" s="169"/>
      <c r="AG1201" s="169"/>
      <c r="AH1201" s="169"/>
      <c r="AI1201" s="169"/>
      <c r="AJ1201" s="169"/>
      <c r="AK1201" s="169"/>
    </row>
    <row r="1202" spans="2:37" s="168" customFormat="1" ht="14.25" hidden="1" outlineLevel="2">
      <c r="B1202" s="168" t="s">
        <v>2</v>
      </c>
      <c r="D1202" s="5" t="s">
        <v>499</v>
      </c>
      <c r="E1202" s="171">
        <v>0</v>
      </c>
      <c r="F1202" s="171">
        <v>0</v>
      </c>
      <c r="G1202" s="171">
        <v>0</v>
      </c>
      <c r="H1202" s="171">
        <v>0</v>
      </c>
      <c r="I1202" s="171">
        <v>0</v>
      </c>
      <c r="J1202" s="171">
        <v>0</v>
      </c>
      <c r="K1202" s="171">
        <v>0</v>
      </c>
      <c r="L1202" s="171">
        <v>0</v>
      </c>
      <c r="M1202" s="171">
        <v>0</v>
      </c>
      <c r="N1202" s="171">
        <v>0</v>
      </c>
      <c r="O1202" s="171">
        <v>0</v>
      </c>
      <c r="P1202" s="171">
        <v>0</v>
      </c>
      <c r="Q1202" s="171">
        <v>250000</v>
      </c>
      <c r="R1202" s="171">
        <v>250000</v>
      </c>
      <c r="S1202" s="171">
        <v>500000</v>
      </c>
      <c r="T1202" s="171">
        <v>500000</v>
      </c>
      <c r="U1202" s="171">
        <v>500000</v>
      </c>
      <c r="V1202" s="171">
        <v>500000</v>
      </c>
      <c r="W1202" s="320">
        <v>680406</v>
      </c>
      <c r="X1202" s="320">
        <v>680406</v>
      </c>
      <c r="Y1202" s="171">
        <v>680406</v>
      </c>
      <c r="Z1202" s="171">
        <v>680406</v>
      </c>
      <c r="AA1202" s="169"/>
      <c r="AB1202" s="169"/>
      <c r="AC1202" s="169"/>
      <c r="AD1202" s="169"/>
      <c r="AE1202" s="169"/>
      <c r="AF1202" s="169"/>
      <c r="AG1202" s="169"/>
      <c r="AH1202" s="169"/>
      <c r="AI1202" s="169"/>
      <c r="AJ1202" s="169"/>
      <c r="AK1202" s="169"/>
    </row>
    <row r="1203" spans="2:37" s="168" customFormat="1" ht="14.25" hidden="1" outlineLevel="2">
      <c r="B1203" s="168" t="s">
        <v>2</v>
      </c>
      <c r="D1203" s="5" t="s">
        <v>87</v>
      </c>
      <c r="E1203" s="171">
        <v>0</v>
      </c>
      <c r="F1203" s="171">
        <v>0</v>
      </c>
      <c r="G1203" s="171">
        <v>0</v>
      </c>
      <c r="H1203" s="171">
        <v>0</v>
      </c>
      <c r="I1203" s="171">
        <v>0</v>
      </c>
      <c r="J1203" s="171">
        <v>0</v>
      </c>
      <c r="K1203" s="171">
        <v>0</v>
      </c>
      <c r="L1203" s="171">
        <v>0</v>
      </c>
      <c r="M1203" s="171">
        <v>0</v>
      </c>
      <c r="N1203" s="171">
        <v>0</v>
      </c>
      <c r="O1203" s="171">
        <v>0</v>
      </c>
      <c r="P1203" s="171">
        <v>0</v>
      </c>
      <c r="Q1203" s="171">
        <v>0</v>
      </c>
      <c r="R1203" s="171">
        <v>0</v>
      </c>
      <c r="S1203" s="171">
        <v>500000</v>
      </c>
      <c r="T1203" s="171">
        <v>500000</v>
      </c>
      <c r="U1203" s="171">
        <v>500000</v>
      </c>
      <c r="V1203" s="171">
        <v>500000</v>
      </c>
      <c r="W1203" s="320">
        <v>680406</v>
      </c>
      <c r="X1203" s="320">
        <v>680406</v>
      </c>
      <c r="Y1203" s="171">
        <v>680406</v>
      </c>
      <c r="Z1203" s="171">
        <v>680406</v>
      </c>
      <c r="AA1203" s="169"/>
      <c r="AB1203" s="169"/>
      <c r="AC1203" s="169"/>
      <c r="AD1203" s="169"/>
      <c r="AE1203" s="169"/>
      <c r="AF1203" s="169"/>
      <c r="AG1203" s="169"/>
      <c r="AH1203" s="169"/>
      <c r="AI1203" s="169"/>
      <c r="AJ1203" s="169"/>
      <c r="AK1203" s="169"/>
    </row>
    <row r="1204" spans="2:37" s="168" customFormat="1" ht="14.25" hidden="1" outlineLevel="2">
      <c r="B1204" s="168" t="s">
        <v>2</v>
      </c>
      <c r="D1204" s="5" t="s">
        <v>88</v>
      </c>
      <c r="E1204" s="171">
        <v>0</v>
      </c>
      <c r="F1204" s="171">
        <v>0</v>
      </c>
      <c r="G1204" s="171">
        <v>0</v>
      </c>
      <c r="H1204" s="171">
        <v>0</v>
      </c>
      <c r="I1204" s="171">
        <v>0</v>
      </c>
      <c r="J1204" s="171">
        <v>0</v>
      </c>
      <c r="K1204" s="171">
        <v>0</v>
      </c>
      <c r="L1204" s="171">
        <v>0</v>
      </c>
      <c r="M1204" s="171">
        <v>0</v>
      </c>
      <c r="N1204" s="171">
        <v>0</v>
      </c>
      <c r="O1204" s="171">
        <v>0</v>
      </c>
      <c r="P1204" s="171">
        <v>0</v>
      </c>
      <c r="Q1204" s="171">
        <v>0</v>
      </c>
      <c r="R1204" s="171">
        <v>0</v>
      </c>
      <c r="S1204" s="171">
        <v>500000</v>
      </c>
      <c r="T1204" s="171">
        <v>500000</v>
      </c>
      <c r="U1204" s="171">
        <v>500000</v>
      </c>
      <c r="V1204" s="171">
        <v>500000</v>
      </c>
      <c r="W1204" s="320">
        <v>680406</v>
      </c>
      <c r="X1204" s="320">
        <v>680406</v>
      </c>
      <c r="Y1204" s="171">
        <v>680406</v>
      </c>
      <c r="Z1204" s="171">
        <v>680406</v>
      </c>
      <c r="AA1204" s="169"/>
      <c r="AB1204" s="169"/>
      <c r="AC1204" s="169"/>
      <c r="AD1204" s="169"/>
      <c r="AE1204" s="169"/>
      <c r="AF1204" s="169"/>
      <c r="AG1204" s="169"/>
      <c r="AH1204" s="169"/>
      <c r="AI1204" s="169"/>
      <c r="AJ1204" s="169"/>
      <c r="AK1204" s="169"/>
    </row>
    <row r="1205" spans="2:37" s="168" customFormat="1" ht="14.25" hidden="1" outlineLevel="2">
      <c r="B1205" s="168" t="s">
        <v>2</v>
      </c>
      <c r="D1205" s="5" t="s">
        <v>89</v>
      </c>
      <c r="E1205" s="171">
        <v>0</v>
      </c>
      <c r="F1205" s="171">
        <v>0</v>
      </c>
      <c r="G1205" s="171">
        <v>0</v>
      </c>
      <c r="H1205" s="171">
        <v>0</v>
      </c>
      <c r="I1205" s="171">
        <v>0</v>
      </c>
      <c r="J1205" s="171">
        <v>0</v>
      </c>
      <c r="K1205" s="171">
        <v>0</v>
      </c>
      <c r="L1205" s="171">
        <v>0</v>
      </c>
      <c r="M1205" s="171">
        <v>0</v>
      </c>
      <c r="N1205" s="171">
        <v>0</v>
      </c>
      <c r="O1205" s="171">
        <v>0</v>
      </c>
      <c r="P1205" s="171">
        <v>0</v>
      </c>
      <c r="Q1205" s="171">
        <v>0</v>
      </c>
      <c r="R1205" s="171">
        <v>0</v>
      </c>
      <c r="S1205" s="171">
        <v>500000</v>
      </c>
      <c r="T1205" s="171">
        <v>500000</v>
      </c>
      <c r="U1205" s="171">
        <v>500000</v>
      </c>
      <c r="V1205" s="171">
        <v>500000</v>
      </c>
      <c r="W1205" s="320">
        <v>680406</v>
      </c>
      <c r="X1205" s="320">
        <v>680406</v>
      </c>
      <c r="Y1205" s="171">
        <v>680406</v>
      </c>
      <c r="Z1205" s="171">
        <v>680406</v>
      </c>
      <c r="AA1205" s="169"/>
      <c r="AB1205" s="169"/>
      <c r="AC1205" s="169"/>
      <c r="AD1205" s="169"/>
      <c r="AE1205" s="169"/>
      <c r="AF1205" s="169"/>
      <c r="AG1205" s="169"/>
      <c r="AH1205" s="169"/>
      <c r="AI1205" s="169"/>
      <c r="AJ1205" s="169"/>
      <c r="AK1205" s="169"/>
    </row>
    <row r="1206" spans="2:37" s="168" customFormat="1" ht="14.25" hidden="1" outlineLevel="2">
      <c r="B1206" s="168" t="s">
        <v>2</v>
      </c>
      <c r="D1206" s="5" t="s">
        <v>90</v>
      </c>
      <c r="E1206" s="171">
        <v>0</v>
      </c>
      <c r="F1206" s="171">
        <v>0</v>
      </c>
      <c r="G1206" s="171">
        <v>0</v>
      </c>
      <c r="H1206" s="171">
        <v>0</v>
      </c>
      <c r="I1206" s="171">
        <v>0</v>
      </c>
      <c r="J1206" s="171">
        <v>0</v>
      </c>
      <c r="K1206" s="171">
        <v>0</v>
      </c>
      <c r="L1206" s="171">
        <v>0</v>
      </c>
      <c r="M1206" s="171">
        <v>0</v>
      </c>
      <c r="N1206" s="171">
        <v>0</v>
      </c>
      <c r="O1206" s="171">
        <v>0</v>
      </c>
      <c r="P1206" s="171">
        <v>0</v>
      </c>
      <c r="Q1206" s="171">
        <v>0</v>
      </c>
      <c r="R1206" s="171">
        <v>0</v>
      </c>
      <c r="S1206" s="171">
        <v>500000</v>
      </c>
      <c r="T1206" s="171">
        <v>500000</v>
      </c>
      <c r="U1206" s="171">
        <v>500000</v>
      </c>
      <c r="V1206" s="171">
        <v>500000</v>
      </c>
      <c r="W1206" s="320">
        <v>680406</v>
      </c>
      <c r="X1206" s="320">
        <v>680406</v>
      </c>
      <c r="Y1206" s="171">
        <v>680406</v>
      </c>
      <c r="Z1206" s="171">
        <v>680406</v>
      </c>
      <c r="AA1206" s="169"/>
      <c r="AB1206" s="169"/>
      <c r="AC1206" s="169"/>
      <c r="AD1206" s="169"/>
      <c r="AE1206" s="169"/>
      <c r="AF1206" s="169"/>
      <c r="AG1206" s="169"/>
      <c r="AH1206" s="169"/>
      <c r="AI1206" s="169"/>
      <c r="AJ1206" s="169"/>
      <c r="AK1206" s="169"/>
    </row>
    <row r="1207" spans="2:37" s="168" customFormat="1" ht="14.25" hidden="1" outlineLevel="2">
      <c r="B1207" s="168" t="s">
        <v>2</v>
      </c>
      <c r="D1207" s="5" t="s">
        <v>500</v>
      </c>
      <c r="E1207" s="171">
        <v>0</v>
      </c>
      <c r="F1207" s="171">
        <v>0</v>
      </c>
      <c r="G1207" s="171">
        <v>0</v>
      </c>
      <c r="H1207" s="171">
        <v>0</v>
      </c>
      <c r="I1207" s="171">
        <v>0</v>
      </c>
      <c r="J1207" s="171">
        <v>0</v>
      </c>
      <c r="K1207" s="171">
        <v>0</v>
      </c>
      <c r="L1207" s="171">
        <v>0</v>
      </c>
      <c r="M1207" s="171">
        <v>0</v>
      </c>
      <c r="N1207" s="171">
        <v>0</v>
      </c>
      <c r="O1207" s="171">
        <v>359541</v>
      </c>
      <c r="P1207" s="171">
        <v>349717</v>
      </c>
      <c r="Q1207" s="171">
        <v>250000</v>
      </c>
      <c r="R1207" s="171">
        <v>250000</v>
      </c>
      <c r="S1207" s="171">
        <v>500000</v>
      </c>
      <c r="T1207" s="171">
        <v>500000</v>
      </c>
      <c r="U1207" s="171">
        <v>500000</v>
      </c>
      <c r="V1207" s="171">
        <v>500000</v>
      </c>
      <c r="W1207" s="320">
        <v>680406</v>
      </c>
      <c r="X1207" s="320">
        <v>680406</v>
      </c>
      <c r="Y1207" s="171">
        <v>680406</v>
      </c>
      <c r="Z1207" s="171">
        <v>680406</v>
      </c>
      <c r="AA1207" s="169"/>
      <c r="AB1207" s="169"/>
      <c r="AC1207" s="169"/>
      <c r="AD1207" s="169"/>
      <c r="AE1207" s="169"/>
      <c r="AF1207" s="169"/>
      <c r="AG1207" s="169"/>
      <c r="AH1207" s="169"/>
      <c r="AI1207" s="169"/>
      <c r="AJ1207" s="169"/>
      <c r="AK1207" s="169"/>
    </row>
    <row r="1208" spans="2:37" s="168" customFormat="1" ht="14.25" hidden="1" outlineLevel="2">
      <c r="B1208" s="168" t="s">
        <v>2</v>
      </c>
      <c r="D1208" s="5" t="s">
        <v>92</v>
      </c>
      <c r="E1208" s="171">
        <v>0</v>
      </c>
      <c r="F1208" s="171">
        <v>0</v>
      </c>
      <c r="G1208" s="171">
        <v>0</v>
      </c>
      <c r="H1208" s="171">
        <v>0</v>
      </c>
      <c r="I1208" s="171">
        <v>0</v>
      </c>
      <c r="J1208" s="171">
        <v>0</v>
      </c>
      <c r="K1208" s="171">
        <v>0</v>
      </c>
      <c r="L1208" s="171">
        <v>0</v>
      </c>
      <c r="M1208" s="171">
        <v>0</v>
      </c>
      <c r="N1208" s="171">
        <v>0</v>
      </c>
      <c r="O1208" s="171">
        <v>0</v>
      </c>
      <c r="P1208" s="171">
        <v>0</v>
      </c>
      <c r="Q1208" s="171">
        <v>0</v>
      </c>
      <c r="R1208" s="171">
        <v>0</v>
      </c>
      <c r="S1208" s="171">
        <v>500000</v>
      </c>
      <c r="T1208" s="171">
        <v>500000</v>
      </c>
      <c r="U1208" s="171">
        <v>500000</v>
      </c>
      <c r="V1208" s="171">
        <v>500000</v>
      </c>
      <c r="W1208" s="320">
        <v>680406</v>
      </c>
      <c r="X1208" s="320">
        <v>680406</v>
      </c>
      <c r="Y1208" s="171">
        <v>680406</v>
      </c>
      <c r="Z1208" s="171">
        <v>680406</v>
      </c>
      <c r="AA1208" s="169"/>
      <c r="AB1208" s="169"/>
      <c r="AC1208" s="169"/>
      <c r="AD1208" s="169"/>
      <c r="AE1208" s="169"/>
      <c r="AF1208" s="169"/>
      <c r="AG1208" s="169"/>
      <c r="AH1208" s="169"/>
      <c r="AI1208" s="169"/>
      <c r="AJ1208" s="169"/>
      <c r="AK1208" s="169"/>
    </row>
    <row r="1209" spans="2:37" s="168" customFormat="1" ht="14.25" hidden="1" outlineLevel="2">
      <c r="B1209" s="168" t="s">
        <v>2</v>
      </c>
      <c r="D1209" s="5" t="s">
        <v>93</v>
      </c>
      <c r="E1209" s="171">
        <v>0</v>
      </c>
      <c r="F1209" s="171">
        <v>0</v>
      </c>
      <c r="G1209" s="171">
        <v>0</v>
      </c>
      <c r="H1209" s="171">
        <v>0</v>
      </c>
      <c r="I1209" s="171">
        <v>0</v>
      </c>
      <c r="J1209" s="171">
        <v>0</v>
      </c>
      <c r="K1209" s="171">
        <v>0</v>
      </c>
      <c r="L1209" s="171">
        <v>0</v>
      </c>
      <c r="M1209" s="171">
        <v>0</v>
      </c>
      <c r="N1209" s="171">
        <v>0</v>
      </c>
      <c r="O1209" s="171">
        <v>0</v>
      </c>
      <c r="P1209" s="171">
        <v>0</v>
      </c>
      <c r="Q1209" s="171">
        <v>0</v>
      </c>
      <c r="R1209" s="171">
        <v>0</v>
      </c>
      <c r="S1209" s="171">
        <v>500000</v>
      </c>
      <c r="T1209" s="171">
        <v>500000</v>
      </c>
      <c r="U1209" s="171">
        <v>500000</v>
      </c>
      <c r="V1209" s="171">
        <v>500000</v>
      </c>
      <c r="W1209" s="320">
        <v>680406</v>
      </c>
      <c r="X1209" s="320">
        <v>680406</v>
      </c>
      <c r="Y1209" s="171">
        <v>680406</v>
      </c>
      <c r="Z1209" s="171">
        <v>680406</v>
      </c>
      <c r="AA1209" s="169"/>
      <c r="AB1209" s="169"/>
      <c r="AC1209" s="169"/>
      <c r="AD1209" s="169"/>
      <c r="AE1209" s="169"/>
      <c r="AF1209" s="169"/>
      <c r="AG1209" s="169"/>
      <c r="AH1209" s="169"/>
      <c r="AI1209" s="169"/>
      <c r="AJ1209" s="169"/>
      <c r="AK1209" s="169"/>
    </row>
    <row r="1210" spans="2:37" s="168" customFormat="1" ht="14.25" hidden="1" outlineLevel="2">
      <c r="B1210" s="168" t="s">
        <v>2</v>
      </c>
      <c r="D1210" s="5" t="s">
        <v>94</v>
      </c>
      <c r="E1210" s="171">
        <v>0</v>
      </c>
      <c r="F1210" s="171">
        <v>0</v>
      </c>
      <c r="G1210" s="171">
        <v>0</v>
      </c>
      <c r="H1210" s="171">
        <v>0</v>
      </c>
      <c r="I1210" s="171">
        <v>0</v>
      </c>
      <c r="J1210" s="171">
        <v>0</v>
      </c>
      <c r="K1210" s="171">
        <v>0</v>
      </c>
      <c r="L1210" s="171">
        <v>0</v>
      </c>
      <c r="M1210" s="171">
        <v>0</v>
      </c>
      <c r="N1210" s="171">
        <v>0</v>
      </c>
      <c r="O1210" s="171">
        <v>35133</v>
      </c>
      <c r="P1210" s="171">
        <v>34171</v>
      </c>
      <c r="Q1210" s="171">
        <v>250000</v>
      </c>
      <c r="R1210" s="171">
        <v>250000</v>
      </c>
      <c r="S1210" s="171">
        <v>500000</v>
      </c>
      <c r="T1210" s="171">
        <v>500000</v>
      </c>
      <c r="U1210" s="171">
        <v>500000</v>
      </c>
      <c r="V1210" s="171">
        <v>500000</v>
      </c>
      <c r="W1210" s="320">
        <v>680406</v>
      </c>
      <c r="X1210" s="320">
        <v>680406</v>
      </c>
      <c r="Y1210" s="171">
        <v>680406</v>
      </c>
      <c r="Z1210" s="171">
        <v>680406</v>
      </c>
      <c r="AA1210" s="169"/>
      <c r="AB1210" s="169"/>
      <c r="AC1210" s="169"/>
      <c r="AD1210" s="169"/>
      <c r="AE1210" s="169"/>
      <c r="AF1210" s="169"/>
      <c r="AG1210" s="169"/>
      <c r="AH1210" s="169"/>
      <c r="AI1210" s="169"/>
      <c r="AJ1210" s="169"/>
      <c r="AK1210" s="169"/>
    </row>
    <row r="1211" spans="2:37" s="168" customFormat="1" ht="14.25" hidden="1" outlineLevel="2">
      <c r="B1211" s="168" t="s">
        <v>2</v>
      </c>
      <c r="D1211" s="5" t="s">
        <v>95</v>
      </c>
      <c r="E1211" s="171">
        <v>0</v>
      </c>
      <c r="F1211" s="171">
        <v>0</v>
      </c>
      <c r="G1211" s="171">
        <v>0</v>
      </c>
      <c r="H1211" s="171">
        <v>0</v>
      </c>
      <c r="I1211" s="171">
        <v>0</v>
      </c>
      <c r="J1211" s="171">
        <v>0</v>
      </c>
      <c r="K1211" s="171">
        <v>0</v>
      </c>
      <c r="L1211" s="171">
        <v>0</v>
      </c>
      <c r="M1211" s="171">
        <v>0</v>
      </c>
      <c r="N1211" s="171">
        <v>0</v>
      </c>
      <c r="O1211" s="171">
        <v>0</v>
      </c>
      <c r="P1211" s="171">
        <v>0</v>
      </c>
      <c r="Q1211" s="171">
        <v>250000</v>
      </c>
      <c r="R1211" s="171">
        <v>250000</v>
      </c>
      <c r="S1211" s="171">
        <v>500000</v>
      </c>
      <c r="T1211" s="171">
        <v>500000</v>
      </c>
      <c r="U1211" s="171">
        <v>500000</v>
      </c>
      <c r="V1211" s="171">
        <v>500000</v>
      </c>
      <c r="W1211" s="320">
        <v>680406</v>
      </c>
      <c r="X1211" s="320">
        <v>680406</v>
      </c>
      <c r="Y1211" s="171">
        <v>680406</v>
      </c>
      <c r="Z1211" s="171">
        <v>680406</v>
      </c>
      <c r="AA1211" s="169"/>
      <c r="AB1211" s="169"/>
      <c r="AC1211" s="169"/>
      <c r="AD1211" s="169"/>
      <c r="AE1211" s="169"/>
      <c r="AF1211" s="169"/>
      <c r="AG1211" s="169"/>
      <c r="AH1211" s="169"/>
      <c r="AI1211" s="169"/>
      <c r="AJ1211" s="169"/>
      <c r="AK1211" s="169"/>
    </row>
    <row r="1212" spans="2:37" s="168" customFormat="1" ht="14.25" hidden="1" outlineLevel="2">
      <c r="B1212" s="168" t="s">
        <v>2</v>
      </c>
      <c r="D1212" s="170" t="s">
        <v>254</v>
      </c>
      <c r="E1212" s="171">
        <f t="shared" ref="E1212:Z1212" si="360">SUM(E1162:E1211)</f>
        <v>0</v>
      </c>
      <c r="F1212" s="171">
        <f t="shared" si="360"/>
        <v>0</v>
      </c>
      <c r="G1212" s="171">
        <f t="shared" si="360"/>
        <v>0</v>
      </c>
      <c r="H1212" s="171">
        <f t="shared" si="360"/>
        <v>0</v>
      </c>
      <c r="I1212" s="171">
        <f t="shared" si="360"/>
        <v>0</v>
      </c>
      <c r="J1212" s="171">
        <f t="shared" si="360"/>
        <v>0</v>
      </c>
      <c r="K1212" s="171">
        <f t="shared" si="360"/>
        <v>0</v>
      </c>
      <c r="L1212" s="171">
        <f t="shared" si="360"/>
        <v>0</v>
      </c>
      <c r="M1212" s="171">
        <f t="shared" si="360"/>
        <v>600780</v>
      </c>
      <c r="N1212" s="171">
        <f t="shared" si="360"/>
        <v>600780</v>
      </c>
      <c r="O1212" s="171">
        <f t="shared" si="360"/>
        <v>2918867</v>
      </c>
      <c r="P1212" s="171">
        <f t="shared" si="360"/>
        <v>2843335</v>
      </c>
      <c r="Q1212" s="171">
        <f t="shared" si="360"/>
        <v>2250000</v>
      </c>
      <c r="R1212" s="171">
        <f t="shared" si="360"/>
        <v>2250000</v>
      </c>
      <c r="S1212" s="171">
        <f t="shared" si="360"/>
        <v>25000000</v>
      </c>
      <c r="T1212" s="171">
        <f t="shared" si="360"/>
        <v>25000000</v>
      </c>
      <c r="U1212" s="171">
        <f t="shared" si="360"/>
        <v>25000000</v>
      </c>
      <c r="V1212" s="171">
        <f t="shared" si="360"/>
        <v>25000000</v>
      </c>
      <c r="W1212" s="171">
        <f t="shared" si="360"/>
        <v>34020300</v>
      </c>
      <c r="X1212" s="171">
        <f t="shared" si="360"/>
        <v>34020300</v>
      </c>
      <c r="Y1212" s="171">
        <f t="shared" si="360"/>
        <v>34020300</v>
      </c>
      <c r="Z1212" s="171">
        <f t="shared" si="360"/>
        <v>34020300</v>
      </c>
      <c r="AA1212" s="169"/>
      <c r="AB1212" s="169"/>
      <c r="AC1212" s="169"/>
      <c r="AD1212" s="169"/>
      <c r="AE1212" s="169"/>
      <c r="AF1212" s="169"/>
      <c r="AG1212" s="169"/>
      <c r="AH1212" s="169"/>
      <c r="AI1212" s="169"/>
      <c r="AJ1212" s="169"/>
      <c r="AK1212" s="169"/>
    </row>
    <row r="1213" spans="2:37" s="168" customFormat="1" ht="14.25" hidden="1" outlineLevel="2">
      <c r="D1213" s="170"/>
      <c r="E1213" s="171"/>
      <c r="F1213" s="171"/>
      <c r="G1213" s="171"/>
      <c r="H1213" s="171"/>
      <c r="I1213" s="171"/>
      <c r="J1213" s="171"/>
      <c r="K1213" s="171"/>
      <c r="L1213" s="171"/>
      <c r="M1213" s="171"/>
      <c r="N1213" s="171"/>
      <c r="O1213" s="171"/>
      <c r="P1213" s="171"/>
      <c r="Q1213" s="171"/>
      <c r="R1213" s="171"/>
      <c r="S1213" s="171"/>
      <c r="T1213" s="171"/>
      <c r="U1213" s="171"/>
      <c r="V1213" s="171"/>
      <c r="W1213" s="171"/>
      <c r="X1213" s="171"/>
      <c r="Y1213" s="171"/>
      <c r="Z1213" s="171"/>
      <c r="AA1213" s="169"/>
      <c r="AB1213" s="169"/>
      <c r="AC1213" s="169"/>
      <c r="AD1213" s="169"/>
      <c r="AE1213" s="169"/>
      <c r="AF1213" s="169"/>
      <c r="AG1213" s="169"/>
      <c r="AH1213" s="169"/>
      <c r="AI1213" s="169"/>
      <c r="AJ1213" s="169"/>
      <c r="AK1213" s="169"/>
    </row>
    <row r="1214" spans="2:37" s="168" customFormat="1" ht="14.25" hidden="1" outlineLevel="1" collapsed="1">
      <c r="D1214" s="6" t="s">
        <v>229</v>
      </c>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69"/>
      <c r="AB1214" s="169"/>
      <c r="AC1214" s="169"/>
      <c r="AD1214" s="169"/>
      <c r="AE1214" s="169"/>
      <c r="AF1214" s="169"/>
      <c r="AG1214" s="169"/>
      <c r="AH1214" s="169"/>
      <c r="AI1214" s="169"/>
      <c r="AJ1214" s="169"/>
      <c r="AK1214" s="169"/>
    </row>
    <row r="1215" spans="2:37" s="168" customFormat="1" ht="14.25" hidden="1" outlineLevel="2">
      <c r="B1215" s="168" t="s">
        <v>2</v>
      </c>
      <c r="D1215" s="5" t="s">
        <v>484</v>
      </c>
      <c r="E1215" s="171">
        <v>0</v>
      </c>
      <c r="F1215" s="171">
        <v>0</v>
      </c>
      <c r="G1215" s="171">
        <v>0</v>
      </c>
      <c r="H1215" s="171">
        <v>0</v>
      </c>
      <c r="I1215" s="171">
        <v>0</v>
      </c>
      <c r="J1215" s="171">
        <v>0</v>
      </c>
      <c r="K1215" s="171">
        <v>0</v>
      </c>
      <c r="L1215" s="171">
        <v>0</v>
      </c>
      <c r="M1215" s="171">
        <v>0</v>
      </c>
      <c r="N1215" s="171">
        <v>0</v>
      </c>
      <c r="O1215" s="171">
        <v>0</v>
      </c>
      <c r="P1215" s="171">
        <v>0</v>
      </c>
      <c r="Q1215" s="171">
        <v>0</v>
      </c>
      <c r="R1215" s="171">
        <v>0</v>
      </c>
      <c r="S1215" s="171">
        <v>6814491</v>
      </c>
      <c r="T1215" s="171">
        <v>6814491</v>
      </c>
      <c r="U1215" s="171">
        <v>6653203</v>
      </c>
      <c r="V1215" s="171">
        <v>6653203</v>
      </c>
      <c r="W1215" s="171">
        <v>7194361</v>
      </c>
      <c r="X1215" s="171">
        <v>7194361</v>
      </c>
      <c r="Y1215" s="171">
        <v>9160109</v>
      </c>
      <c r="Z1215" s="171">
        <v>9160109</v>
      </c>
      <c r="AA1215" s="169"/>
      <c r="AB1215" s="169"/>
      <c r="AC1215" s="169"/>
      <c r="AD1215" s="169"/>
      <c r="AE1215" s="169"/>
      <c r="AF1215" s="169"/>
      <c r="AG1215" s="169"/>
      <c r="AH1215" s="169"/>
      <c r="AI1215" s="169"/>
      <c r="AJ1215" s="169"/>
      <c r="AK1215" s="169"/>
    </row>
    <row r="1216" spans="2:37" s="168" customFormat="1" ht="14.25" hidden="1" outlineLevel="2">
      <c r="B1216" s="168" t="s">
        <v>2</v>
      </c>
      <c r="D1216" s="5" t="s">
        <v>48</v>
      </c>
      <c r="E1216" s="171">
        <v>0</v>
      </c>
      <c r="F1216" s="171">
        <v>0</v>
      </c>
      <c r="G1216" s="171">
        <v>0</v>
      </c>
      <c r="H1216" s="171">
        <v>0</v>
      </c>
      <c r="I1216" s="171">
        <v>0</v>
      </c>
      <c r="J1216" s="171">
        <v>0</v>
      </c>
      <c r="K1216" s="171">
        <v>0</v>
      </c>
      <c r="L1216" s="171">
        <v>0</v>
      </c>
      <c r="M1216" s="171">
        <v>0</v>
      </c>
      <c r="N1216" s="171">
        <v>0</v>
      </c>
      <c r="O1216" s="171">
        <v>0</v>
      </c>
      <c r="P1216" s="171">
        <v>0</v>
      </c>
      <c r="Q1216" s="171">
        <v>0</v>
      </c>
      <c r="R1216" s="171">
        <v>0</v>
      </c>
      <c r="S1216" s="171">
        <v>650959</v>
      </c>
      <c r="T1216" s="171">
        <v>650959</v>
      </c>
      <c r="U1216" s="171">
        <v>657879</v>
      </c>
      <c r="V1216" s="171">
        <v>657879</v>
      </c>
      <c r="W1216" s="171">
        <v>721245</v>
      </c>
      <c r="X1216" s="171">
        <v>721244</v>
      </c>
      <c r="Y1216" s="171">
        <v>964083</v>
      </c>
      <c r="Z1216" s="171">
        <v>964083</v>
      </c>
      <c r="AA1216" s="169"/>
      <c r="AB1216" s="169"/>
      <c r="AC1216" s="169"/>
      <c r="AD1216" s="169"/>
      <c r="AE1216" s="169"/>
      <c r="AF1216" s="169"/>
      <c r="AG1216" s="169"/>
      <c r="AH1216" s="169"/>
      <c r="AI1216" s="169"/>
      <c r="AJ1216" s="169"/>
      <c r="AK1216" s="169"/>
    </row>
    <row r="1217" spans="2:37" s="168" customFormat="1" ht="14.25" hidden="1" outlineLevel="2">
      <c r="B1217" s="168" t="s">
        <v>2</v>
      </c>
      <c r="D1217" s="5" t="s">
        <v>49</v>
      </c>
      <c r="E1217" s="171">
        <v>0</v>
      </c>
      <c r="F1217" s="171">
        <v>0</v>
      </c>
      <c r="G1217" s="171">
        <v>0</v>
      </c>
      <c r="H1217" s="171">
        <v>0</v>
      </c>
      <c r="I1217" s="171">
        <v>0</v>
      </c>
      <c r="J1217" s="171">
        <v>0</v>
      </c>
      <c r="K1217" s="171">
        <v>0</v>
      </c>
      <c r="L1217" s="171">
        <v>0</v>
      </c>
      <c r="M1217" s="171">
        <v>0</v>
      </c>
      <c r="N1217" s="171">
        <v>0</v>
      </c>
      <c r="O1217" s="171">
        <v>0</v>
      </c>
      <c r="P1217" s="171">
        <v>0</v>
      </c>
      <c r="Q1217" s="171">
        <v>0</v>
      </c>
      <c r="R1217" s="171">
        <v>0</v>
      </c>
      <c r="S1217" s="171">
        <v>1188098</v>
      </c>
      <c r="T1217" s="171">
        <v>1188098</v>
      </c>
      <c r="U1217" s="171">
        <v>1253556</v>
      </c>
      <c r="V1217" s="171">
        <v>1253555</v>
      </c>
      <c r="W1217" s="171">
        <v>1370928</v>
      </c>
      <c r="X1217" s="171">
        <v>1370928</v>
      </c>
      <c r="Y1217" s="171">
        <v>1716038</v>
      </c>
      <c r="Z1217" s="171">
        <v>1716037</v>
      </c>
      <c r="AA1217" s="169"/>
      <c r="AB1217" s="169"/>
      <c r="AC1217" s="169"/>
      <c r="AD1217" s="169"/>
      <c r="AE1217" s="169"/>
      <c r="AF1217" s="169"/>
      <c r="AG1217" s="169"/>
      <c r="AH1217" s="169"/>
      <c r="AI1217" s="169"/>
      <c r="AJ1217" s="169"/>
      <c r="AK1217" s="169"/>
    </row>
    <row r="1218" spans="2:37" s="168" customFormat="1" ht="14.25" hidden="1" outlineLevel="2">
      <c r="B1218" s="168" t="s">
        <v>2</v>
      </c>
      <c r="D1218" s="5" t="s">
        <v>50</v>
      </c>
      <c r="E1218" s="171">
        <v>0</v>
      </c>
      <c r="F1218" s="171">
        <v>0</v>
      </c>
      <c r="G1218" s="171">
        <v>0</v>
      </c>
      <c r="H1218" s="171">
        <v>0</v>
      </c>
      <c r="I1218" s="171">
        <v>0</v>
      </c>
      <c r="J1218" s="171">
        <v>0</v>
      </c>
      <c r="K1218" s="171">
        <v>0</v>
      </c>
      <c r="L1218" s="171">
        <v>0</v>
      </c>
      <c r="M1218" s="171">
        <v>0</v>
      </c>
      <c r="N1218" s="171">
        <v>0</v>
      </c>
      <c r="O1218" s="171">
        <v>0</v>
      </c>
      <c r="P1218" s="171">
        <v>0</v>
      </c>
      <c r="Q1218" s="171">
        <v>0</v>
      </c>
      <c r="R1218" s="171">
        <v>0</v>
      </c>
      <c r="S1218" s="171">
        <v>628042</v>
      </c>
      <c r="T1218" s="171">
        <v>628042</v>
      </c>
      <c r="U1218" s="171">
        <v>589356</v>
      </c>
      <c r="V1218" s="171">
        <v>589355</v>
      </c>
      <c r="W1218" s="171">
        <v>639740</v>
      </c>
      <c r="X1218" s="171">
        <v>639740</v>
      </c>
      <c r="Y1218" s="171">
        <v>830529</v>
      </c>
      <c r="Z1218" s="171">
        <v>830529</v>
      </c>
      <c r="AA1218" s="169"/>
      <c r="AB1218" s="169"/>
      <c r="AC1218" s="169"/>
      <c r="AD1218" s="169"/>
      <c r="AE1218" s="169"/>
      <c r="AF1218" s="169"/>
      <c r="AG1218" s="169"/>
      <c r="AH1218" s="169"/>
      <c r="AI1218" s="169"/>
      <c r="AJ1218" s="169"/>
      <c r="AK1218" s="169"/>
    </row>
    <row r="1219" spans="2:37" s="168" customFormat="1" ht="14.25" hidden="1" outlineLevel="2">
      <c r="B1219" s="168" t="s">
        <v>2</v>
      </c>
      <c r="D1219" s="5" t="s">
        <v>51</v>
      </c>
      <c r="E1219" s="171">
        <v>0</v>
      </c>
      <c r="F1219" s="171">
        <v>0</v>
      </c>
      <c r="G1219" s="171">
        <v>0</v>
      </c>
      <c r="H1219" s="171">
        <v>0</v>
      </c>
      <c r="I1219" s="171">
        <v>0</v>
      </c>
      <c r="J1219" s="171">
        <v>0</v>
      </c>
      <c r="K1219" s="171">
        <v>0</v>
      </c>
      <c r="L1219" s="171">
        <v>0</v>
      </c>
      <c r="M1219" s="171">
        <v>0</v>
      </c>
      <c r="N1219" s="171">
        <v>0</v>
      </c>
      <c r="O1219" s="171">
        <v>0</v>
      </c>
      <c r="P1219" s="171">
        <v>0</v>
      </c>
      <c r="Q1219" s="171">
        <v>0</v>
      </c>
      <c r="R1219" s="171">
        <v>0</v>
      </c>
      <c r="S1219" s="171">
        <v>5539702</v>
      </c>
      <c r="T1219" s="171">
        <v>5539702</v>
      </c>
      <c r="U1219" s="171">
        <v>4915878</v>
      </c>
      <c r="V1219" s="171">
        <v>4915877</v>
      </c>
      <c r="W1219" s="171">
        <v>5148159</v>
      </c>
      <c r="X1219" s="171">
        <v>5148158</v>
      </c>
      <c r="Y1219" s="171">
        <v>6599466</v>
      </c>
      <c r="Z1219" s="171">
        <v>6599466</v>
      </c>
      <c r="AA1219" s="169"/>
      <c r="AB1219" s="169"/>
      <c r="AC1219" s="169"/>
      <c r="AD1219" s="169"/>
      <c r="AE1219" s="169"/>
      <c r="AF1219" s="169"/>
      <c r="AG1219" s="169"/>
      <c r="AH1219" s="169"/>
      <c r="AI1219" s="169"/>
      <c r="AJ1219" s="169"/>
      <c r="AK1219" s="169"/>
    </row>
    <row r="1220" spans="2:37" s="168" customFormat="1" ht="14.25" hidden="1" outlineLevel="2">
      <c r="B1220" s="168" t="s">
        <v>2</v>
      </c>
      <c r="D1220" s="5" t="s">
        <v>52</v>
      </c>
      <c r="E1220" s="171">
        <v>0</v>
      </c>
      <c r="F1220" s="171">
        <v>0</v>
      </c>
      <c r="G1220" s="171">
        <v>0</v>
      </c>
      <c r="H1220" s="171">
        <v>0</v>
      </c>
      <c r="I1220" s="171">
        <v>0</v>
      </c>
      <c r="J1220" s="171">
        <v>0</v>
      </c>
      <c r="K1220" s="171">
        <v>0</v>
      </c>
      <c r="L1220" s="171">
        <v>0</v>
      </c>
      <c r="M1220" s="171">
        <v>0</v>
      </c>
      <c r="N1220" s="171">
        <v>0</v>
      </c>
      <c r="O1220" s="171">
        <v>0</v>
      </c>
      <c r="P1220" s="171">
        <v>0</v>
      </c>
      <c r="Q1220" s="171">
        <v>0</v>
      </c>
      <c r="R1220" s="171">
        <v>0</v>
      </c>
      <c r="S1220" s="171">
        <v>2144851</v>
      </c>
      <c r="T1220" s="171">
        <v>2144851</v>
      </c>
      <c r="U1220" s="171">
        <v>2485179</v>
      </c>
      <c r="V1220" s="171">
        <v>2485178</v>
      </c>
      <c r="W1220" s="171">
        <v>2732571</v>
      </c>
      <c r="X1220" s="171">
        <v>2732570</v>
      </c>
      <c r="Y1220" s="171">
        <v>3862501</v>
      </c>
      <c r="Z1220" s="171">
        <v>3862500</v>
      </c>
      <c r="AA1220" s="169"/>
      <c r="AB1220" s="169"/>
      <c r="AC1220" s="169"/>
      <c r="AD1220" s="169"/>
      <c r="AE1220" s="169"/>
      <c r="AF1220" s="169"/>
      <c r="AG1220" s="169"/>
      <c r="AH1220" s="169"/>
      <c r="AI1220" s="169"/>
      <c r="AJ1220" s="169"/>
      <c r="AK1220" s="169"/>
    </row>
    <row r="1221" spans="2:37" s="168" customFormat="1" ht="14.25" hidden="1" outlineLevel="2">
      <c r="B1221" s="168" t="s">
        <v>2</v>
      </c>
      <c r="D1221" s="5" t="s">
        <v>53</v>
      </c>
      <c r="E1221" s="171">
        <v>0</v>
      </c>
      <c r="F1221" s="171">
        <v>0</v>
      </c>
      <c r="G1221" s="171">
        <v>0</v>
      </c>
      <c r="H1221" s="171">
        <v>0</v>
      </c>
      <c r="I1221" s="171">
        <v>0</v>
      </c>
      <c r="J1221" s="171">
        <v>0</v>
      </c>
      <c r="K1221" s="171">
        <v>0</v>
      </c>
      <c r="L1221" s="171">
        <v>0</v>
      </c>
      <c r="M1221" s="171">
        <v>0</v>
      </c>
      <c r="N1221" s="171">
        <v>0</v>
      </c>
      <c r="O1221" s="171">
        <v>0</v>
      </c>
      <c r="P1221" s="171">
        <v>0</v>
      </c>
      <c r="Q1221" s="171">
        <v>0</v>
      </c>
      <c r="R1221" s="171">
        <v>0</v>
      </c>
      <c r="S1221" s="171">
        <v>479920</v>
      </c>
      <c r="T1221" s="171">
        <v>479920</v>
      </c>
      <c r="U1221" s="171">
        <v>473221</v>
      </c>
      <c r="V1221" s="171">
        <v>473220</v>
      </c>
      <c r="W1221" s="171">
        <v>505267</v>
      </c>
      <c r="X1221" s="171">
        <v>505267</v>
      </c>
      <c r="Y1221" s="171">
        <v>646022</v>
      </c>
      <c r="Z1221" s="171">
        <v>646021</v>
      </c>
      <c r="AA1221" s="169"/>
      <c r="AB1221" s="169"/>
      <c r="AC1221" s="169"/>
      <c r="AD1221" s="169"/>
      <c r="AE1221" s="169"/>
      <c r="AF1221" s="169"/>
      <c r="AG1221" s="169"/>
      <c r="AH1221" s="169"/>
      <c r="AI1221" s="169"/>
      <c r="AJ1221" s="169"/>
      <c r="AK1221" s="169"/>
    </row>
    <row r="1222" spans="2:37" s="168" customFormat="1" ht="14.25" hidden="1" outlineLevel="2">
      <c r="B1222" s="168" t="s">
        <v>2</v>
      </c>
      <c r="D1222" s="5" t="s">
        <v>54</v>
      </c>
      <c r="E1222" s="171">
        <v>0</v>
      </c>
      <c r="F1222" s="171">
        <v>0</v>
      </c>
      <c r="G1222" s="171">
        <v>0</v>
      </c>
      <c r="H1222" s="171">
        <v>0</v>
      </c>
      <c r="I1222" s="171">
        <v>0</v>
      </c>
      <c r="J1222" s="171">
        <v>0</v>
      </c>
      <c r="K1222" s="171">
        <v>0</v>
      </c>
      <c r="L1222" s="171">
        <v>0</v>
      </c>
      <c r="M1222" s="171">
        <v>0</v>
      </c>
      <c r="N1222" s="171">
        <v>0</v>
      </c>
      <c r="O1222" s="171">
        <v>0</v>
      </c>
      <c r="P1222" s="171">
        <v>0</v>
      </c>
      <c r="Q1222" s="171">
        <v>0</v>
      </c>
      <c r="R1222" s="171">
        <v>0</v>
      </c>
      <c r="S1222" s="171">
        <v>1931303</v>
      </c>
      <c r="T1222" s="171">
        <v>1931303</v>
      </c>
      <c r="U1222" s="171">
        <v>1783168</v>
      </c>
      <c r="V1222" s="171">
        <v>1783168</v>
      </c>
      <c r="W1222" s="171">
        <v>1820675</v>
      </c>
      <c r="X1222" s="171">
        <v>1820674</v>
      </c>
      <c r="Y1222" s="171">
        <v>2035846</v>
      </c>
      <c r="Z1222" s="171">
        <v>2035846</v>
      </c>
      <c r="AA1222" s="169"/>
      <c r="AB1222" s="169"/>
      <c r="AC1222" s="169"/>
      <c r="AD1222" s="169"/>
      <c r="AE1222" s="169"/>
      <c r="AF1222" s="169"/>
      <c r="AG1222" s="169"/>
      <c r="AH1222" s="169"/>
      <c r="AI1222" s="169"/>
      <c r="AJ1222" s="169"/>
      <c r="AK1222" s="169"/>
    </row>
    <row r="1223" spans="2:37" s="168" customFormat="1" ht="14.25" hidden="1" outlineLevel="2">
      <c r="B1223" s="168" t="s">
        <v>2</v>
      </c>
      <c r="D1223" s="5" t="s">
        <v>485</v>
      </c>
      <c r="E1223" s="171">
        <v>0</v>
      </c>
      <c r="F1223" s="171">
        <v>0</v>
      </c>
      <c r="G1223" s="171">
        <v>0</v>
      </c>
      <c r="H1223" s="171">
        <v>0</v>
      </c>
      <c r="I1223" s="171">
        <v>0</v>
      </c>
      <c r="J1223" s="171">
        <v>0</v>
      </c>
      <c r="K1223" s="171">
        <v>0</v>
      </c>
      <c r="L1223" s="171">
        <v>0</v>
      </c>
      <c r="M1223" s="171">
        <v>0</v>
      </c>
      <c r="N1223" s="171">
        <v>0</v>
      </c>
      <c r="O1223" s="171">
        <v>0</v>
      </c>
      <c r="P1223" s="171">
        <v>0</v>
      </c>
      <c r="Q1223" s="171">
        <v>0</v>
      </c>
      <c r="R1223" s="171">
        <v>0</v>
      </c>
      <c r="S1223" s="171">
        <v>545045</v>
      </c>
      <c r="T1223" s="171">
        <v>545045</v>
      </c>
      <c r="U1223" s="171">
        <v>519064</v>
      </c>
      <c r="V1223" s="171">
        <v>519063</v>
      </c>
      <c r="W1223" s="171">
        <v>518234</v>
      </c>
      <c r="X1223" s="171">
        <v>518234</v>
      </c>
      <c r="Y1223" s="171">
        <v>604688</v>
      </c>
      <c r="Z1223" s="171">
        <v>604687</v>
      </c>
      <c r="AA1223" s="169"/>
      <c r="AB1223" s="169"/>
      <c r="AC1223" s="169"/>
      <c r="AD1223" s="169"/>
      <c r="AE1223" s="169"/>
      <c r="AF1223" s="169"/>
      <c r="AG1223" s="169"/>
      <c r="AH1223" s="169"/>
      <c r="AI1223" s="169"/>
      <c r="AJ1223" s="169"/>
      <c r="AK1223" s="169"/>
    </row>
    <row r="1224" spans="2:37" s="168" customFormat="1" ht="14.25" hidden="1" outlineLevel="2">
      <c r="B1224" s="168" t="s">
        <v>2</v>
      </c>
      <c r="D1224" s="5" t="s">
        <v>56</v>
      </c>
      <c r="E1224" s="171">
        <v>0</v>
      </c>
      <c r="F1224" s="171">
        <v>0</v>
      </c>
      <c r="G1224" s="171">
        <v>0</v>
      </c>
      <c r="H1224" s="171">
        <v>0</v>
      </c>
      <c r="I1224" s="171">
        <v>0</v>
      </c>
      <c r="J1224" s="171">
        <v>0</v>
      </c>
      <c r="K1224" s="171">
        <v>0</v>
      </c>
      <c r="L1224" s="171">
        <v>0</v>
      </c>
      <c r="M1224" s="171">
        <v>0</v>
      </c>
      <c r="N1224" s="171">
        <v>0</v>
      </c>
      <c r="O1224" s="171">
        <v>0</v>
      </c>
      <c r="P1224" s="171">
        <v>0</v>
      </c>
      <c r="Q1224" s="171">
        <v>0</v>
      </c>
      <c r="R1224" s="171">
        <v>0</v>
      </c>
      <c r="S1224" s="171">
        <v>231745</v>
      </c>
      <c r="T1224" s="171">
        <v>231745</v>
      </c>
      <c r="U1224" s="171">
        <v>219909</v>
      </c>
      <c r="V1224" s="171">
        <v>219909</v>
      </c>
      <c r="W1224" s="171">
        <v>218601</v>
      </c>
      <c r="X1224" s="171">
        <v>218601</v>
      </c>
      <c r="Y1224" s="171">
        <v>286517</v>
      </c>
      <c r="Z1224" s="171">
        <v>286516</v>
      </c>
      <c r="AA1224" s="169"/>
      <c r="AB1224" s="169"/>
      <c r="AC1224" s="169"/>
      <c r="AD1224" s="169"/>
      <c r="AE1224" s="169"/>
      <c r="AF1224" s="169"/>
      <c r="AG1224" s="169"/>
      <c r="AH1224" s="169"/>
      <c r="AI1224" s="169"/>
      <c r="AJ1224" s="169"/>
      <c r="AK1224" s="169"/>
    </row>
    <row r="1225" spans="2:37" s="168" customFormat="1" ht="14.25" hidden="1" outlineLevel="2">
      <c r="B1225" s="168" t="s">
        <v>2</v>
      </c>
      <c r="D1225" s="5" t="s">
        <v>486</v>
      </c>
      <c r="E1225" s="171">
        <v>0</v>
      </c>
      <c r="F1225" s="171">
        <v>0</v>
      </c>
      <c r="G1225" s="171">
        <v>0</v>
      </c>
      <c r="H1225" s="171">
        <v>0</v>
      </c>
      <c r="I1225" s="171">
        <v>0</v>
      </c>
      <c r="J1225" s="171">
        <v>0</v>
      </c>
      <c r="K1225" s="171">
        <v>0</v>
      </c>
      <c r="L1225" s="171">
        <v>0</v>
      </c>
      <c r="M1225" s="171">
        <v>0</v>
      </c>
      <c r="N1225" s="171">
        <v>0</v>
      </c>
      <c r="O1225" s="171">
        <v>0</v>
      </c>
      <c r="P1225" s="171">
        <v>0</v>
      </c>
      <c r="Q1225" s="171">
        <v>0</v>
      </c>
      <c r="R1225" s="171">
        <v>0</v>
      </c>
      <c r="S1225" s="171">
        <v>558582</v>
      </c>
      <c r="T1225" s="171">
        <v>558582</v>
      </c>
      <c r="U1225" s="171">
        <v>550042</v>
      </c>
      <c r="V1225" s="171">
        <v>550042</v>
      </c>
      <c r="W1225" s="171">
        <v>557607</v>
      </c>
      <c r="X1225" s="171">
        <v>557606</v>
      </c>
      <c r="Y1225" s="171">
        <v>730655</v>
      </c>
      <c r="Z1225" s="171">
        <v>730655</v>
      </c>
      <c r="AA1225" s="169"/>
      <c r="AB1225" s="169"/>
      <c r="AC1225" s="169"/>
      <c r="AD1225" s="169"/>
      <c r="AE1225" s="169"/>
      <c r="AF1225" s="169"/>
      <c r="AG1225" s="169"/>
      <c r="AH1225" s="169"/>
      <c r="AI1225" s="169"/>
      <c r="AJ1225" s="169"/>
      <c r="AK1225" s="169"/>
    </row>
    <row r="1226" spans="2:37" s="168" customFormat="1" ht="14.25" hidden="1" outlineLevel="2">
      <c r="B1226" s="168" t="s">
        <v>2</v>
      </c>
      <c r="D1226" s="5" t="s">
        <v>487</v>
      </c>
      <c r="E1226" s="171">
        <v>0</v>
      </c>
      <c r="F1226" s="171">
        <v>0</v>
      </c>
      <c r="G1226" s="171">
        <v>0</v>
      </c>
      <c r="H1226" s="171">
        <v>0</v>
      </c>
      <c r="I1226" s="171">
        <v>0</v>
      </c>
      <c r="J1226" s="171">
        <v>0</v>
      </c>
      <c r="K1226" s="171">
        <v>0</v>
      </c>
      <c r="L1226" s="171">
        <v>0</v>
      </c>
      <c r="M1226" s="171">
        <v>0</v>
      </c>
      <c r="N1226" s="171">
        <v>0</v>
      </c>
      <c r="O1226" s="171">
        <v>0</v>
      </c>
      <c r="P1226" s="171">
        <v>0</v>
      </c>
      <c r="Q1226" s="171">
        <v>0</v>
      </c>
      <c r="R1226" s="171">
        <v>0</v>
      </c>
      <c r="S1226" s="171">
        <v>498224</v>
      </c>
      <c r="T1226" s="171">
        <v>498224</v>
      </c>
      <c r="U1226" s="171">
        <v>503711</v>
      </c>
      <c r="V1226" s="171">
        <v>503710</v>
      </c>
      <c r="W1226" s="171">
        <v>533953</v>
      </c>
      <c r="X1226" s="171">
        <v>533953</v>
      </c>
      <c r="Y1226" s="171">
        <v>726292</v>
      </c>
      <c r="Z1226" s="171">
        <v>726292</v>
      </c>
      <c r="AA1226" s="169"/>
      <c r="AB1226" s="169"/>
      <c r="AC1226" s="169"/>
      <c r="AD1226" s="169"/>
      <c r="AE1226" s="169"/>
      <c r="AF1226" s="169"/>
      <c r="AG1226" s="169"/>
      <c r="AH1226" s="169"/>
      <c r="AI1226" s="169"/>
      <c r="AJ1226" s="169"/>
      <c r="AK1226" s="169"/>
    </row>
    <row r="1227" spans="2:37" s="168" customFormat="1" ht="14.25" hidden="1" outlineLevel="2">
      <c r="B1227" s="168" t="s">
        <v>2</v>
      </c>
      <c r="D1227" s="5" t="s">
        <v>488</v>
      </c>
      <c r="E1227" s="171">
        <v>0</v>
      </c>
      <c r="F1227" s="171">
        <v>0</v>
      </c>
      <c r="G1227" s="171">
        <v>0</v>
      </c>
      <c r="H1227" s="171">
        <v>0</v>
      </c>
      <c r="I1227" s="171">
        <v>0</v>
      </c>
      <c r="J1227" s="171">
        <v>0</v>
      </c>
      <c r="K1227" s="171">
        <v>0</v>
      </c>
      <c r="L1227" s="171">
        <v>0</v>
      </c>
      <c r="M1227" s="171">
        <v>0</v>
      </c>
      <c r="N1227" s="171">
        <v>0</v>
      </c>
      <c r="O1227" s="171">
        <v>0</v>
      </c>
      <c r="P1227" s="171">
        <v>0</v>
      </c>
      <c r="Q1227" s="171">
        <v>0</v>
      </c>
      <c r="R1227" s="171">
        <v>0</v>
      </c>
      <c r="S1227" s="171">
        <v>3383781</v>
      </c>
      <c r="T1227" s="171">
        <v>3383781</v>
      </c>
      <c r="U1227" s="171">
        <v>3320993</v>
      </c>
      <c r="V1227" s="171">
        <v>3320992</v>
      </c>
      <c r="W1227" s="171">
        <v>3735128</v>
      </c>
      <c r="X1227" s="171">
        <v>3735127</v>
      </c>
      <c r="Y1227" s="171">
        <v>4946247</v>
      </c>
      <c r="Z1227" s="171">
        <v>4946247</v>
      </c>
      <c r="AA1227" s="169"/>
      <c r="AB1227" s="169"/>
      <c r="AC1227" s="169"/>
      <c r="AD1227" s="169"/>
      <c r="AE1227" s="169"/>
      <c r="AF1227" s="169"/>
      <c r="AG1227" s="169"/>
      <c r="AH1227" s="169"/>
      <c r="AI1227" s="169"/>
      <c r="AJ1227" s="169"/>
      <c r="AK1227" s="169"/>
    </row>
    <row r="1228" spans="2:37" s="168" customFormat="1" ht="14.25" hidden="1" outlineLevel="2">
      <c r="B1228" s="168" t="s">
        <v>2</v>
      </c>
      <c r="D1228" s="40" t="s">
        <v>489</v>
      </c>
      <c r="E1228" s="171">
        <v>0</v>
      </c>
      <c r="F1228" s="171">
        <v>0</v>
      </c>
      <c r="G1228" s="171">
        <v>0</v>
      </c>
      <c r="H1228" s="171">
        <v>0</v>
      </c>
      <c r="I1228" s="171">
        <v>0</v>
      </c>
      <c r="J1228" s="171">
        <v>0</v>
      </c>
      <c r="K1228" s="171">
        <v>0</v>
      </c>
      <c r="L1228" s="171">
        <v>0</v>
      </c>
      <c r="M1228" s="171">
        <v>0</v>
      </c>
      <c r="N1228" s="171">
        <v>0</v>
      </c>
      <c r="O1228" s="171">
        <v>0</v>
      </c>
      <c r="P1228" s="171">
        <v>0</v>
      </c>
      <c r="Q1228" s="171">
        <v>0</v>
      </c>
      <c r="R1228" s="171">
        <v>0</v>
      </c>
      <c r="S1228" s="171">
        <v>7892826</v>
      </c>
      <c r="T1228" s="171">
        <v>7892826</v>
      </c>
      <c r="U1228" s="171">
        <v>7419486</v>
      </c>
      <c r="V1228" s="171">
        <v>7419486</v>
      </c>
      <c r="W1228" s="171">
        <v>8063145</v>
      </c>
      <c r="X1228" s="171">
        <v>8063145</v>
      </c>
      <c r="Y1228" s="171">
        <v>10475427</v>
      </c>
      <c r="Z1228" s="171">
        <v>10475426</v>
      </c>
      <c r="AA1228" s="169"/>
      <c r="AB1228" s="169"/>
      <c r="AC1228" s="169"/>
      <c r="AD1228" s="169"/>
      <c r="AE1228" s="169"/>
      <c r="AF1228" s="169"/>
      <c r="AG1228" s="169"/>
      <c r="AH1228" s="169"/>
      <c r="AI1228" s="169"/>
      <c r="AJ1228" s="169"/>
      <c r="AK1228" s="169"/>
    </row>
    <row r="1229" spans="2:37" s="168" customFormat="1" ht="14.25" hidden="1" outlineLevel="2">
      <c r="B1229" s="168" t="s">
        <v>2</v>
      </c>
      <c r="D1229" s="5" t="s">
        <v>60</v>
      </c>
      <c r="E1229" s="171">
        <v>0</v>
      </c>
      <c r="F1229" s="171">
        <v>0</v>
      </c>
      <c r="G1229" s="171">
        <v>0</v>
      </c>
      <c r="H1229" s="171">
        <v>0</v>
      </c>
      <c r="I1229" s="171">
        <v>0</v>
      </c>
      <c r="J1229" s="171">
        <v>0</v>
      </c>
      <c r="K1229" s="171">
        <v>0</v>
      </c>
      <c r="L1229" s="171">
        <v>0</v>
      </c>
      <c r="M1229" s="171">
        <v>0</v>
      </c>
      <c r="N1229" s="171">
        <v>0</v>
      </c>
      <c r="O1229" s="171">
        <v>0</v>
      </c>
      <c r="P1229" s="171">
        <v>0</v>
      </c>
      <c r="Q1229" s="171">
        <v>0</v>
      </c>
      <c r="R1229" s="171">
        <v>0</v>
      </c>
      <c r="S1229" s="171">
        <v>1334732</v>
      </c>
      <c r="T1229" s="171">
        <v>1334732</v>
      </c>
      <c r="U1229" s="171">
        <v>1191871</v>
      </c>
      <c r="V1229" s="171">
        <v>1191871</v>
      </c>
      <c r="W1229" s="171">
        <v>1212988</v>
      </c>
      <c r="X1229" s="171">
        <v>1212987</v>
      </c>
      <c r="Y1229" s="171">
        <v>1624493</v>
      </c>
      <c r="Z1229" s="171">
        <v>1624492</v>
      </c>
      <c r="AA1229" s="169"/>
      <c r="AB1229" s="169"/>
      <c r="AC1229" s="169"/>
      <c r="AD1229" s="169"/>
      <c r="AE1229" s="169"/>
      <c r="AF1229" s="169"/>
      <c r="AG1229" s="169"/>
      <c r="AH1229" s="169"/>
      <c r="AI1229" s="169"/>
      <c r="AJ1229" s="169"/>
      <c r="AK1229" s="169"/>
    </row>
    <row r="1230" spans="2:37" s="168" customFormat="1" ht="14.25" hidden="1" outlineLevel="2">
      <c r="B1230" s="168" t="s">
        <v>2</v>
      </c>
      <c r="D1230" s="5" t="s">
        <v>490</v>
      </c>
      <c r="E1230" s="171">
        <v>0</v>
      </c>
      <c r="F1230" s="171">
        <v>0</v>
      </c>
      <c r="G1230" s="171">
        <v>0</v>
      </c>
      <c r="H1230" s="171">
        <v>0</v>
      </c>
      <c r="I1230" s="171">
        <v>0</v>
      </c>
      <c r="J1230" s="171">
        <v>0</v>
      </c>
      <c r="K1230" s="171">
        <v>0</v>
      </c>
      <c r="L1230" s="171">
        <v>0</v>
      </c>
      <c r="M1230" s="171">
        <v>0</v>
      </c>
      <c r="N1230" s="171">
        <v>0</v>
      </c>
      <c r="O1230" s="171">
        <v>0</v>
      </c>
      <c r="P1230" s="171">
        <v>0</v>
      </c>
      <c r="Q1230" s="171">
        <v>0</v>
      </c>
      <c r="R1230" s="171">
        <v>0</v>
      </c>
      <c r="S1230" s="171">
        <v>4009054</v>
      </c>
      <c r="T1230" s="171">
        <v>4009054</v>
      </c>
      <c r="U1230" s="171">
        <v>4122398</v>
      </c>
      <c r="V1230" s="171">
        <v>4122397</v>
      </c>
      <c r="W1230" s="171">
        <v>4039343</v>
      </c>
      <c r="X1230" s="171">
        <v>4039342</v>
      </c>
      <c r="Y1230" s="171">
        <v>4776052</v>
      </c>
      <c r="Z1230" s="171">
        <v>4776051</v>
      </c>
      <c r="AA1230" s="169"/>
      <c r="AB1230" s="169"/>
      <c r="AC1230" s="169"/>
      <c r="AD1230" s="169"/>
      <c r="AE1230" s="169"/>
      <c r="AF1230" s="169"/>
      <c r="AG1230" s="169"/>
      <c r="AH1230" s="169"/>
      <c r="AI1230" s="169"/>
      <c r="AJ1230" s="169"/>
      <c r="AK1230" s="169"/>
    </row>
    <row r="1231" spans="2:37" s="168" customFormat="1" ht="14.25" hidden="1" outlineLevel="2">
      <c r="B1231" s="168" t="s">
        <v>2</v>
      </c>
      <c r="D1231" s="5" t="s">
        <v>62</v>
      </c>
      <c r="E1231" s="171">
        <v>0</v>
      </c>
      <c r="F1231" s="171">
        <v>0</v>
      </c>
      <c r="G1231" s="171">
        <v>0</v>
      </c>
      <c r="H1231" s="171">
        <v>0</v>
      </c>
      <c r="I1231" s="171">
        <v>0</v>
      </c>
      <c r="J1231" s="171">
        <v>0</v>
      </c>
      <c r="K1231" s="171">
        <v>0</v>
      </c>
      <c r="L1231" s="171">
        <v>0</v>
      </c>
      <c r="M1231" s="171">
        <v>0</v>
      </c>
      <c r="N1231" s="171">
        <v>0</v>
      </c>
      <c r="O1231" s="171">
        <v>0</v>
      </c>
      <c r="P1231" s="171">
        <v>0</v>
      </c>
      <c r="Q1231" s="171">
        <v>0</v>
      </c>
      <c r="R1231" s="171">
        <v>0</v>
      </c>
      <c r="S1231" s="171">
        <v>166350</v>
      </c>
      <c r="T1231" s="171">
        <v>166350</v>
      </c>
      <c r="U1231" s="171">
        <v>171442</v>
      </c>
      <c r="V1231" s="171">
        <v>171441</v>
      </c>
      <c r="W1231" s="171">
        <v>202496</v>
      </c>
      <c r="X1231" s="171">
        <v>202495</v>
      </c>
      <c r="Y1231" s="171">
        <v>269335</v>
      </c>
      <c r="Z1231" s="171">
        <v>269335</v>
      </c>
      <c r="AA1231" s="169"/>
      <c r="AB1231" s="169"/>
      <c r="AC1231" s="169"/>
      <c r="AD1231" s="169"/>
      <c r="AE1231" s="169"/>
      <c r="AF1231" s="169"/>
      <c r="AG1231" s="169"/>
      <c r="AH1231" s="169"/>
      <c r="AI1231" s="169"/>
      <c r="AJ1231" s="169"/>
      <c r="AK1231" s="169"/>
    </row>
    <row r="1232" spans="2:37" s="168" customFormat="1" ht="14.25" hidden="1" outlineLevel="2">
      <c r="B1232" s="168" t="s">
        <v>2</v>
      </c>
      <c r="D1232" s="5" t="s">
        <v>63</v>
      </c>
      <c r="E1232" s="171">
        <v>0</v>
      </c>
      <c r="F1232" s="171">
        <v>0</v>
      </c>
      <c r="G1232" s="171">
        <v>0</v>
      </c>
      <c r="H1232" s="171">
        <v>0</v>
      </c>
      <c r="I1232" s="171">
        <v>0</v>
      </c>
      <c r="J1232" s="171">
        <v>0</v>
      </c>
      <c r="K1232" s="171">
        <v>0</v>
      </c>
      <c r="L1232" s="171">
        <v>0</v>
      </c>
      <c r="M1232" s="171">
        <v>0</v>
      </c>
      <c r="N1232" s="171">
        <v>0</v>
      </c>
      <c r="O1232" s="171">
        <v>0</v>
      </c>
      <c r="P1232" s="171">
        <v>0</v>
      </c>
      <c r="Q1232" s="171">
        <v>0</v>
      </c>
      <c r="R1232" s="171">
        <v>0</v>
      </c>
      <c r="S1232" s="171">
        <v>286588</v>
      </c>
      <c r="T1232" s="171">
        <v>286588</v>
      </c>
      <c r="U1232" s="171">
        <v>303656</v>
      </c>
      <c r="V1232" s="171">
        <v>303656</v>
      </c>
      <c r="W1232" s="171">
        <v>304058</v>
      </c>
      <c r="X1232" s="171">
        <v>304058</v>
      </c>
      <c r="Y1232" s="171">
        <v>389665</v>
      </c>
      <c r="Z1232" s="171">
        <v>389665</v>
      </c>
      <c r="AA1232" s="169"/>
      <c r="AB1232" s="169"/>
      <c r="AC1232" s="169"/>
      <c r="AD1232" s="169"/>
      <c r="AE1232" s="169"/>
      <c r="AF1232" s="169"/>
      <c r="AG1232" s="169"/>
      <c r="AH1232" s="169"/>
      <c r="AI1232" s="169"/>
      <c r="AJ1232" s="169"/>
      <c r="AK1232" s="169"/>
    </row>
    <row r="1233" spans="2:37" s="168" customFormat="1" ht="14.25" hidden="1" outlineLevel="2">
      <c r="B1233" s="168" t="s">
        <v>2</v>
      </c>
      <c r="D1233" s="5" t="s">
        <v>491</v>
      </c>
      <c r="E1233" s="171">
        <v>0</v>
      </c>
      <c r="F1233" s="171">
        <v>0</v>
      </c>
      <c r="G1233" s="171">
        <v>0</v>
      </c>
      <c r="H1233" s="171">
        <v>0</v>
      </c>
      <c r="I1233" s="171">
        <v>0</v>
      </c>
      <c r="J1233" s="171">
        <v>0</v>
      </c>
      <c r="K1233" s="171">
        <v>0</v>
      </c>
      <c r="L1233" s="171">
        <v>0</v>
      </c>
      <c r="M1233" s="171">
        <v>0</v>
      </c>
      <c r="N1233" s="171">
        <v>0</v>
      </c>
      <c r="O1233" s="171">
        <v>0</v>
      </c>
      <c r="P1233" s="171">
        <v>0</v>
      </c>
      <c r="Q1233" s="171">
        <v>0</v>
      </c>
      <c r="R1233" s="171">
        <v>0</v>
      </c>
      <c r="S1233" s="171">
        <v>598561</v>
      </c>
      <c r="T1233" s="171">
        <v>598561</v>
      </c>
      <c r="U1233" s="171">
        <v>641354</v>
      </c>
      <c r="V1233" s="171">
        <v>641354</v>
      </c>
      <c r="W1233" s="171">
        <v>643701</v>
      </c>
      <c r="X1233" s="171">
        <v>643700</v>
      </c>
      <c r="Y1233" s="171">
        <v>684317</v>
      </c>
      <c r="Z1233" s="171">
        <v>684317</v>
      </c>
      <c r="AA1233" s="169"/>
      <c r="AB1233" s="169"/>
      <c r="AC1233" s="169"/>
      <c r="AD1233" s="169"/>
      <c r="AE1233" s="169"/>
      <c r="AF1233" s="169"/>
      <c r="AG1233" s="169"/>
      <c r="AH1233" s="169"/>
      <c r="AI1233" s="169"/>
      <c r="AJ1233" s="169"/>
      <c r="AK1233" s="169"/>
    </row>
    <row r="1234" spans="2:37" s="168" customFormat="1" ht="14.25" hidden="1" outlineLevel="2">
      <c r="B1234" s="168" t="s">
        <v>2</v>
      </c>
      <c r="D1234" s="5" t="s">
        <v>65</v>
      </c>
      <c r="E1234" s="171">
        <v>0</v>
      </c>
      <c r="F1234" s="171">
        <v>0</v>
      </c>
      <c r="G1234" s="171">
        <v>0</v>
      </c>
      <c r="H1234" s="171">
        <v>0</v>
      </c>
      <c r="I1234" s="171">
        <v>0</v>
      </c>
      <c r="J1234" s="171">
        <v>0</v>
      </c>
      <c r="K1234" s="171">
        <v>0</v>
      </c>
      <c r="L1234" s="171">
        <v>0</v>
      </c>
      <c r="M1234" s="171">
        <v>0</v>
      </c>
      <c r="N1234" s="171">
        <v>0</v>
      </c>
      <c r="O1234" s="171">
        <v>0</v>
      </c>
      <c r="P1234" s="171">
        <v>0</v>
      </c>
      <c r="Q1234" s="171">
        <v>0</v>
      </c>
      <c r="R1234" s="171">
        <v>0</v>
      </c>
      <c r="S1234" s="171">
        <v>635802</v>
      </c>
      <c r="T1234" s="171">
        <v>635802</v>
      </c>
      <c r="U1234" s="171">
        <v>611447</v>
      </c>
      <c r="V1234" s="171">
        <v>611446</v>
      </c>
      <c r="W1234" s="171">
        <v>613371</v>
      </c>
      <c r="X1234" s="171">
        <v>613370</v>
      </c>
      <c r="Y1234" s="171">
        <v>750132</v>
      </c>
      <c r="Z1234" s="171">
        <v>750132</v>
      </c>
      <c r="AA1234" s="169"/>
      <c r="AB1234" s="169"/>
      <c r="AC1234" s="169"/>
      <c r="AD1234" s="169"/>
      <c r="AE1234" s="169"/>
      <c r="AF1234" s="169"/>
      <c r="AG1234" s="169"/>
      <c r="AH1234" s="169"/>
      <c r="AI1234" s="169"/>
      <c r="AJ1234" s="169"/>
      <c r="AK1234" s="169"/>
    </row>
    <row r="1235" spans="2:37" s="168" customFormat="1" ht="14.25" hidden="1" outlineLevel="2">
      <c r="B1235" s="168" t="s">
        <v>2</v>
      </c>
      <c r="D1235" s="5" t="s">
        <v>66</v>
      </c>
      <c r="E1235" s="171">
        <v>0</v>
      </c>
      <c r="F1235" s="171">
        <v>0</v>
      </c>
      <c r="G1235" s="171">
        <v>0</v>
      </c>
      <c r="H1235" s="171">
        <v>0</v>
      </c>
      <c r="I1235" s="171">
        <v>0</v>
      </c>
      <c r="J1235" s="171">
        <v>0</v>
      </c>
      <c r="K1235" s="171">
        <v>0</v>
      </c>
      <c r="L1235" s="171">
        <v>0</v>
      </c>
      <c r="M1235" s="171">
        <v>0</v>
      </c>
      <c r="N1235" s="171">
        <v>0</v>
      </c>
      <c r="O1235" s="171">
        <v>0</v>
      </c>
      <c r="P1235" s="171">
        <v>0</v>
      </c>
      <c r="Q1235" s="171">
        <v>0</v>
      </c>
      <c r="R1235" s="171">
        <v>0</v>
      </c>
      <c r="S1235" s="171">
        <v>6458505</v>
      </c>
      <c r="T1235" s="171">
        <v>6458505</v>
      </c>
      <c r="U1235" s="171">
        <v>6484473</v>
      </c>
      <c r="V1235" s="171">
        <v>6484472</v>
      </c>
      <c r="W1235" s="171">
        <v>6741962</v>
      </c>
      <c r="X1235" s="171">
        <v>6741962</v>
      </c>
      <c r="Y1235" s="171">
        <v>8170482</v>
      </c>
      <c r="Z1235" s="171">
        <v>8170481</v>
      </c>
      <c r="AA1235" s="169"/>
      <c r="AB1235" s="169"/>
      <c r="AC1235" s="169"/>
      <c r="AD1235" s="169"/>
      <c r="AE1235" s="169"/>
      <c r="AF1235" s="169"/>
      <c r="AG1235" s="169"/>
      <c r="AH1235" s="169"/>
      <c r="AI1235" s="169"/>
      <c r="AJ1235" s="169"/>
      <c r="AK1235" s="169"/>
    </row>
    <row r="1236" spans="2:37" s="168" customFormat="1" ht="14.25" hidden="1" outlineLevel="2">
      <c r="B1236" s="168" t="s">
        <v>2</v>
      </c>
      <c r="D1236" s="5" t="s">
        <v>492</v>
      </c>
      <c r="E1236" s="171">
        <v>0</v>
      </c>
      <c r="F1236" s="171">
        <v>0</v>
      </c>
      <c r="G1236" s="171">
        <v>0</v>
      </c>
      <c r="H1236" s="171">
        <v>0</v>
      </c>
      <c r="I1236" s="171">
        <v>0</v>
      </c>
      <c r="J1236" s="171">
        <v>0</v>
      </c>
      <c r="K1236" s="171">
        <v>0</v>
      </c>
      <c r="L1236" s="171">
        <v>0</v>
      </c>
      <c r="M1236" s="171">
        <v>0</v>
      </c>
      <c r="N1236" s="171">
        <v>0</v>
      </c>
      <c r="O1236" s="171">
        <v>0</v>
      </c>
      <c r="P1236" s="171">
        <v>0</v>
      </c>
      <c r="Q1236" s="171">
        <v>0</v>
      </c>
      <c r="R1236" s="171">
        <v>0</v>
      </c>
      <c r="S1236" s="171">
        <v>594905</v>
      </c>
      <c r="T1236" s="171">
        <v>594905</v>
      </c>
      <c r="U1236" s="171">
        <v>539306</v>
      </c>
      <c r="V1236" s="171">
        <v>539306</v>
      </c>
      <c r="W1236" s="171">
        <v>494688</v>
      </c>
      <c r="X1236" s="171">
        <v>494688</v>
      </c>
      <c r="Y1236" s="171">
        <v>620899</v>
      </c>
      <c r="Z1236" s="171">
        <v>620899</v>
      </c>
      <c r="AA1236" s="169"/>
      <c r="AB1236" s="169"/>
      <c r="AC1236" s="169"/>
      <c r="AD1236" s="169"/>
      <c r="AE1236" s="169"/>
      <c r="AF1236" s="169"/>
      <c r="AG1236" s="169"/>
      <c r="AH1236" s="169"/>
      <c r="AI1236" s="169"/>
      <c r="AJ1236" s="169"/>
      <c r="AK1236" s="169"/>
    </row>
    <row r="1237" spans="2:37" s="168" customFormat="1" ht="14.25" hidden="1" outlineLevel="2">
      <c r="B1237" s="168" t="s">
        <v>2</v>
      </c>
      <c r="D1237" s="5" t="s">
        <v>68</v>
      </c>
      <c r="E1237" s="171">
        <v>0</v>
      </c>
      <c r="F1237" s="171">
        <v>0</v>
      </c>
      <c r="G1237" s="171">
        <v>0</v>
      </c>
      <c r="H1237" s="171">
        <v>0</v>
      </c>
      <c r="I1237" s="171">
        <v>0</v>
      </c>
      <c r="J1237" s="171">
        <v>0</v>
      </c>
      <c r="K1237" s="171">
        <v>0</v>
      </c>
      <c r="L1237" s="171">
        <v>0</v>
      </c>
      <c r="M1237" s="171">
        <v>0</v>
      </c>
      <c r="N1237" s="171">
        <v>0</v>
      </c>
      <c r="O1237" s="171">
        <v>0</v>
      </c>
      <c r="P1237" s="171">
        <v>0</v>
      </c>
      <c r="Q1237" s="171">
        <v>0</v>
      </c>
      <c r="R1237" s="171">
        <v>0</v>
      </c>
      <c r="S1237" s="171">
        <v>919737</v>
      </c>
      <c r="T1237" s="171">
        <v>919737</v>
      </c>
      <c r="U1237" s="171">
        <v>848708</v>
      </c>
      <c r="V1237" s="171">
        <v>848707</v>
      </c>
      <c r="W1237" s="171">
        <v>818847</v>
      </c>
      <c r="X1237" s="171">
        <v>818847</v>
      </c>
      <c r="Y1237" s="171">
        <v>960454</v>
      </c>
      <c r="Z1237" s="171">
        <v>960454</v>
      </c>
      <c r="AA1237" s="169"/>
      <c r="AB1237" s="169"/>
      <c r="AC1237" s="169"/>
      <c r="AD1237" s="169"/>
      <c r="AE1237" s="169"/>
      <c r="AF1237" s="169"/>
      <c r="AG1237" s="169"/>
      <c r="AH1237" s="169"/>
      <c r="AI1237" s="169"/>
      <c r="AJ1237" s="169"/>
      <c r="AK1237" s="169"/>
    </row>
    <row r="1238" spans="2:37" s="168" customFormat="1" ht="14.25" hidden="1" outlineLevel="2">
      <c r="B1238" s="168" t="s">
        <v>2</v>
      </c>
      <c r="D1238" s="5" t="s">
        <v>69</v>
      </c>
      <c r="E1238" s="171">
        <v>0</v>
      </c>
      <c r="F1238" s="171">
        <v>0</v>
      </c>
      <c r="G1238" s="171">
        <v>0</v>
      </c>
      <c r="H1238" s="171">
        <v>0</v>
      </c>
      <c r="I1238" s="171">
        <v>0</v>
      </c>
      <c r="J1238" s="171">
        <v>0</v>
      </c>
      <c r="K1238" s="171">
        <v>0</v>
      </c>
      <c r="L1238" s="171">
        <v>0</v>
      </c>
      <c r="M1238" s="171">
        <v>0</v>
      </c>
      <c r="N1238" s="171">
        <v>0</v>
      </c>
      <c r="O1238" s="171">
        <v>0</v>
      </c>
      <c r="P1238" s="171">
        <v>0</v>
      </c>
      <c r="Q1238" s="171">
        <v>0</v>
      </c>
      <c r="R1238" s="171">
        <v>0</v>
      </c>
      <c r="S1238" s="171">
        <v>1163916</v>
      </c>
      <c r="T1238" s="171">
        <v>1163916</v>
      </c>
      <c r="U1238" s="171">
        <v>1093570</v>
      </c>
      <c r="V1238" s="171">
        <v>1093569</v>
      </c>
      <c r="W1238" s="171">
        <v>1076577</v>
      </c>
      <c r="X1238" s="171">
        <v>1076577</v>
      </c>
      <c r="Y1238" s="171">
        <v>1434745</v>
      </c>
      <c r="Z1238" s="171">
        <v>1434744</v>
      </c>
      <c r="AA1238" s="169"/>
      <c r="AB1238" s="169"/>
      <c r="AC1238" s="169"/>
      <c r="AD1238" s="169"/>
      <c r="AE1238" s="169"/>
      <c r="AF1238" s="169"/>
      <c r="AG1238" s="169"/>
      <c r="AH1238" s="169"/>
      <c r="AI1238" s="169"/>
      <c r="AJ1238" s="169"/>
      <c r="AK1238" s="169"/>
    </row>
    <row r="1239" spans="2:37" s="168" customFormat="1" ht="14.25" hidden="1" outlineLevel="2">
      <c r="B1239" s="168" t="s">
        <v>2</v>
      </c>
      <c r="D1239" s="5" t="s">
        <v>493</v>
      </c>
      <c r="E1239" s="171">
        <v>0</v>
      </c>
      <c r="F1239" s="171">
        <v>0</v>
      </c>
      <c r="G1239" s="171">
        <v>0</v>
      </c>
      <c r="H1239" s="171">
        <v>0</v>
      </c>
      <c r="I1239" s="171">
        <v>0</v>
      </c>
      <c r="J1239" s="171">
        <v>0</v>
      </c>
      <c r="K1239" s="171">
        <v>0</v>
      </c>
      <c r="L1239" s="171">
        <v>0</v>
      </c>
      <c r="M1239" s="171">
        <v>0</v>
      </c>
      <c r="N1239" s="171">
        <v>0</v>
      </c>
      <c r="O1239" s="171">
        <v>0</v>
      </c>
      <c r="P1239" s="171">
        <v>0</v>
      </c>
      <c r="Q1239" s="171">
        <v>0</v>
      </c>
      <c r="R1239" s="171">
        <v>0</v>
      </c>
      <c r="S1239" s="171">
        <v>787681</v>
      </c>
      <c r="T1239" s="171">
        <v>787681</v>
      </c>
      <c r="U1239" s="171">
        <v>764637</v>
      </c>
      <c r="V1239" s="171">
        <v>764637</v>
      </c>
      <c r="W1239" s="171">
        <v>829891</v>
      </c>
      <c r="X1239" s="171">
        <v>829891</v>
      </c>
      <c r="Y1239" s="171">
        <v>1150346</v>
      </c>
      <c r="Z1239" s="171">
        <v>1150345</v>
      </c>
      <c r="AA1239" s="169"/>
      <c r="AB1239" s="169"/>
      <c r="AC1239" s="169"/>
      <c r="AD1239" s="169"/>
      <c r="AE1239" s="169"/>
      <c r="AF1239" s="169"/>
      <c r="AG1239" s="169"/>
      <c r="AH1239" s="169"/>
      <c r="AI1239" s="169"/>
      <c r="AJ1239" s="169"/>
      <c r="AK1239" s="169"/>
    </row>
    <row r="1240" spans="2:37" s="168" customFormat="1" ht="14.25" hidden="1" outlineLevel="2">
      <c r="B1240" s="168" t="s">
        <v>2</v>
      </c>
      <c r="D1240" s="5" t="s">
        <v>494</v>
      </c>
      <c r="E1240" s="171">
        <v>0</v>
      </c>
      <c r="F1240" s="171">
        <v>0</v>
      </c>
      <c r="G1240" s="171">
        <v>0</v>
      </c>
      <c r="H1240" s="171">
        <v>0</v>
      </c>
      <c r="I1240" s="171">
        <v>0</v>
      </c>
      <c r="J1240" s="171">
        <v>0</v>
      </c>
      <c r="K1240" s="171">
        <v>0</v>
      </c>
      <c r="L1240" s="171">
        <v>0</v>
      </c>
      <c r="M1240" s="171">
        <v>0</v>
      </c>
      <c r="N1240" s="171">
        <v>0</v>
      </c>
      <c r="O1240" s="171">
        <v>0</v>
      </c>
      <c r="P1240" s="171">
        <v>0</v>
      </c>
      <c r="Q1240" s="171">
        <v>0</v>
      </c>
      <c r="R1240" s="171">
        <v>0</v>
      </c>
      <c r="S1240" s="171">
        <v>7297874</v>
      </c>
      <c r="T1240" s="171">
        <v>7297874</v>
      </c>
      <c r="U1240" s="171">
        <v>6923874</v>
      </c>
      <c r="V1240" s="171">
        <v>6923873</v>
      </c>
      <c r="W1240" s="171">
        <v>7682601</v>
      </c>
      <c r="X1240" s="171">
        <v>7682600</v>
      </c>
      <c r="Y1240" s="171">
        <v>10180733</v>
      </c>
      <c r="Z1240" s="171">
        <v>10180732</v>
      </c>
      <c r="AA1240" s="169"/>
      <c r="AB1240" s="169"/>
      <c r="AC1240" s="169"/>
      <c r="AD1240" s="169"/>
      <c r="AE1240" s="169"/>
      <c r="AF1240" s="169"/>
      <c r="AG1240" s="169"/>
      <c r="AH1240" s="169"/>
      <c r="AI1240" s="169"/>
      <c r="AJ1240" s="169"/>
      <c r="AK1240" s="169"/>
    </row>
    <row r="1241" spans="2:37" s="168" customFormat="1" ht="14.25" hidden="1" outlineLevel="2">
      <c r="B1241" s="168" t="s">
        <v>2</v>
      </c>
      <c r="D1241" s="5" t="s">
        <v>72</v>
      </c>
      <c r="E1241" s="171">
        <v>0</v>
      </c>
      <c r="F1241" s="171">
        <v>0</v>
      </c>
      <c r="G1241" s="171">
        <v>0</v>
      </c>
      <c r="H1241" s="171">
        <v>0</v>
      </c>
      <c r="I1241" s="171">
        <v>0</v>
      </c>
      <c r="J1241" s="171">
        <v>0</v>
      </c>
      <c r="K1241" s="171">
        <v>0</v>
      </c>
      <c r="L1241" s="171">
        <v>0</v>
      </c>
      <c r="M1241" s="171">
        <v>0</v>
      </c>
      <c r="N1241" s="171">
        <v>0</v>
      </c>
      <c r="O1241" s="171">
        <v>0</v>
      </c>
      <c r="P1241" s="171">
        <v>0</v>
      </c>
      <c r="Q1241" s="171">
        <v>0</v>
      </c>
      <c r="R1241" s="171">
        <v>0</v>
      </c>
      <c r="S1241" s="171">
        <v>1144030</v>
      </c>
      <c r="T1241" s="171">
        <v>1144030</v>
      </c>
      <c r="U1241" s="171">
        <v>1116279</v>
      </c>
      <c r="V1241" s="171">
        <v>1116278</v>
      </c>
      <c r="W1241" s="171">
        <v>1118352</v>
      </c>
      <c r="X1241" s="171">
        <v>1118351</v>
      </c>
      <c r="Y1241" s="171">
        <v>1416778</v>
      </c>
      <c r="Z1241" s="171">
        <v>1416778</v>
      </c>
      <c r="AA1241" s="169"/>
      <c r="AB1241" s="169"/>
      <c r="AC1241" s="169"/>
      <c r="AD1241" s="169"/>
      <c r="AE1241" s="169"/>
      <c r="AF1241" s="169"/>
      <c r="AG1241" s="169"/>
      <c r="AH1241" s="169"/>
      <c r="AI1241" s="169"/>
      <c r="AJ1241" s="169"/>
      <c r="AK1241" s="169"/>
    </row>
    <row r="1242" spans="2:37" s="168" customFormat="1" ht="14.25" hidden="1" outlineLevel="2">
      <c r="B1242" s="168" t="s">
        <v>2</v>
      </c>
      <c r="D1242" s="5" t="s">
        <v>73</v>
      </c>
      <c r="E1242" s="171">
        <v>0</v>
      </c>
      <c r="F1242" s="171">
        <v>0</v>
      </c>
      <c r="G1242" s="171">
        <v>0</v>
      </c>
      <c r="H1242" s="171">
        <v>0</v>
      </c>
      <c r="I1242" s="171">
        <v>0</v>
      </c>
      <c r="J1242" s="171">
        <v>0</v>
      </c>
      <c r="K1242" s="171">
        <v>0</v>
      </c>
      <c r="L1242" s="171">
        <v>0</v>
      </c>
      <c r="M1242" s="171">
        <v>0</v>
      </c>
      <c r="N1242" s="171">
        <v>0</v>
      </c>
      <c r="O1242" s="171">
        <v>0</v>
      </c>
      <c r="P1242" s="171">
        <v>0</v>
      </c>
      <c r="Q1242" s="171">
        <v>0</v>
      </c>
      <c r="R1242" s="171">
        <v>0</v>
      </c>
      <c r="S1242" s="171">
        <v>680525</v>
      </c>
      <c r="T1242" s="171">
        <v>680525</v>
      </c>
      <c r="U1242" s="171">
        <v>621514</v>
      </c>
      <c r="V1242" s="171">
        <v>621514</v>
      </c>
      <c r="W1242" s="171">
        <v>660120</v>
      </c>
      <c r="X1242" s="171">
        <v>660120</v>
      </c>
      <c r="Y1242" s="171">
        <v>838614</v>
      </c>
      <c r="Z1242" s="171">
        <v>838613</v>
      </c>
      <c r="AA1242" s="169"/>
      <c r="AB1242" s="169"/>
      <c r="AC1242" s="169"/>
      <c r="AD1242" s="169"/>
      <c r="AE1242" s="169"/>
      <c r="AF1242" s="169"/>
      <c r="AG1242" s="169"/>
      <c r="AH1242" s="169"/>
      <c r="AI1242" s="169"/>
      <c r="AJ1242" s="169"/>
      <c r="AK1242" s="169"/>
    </row>
    <row r="1243" spans="2:37" s="168" customFormat="1" ht="14.25" hidden="1" outlineLevel="2">
      <c r="B1243" s="168" t="s">
        <v>2</v>
      </c>
      <c r="D1243" s="5" t="s">
        <v>74</v>
      </c>
      <c r="E1243" s="171">
        <v>0</v>
      </c>
      <c r="F1243" s="171">
        <v>0</v>
      </c>
      <c r="G1243" s="171">
        <v>0</v>
      </c>
      <c r="H1243" s="171">
        <v>0</v>
      </c>
      <c r="I1243" s="171">
        <v>0</v>
      </c>
      <c r="J1243" s="171">
        <v>0</v>
      </c>
      <c r="K1243" s="171">
        <v>0</v>
      </c>
      <c r="L1243" s="171">
        <v>0</v>
      </c>
      <c r="M1243" s="171">
        <v>0</v>
      </c>
      <c r="N1243" s="171">
        <v>0</v>
      </c>
      <c r="O1243" s="171">
        <v>0</v>
      </c>
      <c r="P1243" s="171">
        <v>0</v>
      </c>
      <c r="Q1243" s="171">
        <v>0</v>
      </c>
      <c r="R1243" s="171">
        <v>0</v>
      </c>
      <c r="S1243" s="171">
        <v>1335650</v>
      </c>
      <c r="T1243" s="171">
        <v>1335650</v>
      </c>
      <c r="U1243" s="171">
        <v>1425903</v>
      </c>
      <c r="V1243" s="171">
        <v>1425903</v>
      </c>
      <c r="W1243" s="171">
        <v>1385375</v>
      </c>
      <c r="X1243" s="171">
        <v>1385374</v>
      </c>
      <c r="Y1243" s="171">
        <v>1529252</v>
      </c>
      <c r="Z1243" s="171">
        <v>1529251</v>
      </c>
      <c r="AA1243" s="169"/>
      <c r="AB1243" s="169"/>
      <c r="AC1243" s="169"/>
      <c r="AD1243" s="169"/>
      <c r="AE1243" s="169"/>
      <c r="AF1243" s="169"/>
      <c r="AG1243" s="169"/>
      <c r="AH1243" s="169"/>
      <c r="AI1243" s="169"/>
      <c r="AJ1243" s="169"/>
      <c r="AK1243" s="169"/>
    </row>
    <row r="1244" spans="2:37" s="168" customFormat="1" ht="14.25" hidden="1" outlineLevel="2">
      <c r="B1244" s="168" t="s">
        <v>2</v>
      </c>
      <c r="D1244" s="5" t="s">
        <v>495</v>
      </c>
      <c r="E1244" s="171">
        <v>0</v>
      </c>
      <c r="F1244" s="171">
        <v>0</v>
      </c>
      <c r="G1244" s="171">
        <v>0</v>
      </c>
      <c r="H1244" s="171">
        <v>0</v>
      </c>
      <c r="I1244" s="171">
        <v>0</v>
      </c>
      <c r="J1244" s="171">
        <v>0</v>
      </c>
      <c r="K1244" s="171">
        <v>0</v>
      </c>
      <c r="L1244" s="171">
        <v>0</v>
      </c>
      <c r="M1244" s="171">
        <v>0</v>
      </c>
      <c r="N1244" s="171">
        <v>0</v>
      </c>
      <c r="O1244" s="171">
        <v>0</v>
      </c>
      <c r="P1244" s="171">
        <v>0</v>
      </c>
      <c r="Q1244" s="171">
        <v>0</v>
      </c>
      <c r="R1244" s="171">
        <v>0</v>
      </c>
      <c r="S1244" s="171">
        <v>1139502</v>
      </c>
      <c r="T1244" s="171">
        <v>1139502</v>
      </c>
      <c r="U1244" s="171">
        <v>1259740</v>
      </c>
      <c r="V1244" s="171">
        <v>1259740</v>
      </c>
      <c r="W1244" s="171">
        <v>1308788</v>
      </c>
      <c r="X1244" s="171">
        <v>1308788</v>
      </c>
      <c r="Y1244" s="171">
        <v>1497378</v>
      </c>
      <c r="Z1244" s="171">
        <v>1497378</v>
      </c>
      <c r="AA1244" s="169"/>
      <c r="AB1244" s="169"/>
      <c r="AC1244" s="169"/>
      <c r="AD1244" s="169"/>
      <c r="AE1244" s="169"/>
      <c r="AF1244" s="169"/>
      <c r="AG1244" s="169"/>
      <c r="AH1244" s="169"/>
      <c r="AI1244" s="169"/>
      <c r="AJ1244" s="169"/>
      <c r="AK1244" s="169"/>
    </row>
    <row r="1245" spans="2:37" s="168" customFormat="1" ht="14.25" hidden="1" outlineLevel="2">
      <c r="B1245" s="168" t="s">
        <v>2</v>
      </c>
      <c r="D1245" s="5" t="s">
        <v>496</v>
      </c>
      <c r="E1245" s="171">
        <v>0</v>
      </c>
      <c r="F1245" s="171">
        <v>0</v>
      </c>
      <c r="G1245" s="171">
        <v>0</v>
      </c>
      <c r="H1245" s="171">
        <v>0</v>
      </c>
      <c r="I1245" s="171">
        <v>0</v>
      </c>
      <c r="J1245" s="171">
        <v>0</v>
      </c>
      <c r="K1245" s="171">
        <v>0</v>
      </c>
      <c r="L1245" s="171">
        <v>0</v>
      </c>
      <c r="M1245" s="171">
        <v>0</v>
      </c>
      <c r="N1245" s="171">
        <v>0</v>
      </c>
      <c r="O1245" s="171">
        <v>0</v>
      </c>
      <c r="P1245" s="171">
        <v>0</v>
      </c>
      <c r="Q1245" s="171">
        <v>0</v>
      </c>
      <c r="R1245" s="171">
        <v>0</v>
      </c>
      <c r="S1245" s="171">
        <v>462911</v>
      </c>
      <c r="T1245" s="171">
        <v>462911</v>
      </c>
      <c r="U1245" s="171">
        <v>434799</v>
      </c>
      <c r="V1245" s="171">
        <v>434798</v>
      </c>
      <c r="W1245" s="171">
        <v>403012</v>
      </c>
      <c r="X1245" s="171">
        <v>403011</v>
      </c>
      <c r="Y1245" s="171">
        <v>513675</v>
      </c>
      <c r="Z1245" s="171">
        <v>513674</v>
      </c>
      <c r="AA1245" s="169"/>
      <c r="AB1245" s="169"/>
      <c r="AC1245" s="169"/>
      <c r="AD1245" s="169"/>
      <c r="AE1245" s="169"/>
      <c r="AF1245" s="169"/>
      <c r="AG1245" s="169"/>
      <c r="AH1245" s="169"/>
      <c r="AI1245" s="169"/>
      <c r="AJ1245" s="169"/>
      <c r="AK1245" s="169"/>
    </row>
    <row r="1246" spans="2:37" s="168" customFormat="1" ht="14.25" hidden="1" outlineLevel="2">
      <c r="B1246" s="168" t="s">
        <v>2</v>
      </c>
      <c r="D1246" s="5" t="s">
        <v>77</v>
      </c>
      <c r="E1246" s="171">
        <v>0</v>
      </c>
      <c r="F1246" s="171">
        <v>0</v>
      </c>
      <c r="G1246" s="171">
        <v>0</v>
      </c>
      <c r="H1246" s="171">
        <v>0</v>
      </c>
      <c r="I1246" s="171">
        <v>0</v>
      </c>
      <c r="J1246" s="171">
        <v>0</v>
      </c>
      <c r="K1246" s="171">
        <v>0</v>
      </c>
      <c r="L1246" s="171">
        <v>0</v>
      </c>
      <c r="M1246" s="171">
        <v>0</v>
      </c>
      <c r="N1246" s="171">
        <v>0</v>
      </c>
      <c r="O1246" s="171">
        <v>0</v>
      </c>
      <c r="P1246" s="171">
        <v>0</v>
      </c>
      <c r="Q1246" s="171">
        <v>0</v>
      </c>
      <c r="R1246" s="171">
        <v>0</v>
      </c>
      <c r="S1246" s="171">
        <v>607331</v>
      </c>
      <c r="T1246" s="171">
        <v>607331</v>
      </c>
      <c r="U1246" s="171">
        <v>571457</v>
      </c>
      <c r="V1246" s="171">
        <v>571457</v>
      </c>
      <c r="W1246" s="171">
        <v>636188</v>
      </c>
      <c r="X1246" s="171">
        <v>636187</v>
      </c>
      <c r="Y1246" s="171">
        <v>920842</v>
      </c>
      <c r="Z1246" s="171">
        <v>920842</v>
      </c>
      <c r="AA1246" s="169"/>
      <c r="AB1246" s="169"/>
      <c r="AC1246" s="169"/>
      <c r="AD1246" s="169"/>
      <c r="AE1246" s="169"/>
      <c r="AF1246" s="169"/>
      <c r="AG1246" s="169"/>
      <c r="AH1246" s="169"/>
      <c r="AI1246" s="169"/>
      <c r="AJ1246" s="169"/>
      <c r="AK1246" s="169"/>
    </row>
    <row r="1247" spans="2:37" s="168" customFormat="1" ht="14.25" hidden="1" outlineLevel="2">
      <c r="B1247" s="168" t="s">
        <v>2</v>
      </c>
      <c r="D1247" s="5" t="s">
        <v>78</v>
      </c>
      <c r="E1247" s="171">
        <v>0</v>
      </c>
      <c r="F1247" s="171">
        <v>0</v>
      </c>
      <c r="G1247" s="171">
        <v>0</v>
      </c>
      <c r="H1247" s="171">
        <v>0</v>
      </c>
      <c r="I1247" s="171">
        <v>0</v>
      </c>
      <c r="J1247" s="171">
        <v>0</v>
      </c>
      <c r="K1247" s="171">
        <v>0</v>
      </c>
      <c r="L1247" s="171">
        <v>0</v>
      </c>
      <c r="M1247" s="171">
        <v>0</v>
      </c>
      <c r="N1247" s="171">
        <v>0</v>
      </c>
      <c r="O1247" s="171">
        <v>0</v>
      </c>
      <c r="P1247" s="171">
        <v>0</v>
      </c>
      <c r="Q1247" s="171">
        <v>0</v>
      </c>
      <c r="R1247" s="171">
        <v>0</v>
      </c>
      <c r="S1247" s="171">
        <v>306905</v>
      </c>
      <c r="T1247" s="171">
        <v>306905</v>
      </c>
      <c r="U1247" s="171">
        <v>313990</v>
      </c>
      <c r="V1247" s="171">
        <v>313989</v>
      </c>
      <c r="W1247" s="171">
        <v>341251</v>
      </c>
      <c r="X1247" s="171">
        <v>341250</v>
      </c>
      <c r="Y1247" s="171">
        <v>448467</v>
      </c>
      <c r="Z1247" s="171">
        <v>448467</v>
      </c>
      <c r="AA1247" s="169"/>
      <c r="AB1247" s="169"/>
      <c r="AC1247" s="169"/>
      <c r="AD1247" s="169"/>
      <c r="AE1247" s="169"/>
      <c r="AF1247" s="169"/>
      <c r="AG1247" s="169"/>
      <c r="AH1247" s="169"/>
      <c r="AI1247" s="169"/>
      <c r="AJ1247" s="169"/>
      <c r="AK1247" s="169"/>
    </row>
    <row r="1248" spans="2:37" s="168" customFormat="1" ht="14.25" hidden="1" outlineLevel="2">
      <c r="B1248" s="168" t="s">
        <v>2</v>
      </c>
      <c r="D1248" s="5" t="s">
        <v>79</v>
      </c>
      <c r="E1248" s="171">
        <v>0</v>
      </c>
      <c r="F1248" s="171">
        <v>0</v>
      </c>
      <c r="G1248" s="171">
        <v>0</v>
      </c>
      <c r="H1248" s="171">
        <v>0</v>
      </c>
      <c r="I1248" s="171">
        <v>0</v>
      </c>
      <c r="J1248" s="171">
        <v>0</v>
      </c>
      <c r="K1248" s="171">
        <v>0</v>
      </c>
      <c r="L1248" s="171">
        <v>0</v>
      </c>
      <c r="M1248" s="171">
        <v>0</v>
      </c>
      <c r="N1248" s="171">
        <v>0</v>
      </c>
      <c r="O1248" s="171">
        <v>0</v>
      </c>
      <c r="P1248" s="171">
        <v>0</v>
      </c>
      <c r="Q1248" s="171">
        <v>0</v>
      </c>
      <c r="R1248" s="171">
        <v>0</v>
      </c>
      <c r="S1248" s="171">
        <v>766994</v>
      </c>
      <c r="T1248" s="171">
        <v>766994</v>
      </c>
      <c r="U1248" s="171">
        <v>824848</v>
      </c>
      <c r="V1248" s="171">
        <v>824847</v>
      </c>
      <c r="W1248" s="171">
        <v>836410</v>
      </c>
      <c r="X1248" s="171">
        <v>836410</v>
      </c>
      <c r="Y1248" s="171">
        <v>930927</v>
      </c>
      <c r="Z1248" s="171">
        <v>930926</v>
      </c>
      <c r="AA1248" s="169"/>
      <c r="AB1248" s="169"/>
      <c r="AC1248" s="169"/>
      <c r="AD1248" s="169"/>
      <c r="AE1248" s="169"/>
      <c r="AF1248" s="169"/>
      <c r="AG1248" s="169"/>
      <c r="AH1248" s="169"/>
      <c r="AI1248" s="169"/>
      <c r="AJ1248" s="169"/>
      <c r="AK1248" s="169"/>
    </row>
    <row r="1249" spans="2:37" s="168" customFormat="1" ht="14.25" hidden="1" outlineLevel="2">
      <c r="B1249" s="168" t="s">
        <v>2</v>
      </c>
      <c r="D1249" s="5" t="s">
        <v>80</v>
      </c>
      <c r="E1249" s="171">
        <v>0</v>
      </c>
      <c r="F1249" s="171">
        <v>0</v>
      </c>
      <c r="G1249" s="171">
        <v>0</v>
      </c>
      <c r="H1249" s="171">
        <v>0</v>
      </c>
      <c r="I1249" s="171">
        <v>0</v>
      </c>
      <c r="J1249" s="171">
        <v>0</v>
      </c>
      <c r="K1249" s="171">
        <v>0</v>
      </c>
      <c r="L1249" s="171">
        <v>0</v>
      </c>
      <c r="M1249" s="171">
        <v>0</v>
      </c>
      <c r="N1249" s="171">
        <v>0</v>
      </c>
      <c r="O1249" s="171">
        <v>0</v>
      </c>
      <c r="P1249" s="171">
        <v>0</v>
      </c>
      <c r="Q1249" s="171">
        <v>0</v>
      </c>
      <c r="R1249" s="171">
        <v>0</v>
      </c>
      <c r="S1249" s="171">
        <v>203313</v>
      </c>
      <c r="T1249" s="171">
        <v>203313</v>
      </c>
      <c r="U1249" s="171">
        <v>265105</v>
      </c>
      <c r="V1249" s="171">
        <v>265104</v>
      </c>
      <c r="W1249" s="171">
        <v>305095</v>
      </c>
      <c r="X1249" s="171">
        <v>305094</v>
      </c>
      <c r="Y1249" s="171">
        <v>411969</v>
      </c>
      <c r="Z1249" s="171">
        <v>411969</v>
      </c>
      <c r="AA1249" s="169"/>
      <c r="AB1249" s="169"/>
      <c r="AC1249" s="169"/>
      <c r="AD1249" s="169"/>
      <c r="AE1249" s="169"/>
      <c r="AF1249" s="169"/>
      <c r="AG1249" s="169"/>
      <c r="AH1249" s="169"/>
      <c r="AI1249" s="169"/>
      <c r="AJ1249" s="169"/>
      <c r="AK1249" s="169"/>
    </row>
    <row r="1250" spans="2:37" s="168" customFormat="1" ht="14.25" hidden="1" outlineLevel="2">
      <c r="B1250" s="168" t="s">
        <v>2</v>
      </c>
      <c r="D1250" s="5" t="s">
        <v>497</v>
      </c>
      <c r="E1250" s="171">
        <v>0</v>
      </c>
      <c r="F1250" s="171">
        <v>0</v>
      </c>
      <c r="G1250" s="171">
        <v>0</v>
      </c>
      <c r="H1250" s="171">
        <v>0</v>
      </c>
      <c r="I1250" s="171">
        <v>0</v>
      </c>
      <c r="J1250" s="171">
        <v>0</v>
      </c>
      <c r="K1250" s="171">
        <v>0</v>
      </c>
      <c r="L1250" s="171">
        <v>0</v>
      </c>
      <c r="M1250" s="171">
        <v>0</v>
      </c>
      <c r="N1250" s="171">
        <v>0</v>
      </c>
      <c r="O1250" s="171">
        <v>0</v>
      </c>
      <c r="P1250" s="171">
        <v>0</v>
      </c>
      <c r="Q1250" s="171">
        <v>0</v>
      </c>
      <c r="R1250" s="171">
        <v>0</v>
      </c>
      <c r="S1250" s="171">
        <v>3612556</v>
      </c>
      <c r="T1250" s="171">
        <v>3612556</v>
      </c>
      <c r="U1250" s="171">
        <v>3477930</v>
      </c>
      <c r="V1250" s="171">
        <v>3477929</v>
      </c>
      <c r="W1250" s="171">
        <v>3865276</v>
      </c>
      <c r="X1250" s="171">
        <v>3865275</v>
      </c>
      <c r="Y1250" s="171">
        <v>5185675</v>
      </c>
      <c r="Z1250" s="171">
        <v>5185675</v>
      </c>
      <c r="AA1250" s="169"/>
      <c r="AB1250" s="169"/>
      <c r="AC1250" s="169"/>
      <c r="AD1250" s="169"/>
      <c r="AE1250" s="169"/>
      <c r="AF1250" s="169"/>
      <c r="AG1250" s="169"/>
      <c r="AH1250" s="169"/>
      <c r="AI1250" s="169"/>
      <c r="AJ1250" s="169"/>
      <c r="AK1250" s="169"/>
    </row>
    <row r="1251" spans="2:37" s="168" customFormat="1" ht="14.25" hidden="1" outlineLevel="2">
      <c r="B1251" s="168" t="s">
        <v>2</v>
      </c>
      <c r="D1251" s="5" t="s">
        <v>82</v>
      </c>
      <c r="E1251" s="171">
        <v>0</v>
      </c>
      <c r="F1251" s="171">
        <v>0</v>
      </c>
      <c r="G1251" s="171">
        <v>0</v>
      </c>
      <c r="H1251" s="171">
        <v>0</v>
      </c>
      <c r="I1251" s="171">
        <v>0</v>
      </c>
      <c r="J1251" s="171">
        <v>0</v>
      </c>
      <c r="K1251" s="171">
        <v>0</v>
      </c>
      <c r="L1251" s="171">
        <v>0</v>
      </c>
      <c r="M1251" s="171">
        <v>0</v>
      </c>
      <c r="N1251" s="171">
        <v>0</v>
      </c>
      <c r="O1251" s="171">
        <v>0</v>
      </c>
      <c r="P1251" s="171">
        <v>0</v>
      </c>
      <c r="Q1251" s="171">
        <v>0</v>
      </c>
      <c r="R1251" s="171">
        <v>0</v>
      </c>
      <c r="S1251" s="171">
        <v>1147879</v>
      </c>
      <c r="T1251" s="171">
        <v>1147879</v>
      </c>
      <c r="U1251" s="171">
        <v>1203895</v>
      </c>
      <c r="V1251" s="171">
        <v>1203894</v>
      </c>
      <c r="W1251" s="171">
        <v>1305186</v>
      </c>
      <c r="X1251" s="171">
        <v>1305185</v>
      </c>
      <c r="Y1251" s="171">
        <v>1553581</v>
      </c>
      <c r="Z1251" s="171">
        <v>1553580</v>
      </c>
      <c r="AA1251" s="169"/>
      <c r="AB1251" s="169"/>
      <c r="AC1251" s="169"/>
      <c r="AD1251" s="169"/>
      <c r="AE1251" s="169"/>
      <c r="AF1251" s="169"/>
      <c r="AG1251" s="169"/>
      <c r="AH1251" s="169"/>
      <c r="AI1251" s="169"/>
      <c r="AJ1251" s="169"/>
      <c r="AK1251" s="169"/>
    </row>
    <row r="1252" spans="2:37" s="168" customFormat="1" ht="14.25" hidden="1" outlineLevel="2">
      <c r="B1252" s="168" t="s">
        <v>2</v>
      </c>
      <c r="D1252" s="5" t="s">
        <v>83</v>
      </c>
      <c r="E1252" s="171">
        <v>0</v>
      </c>
      <c r="F1252" s="171">
        <v>0</v>
      </c>
      <c r="G1252" s="171">
        <v>0</v>
      </c>
      <c r="H1252" s="171">
        <v>0</v>
      </c>
      <c r="I1252" s="171">
        <v>0</v>
      </c>
      <c r="J1252" s="171">
        <v>0</v>
      </c>
      <c r="K1252" s="171">
        <v>0</v>
      </c>
      <c r="L1252" s="171">
        <v>0</v>
      </c>
      <c r="M1252" s="171">
        <v>0</v>
      </c>
      <c r="N1252" s="171">
        <v>0</v>
      </c>
      <c r="O1252" s="171">
        <v>0</v>
      </c>
      <c r="P1252" s="171">
        <v>0</v>
      </c>
      <c r="Q1252" s="171">
        <v>0</v>
      </c>
      <c r="R1252" s="171">
        <v>0</v>
      </c>
      <c r="S1252" s="171">
        <v>3394950</v>
      </c>
      <c r="T1252" s="171">
        <v>3394950</v>
      </c>
      <c r="U1252" s="171">
        <v>3670736</v>
      </c>
      <c r="V1252" s="171">
        <v>3670735</v>
      </c>
      <c r="W1252" s="171">
        <v>4089967</v>
      </c>
      <c r="X1252" s="171">
        <v>4089966</v>
      </c>
      <c r="Y1252" s="171">
        <v>5346394</v>
      </c>
      <c r="Z1252" s="171">
        <v>5346393</v>
      </c>
      <c r="AA1252" s="169"/>
      <c r="AB1252" s="169"/>
      <c r="AC1252" s="169"/>
      <c r="AD1252" s="169"/>
      <c r="AE1252" s="169"/>
      <c r="AF1252" s="169"/>
      <c r="AG1252" s="169"/>
      <c r="AH1252" s="169"/>
      <c r="AI1252" s="169"/>
      <c r="AJ1252" s="169"/>
      <c r="AK1252" s="169"/>
    </row>
    <row r="1253" spans="2:37" s="168" customFormat="1" ht="14.25" hidden="1" outlineLevel="2">
      <c r="B1253" s="168" t="s">
        <v>2</v>
      </c>
      <c r="D1253" s="5" t="s">
        <v>84</v>
      </c>
      <c r="E1253" s="171">
        <v>0</v>
      </c>
      <c r="F1253" s="171">
        <v>0</v>
      </c>
      <c r="G1253" s="171">
        <v>0</v>
      </c>
      <c r="H1253" s="171">
        <v>0</v>
      </c>
      <c r="I1253" s="171">
        <v>0</v>
      </c>
      <c r="J1253" s="171">
        <v>0</v>
      </c>
      <c r="K1253" s="171">
        <v>0</v>
      </c>
      <c r="L1253" s="171">
        <v>0</v>
      </c>
      <c r="M1253" s="171">
        <v>0</v>
      </c>
      <c r="N1253" s="171">
        <v>0</v>
      </c>
      <c r="O1253" s="171">
        <v>0</v>
      </c>
      <c r="P1253" s="171">
        <v>0</v>
      </c>
      <c r="Q1253" s="171">
        <v>0</v>
      </c>
      <c r="R1253" s="171">
        <v>0</v>
      </c>
      <c r="S1253" s="171">
        <v>740313</v>
      </c>
      <c r="T1253" s="171">
        <v>740313</v>
      </c>
      <c r="U1253" s="171">
        <v>726798</v>
      </c>
      <c r="V1253" s="171">
        <v>726798</v>
      </c>
      <c r="W1253" s="171">
        <v>747236</v>
      </c>
      <c r="X1253" s="171">
        <v>747235</v>
      </c>
      <c r="Y1253" s="171">
        <v>1036666</v>
      </c>
      <c r="Z1253" s="171">
        <v>1036665</v>
      </c>
      <c r="AA1253" s="169"/>
      <c r="AB1253" s="169"/>
      <c r="AC1253" s="169"/>
      <c r="AD1253" s="169"/>
      <c r="AE1253" s="169"/>
      <c r="AF1253" s="169"/>
      <c r="AG1253" s="169"/>
      <c r="AH1253" s="169"/>
      <c r="AI1253" s="169"/>
      <c r="AJ1253" s="169"/>
      <c r="AK1253" s="169"/>
    </row>
    <row r="1254" spans="2:37" s="168" customFormat="1" ht="14.25" hidden="1" outlineLevel="2">
      <c r="B1254" s="168" t="s">
        <v>2</v>
      </c>
      <c r="D1254" s="5" t="s">
        <v>498</v>
      </c>
      <c r="E1254" s="171">
        <v>0</v>
      </c>
      <c r="F1254" s="171">
        <v>0</v>
      </c>
      <c r="G1254" s="171">
        <v>0</v>
      </c>
      <c r="H1254" s="171">
        <v>0</v>
      </c>
      <c r="I1254" s="171">
        <v>0</v>
      </c>
      <c r="J1254" s="171">
        <v>0</v>
      </c>
      <c r="K1254" s="171">
        <v>0</v>
      </c>
      <c r="L1254" s="171">
        <v>0</v>
      </c>
      <c r="M1254" s="171">
        <v>0</v>
      </c>
      <c r="N1254" s="171">
        <v>0</v>
      </c>
      <c r="O1254" s="171">
        <v>0</v>
      </c>
      <c r="P1254" s="171">
        <v>0</v>
      </c>
      <c r="Q1254" s="171">
        <v>0</v>
      </c>
      <c r="R1254" s="171">
        <v>0</v>
      </c>
      <c r="S1254" s="171">
        <v>5684538</v>
      </c>
      <c r="T1254" s="171">
        <v>5684538</v>
      </c>
      <c r="U1254" s="171">
        <v>5850029</v>
      </c>
      <c r="V1254" s="171">
        <v>5850029</v>
      </c>
      <c r="W1254" s="171">
        <v>6728545</v>
      </c>
      <c r="X1254" s="171">
        <v>6728544</v>
      </c>
      <c r="Y1254" s="171">
        <v>8250769</v>
      </c>
      <c r="Z1254" s="171">
        <v>8250769</v>
      </c>
      <c r="AA1254" s="169"/>
      <c r="AB1254" s="169"/>
      <c r="AC1254" s="169"/>
      <c r="AD1254" s="169"/>
      <c r="AE1254" s="169"/>
      <c r="AF1254" s="169"/>
      <c r="AG1254" s="169"/>
      <c r="AH1254" s="169"/>
      <c r="AI1254" s="169"/>
      <c r="AJ1254" s="169"/>
      <c r="AK1254" s="169"/>
    </row>
    <row r="1255" spans="2:37" s="168" customFormat="1" ht="14.25" hidden="1" outlineLevel="2">
      <c r="B1255" s="168" t="s">
        <v>2</v>
      </c>
      <c r="D1255" s="5" t="s">
        <v>499</v>
      </c>
      <c r="E1255" s="171">
        <v>0</v>
      </c>
      <c r="F1255" s="171">
        <v>0</v>
      </c>
      <c r="G1255" s="171">
        <v>0</v>
      </c>
      <c r="H1255" s="171">
        <v>0</v>
      </c>
      <c r="I1255" s="171">
        <v>0</v>
      </c>
      <c r="J1255" s="171">
        <v>0</v>
      </c>
      <c r="K1255" s="171">
        <v>0</v>
      </c>
      <c r="L1255" s="171">
        <v>0</v>
      </c>
      <c r="M1255" s="171">
        <v>0</v>
      </c>
      <c r="N1255" s="171">
        <v>0</v>
      </c>
      <c r="O1255" s="171">
        <v>0</v>
      </c>
      <c r="P1255" s="171">
        <v>0</v>
      </c>
      <c r="Q1255" s="171">
        <v>0</v>
      </c>
      <c r="R1255" s="171">
        <v>0</v>
      </c>
      <c r="S1255" s="171">
        <v>696153</v>
      </c>
      <c r="T1255" s="171">
        <v>696153</v>
      </c>
      <c r="U1255" s="171">
        <v>688161</v>
      </c>
      <c r="V1255" s="171">
        <v>688160</v>
      </c>
      <c r="W1255" s="171">
        <v>728136</v>
      </c>
      <c r="X1255" s="171">
        <v>728135</v>
      </c>
      <c r="Y1255" s="171">
        <v>871011</v>
      </c>
      <c r="Z1255" s="171">
        <v>871010</v>
      </c>
      <c r="AA1255" s="169"/>
      <c r="AB1255" s="169"/>
      <c r="AC1255" s="169"/>
      <c r="AD1255" s="169"/>
      <c r="AE1255" s="169"/>
      <c r="AF1255" s="169"/>
      <c r="AG1255" s="169"/>
      <c r="AH1255" s="169"/>
      <c r="AI1255" s="169"/>
      <c r="AJ1255" s="169"/>
      <c r="AK1255" s="169"/>
    </row>
    <row r="1256" spans="2:37" s="168" customFormat="1" ht="14.25" hidden="1" outlineLevel="2">
      <c r="B1256" s="168" t="s">
        <v>2</v>
      </c>
      <c r="D1256" s="5" t="s">
        <v>87</v>
      </c>
      <c r="E1256" s="171">
        <v>0</v>
      </c>
      <c r="F1256" s="171">
        <v>0</v>
      </c>
      <c r="G1256" s="171">
        <v>0</v>
      </c>
      <c r="H1256" s="171">
        <v>0</v>
      </c>
      <c r="I1256" s="171">
        <v>0</v>
      </c>
      <c r="J1256" s="171">
        <v>0</v>
      </c>
      <c r="K1256" s="171">
        <v>0</v>
      </c>
      <c r="L1256" s="171">
        <v>0</v>
      </c>
      <c r="M1256" s="171">
        <v>0</v>
      </c>
      <c r="N1256" s="171">
        <v>0</v>
      </c>
      <c r="O1256" s="171">
        <v>0</v>
      </c>
      <c r="P1256" s="171">
        <v>0</v>
      </c>
      <c r="Q1256" s="171">
        <v>0</v>
      </c>
      <c r="R1256" s="171">
        <v>0</v>
      </c>
      <c r="S1256" s="171">
        <v>520786</v>
      </c>
      <c r="T1256" s="171">
        <v>520786</v>
      </c>
      <c r="U1256" s="171">
        <v>527621</v>
      </c>
      <c r="V1256" s="171">
        <v>527620</v>
      </c>
      <c r="W1256" s="171">
        <v>584870</v>
      </c>
      <c r="X1256" s="171">
        <v>584870</v>
      </c>
      <c r="Y1256" s="171">
        <v>796833</v>
      </c>
      <c r="Z1256" s="171">
        <v>796832</v>
      </c>
      <c r="AA1256" s="169"/>
      <c r="AB1256" s="169"/>
      <c r="AC1256" s="169"/>
      <c r="AD1256" s="169"/>
      <c r="AE1256" s="169"/>
      <c r="AF1256" s="169"/>
      <c r="AG1256" s="169"/>
      <c r="AH1256" s="169"/>
      <c r="AI1256" s="169"/>
      <c r="AJ1256" s="169"/>
      <c r="AK1256" s="169"/>
    </row>
    <row r="1257" spans="2:37" s="168" customFormat="1" ht="14.25" hidden="1" outlineLevel="2">
      <c r="B1257" s="168" t="s">
        <v>2</v>
      </c>
      <c r="D1257" s="5" t="s">
        <v>88</v>
      </c>
      <c r="E1257" s="171">
        <v>0</v>
      </c>
      <c r="F1257" s="171">
        <v>0</v>
      </c>
      <c r="G1257" s="171">
        <v>0</v>
      </c>
      <c r="H1257" s="171">
        <v>0</v>
      </c>
      <c r="I1257" s="171">
        <v>0</v>
      </c>
      <c r="J1257" s="171">
        <v>0</v>
      </c>
      <c r="K1257" s="171">
        <v>0</v>
      </c>
      <c r="L1257" s="171">
        <v>0</v>
      </c>
      <c r="M1257" s="171">
        <v>0</v>
      </c>
      <c r="N1257" s="171">
        <v>0</v>
      </c>
      <c r="O1257" s="171">
        <v>0</v>
      </c>
      <c r="P1257" s="171">
        <v>0</v>
      </c>
      <c r="Q1257" s="171">
        <v>0</v>
      </c>
      <c r="R1257" s="171">
        <v>0</v>
      </c>
      <c r="S1257" s="171">
        <v>1283360</v>
      </c>
      <c r="T1257" s="171">
        <v>1283360</v>
      </c>
      <c r="U1257" s="171">
        <v>753721</v>
      </c>
      <c r="V1257" s="171">
        <v>753721</v>
      </c>
      <c r="W1257" s="171">
        <v>532266</v>
      </c>
      <c r="X1257" s="171">
        <v>532266</v>
      </c>
      <c r="Y1257" s="171">
        <v>762301</v>
      </c>
      <c r="Z1257" s="171">
        <v>762300</v>
      </c>
      <c r="AA1257" s="169"/>
      <c r="AB1257" s="169"/>
      <c r="AC1257" s="169"/>
      <c r="AD1257" s="169"/>
      <c r="AE1257" s="169"/>
      <c r="AF1257" s="169"/>
      <c r="AG1257" s="169"/>
      <c r="AH1257" s="169"/>
      <c r="AI1257" s="169"/>
      <c r="AJ1257" s="169"/>
      <c r="AK1257" s="169"/>
    </row>
    <row r="1258" spans="2:37" s="168" customFormat="1" ht="14.25" hidden="1" outlineLevel="2">
      <c r="B1258" s="168" t="s">
        <v>2</v>
      </c>
      <c r="D1258" s="5" t="s">
        <v>89</v>
      </c>
      <c r="E1258" s="171">
        <v>0</v>
      </c>
      <c r="F1258" s="171">
        <v>0</v>
      </c>
      <c r="G1258" s="171">
        <v>0</v>
      </c>
      <c r="H1258" s="171">
        <v>0</v>
      </c>
      <c r="I1258" s="171">
        <v>0</v>
      </c>
      <c r="J1258" s="171">
        <v>0</v>
      </c>
      <c r="K1258" s="171">
        <v>0</v>
      </c>
      <c r="L1258" s="171">
        <v>0</v>
      </c>
      <c r="M1258" s="171">
        <v>0</v>
      </c>
      <c r="N1258" s="171">
        <v>0</v>
      </c>
      <c r="O1258" s="171">
        <v>0</v>
      </c>
      <c r="P1258" s="171">
        <v>0</v>
      </c>
      <c r="Q1258" s="171">
        <v>0</v>
      </c>
      <c r="R1258" s="171">
        <v>0</v>
      </c>
      <c r="S1258" s="171">
        <v>927982</v>
      </c>
      <c r="T1258" s="171">
        <v>927982</v>
      </c>
      <c r="U1258" s="171">
        <v>1078368</v>
      </c>
      <c r="V1258" s="171">
        <v>1078367</v>
      </c>
      <c r="W1258" s="171">
        <v>1118273</v>
      </c>
      <c r="X1258" s="171">
        <v>1118273</v>
      </c>
      <c r="Y1258" s="171">
        <v>1373732</v>
      </c>
      <c r="Z1258" s="171">
        <v>1373731</v>
      </c>
      <c r="AA1258" s="169"/>
      <c r="AB1258" s="169"/>
      <c r="AC1258" s="169"/>
      <c r="AD1258" s="169"/>
      <c r="AE1258" s="169"/>
      <c r="AF1258" s="169"/>
      <c r="AG1258" s="169"/>
      <c r="AH1258" s="169"/>
      <c r="AI1258" s="169"/>
      <c r="AJ1258" s="169"/>
      <c r="AK1258" s="169"/>
    </row>
    <row r="1259" spans="2:37" s="168" customFormat="1" ht="14.25" hidden="1" outlineLevel="2">
      <c r="B1259" s="168" t="s">
        <v>2</v>
      </c>
      <c r="D1259" s="5" t="s">
        <v>90</v>
      </c>
      <c r="E1259" s="171">
        <v>0</v>
      </c>
      <c r="F1259" s="171">
        <v>0</v>
      </c>
      <c r="G1259" s="171">
        <v>0</v>
      </c>
      <c r="H1259" s="171">
        <v>0</v>
      </c>
      <c r="I1259" s="171">
        <v>0</v>
      </c>
      <c r="J1259" s="171">
        <v>0</v>
      </c>
      <c r="K1259" s="171">
        <v>0</v>
      </c>
      <c r="L1259" s="171">
        <v>0</v>
      </c>
      <c r="M1259" s="171">
        <v>0</v>
      </c>
      <c r="N1259" s="171">
        <v>0</v>
      </c>
      <c r="O1259" s="171">
        <v>0</v>
      </c>
      <c r="P1259" s="171">
        <v>0</v>
      </c>
      <c r="Q1259" s="171">
        <v>0</v>
      </c>
      <c r="R1259" s="171">
        <v>0</v>
      </c>
      <c r="S1259" s="171">
        <v>1560699</v>
      </c>
      <c r="T1259" s="171">
        <v>1560699</v>
      </c>
      <c r="U1259" s="171">
        <v>1597266</v>
      </c>
      <c r="V1259" s="171">
        <v>1597265</v>
      </c>
      <c r="W1259" s="171">
        <v>1617979</v>
      </c>
      <c r="X1259" s="171">
        <v>1617979</v>
      </c>
      <c r="Y1259" s="171">
        <v>1989922</v>
      </c>
      <c r="Z1259" s="171">
        <v>1989921</v>
      </c>
      <c r="AA1259" s="169"/>
      <c r="AB1259" s="169"/>
      <c r="AC1259" s="169"/>
      <c r="AD1259" s="169"/>
      <c r="AE1259" s="169"/>
      <c r="AF1259" s="169"/>
      <c r="AG1259" s="169"/>
      <c r="AH1259" s="169"/>
      <c r="AI1259" s="169"/>
      <c r="AJ1259" s="169"/>
      <c r="AK1259" s="169"/>
    </row>
    <row r="1260" spans="2:37" s="168" customFormat="1" ht="14.25" hidden="1" outlineLevel="2">
      <c r="B1260" s="168" t="s">
        <v>2</v>
      </c>
      <c r="D1260" s="5" t="s">
        <v>500</v>
      </c>
      <c r="E1260" s="171">
        <v>0</v>
      </c>
      <c r="F1260" s="171">
        <v>0</v>
      </c>
      <c r="G1260" s="171">
        <v>0</v>
      </c>
      <c r="H1260" s="171">
        <v>0</v>
      </c>
      <c r="I1260" s="171">
        <v>0</v>
      </c>
      <c r="J1260" s="171">
        <v>0</v>
      </c>
      <c r="K1260" s="171">
        <v>0</v>
      </c>
      <c r="L1260" s="171">
        <v>0</v>
      </c>
      <c r="M1260" s="171">
        <v>0</v>
      </c>
      <c r="N1260" s="171">
        <v>0</v>
      </c>
      <c r="O1260" s="171">
        <v>0</v>
      </c>
      <c r="P1260" s="171">
        <v>0</v>
      </c>
      <c r="Q1260" s="171">
        <v>0</v>
      </c>
      <c r="R1260" s="171">
        <v>0</v>
      </c>
      <c r="S1260" s="171">
        <v>393559</v>
      </c>
      <c r="T1260" s="171">
        <v>393559</v>
      </c>
      <c r="U1260" s="171">
        <v>438510</v>
      </c>
      <c r="V1260" s="171">
        <v>438509</v>
      </c>
      <c r="W1260" s="171">
        <v>463772</v>
      </c>
      <c r="X1260" s="171">
        <v>463771</v>
      </c>
      <c r="Y1260" s="171">
        <v>543725</v>
      </c>
      <c r="Z1260" s="171">
        <v>543725</v>
      </c>
      <c r="AA1260" s="169"/>
      <c r="AB1260" s="169"/>
      <c r="AC1260" s="169"/>
      <c r="AD1260" s="169"/>
      <c r="AE1260" s="169"/>
      <c r="AF1260" s="169"/>
      <c r="AG1260" s="169"/>
      <c r="AH1260" s="169"/>
      <c r="AI1260" s="169"/>
      <c r="AJ1260" s="169"/>
      <c r="AK1260" s="169"/>
    </row>
    <row r="1261" spans="2:37" s="168" customFormat="1" ht="14.25" hidden="1" outlineLevel="2">
      <c r="B1261" s="168" t="s">
        <v>2</v>
      </c>
      <c r="D1261" s="5" t="s">
        <v>92</v>
      </c>
      <c r="E1261" s="171">
        <v>0</v>
      </c>
      <c r="F1261" s="171">
        <v>0</v>
      </c>
      <c r="G1261" s="171">
        <v>0</v>
      </c>
      <c r="H1261" s="171">
        <v>0</v>
      </c>
      <c r="I1261" s="171">
        <v>0</v>
      </c>
      <c r="J1261" s="171">
        <v>0</v>
      </c>
      <c r="K1261" s="171">
        <v>0</v>
      </c>
      <c r="L1261" s="171">
        <v>0</v>
      </c>
      <c r="M1261" s="171">
        <v>0</v>
      </c>
      <c r="N1261" s="171">
        <v>0</v>
      </c>
      <c r="O1261" s="171">
        <v>0</v>
      </c>
      <c r="P1261" s="171">
        <v>0</v>
      </c>
      <c r="Q1261" s="171">
        <v>0</v>
      </c>
      <c r="R1261" s="171">
        <v>0</v>
      </c>
      <c r="S1261" s="171">
        <v>535951</v>
      </c>
      <c r="T1261" s="171">
        <v>535951</v>
      </c>
      <c r="U1261" s="171">
        <v>517726</v>
      </c>
      <c r="V1261" s="171">
        <v>517725</v>
      </c>
      <c r="W1261" s="171">
        <v>521515</v>
      </c>
      <c r="X1261" s="171">
        <v>521515</v>
      </c>
      <c r="Y1261" s="171">
        <v>649676</v>
      </c>
      <c r="Z1261" s="171">
        <v>649675</v>
      </c>
      <c r="AA1261" s="169"/>
      <c r="AB1261" s="169"/>
      <c r="AC1261" s="169"/>
      <c r="AD1261" s="169"/>
      <c r="AE1261" s="169"/>
      <c r="AF1261" s="169"/>
      <c r="AG1261" s="169"/>
      <c r="AH1261" s="169"/>
      <c r="AI1261" s="169"/>
      <c r="AJ1261" s="169"/>
      <c r="AK1261" s="169"/>
    </row>
    <row r="1262" spans="2:37" s="168" customFormat="1" ht="14.25" hidden="1" outlineLevel="2">
      <c r="B1262" s="168" t="s">
        <v>2</v>
      </c>
      <c r="D1262" s="5" t="s">
        <v>93</v>
      </c>
      <c r="E1262" s="171">
        <v>0</v>
      </c>
      <c r="F1262" s="171">
        <v>0</v>
      </c>
      <c r="G1262" s="171">
        <v>0</v>
      </c>
      <c r="H1262" s="171">
        <v>0</v>
      </c>
      <c r="I1262" s="171">
        <v>0</v>
      </c>
      <c r="J1262" s="171">
        <v>0</v>
      </c>
      <c r="K1262" s="171">
        <v>0</v>
      </c>
      <c r="L1262" s="171">
        <v>0</v>
      </c>
      <c r="M1262" s="171">
        <v>0</v>
      </c>
      <c r="N1262" s="171">
        <v>0</v>
      </c>
      <c r="O1262" s="171">
        <v>0</v>
      </c>
      <c r="P1262" s="171">
        <v>0</v>
      </c>
      <c r="Q1262" s="171">
        <v>0</v>
      </c>
      <c r="R1262" s="171">
        <v>0</v>
      </c>
      <c r="S1262" s="171">
        <v>726768</v>
      </c>
      <c r="T1262" s="171">
        <v>726768</v>
      </c>
      <c r="U1262" s="171">
        <v>758065</v>
      </c>
      <c r="V1262" s="171">
        <v>758064</v>
      </c>
      <c r="W1262" s="171">
        <v>774135</v>
      </c>
      <c r="X1262" s="171">
        <v>774134</v>
      </c>
      <c r="Y1262" s="171">
        <v>967298</v>
      </c>
      <c r="Z1262" s="171">
        <v>967298</v>
      </c>
      <c r="AA1262" s="169"/>
      <c r="AB1262" s="169"/>
      <c r="AC1262" s="169"/>
      <c r="AD1262" s="169"/>
      <c r="AE1262" s="169"/>
      <c r="AF1262" s="169"/>
      <c r="AG1262" s="169"/>
      <c r="AH1262" s="169"/>
      <c r="AI1262" s="169"/>
      <c r="AJ1262" s="169"/>
      <c r="AK1262" s="169"/>
    </row>
    <row r="1263" spans="2:37" s="168" customFormat="1" ht="14.25" hidden="1" outlineLevel="2">
      <c r="B1263" s="168" t="s">
        <v>2</v>
      </c>
      <c r="D1263" s="5" t="s">
        <v>94</v>
      </c>
      <c r="E1263" s="171">
        <v>0</v>
      </c>
      <c r="F1263" s="171">
        <v>0</v>
      </c>
      <c r="G1263" s="171">
        <v>0</v>
      </c>
      <c r="H1263" s="171">
        <v>0</v>
      </c>
      <c r="I1263" s="171">
        <v>0</v>
      </c>
      <c r="J1263" s="171">
        <v>0</v>
      </c>
      <c r="K1263" s="171">
        <v>0</v>
      </c>
      <c r="L1263" s="171">
        <v>0</v>
      </c>
      <c r="M1263" s="171">
        <v>0</v>
      </c>
      <c r="N1263" s="171">
        <v>0</v>
      </c>
      <c r="O1263" s="171">
        <v>0</v>
      </c>
      <c r="P1263" s="171">
        <v>0</v>
      </c>
      <c r="Q1263" s="171">
        <v>0</v>
      </c>
      <c r="R1263" s="171">
        <v>0</v>
      </c>
      <c r="S1263" s="171">
        <v>361610</v>
      </c>
      <c r="T1263" s="171">
        <v>361610</v>
      </c>
      <c r="U1263" s="171">
        <v>363924</v>
      </c>
      <c r="V1263" s="171">
        <v>363924</v>
      </c>
      <c r="W1263" s="171">
        <v>374011</v>
      </c>
      <c r="X1263" s="171">
        <v>374011</v>
      </c>
      <c r="Y1263" s="171">
        <v>401471</v>
      </c>
      <c r="Z1263" s="171">
        <v>401471</v>
      </c>
      <c r="AA1263" s="169"/>
      <c r="AB1263" s="169"/>
      <c r="AC1263" s="169"/>
      <c r="AD1263" s="169"/>
      <c r="AE1263" s="169"/>
      <c r="AF1263" s="169"/>
      <c r="AG1263" s="169"/>
      <c r="AH1263" s="169"/>
      <c r="AI1263" s="169"/>
      <c r="AJ1263" s="169"/>
      <c r="AK1263" s="169"/>
    </row>
    <row r="1264" spans="2:37" s="168" customFormat="1" ht="14.25" hidden="1" outlineLevel="2">
      <c r="B1264" s="168" t="s">
        <v>2</v>
      </c>
      <c r="D1264" s="5" t="s">
        <v>95</v>
      </c>
      <c r="E1264" s="171">
        <v>0</v>
      </c>
      <c r="F1264" s="171">
        <v>0</v>
      </c>
      <c r="G1264" s="171">
        <v>0</v>
      </c>
      <c r="H1264" s="171">
        <v>0</v>
      </c>
      <c r="I1264" s="171">
        <v>0</v>
      </c>
      <c r="J1264" s="171">
        <v>0</v>
      </c>
      <c r="K1264" s="171">
        <v>0</v>
      </c>
      <c r="L1264" s="171">
        <v>0</v>
      </c>
      <c r="M1264" s="171">
        <v>0</v>
      </c>
      <c r="N1264" s="171">
        <v>0</v>
      </c>
      <c r="O1264" s="171">
        <v>0</v>
      </c>
      <c r="P1264" s="171">
        <v>0</v>
      </c>
      <c r="Q1264" s="171">
        <v>0</v>
      </c>
      <c r="R1264" s="171">
        <v>0</v>
      </c>
      <c r="S1264" s="171">
        <v>1032107</v>
      </c>
      <c r="T1264" s="171">
        <v>1032107</v>
      </c>
      <c r="U1264" s="171">
        <v>1056450</v>
      </c>
      <c r="V1264" s="171">
        <v>1056449</v>
      </c>
      <c r="W1264" s="171">
        <v>1111961</v>
      </c>
      <c r="X1264" s="171">
        <v>1111961</v>
      </c>
      <c r="Y1264" s="171">
        <v>1315039</v>
      </c>
      <c r="Z1264" s="171">
        <v>1315039</v>
      </c>
      <c r="AA1264" s="169"/>
      <c r="AB1264" s="169"/>
      <c r="AC1264" s="169"/>
      <c r="AD1264" s="169"/>
      <c r="AE1264" s="169"/>
      <c r="AF1264" s="169"/>
      <c r="AG1264" s="169"/>
      <c r="AH1264" s="169"/>
      <c r="AI1264" s="169"/>
      <c r="AJ1264" s="169"/>
      <c r="AK1264" s="169"/>
    </row>
    <row r="1265" spans="2:37" s="168" customFormat="1" ht="14.25" hidden="1" outlineLevel="2">
      <c r="B1265" s="168" t="s">
        <v>2</v>
      </c>
      <c r="D1265" s="170" t="s">
        <v>250</v>
      </c>
      <c r="E1265" s="171">
        <f t="shared" ref="E1265:Z1265" si="361">SUM(E1215:E1264)</f>
        <v>0</v>
      </c>
      <c r="F1265" s="171">
        <f t="shared" si="361"/>
        <v>0</v>
      </c>
      <c r="G1265" s="171">
        <f t="shared" si="361"/>
        <v>0</v>
      </c>
      <c r="H1265" s="171">
        <f t="shared" si="361"/>
        <v>0</v>
      </c>
      <c r="I1265" s="171">
        <f t="shared" si="361"/>
        <v>0</v>
      </c>
      <c r="J1265" s="171">
        <f t="shared" si="361"/>
        <v>0</v>
      </c>
      <c r="K1265" s="171">
        <f t="shared" si="361"/>
        <v>0</v>
      </c>
      <c r="L1265" s="171">
        <f t="shared" si="361"/>
        <v>0</v>
      </c>
      <c r="M1265" s="171">
        <f t="shared" si="361"/>
        <v>0</v>
      </c>
      <c r="N1265" s="171">
        <f t="shared" si="361"/>
        <v>0</v>
      </c>
      <c r="O1265" s="171">
        <f t="shared" si="361"/>
        <v>0</v>
      </c>
      <c r="P1265" s="171">
        <f t="shared" si="361"/>
        <v>0</v>
      </c>
      <c r="Q1265" s="171">
        <f t="shared" si="361"/>
        <v>0</v>
      </c>
      <c r="R1265" s="171">
        <f t="shared" si="361"/>
        <v>0</v>
      </c>
      <c r="S1265" s="171">
        <f t="shared" si="361"/>
        <v>86007646</v>
      </c>
      <c r="T1265" s="171">
        <f t="shared" si="361"/>
        <v>86007646</v>
      </c>
      <c r="U1265" s="171">
        <f t="shared" si="361"/>
        <v>84584216</v>
      </c>
      <c r="V1265" s="171">
        <f t="shared" si="361"/>
        <v>84584185</v>
      </c>
      <c r="W1265" s="171">
        <f t="shared" si="361"/>
        <v>89977856</v>
      </c>
      <c r="X1265" s="171">
        <f t="shared" si="361"/>
        <v>89977830</v>
      </c>
      <c r="Y1265" s="171">
        <f t="shared" si="361"/>
        <v>114148068</v>
      </c>
      <c r="Z1265" s="171">
        <f t="shared" si="361"/>
        <v>114148043</v>
      </c>
      <c r="AA1265" s="169"/>
      <c r="AB1265" s="169"/>
      <c r="AC1265" s="169"/>
      <c r="AD1265" s="169"/>
      <c r="AE1265" s="169"/>
      <c r="AF1265" s="169"/>
      <c r="AG1265" s="169"/>
      <c r="AH1265" s="169"/>
      <c r="AI1265" s="169"/>
      <c r="AJ1265" s="169"/>
      <c r="AK1265" s="169"/>
    </row>
    <row r="1266" spans="2:37" s="168" customFormat="1" ht="14.25" hidden="1" outlineLevel="2">
      <c r="D1266" s="170"/>
      <c r="E1266" s="171"/>
      <c r="F1266" s="171"/>
      <c r="G1266" s="171"/>
      <c r="H1266" s="171"/>
      <c r="I1266" s="171"/>
      <c r="J1266" s="171"/>
      <c r="K1266" s="171"/>
      <c r="L1266" s="171"/>
      <c r="M1266" s="171"/>
      <c r="N1266" s="171"/>
      <c r="O1266" s="171"/>
      <c r="P1266" s="171"/>
      <c r="Q1266" s="171"/>
      <c r="R1266" s="171"/>
      <c r="S1266" s="171"/>
      <c r="T1266" s="171"/>
      <c r="U1266" s="171"/>
      <c r="V1266" s="171"/>
      <c r="W1266" s="171"/>
      <c r="X1266" s="171"/>
      <c r="Y1266" s="171"/>
      <c r="Z1266" s="171"/>
      <c r="AA1266" s="169"/>
      <c r="AB1266" s="169"/>
      <c r="AC1266" s="169"/>
      <c r="AD1266" s="169"/>
      <c r="AE1266" s="169"/>
      <c r="AF1266" s="169"/>
      <c r="AG1266" s="169"/>
      <c r="AH1266" s="169"/>
      <c r="AI1266" s="169"/>
      <c r="AJ1266" s="169"/>
      <c r="AK1266" s="169"/>
    </row>
    <row r="1267" spans="2:37" s="168" customFormat="1" ht="14.25" hidden="1" outlineLevel="1" collapsed="1">
      <c r="D1267" s="6" t="s">
        <v>200</v>
      </c>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69"/>
      <c r="AB1267" s="169"/>
      <c r="AC1267" s="169"/>
      <c r="AD1267" s="169"/>
      <c r="AE1267" s="169"/>
      <c r="AF1267" s="169"/>
      <c r="AG1267" s="169"/>
      <c r="AH1267" s="169"/>
      <c r="AI1267" s="169"/>
      <c r="AJ1267" s="169"/>
      <c r="AK1267" s="169"/>
    </row>
    <row r="1268" spans="2:37" s="168" customFormat="1" ht="14.25" hidden="1" outlineLevel="2">
      <c r="B1268" s="168" t="s">
        <v>2</v>
      </c>
      <c r="D1268" s="5" t="s">
        <v>484</v>
      </c>
      <c r="E1268" s="171">
        <v>53572545</v>
      </c>
      <c r="F1268" s="171">
        <v>54979755</v>
      </c>
      <c r="G1268" s="171">
        <v>60155716</v>
      </c>
      <c r="H1268" s="171">
        <v>60155716</v>
      </c>
      <c r="I1268" s="171">
        <v>57782465</v>
      </c>
      <c r="J1268" s="171">
        <v>57782465</v>
      </c>
      <c r="K1268" s="171">
        <v>65368636</v>
      </c>
      <c r="L1268" s="171">
        <v>65368636</v>
      </c>
      <c r="M1268" s="171">
        <v>67846696</v>
      </c>
      <c r="N1268" s="171">
        <v>67846696</v>
      </c>
      <c r="O1268" s="171">
        <v>69987971</v>
      </c>
      <c r="P1268" s="171">
        <v>65322989</v>
      </c>
      <c r="Q1268" s="171">
        <v>66015445</v>
      </c>
      <c r="R1268" s="171">
        <v>66015445</v>
      </c>
      <c r="S1268" s="171">
        <v>56125968</v>
      </c>
      <c r="T1268" s="171">
        <v>56125968</v>
      </c>
      <c r="U1268" s="171">
        <v>52797732</v>
      </c>
      <c r="V1268" s="171">
        <v>52797731</v>
      </c>
      <c r="W1268" s="171">
        <v>52011655</v>
      </c>
      <c r="X1268" s="171">
        <v>52011655</v>
      </c>
      <c r="Y1268" s="171">
        <v>52933955</v>
      </c>
      <c r="Z1268" s="171">
        <v>52933963</v>
      </c>
      <c r="AA1268" s="169"/>
      <c r="AB1268" s="169"/>
      <c r="AC1268" s="169"/>
      <c r="AD1268" s="169"/>
      <c r="AE1268" s="169"/>
      <c r="AF1268" s="169"/>
      <c r="AG1268" s="169"/>
      <c r="AH1268" s="169"/>
      <c r="AI1268" s="169"/>
      <c r="AJ1268" s="169"/>
      <c r="AK1268" s="169"/>
    </row>
    <row r="1269" spans="2:37" s="168" customFormat="1" ht="14.25" hidden="1" outlineLevel="2">
      <c r="B1269" s="168" t="s">
        <v>2</v>
      </c>
      <c r="D1269" s="5" t="s">
        <v>48</v>
      </c>
      <c r="E1269" s="171">
        <v>7668189</v>
      </c>
      <c r="F1269" s="171">
        <v>7869244</v>
      </c>
      <c r="G1269" s="171">
        <v>8216694</v>
      </c>
      <c r="H1269" s="171">
        <v>8216694</v>
      </c>
      <c r="I1269" s="171">
        <v>8063955</v>
      </c>
      <c r="J1269" s="171">
        <v>8063955</v>
      </c>
      <c r="K1269" s="171">
        <v>8064298</v>
      </c>
      <c r="L1269" s="171">
        <v>8064298</v>
      </c>
      <c r="M1269" s="171">
        <v>8456708</v>
      </c>
      <c r="N1269" s="171">
        <v>8456709</v>
      </c>
      <c r="O1269" s="171">
        <v>7584755</v>
      </c>
      <c r="P1269" s="171">
        <v>7385335</v>
      </c>
      <c r="Q1269" s="171">
        <v>7364589</v>
      </c>
      <c r="R1269" s="171">
        <v>7364589</v>
      </c>
      <c r="S1269" s="171">
        <v>6229953</v>
      </c>
      <c r="T1269" s="171">
        <v>6229953</v>
      </c>
      <c r="U1269" s="171">
        <v>6047282</v>
      </c>
      <c r="V1269" s="171">
        <v>6047281</v>
      </c>
      <c r="W1269" s="171">
        <v>6529285</v>
      </c>
      <c r="X1269" s="171">
        <v>6529284</v>
      </c>
      <c r="Y1269" s="171">
        <v>6128147</v>
      </c>
      <c r="Z1269" s="171">
        <v>6128147</v>
      </c>
      <c r="AA1269" s="169"/>
      <c r="AB1269" s="169"/>
      <c r="AC1269" s="169"/>
      <c r="AD1269" s="169"/>
      <c r="AE1269" s="169"/>
      <c r="AF1269" s="169"/>
      <c r="AG1269" s="169"/>
      <c r="AH1269" s="169"/>
      <c r="AI1269" s="169"/>
      <c r="AJ1269" s="169"/>
      <c r="AK1269" s="169"/>
    </row>
    <row r="1270" spans="2:37" s="168" customFormat="1" ht="14.25" hidden="1" outlineLevel="2">
      <c r="B1270" s="168" t="s">
        <v>2</v>
      </c>
      <c r="D1270" s="5" t="s">
        <v>49</v>
      </c>
      <c r="E1270" s="171">
        <v>15684817</v>
      </c>
      <c r="F1270" s="171">
        <v>16096205</v>
      </c>
      <c r="G1270" s="171">
        <v>17491043</v>
      </c>
      <c r="H1270" s="171">
        <v>17491043</v>
      </c>
      <c r="I1270" s="171">
        <v>15773445</v>
      </c>
      <c r="J1270" s="171">
        <v>15773446</v>
      </c>
      <c r="K1270" s="171">
        <v>16811685</v>
      </c>
      <c r="L1270" s="171">
        <v>16811685</v>
      </c>
      <c r="M1270" s="171">
        <v>17153266</v>
      </c>
      <c r="N1270" s="171">
        <v>17153267</v>
      </c>
      <c r="O1270" s="171">
        <v>15789535</v>
      </c>
      <c r="P1270" s="171">
        <v>15361261</v>
      </c>
      <c r="Q1270" s="171">
        <v>15289611</v>
      </c>
      <c r="R1270" s="171">
        <v>15289611</v>
      </c>
      <c r="S1270" s="171">
        <v>13590360</v>
      </c>
      <c r="T1270" s="171">
        <v>13590360</v>
      </c>
      <c r="U1270" s="171">
        <v>12040223</v>
      </c>
      <c r="V1270" s="171">
        <v>12040222</v>
      </c>
      <c r="W1270" s="171">
        <v>11466793</v>
      </c>
      <c r="X1270" s="171">
        <v>11466792</v>
      </c>
      <c r="Y1270" s="171">
        <v>12450969</v>
      </c>
      <c r="Z1270" s="171">
        <v>12450968</v>
      </c>
      <c r="AA1270" s="169"/>
      <c r="AB1270" s="169"/>
      <c r="AC1270" s="169"/>
      <c r="AD1270" s="169"/>
      <c r="AE1270" s="169"/>
      <c r="AF1270" s="169"/>
      <c r="AG1270" s="169"/>
      <c r="AH1270" s="169"/>
      <c r="AI1270" s="169"/>
      <c r="AJ1270" s="169"/>
      <c r="AK1270" s="169"/>
    </row>
    <row r="1271" spans="2:37" s="168" customFormat="1" ht="14.25" hidden="1" outlineLevel="2">
      <c r="B1271" s="168" t="s">
        <v>2</v>
      </c>
      <c r="D1271" s="5" t="s">
        <v>50</v>
      </c>
      <c r="E1271" s="171">
        <v>7465568</v>
      </c>
      <c r="F1271" s="171">
        <v>7661718</v>
      </c>
      <c r="G1271" s="171">
        <v>8217684</v>
      </c>
      <c r="H1271" s="171">
        <v>8217684</v>
      </c>
      <c r="I1271" s="171">
        <v>8061445</v>
      </c>
      <c r="J1271" s="171">
        <v>8061446</v>
      </c>
      <c r="K1271" s="171">
        <v>8398356</v>
      </c>
      <c r="L1271" s="171">
        <v>8398356</v>
      </c>
      <c r="M1271" s="171">
        <v>7727329</v>
      </c>
      <c r="N1271" s="171">
        <v>7727329</v>
      </c>
      <c r="O1271" s="171">
        <v>7466883</v>
      </c>
      <c r="P1271" s="171">
        <v>7264625</v>
      </c>
      <c r="Q1271" s="171">
        <v>7805624</v>
      </c>
      <c r="R1271" s="171">
        <v>7805624</v>
      </c>
      <c r="S1271" s="171">
        <v>6482955</v>
      </c>
      <c r="T1271" s="171">
        <v>6482955</v>
      </c>
      <c r="U1271" s="171">
        <v>6296065</v>
      </c>
      <c r="V1271" s="171">
        <v>6296065</v>
      </c>
      <c r="W1271" s="171">
        <v>6145060</v>
      </c>
      <c r="X1271" s="171">
        <v>6145060</v>
      </c>
      <c r="Y1271" s="171">
        <v>5795516</v>
      </c>
      <c r="Z1271" s="171">
        <v>5795515</v>
      </c>
      <c r="AA1271" s="169"/>
      <c r="AB1271" s="169"/>
      <c r="AC1271" s="169"/>
      <c r="AD1271" s="169"/>
      <c r="AE1271" s="169"/>
      <c r="AF1271" s="169"/>
      <c r="AG1271" s="169"/>
      <c r="AH1271" s="169"/>
      <c r="AI1271" s="169"/>
      <c r="AJ1271" s="169"/>
      <c r="AK1271" s="169"/>
    </row>
    <row r="1272" spans="2:37" s="168" customFormat="1" ht="14.25" hidden="1" outlineLevel="2">
      <c r="B1272" s="168" t="s">
        <v>2</v>
      </c>
      <c r="D1272" s="5" t="s">
        <v>51</v>
      </c>
      <c r="E1272" s="171">
        <v>35644238</v>
      </c>
      <c r="F1272" s="171">
        <v>36577930</v>
      </c>
      <c r="G1272" s="171">
        <v>38679377</v>
      </c>
      <c r="H1272" s="171">
        <v>38679377</v>
      </c>
      <c r="I1272" s="171">
        <v>35816607</v>
      </c>
      <c r="J1272" s="171">
        <v>35816607</v>
      </c>
      <c r="K1272" s="171">
        <v>37075121</v>
      </c>
      <c r="L1272" s="171">
        <v>37075121</v>
      </c>
      <c r="M1272" s="171">
        <v>41779850</v>
      </c>
      <c r="N1272" s="171">
        <v>41779849</v>
      </c>
      <c r="O1272" s="171">
        <v>44221129</v>
      </c>
      <c r="P1272" s="171">
        <v>43058022</v>
      </c>
      <c r="Q1272" s="171">
        <v>45032730</v>
      </c>
      <c r="R1272" s="171">
        <v>45032730</v>
      </c>
      <c r="S1272" s="171">
        <v>39789017</v>
      </c>
      <c r="T1272" s="171">
        <v>39789017</v>
      </c>
      <c r="U1272" s="171">
        <v>38375664</v>
      </c>
      <c r="V1272" s="171">
        <v>38375663</v>
      </c>
      <c r="W1272" s="171">
        <v>37914467</v>
      </c>
      <c r="X1272" s="171">
        <v>37914467</v>
      </c>
      <c r="Y1272" s="171">
        <v>37648547</v>
      </c>
      <c r="Z1272" s="171">
        <v>37648546</v>
      </c>
      <c r="AA1272" s="169"/>
      <c r="AB1272" s="169"/>
      <c r="AC1272" s="169"/>
      <c r="AD1272" s="169"/>
      <c r="AE1272" s="169"/>
      <c r="AF1272" s="169"/>
      <c r="AG1272" s="169"/>
      <c r="AH1272" s="169"/>
      <c r="AI1272" s="169"/>
      <c r="AJ1272" s="169"/>
      <c r="AK1272" s="169"/>
    </row>
    <row r="1273" spans="2:37" s="168" customFormat="1" ht="14.25" hidden="1" outlineLevel="2">
      <c r="B1273" s="168" t="s">
        <v>2</v>
      </c>
      <c r="D1273" s="5" t="s">
        <v>52</v>
      </c>
      <c r="E1273" s="171">
        <v>17711056</v>
      </c>
      <c r="F1273" s="171">
        <v>18176116</v>
      </c>
      <c r="G1273" s="171">
        <v>20061916</v>
      </c>
      <c r="H1273" s="171">
        <v>20061916</v>
      </c>
      <c r="I1273" s="171">
        <v>18398138</v>
      </c>
      <c r="J1273" s="171">
        <v>18398137</v>
      </c>
      <c r="K1273" s="171">
        <v>18872114</v>
      </c>
      <c r="L1273" s="171">
        <v>18872114</v>
      </c>
      <c r="M1273" s="171">
        <v>20569979</v>
      </c>
      <c r="N1273" s="171">
        <v>20569979</v>
      </c>
      <c r="O1273" s="171">
        <v>22467992</v>
      </c>
      <c r="P1273" s="171">
        <v>21334258</v>
      </c>
      <c r="Q1273" s="171">
        <v>20483203</v>
      </c>
      <c r="R1273" s="171">
        <v>20483203</v>
      </c>
      <c r="S1273" s="171">
        <v>19842762</v>
      </c>
      <c r="T1273" s="171">
        <v>19842762</v>
      </c>
      <c r="U1273" s="171">
        <v>20710386</v>
      </c>
      <c r="V1273" s="171">
        <v>20710385</v>
      </c>
      <c r="W1273" s="171">
        <v>19794864</v>
      </c>
      <c r="X1273" s="171">
        <v>19794864</v>
      </c>
      <c r="Y1273" s="171">
        <v>19921813</v>
      </c>
      <c r="Z1273" s="171">
        <v>19921813</v>
      </c>
      <c r="AA1273" s="169"/>
      <c r="AB1273" s="169"/>
      <c r="AC1273" s="169"/>
      <c r="AD1273" s="169"/>
      <c r="AE1273" s="169"/>
      <c r="AF1273" s="169"/>
      <c r="AG1273" s="169"/>
      <c r="AH1273" s="169"/>
      <c r="AI1273" s="169"/>
      <c r="AJ1273" s="169"/>
      <c r="AK1273" s="169"/>
    </row>
    <row r="1274" spans="2:37" s="168" customFormat="1" ht="14.25" hidden="1" outlineLevel="2">
      <c r="B1274" s="168" t="s">
        <v>2</v>
      </c>
      <c r="D1274" s="5" t="s">
        <v>53</v>
      </c>
      <c r="E1274" s="171">
        <v>5250892</v>
      </c>
      <c r="F1274" s="171">
        <v>5388811</v>
      </c>
      <c r="G1274" s="171">
        <v>6263026</v>
      </c>
      <c r="H1274" s="171">
        <v>6263026</v>
      </c>
      <c r="I1274" s="171">
        <v>5610326</v>
      </c>
      <c r="J1274" s="171">
        <v>5610326</v>
      </c>
      <c r="K1274" s="171">
        <v>6080652</v>
      </c>
      <c r="L1274" s="171">
        <v>6080652</v>
      </c>
      <c r="M1274" s="171">
        <v>5757885</v>
      </c>
      <c r="N1274" s="171">
        <v>5757884</v>
      </c>
      <c r="O1274" s="171">
        <v>4814337</v>
      </c>
      <c r="P1274" s="171">
        <v>4684286</v>
      </c>
      <c r="Q1274" s="171">
        <v>4824157</v>
      </c>
      <c r="R1274" s="171">
        <v>4824157</v>
      </c>
      <c r="S1274" s="171">
        <v>4197595</v>
      </c>
      <c r="T1274" s="171">
        <v>4197595</v>
      </c>
      <c r="U1274" s="171">
        <v>4066437</v>
      </c>
      <c r="V1274" s="171">
        <v>4066437</v>
      </c>
      <c r="W1274" s="171">
        <v>4053840</v>
      </c>
      <c r="X1274" s="171">
        <v>4053839</v>
      </c>
      <c r="Y1274" s="171">
        <v>3969541</v>
      </c>
      <c r="Z1274" s="171">
        <v>3969541</v>
      </c>
      <c r="AA1274" s="169"/>
      <c r="AB1274" s="169"/>
      <c r="AC1274" s="169"/>
      <c r="AD1274" s="169"/>
      <c r="AE1274" s="169"/>
      <c r="AF1274" s="169"/>
      <c r="AG1274" s="169"/>
      <c r="AH1274" s="169"/>
      <c r="AI1274" s="169"/>
      <c r="AJ1274" s="169"/>
      <c r="AK1274" s="169"/>
    </row>
    <row r="1275" spans="2:37" s="168" customFormat="1" ht="14.25" hidden="1" outlineLevel="2">
      <c r="B1275" s="168" t="s">
        <v>2</v>
      </c>
      <c r="D1275" s="5" t="s">
        <v>54</v>
      </c>
      <c r="E1275" s="171">
        <v>17520429</v>
      </c>
      <c r="F1275" s="171">
        <v>17979388</v>
      </c>
      <c r="G1275" s="171">
        <v>17993187</v>
      </c>
      <c r="H1275" s="171">
        <v>17993187</v>
      </c>
      <c r="I1275" s="171">
        <v>17943387</v>
      </c>
      <c r="J1275" s="171">
        <v>17943388</v>
      </c>
      <c r="K1275" s="171">
        <v>19362128</v>
      </c>
      <c r="L1275" s="171">
        <v>19362128</v>
      </c>
      <c r="M1275" s="171">
        <v>20013113</v>
      </c>
      <c r="N1275" s="171">
        <v>20013114</v>
      </c>
      <c r="O1275" s="171">
        <v>20141212</v>
      </c>
      <c r="P1275" s="171">
        <v>19594212</v>
      </c>
      <c r="Q1275" s="171">
        <v>19825095</v>
      </c>
      <c r="R1275" s="171">
        <v>19825095</v>
      </c>
      <c r="S1275" s="171">
        <v>18172885</v>
      </c>
      <c r="T1275" s="171">
        <v>18172885</v>
      </c>
      <c r="U1275" s="171">
        <v>15800784</v>
      </c>
      <c r="V1275" s="171">
        <v>15800783</v>
      </c>
      <c r="W1275" s="171">
        <v>14113803</v>
      </c>
      <c r="X1275" s="171">
        <v>14113803</v>
      </c>
      <c r="Y1275" s="171">
        <v>13664588</v>
      </c>
      <c r="Z1275" s="171">
        <v>13664587</v>
      </c>
      <c r="AA1275" s="169"/>
      <c r="AB1275" s="169"/>
      <c r="AC1275" s="169"/>
      <c r="AD1275" s="169"/>
      <c r="AE1275" s="169"/>
      <c r="AF1275" s="169"/>
      <c r="AG1275" s="169"/>
      <c r="AH1275" s="169"/>
      <c r="AI1275" s="169"/>
      <c r="AJ1275" s="169"/>
      <c r="AK1275" s="169"/>
    </row>
    <row r="1276" spans="2:37" s="168" customFormat="1" ht="14.25" hidden="1" outlineLevel="2">
      <c r="B1276" s="168" t="s">
        <v>2</v>
      </c>
      <c r="D1276" s="5" t="s">
        <v>485</v>
      </c>
      <c r="E1276" s="171">
        <v>4256497</v>
      </c>
      <c r="F1276" s="171">
        <v>4368082</v>
      </c>
      <c r="G1276" s="171">
        <v>4423150</v>
      </c>
      <c r="H1276" s="171">
        <v>4423150</v>
      </c>
      <c r="I1276" s="171">
        <v>4250788</v>
      </c>
      <c r="J1276" s="171">
        <v>4250789</v>
      </c>
      <c r="K1276" s="171">
        <v>5385931</v>
      </c>
      <c r="L1276" s="171">
        <v>5169431</v>
      </c>
      <c r="M1276" s="171">
        <v>5483108</v>
      </c>
      <c r="N1276" s="171">
        <v>5483108</v>
      </c>
      <c r="O1276" s="171">
        <v>5460471</v>
      </c>
      <c r="P1276" s="171">
        <v>5114536</v>
      </c>
      <c r="Q1276" s="171">
        <v>5534898</v>
      </c>
      <c r="R1276" s="171">
        <v>5534898</v>
      </c>
      <c r="S1276" s="171">
        <v>4219210</v>
      </c>
      <c r="T1276" s="171">
        <v>4219210</v>
      </c>
      <c r="U1276" s="171">
        <v>4160465</v>
      </c>
      <c r="V1276" s="171">
        <v>4160464</v>
      </c>
      <c r="W1276" s="171">
        <v>3789869</v>
      </c>
      <c r="X1276" s="171">
        <v>3789868</v>
      </c>
      <c r="Y1276" s="171">
        <v>4067741</v>
      </c>
      <c r="Z1276" s="171">
        <v>4067741</v>
      </c>
      <c r="AA1276" s="169"/>
      <c r="AB1276" s="169"/>
      <c r="AC1276" s="169"/>
      <c r="AD1276" s="169"/>
      <c r="AE1276" s="169"/>
      <c r="AF1276" s="169"/>
      <c r="AG1276" s="169"/>
      <c r="AH1276" s="169"/>
      <c r="AI1276" s="169"/>
      <c r="AJ1276" s="169"/>
      <c r="AK1276" s="169"/>
    </row>
    <row r="1277" spans="2:37" s="168" customFormat="1" ht="14.25" hidden="1" outlineLevel="2">
      <c r="B1277" s="168" t="s">
        <v>2</v>
      </c>
      <c r="D1277" s="5" t="s">
        <v>56</v>
      </c>
      <c r="E1277" s="171">
        <v>2125000</v>
      </c>
      <c r="F1277" s="171">
        <v>2125000</v>
      </c>
      <c r="G1277" s="171">
        <v>2318375</v>
      </c>
      <c r="H1277" s="171">
        <v>2318375</v>
      </c>
      <c r="I1277" s="171">
        <v>2092187</v>
      </c>
      <c r="J1277" s="171">
        <v>2092187</v>
      </c>
      <c r="K1277" s="171">
        <v>2086757</v>
      </c>
      <c r="L1277" s="171">
        <v>2086757</v>
      </c>
      <c r="M1277" s="171">
        <v>1990288</v>
      </c>
      <c r="N1277" s="171">
        <v>1990287</v>
      </c>
      <c r="O1277" s="171">
        <v>2112910</v>
      </c>
      <c r="P1277" s="171">
        <v>2057407</v>
      </c>
      <c r="Q1277" s="171">
        <v>2303182</v>
      </c>
      <c r="R1277" s="171">
        <v>2303182</v>
      </c>
      <c r="S1277" s="171">
        <v>1753348</v>
      </c>
      <c r="T1277" s="171">
        <v>1753348</v>
      </c>
      <c r="U1277" s="171">
        <v>1848882</v>
      </c>
      <c r="V1277" s="171">
        <v>1848881</v>
      </c>
      <c r="W1277" s="171">
        <v>1936374</v>
      </c>
      <c r="X1277" s="171">
        <v>1936373</v>
      </c>
      <c r="Y1277" s="171">
        <v>1966370</v>
      </c>
      <c r="Z1277" s="171">
        <v>1966370</v>
      </c>
      <c r="AA1277" s="169"/>
      <c r="AB1277" s="169"/>
      <c r="AC1277" s="169"/>
      <c r="AD1277" s="169"/>
      <c r="AE1277" s="169"/>
      <c r="AF1277" s="169"/>
      <c r="AG1277" s="169"/>
      <c r="AH1277" s="169"/>
      <c r="AI1277" s="169"/>
      <c r="AJ1277" s="169"/>
      <c r="AK1277" s="169"/>
    </row>
    <row r="1278" spans="2:37" s="168" customFormat="1" ht="14.25" hidden="1" outlineLevel="2">
      <c r="B1278" s="168" t="s">
        <v>2</v>
      </c>
      <c r="D1278" s="5" t="s">
        <v>486</v>
      </c>
      <c r="E1278" s="171">
        <v>6699568</v>
      </c>
      <c r="F1278" s="171">
        <v>6875645</v>
      </c>
      <c r="G1278" s="171">
        <v>7032624</v>
      </c>
      <c r="H1278" s="171">
        <v>7032624</v>
      </c>
      <c r="I1278" s="171">
        <v>6825439</v>
      </c>
      <c r="J1278" s="171">
        <v>6825439</v>
      </c>
      <c r="K1278" s="171">
        <v>6806222</v>
      </c>
      <c r="L1278" s="171">
        <v>6806222</v>
      </c>
      <c r="M1278" s="171">
        <v>5540541</v>
      </c>
      <c r="N1278" s="171">
        <v>5540540</v>
      </c>
      <c r="O1278" s="171">
        <v>6387469</v>
      </c>
      <c r="P1278" s="171">
        <v>6260381</v>
      </c>
      <c r="Q1278" s="171">
        <v>6243375</v>
      </c>
      <c r="R1278" s="171">
        <v>6243375</v>
      </c>
      <c r="S1278" s="171">
        <v>5232136</v>
      </c>
      <c r="T1278" s="171">
        <v>5232136</v>
      </c>
      <c r="U1278" s="171">
        <v>5371381</v>
      </c>
      <c r="V1278" s="171">
        <v>5371381</v>
      </c>
      <c r="W1278" s="171">
        <v>5924650</v>
      </c>
      <c r="X1278" s="171">
        <v>5924649</v>
      </c>
      <c r="Y1278" s="171">
        <v>4934085</v>
      </c>
      <c r="Z1278" s="171">
        <v>4934085</v>
      </c>
      <c r="AA1278" s="169"/>
      <c r="AB1278" s="169"/>
      <c r="AC1278" s="169"/>
      <c r="AD1278" s="169"/>
      <c r="AE1278" s="169"/>
      <c r="AF1278" s="169"/>
      <c r="AG1278" s="169"/>
      <c r="AH1278" s="169"/>
      <c r="AI1278" s="169"/>
      <c r="AJ1278" s="169"/>
      <c r="AK1278" s="169"/>
    </row>
    <row r="1279" spans="2:37" s="168" customFormat="1" ht="14.25" hidden="1" outlineLevel="2">
      <c r="B1279" s="168" t="s">
        <v>2</v>
      </c>
      <c r="D1279" s="5" t="s">
        <v>487</v>
      </c>
      <c r="E1279" s="171">
        <v>6281601</v>
      </c>
      <c r="F1279" s="171">
        <v>6446354</v>
      </c>
      <c r="G1279" s="171">
        <v>6351197</v>
      </c>
      <c r="H1279" s="171">
        <v>6351197</v>
      </c>
      <c r="I1279" s="171">
        <v>6089999</v>
      </c>
      <c r="J1279" s="171">
        <v>6090000</v>
      </c>
      <c r="K1279" s="171">
        <v>6353704</v>
      </c>
      <c r="L1279" s="171">
        <v>6353704</v>
      </c>
      <c r="M1279" s="171">
        <v>6087727</v>
      </c>
      <c r="N1279" s="171">
        <v>6087727</v>
      </c>
      <c r="O1279" s="171">
        <v>5753628</v>
      </c>
      <c r="P1279" s="171">
        <v>5597665</v>
      </c>
      <c r="Q1279" s="171">
        <v>6019347</v>
      </c>
      <c r="R1279" s="171">
        <v>6019347</v>
      </c>
      <c r="S1279" s="171">
        <v>5105315</v>
      </c>
      <c r="T1279" s="171">
        <v>5105315</v>
      </c>
      <c r="U1279" s="171">
        <v>4834471</v>
      </c>
      <c r="V1279" s="171">
        <v>4834471</v>
      </c>
      <c r="W1279" s="171">
        <v>4885759</v>
      </c>
      <c r="X1279" s="171">
        <v>4885758</v>
      </c>
      <c r="Y1279" s="171">
        <v>5126739</v>
      </c>
      <c r="Z1279" s="171">
        <v>5126738</v>
      </c>
      <c r="AA1279" s="169"/>
      <c r="AB1279" s="169"/>
      <c r="AC1279" s="169"/>
      <c r="AD1279" s="169"/>
      <c r="AE1279" s="169"/>
      <c r="AF1279" s="169"/>
      <c r="AG1279" s="169"/>
      <c r="AH1279" s="169"/>
      <c r="AI1279" s="169"/>
      <c r="AJ1279" s="169"/>
      <c r="AK1279" s="169"/>
    </row>
    <row r="1280" spans="2:37" s="168" customFormat="1" ht="14.25" hidden="1" outlineLevel="2">
      <c r="B1280" s="168" t="s">
        <v>2</v>
      </c>
      <c r="D1280" s="5" t="s">
        <v>488</v>
      </c>
      <c r="E1280" s="171">
        <v>18037262</v>
      </c>
      <c r="F1280" s="171">
        <v>18510745</v>
      </c>
      <c r="G1280" s="171">
        <v>21788187</v>
      </c>
      <c r="H1280" s="171">
        <v>21788187</v>
      </c>
      <c r="I1280" s="171">
        <v>22087832</v>
      </c>
      <c r="J1280" s="171">
        <v>22087832</v>
      </c>
      <c r="K1280" s="171">
        <v>24986006</v>
      </c>
      <c r="L1280" s="171">
        <v>24986006</v>
      </c>
      <c r="M1280" s="171">
        <v>28191440</v>
      </c>
      <c r="N1280" s="171">
        <v>28191441</v>
      </c>
      <c r="O1280" s="171">
        <v>30268880</v>
      </c>
      <c r="P1280" s="171">
        <v>29446827</v>
      </c>
      <c r="Q1280" s="171">
        <v>30022848</v>
      </c>
      <c r="R1280" s="171">
        <v>30022848</v>
      </c>
      <c r="S1280" s="171">
        <v>29252294</v>
      </c>
      <c r="T1280" s="171">
        <v>29252294</v>
      </c>
      <c r="U1280" s="171">
        <v>29923738</v>
      </c>
      <c r="V1280" s="171">
        <v>29923737</v>
      </c>
      <c r="W1280" s="171">
        <v>31084468</v>
      </c>
      <c r="X1280" s="171">
        <v>31084468</v>
      </c>
      <c r="Y1280" s="171">
        <v>34207367</v>
      </c>
      <c r="Z1280" s="171">
        <v>34207366</v>
      </c>
      <c r="AA1280" s="169"/>
      <c r="AB1280" s="169"/>
      <c r="AC1280" s="169"/>
      <c r="AD1280" s="169"/>
      <c r="AE1280" s="169"/>
      <c r="AF1280" s="169"/>
      <c r="AG1280" s="169"/>
      <c r="AH1280" s="169"/>
      <c r="AI1280" s="169"/>
      <c r="AJ1280" s="169"/>
      <c r="AK1280" s="169"/>
    </row>
    <row r="1281" spans="2:37" s="168" customFormat="1" ht="14.25" hidden="1" outlineLevel="2">
      <c r="B1281" s="168" t="s">
        <v>2</v>
      </c>
      <c r="D1281" s="40" t="s">
        <v>489</v>
      </c>
      <c r="E1281" s="171">
        <v>76497597</v>
      </c>
      <c r="F1281" s="171">
        <v>78509169</v>
      </c>
      <c r="G1281" s="171">
        <v>86244041</v>
      </c>
      <c r="H1281" s="171">
        <v>86244041</v>
      </c>
      <c r="I1281" s="171">
        <v>83218554</v>
      </c>
      <c r="J1281" s="171">
        <v>83218554</v>
      </c>
      <c r="K1281" s="171">
        <v>84881606</v>
      </c>
      <c r="L1281" s="171">
        <v>84881607</v>
      </c>
      <c r="M1281" s="171">
        <v>89498204</v>
      </c>
      <c r="N1281" s="171">
        <v>89498204</v>
      </c>
      <c r="O1281" s="171">
        <v>94564089</v>
      </c>
      <c r="P1281" s="171">
        <v>89255846</v>
      </c>
      <c r="Q1281" s="171">
        <v>89955379</v>
      </c>
      <c r="R1281" s="171">
        <v>89955379</v>
      </c>
      <c r="S1281" s="171">
        <v>78753201</v>
      </c>
      <c r="T1281" s="171">
        <v>78753201</v>
      </c>
      <c r="U1281" s="171">
        <v>77308121</v>
      </c>
      <c r="V1281" s="171">
        <v>77308120</v>
      </c>
      <c r="W1281" s="171">
        <v>78979053</v>
      </c>
      <c r="X1281" s="171">
        <v>78979053</v>
      </c>
      <c r="Y1281" s="171">
        <v>83339382</v>
      </c>
      <c r="Z1281" s="171">
        <v>83339382</v>
      </c>
      <c r="AA1281" s="169"/>
      <c r="AB1281" s="169"/>
      <c r="AC1281" s="169"/>
      <c r="AD1281" s="169"/>
      <c r="AE1281" s="169"/>
      <c r="AF1281" s="169"/>
      <c r="AG1281" s="169"/>
      <c r="AH1281" s="169"/>
      <c r="AI1281" s="169"/>
      <c r="AJ1281" s="169"/>
      <c r="AK1281" s="169"/>
    </row>
    <row r="1282" spans="2:37" s="168" customFormat="1" ht="14.25" hidden="1" outlineLevel="2">
      <c r="B1282" s="168" t="s">
        <v>2</v>
      </c>
      <c r="D1282" s="5" t="s">
        <v>60</v>
      </c>
      <c r="E1282" s="171">
        <v>18114835</v>
      </c>
      <c r="F1282" s="171">
        <v>18590649</v>
      </c>
      <c r="G1282" s="171">
        <v>19098188</v>
      </c>
      <c r="H1282" s="171">
        <v>19098188</v>
      </c>
      <c r="I1282" s="171">
        <v>18713797</v>
      </c>
      <c r="J1282" s="171">
        <v>18713798</v>
      </c>
      <c r="K1282" s="171">
        <v>18628771</v>
      </c>
      <c r="L1282" s="171">
        <v>18628771</v>
      </c>
      <c r="M1282" s="171">
        <v>18658677</v>
      </c>
      <c r="N1282" s="171">
        <v>18658677</v>
      </c>
      <c r="O1282" s="171">
        <v>17668067</v>
      </c>
      <c r="P1282" s="171">
        <v>17203333</v>
      </c>
      <c r="Q1282" s="171">
        <v>16587948</v>
      </c>
      <c r="R1282" s="171">
        <v>16587948</v>
      </c>
      <c r="S1282" s="171">
        <v>13358687</v>
      </c>
      <c r="T1282" s="171">
        <v>13358687</v>
      </c>
      <c r="U1282" s="171">
        <v>12844189</v>
      </c>
      <c r="V1282" s="171">
        <v>12844189</v>
      </c>
      <c r="W1282" s="171">
        <v>13974340</v>
      </c>
      <c r="X1282" s="171">
        <v>13974340</v>
      </c>
      <c r="Y1282" s="171">
        <v>14174572</v>
      </c>
      <c r="Z1282" s="171">
        <v>14174571</v>
      </c>
      <c r="AA1282" s="169"/>
      <c r="AB1282" s="169"/>
      <c r="AC1282" s="169"/>
      <c r="AD1282" s="169"/>
      <c r="AE1282" s="169"/>
      <c r="AF1282" s="169"/>
      <c r="AG1282" s="169"/>
      <c r="AH1282" s="169"/>
      <c r="AI1282" s="169"/>
      <c r="AJ1282" s="169"/>
      <c r="AK1282" s="169"/>
    </row>
    <row r="1283" spans="2:37" s="168" customFormat="1" ht="14.25" hidden="1" outlineLevel="2">
      <c r="B1283" s="168" t="s">
        <v>2</v>
      </c>
      <c r="D1283" s="5" t="s">
        <v>490</v>
      </c>
      <c r="E1283" s="171">
        <v>32603334</v>
      </c>
      <c r="F1283" s="171">
        <v>33459456</v>
      </c>
      <c r="G1283" s="171">
        <v>32261929</v>
      </c>
      <c r="H1283" s="171">
        <v>32261929</v>
      </c>
      <c r="I1283" s="171">
        <v>29079265</v>
      </c>
      <c r="J1283" s="171">
        <v>29079266</v>
      </c>
      <c r="K1283" s="171">
        <v>31642383</v>
      </c>
      <c r="L1283" s="171">
        <v>31642383</v>
      </c>
      <c r="M1283" s="171">
        <v>33356211</v>
      </c>
      <c r="N1283" s="171">
        <v>33356210</v>
      </c>
      <c r="O1283" s="171">
        <v>31994399</v>
      </c>
      <c r="P1283" s="171">
        <v>31125485</v>
      </c>
      <c r="Q1283" s="171">
        <v>31020092</v>
      </c>
      <c r="R1283" s="171">
        <v>31020092</v>
      </c>
      <c r="S1283" s="171">
        <v>29249254</v>
      </c>
      <c r="T1283" s="171">
        <v>29249254</v>
      </c>
      <c r="U1283" s="171">
        <v>27490906</v>
      </c>
      <c r="V1283" s="171">
        <v>27490906</v>
      </c>
      <c r="W1283" s="171">
        <v>27075166</v>
      </c>
      <c r="X1283" s="171">
        <v>27075166</v>
      </c>
      <c r="Y1283" s="171">
        <v>26649523</v>
      </c>
      <c r="Z1283" s="171">
        <v>26649522</v>
      </c>
      <c r="AA1283" s="169"/>
      <c r="AB1283" s="169"/>
      <c r="AC1283" s="169"/>
      <c r="AD1283" s="169"/>
      <c r="AE1283" s="169"/>
      <c r="AF1283" s="169"/>
      <c r="AG1283" s="169"/>
      <c r="AH1283" s="169"/>
      <c r="AI1283" s="169"/>
      <c r="AJ1283" s="169"/>
      <c r="AK1283" s="169"/>
    </row>
    <row r="1284" spans="2:37" s="168" customFormat="1" ht="14.25" hidden="1" outlineLevel="2">
      <c r="B1284" s="168" t="s">
        <v>2</v>
      </c>
      <c r="D1284" s="5" t="s">
        <v>62</v>
      </c>
      <c r="E1284" s="171">
        <v>2389979</v>
      </c>
      <c r="F1284" s="171">
        <v>2452997</v>
      </c>
      <c r="G1284" s="171">
        <v>2436909</v>
      </c>
      <c r="H1284" s="171">
        <v>2436909</v>
      </c>
      <c r="I1284" s="171">
        <v>2494309</v>
      </c>
      <c r="J1284" s="171">
        <v>2494309</v>
      </c>
      <c r="K1284" s="171">
        <v>2738876</v>
      </c>
      <c r="L1284" s="171">
        <v>2738876</v>
      </c>
      <c r="M1284" s="171">
        <v>2687125</v>
      </c>
      <c r="N1284" s="171">
        <v>2687125</v>
      </c>
      <c r="O1284" s="171">
        <v>2349241</v>
      </c>
      <c r="P1284" s="171">
        <v>2287513</v>
      </c>
      <c r="Q1284" s="171">
        <v>1806921</v>
      </c>
      <c r="R1284" s="171">
        <v>1806921</v>
      </c>
      <c r="S1284" s="171">
        <v>1614182</v>
      </c>
      <c r="T1284" s="171">
        <v>1614182</v>
      </c>
      <c r="U1284" s="171">
        <v>1773151</v>
      </c>
      <c r="V1284" s="171">
        <v>1773150</v>
      </c>
      <c r="W1284" s="171">
        <v>1760095</v>
      </c>
      <c r="X1284" s="171">
        <v>1760095</v>
      </c>
      <c r="Y1284" s="171">
        <v>1588800</v>
      </c>
      <c r="Z1284" s="171">
        <v>1588800</v>
      </c>
      <c r="AA1284" s="169"/>
      <c r="AB1284" s="169"/>
      <c r="AC1284" s="169"/>
      <c r="AD1284" s="169"/>
      <c r="AE1284" s="169"/>
      <c r="AF1284" s="169"/>
      <c r="AG1284" s="169"/>
      <c r="AH1284" s="169"/>
      <c r="AI1284" s="169"/>
      <c r="AJ1284" s="169"/>
      <c r="AK1284" s="169"/>
    </row>
    <row r="1285" spans="2:37" s="168" customFormat="1" ht="14.25" hidden="1" outlineLevel="2">
      <c r="B1285" s="168" t="s">
        <v>2</v>
      </c>
      <c r="D1285" s="5" t="s">
        <v>63</v>
      </c>
      <c r="E1285" s="171">
        <v>4417467</v>
      </c>
      <c r="F1285" s="171">
        <v>4533347</v>
      </c>
      <c r="G1285" s="171">
        <v>5284284</v>
      </c>
      <c r="H1285" s="171">
        <v>5284284</v>
      </c>
      <c r="I1285" s="171">
        <v>4745500</v>
      </c>
      <c r="J1285" s="171">
        <v>4745500</v>
      </c>
      <c r="K1285" s="171">
        <v>4720401</v>
      </c>
      <c r="L1285" s="171">
        <v>4720401</v>
      </c>
      <c r="M1285" s="171">
        <v>3819313</v>
      </c>
      <c r="N1285" s="171">
        <v>3819312</v>
      </c>
      <c r="O1285" s="171">
        <v>3263741</v>
      </c>
      <c r="P1285" s="171">
        <v>3176066</v>
      </c>
      <c r="Q1285" s="171">
        <v>3365990</v>
      </c>
      <c r="R1285" s="171">
        <v>3365990</v>
      </c>
      <c r="S1285" s="171">
        <v>2972620</v>
      </c>
      <c r="T1285" s="171">
        <v>2972620</v>
      </c>
      <c r="U1285" s="171">
        <v>2857701</v>
      </c>
      <c r="V1285" s="171">
        <v>2857700</v>
      </c>
      <c r="W1285" s="171">
        <v>3101135</v>
      </c>
      <c r="X1285" s="171">
        <v>3101134</v>
      </c>
      <c r="Y1285" s="171">
        <v>3538300</v>
      </c>
      <c r="Z1285" s="171">
        <v>3538299</v>
      </c>
      <c r="AA1285" s="169"/>
      <c r="AB1285" s="169"/>
      <c r="AC1285" s="169"/>
      <c r="AD1285" s="169"/>
      <c r="AE1285" s="169"/>
      <c r="AF1285" s="169"/>
      <c r="AG1285" s="169"/>
      <c r="AH1285" s="169"/>
      <c r="AI1285" s="169"/>
      <c r="AJ1285" s="169"/>
      <c r="AK1285" s="169"/>
    </row>
    <row r="1286" spans="2:37" s="168" customFormat="1" ht="14.25" hidden="1" outlineLevel="2">
      <c r="B1286" s="168" t="s">
        <v>2</v>
      </c>
      <c r="D1286" s="5" t="s">
        <v>491</v>
      </c>
      <c r="E1286" s="171">
        <v>6137186</v>
      </c>
      <c r="F1286" s="171">
        <v>6297915</v>
      </c>
      <c r="G1286" s="171">
        <v>6386077</v>
      </c>
      <c r="H1286" s="171">
        <v>6386077</v>
      </c>
      <c r="I1286" s="171">
        <v>6016048</v>
      </c>
      <c r="J1286" s="171">
        <v>6016049</v>
      </c>
      <c r="K1286" s="171">
        <v>6570405</v>
      </c>
      <c r="L1286" s="171">
        <v>6570405</v>
      </c>
      <c r="M1286" s="171">
        <v>6955071</v>
      </c>
      <c r="N1286" s="171">
        <v>6955070</v>
      </c>
      <c r="O1286" s="171">
        <v>7074706</v>
      </c>
      <c r="P1286" s="171">
        <v>6882571</v>
      </c>
      <c r="Q1286" s="171">
        <v>7581418</v>
      </c>
      <c r="R1286" s="171">
        <v>7581418</v>
      </c>
      <c r="S1286" s="171">
        <v>6353131</v>
      </c>
      <c r="T1286" s="171">
        <v>6353131</v>
      </c>
      <c r="U1286" s="171">
        <v>6087034</v>
      </c>
      <c r="V1286" s="171">
        <v>6087033</v>
      </c>
      <c r="W1286" s="171">
        <v>5512153</v>
      </c>
      <c r="X1286" s="171">
        <v>5512153</v>
      </c>
      <c r="Y1286" s="171">
        <v>5408215</v>
      </c>
      <c r="Z1286" s="171">
        <v>5408215</v>
      </c>
      <c r="AA1286" s="169"/>
      <c r="AB1286" s="169"/>
      <c r="AC1286" s="169"/>
      <c r="AD1286" s="169"/>
      <c r="AE1286" s="169"/>
      <c r="AF1286" s="169"/>
      <c r="AG1286" s="169"/>
      <c r="AH1286" s="169"/>
      <c r="AI1286" s="169"/>
      <c r="AJ1286" s="169"/>
      <c r="AK1286" s="169"/>
    </row>
    <row r="1287" spans="2:37" s="168" customFormat="1" ht="14.25" hidden="1" outlineLevel="2">
      <c r="B1287" s="168" t="s">
        <v>2</v>
      </c>
      <c r="D1287" s="5" t="s">
        <v>65</v>
      </c>
      <c r="E1287" s="171">
        <v>4551804</v>
      </c>
      <c r="F1287" s="171">
        <v>4671201</v>
      </c>
      <c r="G1287" s="171">
        <v>4991171</v>
      </c>
      <c r="H1287" s="171">
        <v>4991171</v>
      </c>
      <c r="I1287" s="171">
        <v>5357832</v>
      </c>
      <c r="J1287" s="171">
        <v>5357832</v>
      </c>
      <c r="K1287" s="171">
        <v>5534849</v>
      </c>
      <c r="L1287" s="171">
        <v>5534849</v>
      </c>
      <c r="M1287" s="171">
        <v>6497815</v>
      </c>
      <c r="N1287" s="171">
        <v>6497816</v>
      </c>
      <c r="O1287" s="171">
        <v>6802312</v>
      </c>
      <c r="P1287" s="171">
        <v>6151758</v>
      </c>
      <c r="Q1287" s="171">
        <v>6692330</v>
      </c>
      <c r="R1287" s="171">
        <v>6692330</v>
      </c>
      <c r="S1287" s="171">
        <v>6120003</v>
      </c>
      <c r="T1287" s="171">
        <v>6120003</v>
      </c>
      <c r="U1287" s="171">
        <v>5413993</v>
      </c>
      <c r="V1287" s="171">
        <v>5413992</v>
      </c>
      <c r="W1287" s="171">
        <v>5083012</v>
      </c>
      <c r="X1287" s="171">
        <v>5083011</v>
      </c>
      <c r="Y1287" s="171">
        <v>5335440</v>
      </c>
      <c r="Z1287" s="171">
        <v>5335439</v>
      </c>
      <c r="AA1287" s="169"/>
      <c r="AB1287" s="169"/>
      <c r="AC1287" s="169"/>
      <c r="AD1287" s="169"/>
      <c r="AE1287" s="169"/>
      <c r="AF1287" s="169"/>
      <c r="AG1287" s="169"/>
      <c r="AH1287" s="169"/>
      <c r="AI1287" s="169"/>
      <c r="AJ1287" s="169"/>
      <c r="AK1287" s="169"/>
    </row>
    <row r="1288" spans="2:37" s="168" customFormat="1" ht="14.25" hidden="1" outlineLevel="2">
      <c r="B1288" s="168" t="s">
        <v>2</v>
      </c>
      <c r="D1288" s="5" t="s">
        <v>66</v>
      </c>
      <c r="E1288" s="171">
        <v>60033459</v>
      </c>
      <c r="F1288" s="171">
        <v>61609925</v>
      </c>
      <c r="G1288" s="171">
        <v>66641337</v>
      </c>
      <c r="H1288" s="171">
        <v>66641337</v>
      </c>
      <c r="I1288" s="171">
        <v>59209229</v>
      </c>
      <c r="J1288" s="171">
        <v>59209229</v>
      </c>
      <c r="K1288" s="171">
        <v>61233118</v>
      </c>
      <c r="L1288" s="171">
        <v>61233118</v>
      </c>
      <c r="M1288" s="171">
        <v>63627433</v>
      </c>
      <c r="N1288" s="171">
        <v>63627432</v>
      </c>
      <c r="O1288" s="171">
        <v>66878129</v>
      </c>
      <c r="P1288" s="171">
        <v>65061829</v>
      </c>
      <c r="Q1288" s="171">
        <v>70326503</v>
      </c>
      <c r="R1288" s="171">
        <v>70326503</v>
      </c>
      <c r="S1288" s="171">
        <v>62190430</v>
      </c>
      <c r="T1288" s="171">
        <v>62190430</v>
      </c>
      <c r="U1288" s="171">
        <v>63010955</v>
      </c>
      <c r="V1288" s="171">
        <v>63010954</v>
      </c>
      <c r="W1288" s="171">
        <v>60686575</v>
      </c>
      <c r="X1288" s="171">
        <v>60686575</v>
      </c>
      <c r="Y1288" s="171">
        <v>58475067</v>
      </c>
      <c r="Z1288" s="171">
        <v>58475066</v>
      </c>
      <c r="AA1288" s="169"/>
      <c r="AB1288" s="169"/>
      <c r="AC1288" s="169"/>
      <c r="AD1288" s="169"/>
      <c r="AE1288" s="169"/>
      <c r="AF1288" s="169"/>
      <c r="AG1288" s="169"/>
      <c r="AH1288" s="169"/>
      <c r="AI1288" s="169"/>
      <c r="AJ1288" s="169"/>
      <c r="AK1288" s="169"/>
    </row>
    <row r="1289" spans="2:37" s="168" customFormat="1" ht="14.25" hidden="1" outlineLevel="2">
      <c r="B1289" s="168" t="s">
        <v>2</v>
      </c>
      <c r="D1289" s="5" t="s">
        <v>492</v>
      </c>
      <c r="E1289" s="171">
        <v>6557649</v>
      </c>
      <c r="F1289" s="171">
        <v>6729154</v>
      </c>
      <c r="G1289" s="171">
        <v>7753048</v>
      </c>
      <c r="H1289" s="171">
        <v>7753048</v>
      </c>
      <c r="I1289" s="171">
        <v>7063893</v>
      </c>
      <c r="J1289" s="171">
        <v>7063892</v>
      </c>
      <c r="K1289" s="171">
        <v>7953194</v>
      </c>
      <c r="L1289" s="171">
        <v>7953194</v>
      </c>
      <c r="M1289" s="171">
        <v>7674235</v>
      </c>
      <c r="N1289" s="171">
        <v>7674235</v>
      </c>
      <c r="O1289" s="171">
        <v>7816658</v>
      </c>
      <c r="P1289" s="171">
        <v>7703986</v>
      </c>
      <c r="Q1289" s="171">
        <v>7777074</v>
      </c>
      <c r="R1289" s="171">
        <v>7777074</v>
      </c>
      <c r="S1289" s="171">
        <v>6019336</v>
      </c>
      <c r="T1289" s="171">
        <v>6019336</v>
      </c>
      <c r="U1289" s="171">
        <v>4965104</v>
      </c>
      <c r="V1289" s="171">
        <v>4965103</v>
      </c>
      <c r="W1289" s="171">
        <v>5185465</v>
      </c>
      <c r="X1289" s="171">
        <v>5185464</v>
      </c>
      <c r="Y1289" s="171">
        <v>5543175</v>
      </c>
      <c r="Z1289" s="171">
        <v>5543174</v>
      </c>
      <c r="AA1289" s="169"/>
      <c r="AB1289" s="169"/>
      <c r="AC1289" s="169"/>
      <c r="AD1289" s="169"/>
      <c r="AE1289" s="169"/>
      <c r="AF1289" s="169"/>
      <c r="AG1289" s="169"/>
      <c r="AH1289" s="169"/>
      <c r="AI1289" s="169"/>
      <c r="AJ1289" s="169"/>
      <c r="AK1289" s="169"/>
    </row>
    <row r="1290" spans="2:37" s="168" customFormat="1" ht="14.25" hidden="1" outlineLevel="2">
      <c r="B1290" s="168" t="s">
        <v>2</v>
      </c>
      <c r="D1290" s="5" t="s">
        <v>68</v>
      </c>
      <c r="E1290" s="171">
        <v>9584009</v>
      </c>
      <c r="F1290" s="171">
        <v>9835697</v>
      </c>
      <c r="G1290" s="171">
        <v>11438851</v>
      </c>
      <c r="H1290" s="171">
        <v>11438851</v>
      </c>
      <c r="I1290" s="171">
        <v>10210989</v>
      </c>
      <c r="J1290" s="171">
        <v>10210989</v>
      </c>
      <c r="K1290" s="171">
        <v>10156983</v>
      </c>
      <c r="L1290" s="171">
        <v>10156983</v>
      </c>
      <c r="M1290" s="171">
        <v>10183214</v>
      </c>
      <c r="N1290" s="171">
        <v>10183215</v>
      </c>
      <c r="O1290" s="171">
        <v>11946298</v>
      </c>
      <c r="P1290" s="171">
        <v>11632057</v>
      </c>
      <c r="Q1290" s="171">
        <v>11248692</v>
      </c>
      <c r="R1290" s="171">
        <v>11248692</v>
      </c>
      <c r="S1290" s="171">
        <v>9163344</v>
      </c>
      <c r="T1290" s="171">
        <v>9163344</v>
      </c>
      <c r="U1290" s="171">
        <v>8631965</v>
      </c>
      <c r="V1290" s="171">
        <v>8631964</v>
      </c>
      <c r="W1290" s="171">
        <v>8229453</v>
      </c>
      <c r="X1290" s="171">
        <v>8229453</v>
      </c>
      <c r="Y1290" s="171">
        <v>7527457</v>
      </c>
      <c r="Z1290" s="171">
        <v>7527456</v>
      </c>
      <c r="AA1290" s="169"/>
      <c r="AB1290" s="169"/>
      <c r="AC1290" s="169"/>
      <c r="AD1290" s="169"/>
      <c r="AE1290" s="169"/>
      <c r="AF1290" s="169"/>
      <c r="AG1290" s="169"/>
      <c r="AH1290" s="169"/>
      <c r="AI1290" s="169"/>
      <c r="AJ1290" s="169"/>
      <c r="AK1290" s="169"/>
    </row>
    <row r="1291" spans="2:37" s="168" customFormat="1" ht="14.25" hidden="1" outlineLevel="2">
      <c r="B1291" s="168" t="s">
        <v>2</v>
      </c>
      <c r="D1291" s="5" t="s">
        <v>69</v>
      </c>
      <c r="E1291" s="171">
        <v>12455727</v>
      </c>
      <c r="F1291" s="171">
        <v>12783373</v>
      </c>
      <c r="G1291" s="171">
        <v>12703277</v>
      </c>
      <c r="H1291" s="171">
        <v>12703277</v>
      </c>
      <c r="I1291" s="171">
        <v>11487787</v>
      </c>
      <c r="J1291" s="171">
        <v>11487788</v>
      </c>
      <c r="K1291" s="171">
        <v>12625337</v>
      </c>
      <c r="L1291" s="171">
        <v>12625337</v>
      </c>
      <c r="M1291" s="171">
        <v>12482036</v>
      </c>
      <c r="N1291" s="171">
        <v>12482036</v>
      </c>
      <c r="O1291" s="171">
        <v>11377690</v>
      </c>
      <c r="P1291" s="171">
        <v>11069534</v>
      </c>
      <c r="Q1291" s="171">
        <v>10893267</v>
      </c>
      <c r="R1291" s="171">
        <v>10893267</v>
      </c>
      <c r="S1291" s="171">
        <v>9285484</v>
      </c>
      <c r="T1291" s="171">
        <v>9285484</v>
      </c>
      <c r="U1291" s="171">
        <v>8566358</v>
      </c>
      <c r="V1291" s="171">
        <v>8566358</v>
      </c>
      <c r="W1291" s="171">
        <v>8523095</v>
      </c>
      <c r="X1291" s="171">
        <v>8523094</v>
      </c>
      <c r="Y1291" s="171">
        <v>9232776</v>
      </c>
      <c r="Z1291" s="171">
        <v>9232776</v>
      </c>
      <c r="AA1291" s="169"/>
      <c r="AB1291" s="169"/>
      <c r="AC1291" s="169"/>
      <c r="AD1291" s="169"/>
      <c r="AE1291" s="169"/>
      <c r="AF1291" s="169"/>
      <c r="AG1291" s="169"/>
      <c r="AH1291" s="169"/>
      <c r="AI1291" s="169"/>
      <c r="AJ1291" s="169"/>
      <c r="AK1291" s="169"/>
    </row>
    <row r="1292" spans="2:37" s="168" customFormat="1" ht="14.25" hidden="1" outlineLevel="2">
      <c r="B1292" s="168" t="s">
        <v>2</v>
      </c>
      <c r="D1292" s="5" t="s">
        <v>493</v>
      </c>
      <c r="E1292" s="171">
        <v>11018980</v>
      </c>
      <c r="F1292" s="171">
        <v>11306731</v>
      </c>
      <c r="G1292" s="171">
        <v>11104988</v>
      </c>
      <c r="H1292" s="171">
        <v>11104988</v>
      </c>
      <c r="I1292" s="171">
        <v>10052617</v>
      </c>
      <c r="J1292" s="171">
        <v>10052618</v>
      </c>
      <c r="K1292" s="171">
        <v>10060064</v>
      </c>
      <c r="L1292" s="171">
        <v>10060064</v>
      </c>
      <c r="M1292" s="171">
        <v>9910292</v>
      </c>
      <c r="N1292" s="171">
        <v>9910293</v>
      </c>
      <c r="O1292" s="171">
        <v>9774696</v>
      </c>
      <c r="P1292" s="171">
        <v>9517578</v>
      </c>
      <c r="Q1292" s="171">
        <v>9330699</v>
      </c>
      <c r="R1292" s="171">
        <v>9330699</v>
      </c>
      <c r="S1292" s="171">
        <v>7392427</v>
      </c>
      <c r="T1292" s="171">
        <v>7392427</v>
      </c>
      <c r="U1292" s="171">
        <v>7831482</v>
      </c>
      <c r="V1292" s="171">
        <v>7831481</v>
      </c>
      <c r="W1292" s="171">
        <v>8408923</v>
      </c>
      <c r="X1292" s="171">
        <v>8408923</v>
      </c>
      <c r="Y1292" s="171">
        <v>8593687</v>
      </c>
      <c r="Z1292" s="171">
        <v>8593686</v>
      </c>
      <c r="AA1292" s="169"/>
      <c r="AB1292" s="169"/>
      <c r="AC1292" s="169"/>
      <c r="AD1292" s="169"/>
      <c r="AE1292" s="169"/>
      <c r="AF1292" s="169"/>
      <c r="AG1292" s="169"/>
      <c r="AH1292" s="169"/>
      <c r="AI1292" s="169"/>
      <c r="AJ1292" s="169"/>
      <c r="AK1292" s="169"/>
    </row>
    <row r="1293" spans="2:37" s="168" customFormat="1" ht="14.25" hidden="1" outlineLevel="2">
      <c r="B1293" s="168" t="s">
        <v>2</v>
      </c>
      <c r="D1293" s="5" t="s">
        <v>494</v>
      </c>
      <c r="E1293" s="171">
        <v>32086891</v>
      </c>
      <c r="F1293" s="171">
        <v>32931541</v>
      </c>
      <c r="G1293" s="171">
        <v>39072888</v>
      </c>
      <c r="H1293" s="171">
        <v>39072888</v>
      </c>
      <c r="I1293" s="171">
        <v>40741801</v>
      </c>
      <c r="J1293" s="171">
        <v>40741801</v>
      </c>
      <c r="K1293" s="171">
        <v>49155327</v>
      </c>
      <c r="L1293" s="171">
        <v>49155327</v>
      </c>
      <c r="M1293" s="171">
        <v>54856528</v>
      </c>
      <c r="N1293" s="171">
        <v>54856528</v>
      </c>
      <c r="O1293" s="171">
        <v>58585743</v>
      </c>
      <c r="P1293" s="171">
        <v>56994651</v>
      </c>
      <c r="Q1293" s="171">
        <v>63235414</v>
      </c>
      <c r="R1293" s="171">
        <v>63235414</v>
      </c>
      <c r="S1293" s="171">
        <v>64677826</v>
      </c>
      <c r="T1293" s="171">
        <v>64677826</v>
      </c>
      <c r="U1293" s="171">
        <v>66669272</v>
      </c>
      <c r="V1293" s="171">
        <v>66669272</v>
      </c>
      <c r="W1293" s="171">
        <v>69593608</v>
      </c>
      <c r="X1293" s="171">
        <v>69593608</v>
      </c>
      <c r="Y1293" s="171">
        <v>67796794</v>
      </c>
      <c r="Z1293" s="171">
        <v>67796794</v>
      </c>
      <c r="AA1293" s="169"/>
      <c r="AB1293" s="169"/>
      <c r="AC1293" s="169"/>
      <c r="AD1293" s="169"/>
      <c r="AE1293" s="169"/>
      <c r="AF1293" s="169"/>
      <c r="AG1293" s="169"/>
      <c r="AH1293" s="169"/>
      <c r="AI1293" s="169"/>
      <c r="AJ1293" s="169"/>
      <c r="AK1293" s="169"/>
    </row>
    <row r="1294" spans="2:37" s="168" customFormat="1" ht="14.25" hidden="1" outlineLevel="2">
      <c r="B1294" s="168" t="s">
        <v>2</v>
      </c>
      <c r="D1294" s="5" t="s">
        <v>72</v>
      </c>
      <c r="E1294" s="171">
        <v>11445598</v>
      </c>
      <c r="F1294" s="171">
        <v>11746262</v>
      </c>
      <c r="G1294" s="171">
        <v>11534385</v>
      </c>
      <c r="H1294" s="171">
        <v>11534385</v>
      </c>
      <c r="I1294" s="171">
        <v>11896934</v>
      </c>
      <c r="J1294" s="171">
        <v>11896934</v>
      </c>
      <c r="K1294" s="171">
        <v>13277866</v>
      </c>
      <c r="L1294" s="171">
        <v>13277866</v>
      </c>
      <c r="M1294" s="171">
        <v>13803602</v>
      </c>
      <c r="N1294" s="171">
        <v>13803602</v>
      </c>
      <c r="O1294" s="171">
        <v>13389075</v>
      </c>
      <c r="P1294" s="171">
        <v>13036884</v>
      </c>
      <c r="Q1294" s="171">
        <v>13895905</v>
      </c>
      <c r="R1294" s="171">
        <v>13895905</v>
      </c>
      <c r="S1294" s="171">
        <v>11812421</v>
      </c>
      <c r="T1294" s="171">
        <v>11812421</v>
      </c>
      <c r="U1294" s="171">
        <v>10492859</v>
      </c>
      <c r="V1294" s="171">
        <v>10492858</v>
      </c>
      <c r="W1294" s="171">
        <v>10544503</v>
      </c>
      <c r="X1294" s="171">
        <v>10544503</v>
      </c>
      <c r="Y1294" s="171">
        <v>10403331</v>
      </c>
      <c r="Z1294" s="171">
        <v>10403331</v>
      </c>
      <c r="AA1294" s="169"/>
      <c r="AB1294" s="169"/>
      <c r="AC1294" s="169"/>
      <c r="AD1294" s="169"/>
      <c r="AE1294" s="169"/>
      <c r="AF1294" s="169"/>
      <c r="AG1294" s="169"/>
      <c r="AH1294" s="169"/>
      <c r="AI1294" s="169"/>
      <c r="AJ1294" s="169"/>
      <c r="AK1294" s="169"/>
    </row>
    <row r="1295" spans="2:37" s="168" customFormat="1" ht="14.25" hidden="1" outlineLevel="2">
      <c r="B1295" s="168" t="s">
        <v>2</v>
      </c>
      <c r="D1295" s="5" t="s">
        <v>73</v>
      </c>
      <c r="E1295" s="171">
        <v>7896227</v>
      </c>
      <c r="F1295" s="171">
        <v>8103503</v>
      </c>
      <c r="G1295" s="171">
        <v>8450752</v>
      </c>
      <c r="H1295" s="171">
        <v>8450752</v>
      </c>
      <c r="I1295" s="171">
        <v>8053041</v>
      </c>
      <c r="J1295" s="171">
        <v>8053041</v>
      </c>
      <c r="K1295" s="171">
        <v>9967237</v>
      </c>
      <c r="L1295" s="171">
        <v>9967237</v>
      </c>
      <c r="M1295" s="171">
        <v>9728444</v>
      </c>
      <c r="N1295" s="171">
        <v>9728445</v>
      </c>
      <c r="O1295" s="171">
        <v>9279456</v>
      </c>
      <c r="P1295" s="171">
        <v>8696320</v>
      </c>
      <c r="Q1295" s="171">
        <v>8478044</v>
      </c>
      <c r="R1295" s="171">
        <v>8478044</v>
      </c>
      <c r="S1295" s="171">
        <v>7241535</v>
      </c>
      <c r="T1295" s="171">
        <v>7241535</v>
      </c>
      <c r="U1295" s="171">
        <v>6176665</v>
      </c>
      <c r="V1295" s="171">
        <v>6176665</v>
      </c>
      <c r="W1295" s="171">
        <v>6700306</v>
      </c>
      <c r="X1295" s="171">
        <v>6700306</v>
      </c>
      <c r="Y1295" s="171">
        <v>5672780</v>
      </c>
      <c r="Z1295" s="171">
        <v>5672779</v>
      </c>
      <c r="AA1295" s="169"/>
      <c r="AB1295" s="169"/>
      <c r="AC1295" s="169"/>
      <c r="AD1295" s="169"/>
      <c r="AE1295" s="169"/>
      <c r="AF1295" s="169"/>
      <c r="AG1295" s="169"/>
      <c r="AH1295" s="169"/>
      <c r="AI1295" s="169"/>
      <c r="AJ1295" s="169"/>
      <c r="AK1295" s="169"/>
    </row>
    <row r="1296" spans="2:37" s="168" customFormat="1" ht="14.25" hidden="1" outlineLevel="2">
      <c r="B1296" s="168" t="s">
        <v>2</v>
      </c>
      <c r="D1296" s="5" t="s">
        <v>74</v>
      </c>
      <c r="E1296" s="171">
        <v>7082680</v>
      </c>
      <c r="F1296" s="171">
        <v>7268781</v>
      </c>
      <c r="G1296" s="171">
        <v>8926748</v>
      </c>
      <c r="H1296" s="171">
        <v>8926748</v>
      </c>
      <c r="I1296" s="171">
        <v>8899420</v>
      </c>
      <c r="J1296" s="171">
        <v>8899420</v>
      </c>
      <c r="K1296" s="171">
        <v>10580526</v>
      </c>
      <c r="L1296" s="171">
        <v>10580526</v>
      </c>
      <c r="M1296" s="171">
        <v>12124659</v>
      </c>
      <c r="N1296" s="171">
        <v>12124659</v>
      </c>
      <c r="O1296" s="171">
        <v>14412855</v>
      </c>
      <c r="P1296" s="171">
        <v>14021426</v>
      </c>
      <c r="Q1296" s="171">
        <v>15609936</v>
      </c>
      <c r="R1296" s="171">
        <v>15609936</v>
      </c>
      <c r="S1296" s="171">
        <v>14426663</v>
      </c>
      <c r="T1296" s="171">
        <v>14426663</v>
      </c>
      <c r="U1296" s="171">
        <v>13340470</v>
      </c>
      <c r="V1296" s="171">
        <v>13340469</v>
      </c>
      <c r="W1296" s="171">
        <v>11986590</v>
      </c>
      <c r="X1296" s="171">
        <v>11986590</v>
      </c>
      <c r="Y1296" s="171">
        <v>11153177</v>
      </c>
      <c r="Z1296" s="171">
        <v>11153176</v>
      </c>
      <c r="AA1296" s="169"/>
      <c r="AB1296" s="169"/>
      <c r="AC1296" s="169"/>
      <c r="AD1296" s="169"/>
      <c r="AE1296" s="169"/>
      <c r="AF1296" s="169"/>
      <c r="AG1296" s="169"/>
      <c r="AH1296" s="169"/>
      <c r="AI1296" s="169"/>
      <c r="AJ1296" s="169"/>
      <c r="AK1296" s="169"/>
    </row>
    <row r="1297" spans="2:37" s="168" customFormat="1" ht="14.25" hidden="1" outlineLevel="2">
      <c r="B1297" s="168" t="s">
        <v>2</v>
      </c>
      <c r="D1297" s="5" t="s">
        <v>495</v>
      </c>
      <c r="E1297" s="171">
        <v>5995539</v>
      </c>
      <c r="F1297" s="171">
        <v>6152680</v>
      </c>
      <c r="G1297" s="171">
        <v>7373566</v>
      </c>
      <c r="H1297" s="171">
        <v>7373566</v>
      </c>
      <c r="I1297" s="171">
        <v>7370021</v>
      </c>
      <c r="J1297" s="171">
        <v>7370022</v>
      </c>
      <c r="K1297" s="171">
        <v>7803906</v>
      </c>
      <c r="L1297" s="171">
        <v>7803906</v>
      </c>
      <c r="M1297" s="171">
        <v>9419309</v>
      </c>
      <c r="N1297" s="171">
        <v>9419309</v>
      </c>
      <c r="O1297" s="171">
        <v>10162878</v>
      </c>
      <c r="P1297" s="171">
        <v>9551791</v>
      </c>
      <c r="Q1297" s="171">
        <v>9585132</v>
      </c>
      <c r="R1297" s="171">
        <v>9585132</v>
      </c>
      <c r="S1297" s="171">
        <v>9679625</v>
      </c>
      <c r="T1297" s="171">
        <v>9679625</v>
      </c>
      <c r="U1297" s="171">
        <v>9457033</v>
      </c>
      <c r="V1297" s="171">
        <v>9457033</v>
      </c>
      <c r="W1297" s="171">
        <v>8821067</v>
      </c>
      <c r="X1297" s="171">
        <v>8821066</v>
      </c>
      <c r="Y1297" s="171">
        <v>9546052</v>
      </c>
      <c r="Z1297" s="171">
        <v>9546052</v>
      </c>
      <c r="AA1297" s="169"/>
      <c r="AB1297" s="169"/>
      <c r="AC1297" s="169"/>
      <c r="AD1297" s="169"/>
      <c r="AE1297" s="169"/>
      <c r="AF1297" s="169"/>
      <c r="AG1297" s="169"/>
      <c r="AH1297" s="169"/>
      <c r="AI1297" s="169"/>
      <c r="AJ1297" s="169"/>
      <c r="AK1297" s="169"/>
    </row>
    <row r="1298" spans="2:37" s="168" customFormat="1" ht="14.25" hidden="1" outlineLevel="2">
      <c r="B1298" s="168" t="s">
        <v>2</v>
      </c>
      <c r="D1298" s="5" t="s">
        <v>496</v>
      </c>
      <c r="E1298" s="171">
        <v>3813429</v>
      </c>
      <c r="F1298" s="171">
        <v>3913783</v>
      </c>
      <c r="G1298" s="171">
        <v>3553186</v>
      </c>
      <c r="H1298" s="171">
        <v>3553186</v>
      </c>
      <c r="I1298" s="171">
        <v>3727255</v>
      </c>
      <c r="J1298" s="171">
        <v>3727256</v>
      </c>
      <c r="K1298" s="171">
        <v>3836570</v>
      </c>
      <c r="L1298" s="171">
        <v>3836570</v>
      </c>
      <c r="M1298" s="171">
        <v>3990216</v>
      </c>
      <c r="N1298" s="171">
        <v>3990216</v>
      </c>
      <c r="O1298" s="171">
        <v>4023888</v>
      </c>
      <c r="P1298" s="171">
        <v>3914607</v>
      </c>
      <c r="Q1298" s="171">
        <v>4285578</v>
      </c>
      <c r="R1298" s="171">
        <v>4285578</v>
      </c>
      <c r="S1298" s="171">
        <v>3899207</v>
      </c>
      <c r="T1298" s="171">
        <v>3899207</v>
      </c>
      <c r="U1298" s="171">
        <v>3643381</v>
      </c>
      <c r="V1298" s="171">
        <v>3643380</v>
      </c>
      <c r="W1298" s="171">
        <v>3649450</v>
      </c>
      <c r="X1298" s="171">
        <v>3649450</v>
      </c>
      <c r="Y1298" s="171">
        <v>3773678</v>
      </c>
      <c r="Z1298" s="171">
        <v>3773678</v>
      </c>
      <c r="AA1298" s="169"/>
      <c r="AB1298" s="169"/>
      <c r="AC1298" s="169"/>
      <c r="AD1298" s="169"/>
      <c r="AE1298" s="169"/>
      <c r="AF1298" s="169"/>
      <c r="AG1298" s="169"/>
      <c r="AH1298" s="169"/>
      <c r="AI1298" s="169"/>
      <c r="AJ1298" s="169"/>
      <c r="AK1298" s="169"/>
    </row>
    <row r="1299" spans="2:37" s="168" customFormat="1" ht="14.25" hidden="1" outlineLevel="2">
      <c r="B1299" s="168" t="s">
        <v>2</v>
      </c>
      <c r="D1299" s="5" t="s">
        <v>77</v>
      </c>
      <c r="E1299" s="171">
        <v>8655279</v>
      </c>
      <c r="F1299" s="171">
        <v>8882059</v>
      </c>
      <c r="G1299" s="171">
        <v>8833580</v>
      </c>
      <c r="H1299" s="171">
        <v>8833580</v>
      </c>
      <c r="I1299" s="171">
        <v>8366653</v>
      </c>
      <c r="J1299" s="171">
        <v>8366654</v>
      </c>
      <c r="K1299" s="171">
        <v>8621081</v>
      </c>
      <c r="L1299" s="171">
        <v>8621081</v>
      </c>
      <c r="M1299" s="171">
        <v>7864890</v>
      </c>
      <c r="N1299" s="171">
        <v>7864889</v>
      </c>
      <c r="O1299" s="171">
        <v>7334347</v>
      </c>
      <c r="P1299" s="171">
        <v>7135868</v>
      </c>
      <c r="Q1299" s="171">
        <v>6761400</v>
      </c>
      <c r="R1299" s="171">
        <v>6761400</v>
      </c>
      <c r="S1299" s="171">
        <v>6243805</v>
      </c>
      <c r="T1299" s="171">
        <v>6243805</v>
      </c>
      <c r="U1299" s="171">
        <v>6541972</v>
      </c>
      <c r="V1299" s="171">
        <v>6541972</v>
      </c>
      <c r="W1299" s="171">
        <v>7053468</v>
      </c>
      <c r="X1299" s="171">
        <v>7053468</v>
      </c>
      <c r="Y1299" s="171">
        <v>8040322</v>
      </c>
      <c r="Z1299" s="171">
        <v>8040321</v>
      </c>
      <c r="AA1299" s="169"/>
      <c r="AB1299" s="169"/>
      <c r="AC1299" s="169"/>
      <c r="AD1299" s="169"/>
      <c r="AE1299" s="169"/>
      <c r="AF1299" s="169"/>
      <c r="AG1299" s="169"/>
      <c r="AH1299" s="169"/>
      <c r="AI1299" s="169"/>
      <c r="AJ1299" s="169"/>
      <c r="AK1299" s="169"/>
    </row>
    <row r="1300" spans="2:37" s="168" customFormat="1" ht="14.25" hidden="1" outlineLevel="2">
      <c r="B1300" s="168" t="s">
        <v>2</v>
      </c>
      <c r="D1300" s="5" t="s">
        <v>78</v>
      </c>
      <c r="E1300" s="171">
        <v>3566972</v>
      </c>
      <c r="F1300" s="171">
        <v>3660701</v>
      </c>
      <c r="G1300" s="171">
        <v>3578128</v>
      </c>
      <c r="H1300" s="171">
        <v>3578128</v>
      </c>
      <c r="I1300" s="171">
        <v>3225178</v>
      </c>
      <c r="J1300" s="171">
        <v>3225179</v>
      </c>
      <c r="K1300" s="171">
        <v>3294704</v>
      </c>
      <c r="L1300" s="171">
        <v>3294704</v>
      </c>
      <c r="M1300" s="171">
        <v>3643558</v>
      </c>
      <c r="N1300" s="171">
        <v>3643558</v>
      </c>
      <c r="O1300" s="171">
        <v>3682932</v>
      </c>
      <c r="P1300" s="171">
        <v>3368754</v>
      </c>
      <c r="Q1300" s="171">
        <v>3383947</v>
      </c>
      <c r="R1300" s="171">
        <v>3383947</v>
      </c>
      <c r="S1300" s="171">
        <v>3508821</v>
      </c>
      <c r="T1300" s="171">
        <v>3508821</v>
      </c>
      <c r="U1300" s="171">
        <v>3870715</v>
      </c>
      <c r="V1300" s="171">
        <v>3870715</v>
      </c>
      <c r="W1300" s="171">
        <v>4052031</v>
      </c>
      <c r="X1300" s="171">
        <v>4052030</v>
      </c>
      <c r="Y1300" s="171">
        <v>3732910</v>
      </c>
      <c r="Z1300" s="171">
        <v>3732909</v>
      </c>
      <c r="AA1300" s="169"/>
      <c r="AB1300" s="169"/>
      <c r="AC1300" s="169"/>
      <c r="AD1300" s="169"/>
      <c r="AE1300" s="169"/>
      <c r="AF1300" s="169"/>
      <c r="AG1300" s="169"/>
      <c r="AH1300" s="169"/>
      <c r="AI1300" s="169"/>
      <c r="AJ1300" s="169"/>
      <c r="AK1300" s="169"/>
    </row>
    <row r="1301" spans="2:37" s="168" customFormat="1" ht="14.25" hidden="1" outlineLevel="2">
      <c r="B1301" s="168" t="s">
        <v>2</v>
      </c>
      <c r="D1301" s="5" t="s">
        <v>79</v>
      </c>
      <c r="E1301" s="171">
        <v>6680908</v>
      </c>
      <c r="F1301" s="171">
        <v>6856779</v>
      </c>
      <c r="G1301" s="171">
        <v>6459205</v>
      </c>
      <c r="H1301" s="171">
        <v>6459205</v>
      </c>
      <c r="I1301" s="171">
        <v>6880894</v>
      </c>
      <c r="J1301" s="171">
        <v>6880894</v>
      </c>
      <c r="K1301" s="171">
        <v>7499508</v>
      </c>
      <c r="L1301" s="171">
        <v>7499508</v>
      </c>
      <c r="M1301" s="171">
        <v>8145155</v>
      </c>
      <c r="N1301" s="171">
        <v>8145155</v>
      </c>
      <c r="O1301" s="171">
        <v>8301987</v>
      </c>
      <c r="P1301" s="171">
        <v>8077041</v>
      </c>
      <c r="Q1301" s="171">
        <v>8901844</v>
      </c>
      <c r="R1301" s="171">
        <v>8901844</v>
      </c>
      <c r="S1301" s="171">
        <v>7229393</v>
      </c>
      <c r="T1301" s="171">
        <v>7229393</v>
      </c>
      <c r="U1301" s="171">
        <v>7161990</v>
      </c>
      <c r="V1301" s="171">
        <v>7161990</v>
      </c>
      <c r="W1301" s="171">
        <v>6297006</v>
      </c>
      <c r="X1301" s="171">
        <v>6297006</v>
      </c>
      <c r="Y1301" s="171">
        <v>6330320</v>
      </c>
      <c r="Z1301" s="171">
        <v>6330319</v>
      </c>
      <c r="AA1301" s="169"/>
      <c r="AB1301" s="169"/>
      <c r="AC1301" s="169"/>
      <c r="AD1301" s="169"/>
      <c r="AE1301" s="169"/>
      <c r="AF1301" s="169"/>
      <c r="AG1301" s="169"/>
      <c r="AH1301" s="169"/>
      <c r="AI1301" s="169"/>
      <c r="AJ1301" s="169"/>
      <c r="AK1301" s="169"/>
    </row>
    <row r="1302" spans="2:37" s="168" customFormat="1" ht="14.25" hidden="1" outlineLevel="2">
      <c r="B1302" s="168" t="s">
        <v>2</v>
      </c>
      <c r="D1302" s="5" t="s">
        <v>80</v>
      </c>
      <c r="E1302" s="171">
        <v>2125000</v>
      </c>
      <c r="F1302" s="171">
        <v>2125000</v>
      </c>
      <c r="G1302" s="171">
        <v>2318375</v>
      </c>
      <c r="H1302" s="171">
        <v>2318375</v>
      </c>
      <c r="I1302" s="171">
        <v>2092187</v>
      </c>
      <c r="J1302" s="171">
        <v>2092187</v>
      </c>
      <c r="K1302" s="171">
        <v>2086756</v>
      </c>
      <c r="L1302" s="171">
        <v>2086756</v>
      </c>
      <c r="M1302" s="171">
        <v>1587340</v>
      </c>
      <c r="N1302" s="171">
        <v>1587340</v>
      </c>
      <c r="O1302" s="171">
        <v>1428828</v>
      </c>
      <c r="P1302" s="171">
        <v>1391331</v>
      </c>
      <c r="Q1302" s="171">
        <v>1961669</v>
      </c>
      <c r="R1302" s="171">
        <v>1961669</v>
      </c>
      <c r="S1302" s="171">
        <v>2651352</v>
      </c>
      <c r="T1302" s="171">
        <v>2651352</v>
      </c>
      <c r="U1302" s="171">
        <v>2817753</v>
      </c>
      <c r="V1302" s="171">
        <v>2817753</v>
      </c>
      <c r="W1302" s="171">
        <v>2911648</v>
      </c>
      <c r="X1302" s="171">
        <v>2911648</v>
      </c>
      <c r="Y1302" s="171">
        <v>2770716</v>
      </c>
      <c r="Z1302" s="171">
        <v>2770715</v>
      </c>
      <c r="AA1302" s="169"/>
      <c r="AB1302" s="169"/>
      <c r="AC1302" s="169"/>
      <c r="AD1302" s="169"/>
      <c r="AE1302" s="169"/>
      <c r="AF1302" s="169"/>
      <c r="AG1302" s="169"/>
      <c r="AH1302" s="169"/>
      <c r="AI1302" s="169"/>
      <c r="AJ1302" s="169"/>
      <c r="AK1302" s="169"/>
    </row>
    <row r="1303" spans="2:37" s="168" customFormat="1" ht="14.25" hidden="1" outlineLevel="2">
      <c r="B1303" s="168" t="s">
        <v>2</v>
      </c>
      <c r="D1303" s="5" t="s">
        <v>497</v>
      </c>
      <c r="E1303" s="171">
        <v>31727854</v>
      </c>
      <c r="F1303" s="171">
        <v>32560175</v>
      </c>
      <c r="G1303" s="171">
        <v>36747063</v>
      </c>
      <c r="H1303" s="171">
        <v>36747063</v>
      </c>
      <c r="I1303" s="171">
        <v>33174368</v>
      </c>
      <c r="J1303" s="171">
        <v>33174369</v>
      </c>
      <c r="K1303" s="171">
        <v>35167193</v>
      </c>
      <c r="L1303" s="171">
        <v>35167193</v>
      </c>
      <c r="M1303" s="171">
        <v>37123012</v>
      </c>
      <c r="N1303" s="171">
        <v>37123013</v>
      </c>
      <c r="O1303" s="171">
        <v>36971314</v>
      </c>
      <c r="P1303" s="171">
        <v>35967234</v>
      </c>
      <c r="Q1303" s="171">
        <v>36100675</v>
      </c>
      <c r="R1303" s="171">
        <v>36100675</v>
      </c>
      <c r="S1303" s="171">
        <v>33030297</v>
      </c>
      <c r="T1303" s="171">
        <v>33030297</v>
      </c>
      <c r="U1303" s="171">
        <v>32508484</v>
      </c>
      <c r="V1303" s="171">
        <v>32508483</v>
      </c>
      <c r="W1303" s="171">
        <v>34239497</v>
      </c>
      <c r="X1303" s="171">
        <v>34239496</v>
      </c>
      <c r="Y1303" s="171">
        <v>36213885</v>
      </c>
      <c r="Z1303" s="171">
        <v>36213885</v>
      </c>
      <c r="AA1303" s="169"/>
      <c r="AB1303" s="169"/>
      <c r="AC1303" s="169"/>
      <c r="AD1303" s="169"/>
      <c r="AE1303" s="169"/>
      <c r="AF1303" s="169"/>
      <c r="AG1303" s="169"/>
      <c r="AH1303" s="169"/>
      <c r="AI1303" s="169"/>
      <c r="AJ1303" s="169"/>
      <c r="AK1303" s="169"/>
    </row>
    <row r="1304" spans="2:37" s="168" customFormat="1" ht="14.25" hidden="1" outlineLevel="2">
      <c r="B1304" s="168" t="s">
        <v>2</v>
      </c>
      <c r="D1304" s="5" t="s">
        <v>82</v>
      </c>
      <c r="E1304" s="171">
        <v>12336987</v>
      </c>
      <c r="F1304" s="171">
        <v>12661581</v>
      </c>
      <c r="G1304" s="171">
        <v>13400195</v>
      </c>
      <c r="H1304" s="171">
        <v>13400195</v>
      </c>
      <c r="I1304" s="171">
        <v>13125022</v>
      </c>
      <c r="J1304" s="171">
        <v>13125022</v>
      </c>
      <c r="K1304" s="171">
        <v>14372258</v>
      </c>
      <c r="L1304" s="171">
        <v>14372258</v>
      </c>
      <c r="M1304" s="171">
        <v>14512858</v>
      </c>
      <c r="N1304" s="171">
        <v>14512859</v>
      </c>
      <c r="O1304" s="171">
        <v>14360753</v>
      </c>
      <c r="P1304" s="171">
        <v>13983003</v>
      </c>
      <c r="Q1304" s="171">
        <v>13604871</v>
      </c>
      <c r="R1304" s="171">
        <v>13604871</v>
      </c>
      <c r="S1304" s="171">
        <v>11750759</v>
      </c>
      <c r="T1304" s="171">
        <v>11750759</v>
      </c>
      <c r="U1304" s="171">
        <v>12243526</v>
      </c>
      <c r="V1304" s="171">
        <v>12243526</v>
      </c>
      <c r="W1304" s="171">
        <v>11621562</v>
      </c>
      <c r="X1304" s="171">
        <v>11621562</v>
      </c>
      <c r="Y1304" s="171">
        <v>11153712</v>
      </c>
      <c r="Z1304" s="171">
        <v>11153712</v>
      </c>
      <c r="AA1304" s="169"/>
      <c r="AB1304" s="169"/>
      <c r="AC1304" s="169"/>
      <c r="AD1304" s="169"/>
      <c r="AE1304" s="169"/>
      <c r="AF1304" s="169"/>
      <c r="AG1304" s="169"/>
      <c r="AH1304" s="169"/>
      <c r="AI1304" s="169"/>
      <c r="AJ1304" s="169"/>
      <c r="AK1304" s="169"/>
    </row>
    <row r="1305" spans="2:37" s="168" customFormat="1" ht="14.25" hidden="1" outlineLevel="2">
      <c r="B1305" s="168" t="s">
        <v>2</v>
      </c>
      <c r="D1305" s="5" t="s">
        <v>83</v>
      </c>
      <c r="E1305" s="171">
        <v>16833409</v>
      </c>
      <c r="F1305" s="171">
        <v>17275287</v>
      </c>
      <c r="G1305" s="171">
        <v>19463483</v>
      </c>
      <c r="H1305" s="171">
        <v>19463483</v>
      </c>
      <c r="I1305" s="171">
        <v>19935083</v>
      </c>
      <c r="J1305" s="171">
        <v>19935084</v>
      </c>
      <c r="K1305" s="171">
        <v>23962221</v>
      </c>
      <c r="L1305" s="171">
        <v>23962221</v>
      </c>
      <c r="M1305" s="171">
        <v>25271074</v>
      </c>
      <c r="N1305" s="171">
        <v>25271074</v>
      </c>
      <c r="O1305" s="171">
        <v>28750267</v>
      </c>
      <c r="P1305" s="171">
        <v>27969794</v>
      </c>
      <c r="Q1305" s="171">
        <v>31885335</v>
      </c>
      <c r="R1305" s="171">
        <v>31885335</v>
      </c>
      <c r="S1305" s="171">
        <v>31439246</v>
      </c>
      <c r="T1305" s="171">
        <v>31439246</v>
      </c>
      <c r="U1305" s="171">
        <v>33607193</v>
      </c>
      <c r="V1305" s="171">
        <v>33607192</v>
      </c>
      <c r="W1305" s="171">
        <v>34383650</v>
      </c>
      <c r="X1305" s="171">
        <v>34383650</v>
      </c>
      <c r="Y1305" s="171">
        <v>34837645</v>
      </c>
      <c r="Z1305" s="171">
        <v>34837644</v>
      </c>
      <c r="AA1305" s="169"/>
      <c r="AB1305" s="169"/>
      <c r="AC1305" s="169"/>
      <c r="AD1305" s="169"/>
      <c r="AE1305" s="169"/>
      <c r="AF1305" s="169"/>
      <c r="AG1305" s="169"/>
      <c r="AH1305" s="169"/>
      <c r="AI1305" s="169"/>
      <c r="AJ1305" s="169"/>
      <c r="AK1305" s="169"/>
    </row>
    <row r="1306" spans="2:37" s="168" customFormat="1" ht="14.25" hidden="1" outlineLevel="2">
      <c r="B1306" s="168" t="s">
        <v>2</v>
      </c>
      <c r="D1306" s="5" t="s">
        <v>84</v>
      </c>
      <c r="E1306" s="171">
        <v>6070729</v>
      </c>
      <c r="F1306" s="171">
        <v>6230610</v>
      </c>
      <c r="G1306" s="171">
        <v>6214244</v>
      </c>
      <c r="H1306" s="171">
        <v>6214244</v>
      </c>
      <c r="I1306" s="171">
        <v>6358951</v>
      </c>
      <c r="J1306" s="171">
        <v>6358951</v>
      </c>
      <c r="K1306" s="171">
        <v>7752535</v>
      </c>
      <c r="L1306" s="171">
        <v>7752535</v>
      </c>
      <c r="M1306" s="171">
        <v>7157898</v>
      </c>
      <c r="N1306" s="171">
        <v>7157897</v>
      </c>
      <c r="O1306" s="171">
        <v>7030420</v>
      </c>
      <c r="P1306" s="171">
        <v>6845551</v>
      </c>
      <c r="Q1306" s="171">
        <v>7306967</v>
      </c>
      <c r="R1306" s="171">
        <v>7306967</v>
      </c>
      <c r="S1306" s="171">
        <v>6071431</v>
      </c>
      <c r="T1306" s="171">
        <v>6071431</v>
      </c>
      <c r="U1306" s="171">
        <v>5760106</v>
      </c>
      <c r="V1306" s="171">
        <v>5760105</v>
      </c>
      <c r="W1306" s="171">
        <v>6040237</v>
      </c>
      <c r="X1306" s="171">
        <v>6040236</v>
      </c>
      <c r="Y1306" s="171">
        <v>6745638</v>
      </c>
      <c r="Z1306" s="171">
        <v>6745638</v>
      </c>
      <c r="AA1306" s="169"/>
      <c r="AB1306" s="169"/>
      <c r="AC1306" s="169"/>
      <c r="AD1306" s="169"/>
      <c r="AE1306" s="169"/>
      <c r="AF1306" s="169"/>
      <c r="AG1306" s="169"/>
      <c r="AH1306" s="169"/>
      <c r="AI1306" s="169"/>
      <c r="AJ1306" s="169"/>
      <c r="AK1306" s="169"/>
    </row>
    <row r="1307" spans="2:37" s="168" customFormat="1" ht="14.25" hidden="1" outlineLevel="2">
      <c r="B1307" s="168" t="s">
        <v>2</v>
      </c>
      <c r="D1307" s="5" t="s">
        <v>498</v>
      </c>
      <c r="E1307" s="171">
        <v>38411147</v>
      </c>
      <c r="F1307" s="171">
        <v>39420190</v>
      </c>
      <c r="G1307" s="171">
        <v>40228007</v>
      </c>
      <c r="H1307" s="171">
        <v>40228007</v>
      </c>
      <c r="I1307" s="171">
        <v>40044562</v>
      </c>
      <c r="J1307" s="171">
        <v>40044562</v>
      </c>
      <c r="K1307" s="171">
        <v>43372228</v>
      </c>
      <c r="L1307" s="171">
        <v>43372228</v>
      </c>
      <c r="M1307" s="171">
        <v>45442760</v>
      </c>
      <c r="N1307" s="171">
        <v>45442760</v>
      </c>
      <c r="O1307" s="171">
        <v>51131661</v>
      </c>
      <c r="P1307" s="171">
        <v>48231367</v>
      </c>
      <c r="Q1307" s="171">
        <v>51753799</v>
      </c>
      <c r="R1307" s="171">
        <v>51753799</v>
      </c>
      <c r="S1307" s="171">
        <v>48212443</v>
      </c>
      <c r="T1307" s="171">
        <v>48212443</v>
      </c>
      <c r="U1307" s="171">
        <v>49940122</v>
      </c>
      <c r="V1307" s="171">
        <v>49940122</v>
      </c>
      <c r="W1307" s="171">
        <v>47936524</v>
      </c>
      <c r="X1307" s="171">
        <v>47936524</v>
      </c>
      <c r="Y1307" s="171">
        <v>47900537</v>
      </c>
      <c r="Z1307" s="171">
        <v>47900536</v>
      </c>
      <c r="AA1307" s="169"/>
      <c r="AB1307" s="169"/>
      <c r="AC1307" s="169"/>
      <c r="AD1307" s="169"/>
      <c r="AE1307" s="169"/>
      <c r="AF1307" s="169"/>
      <c r="AG1307" s="169"/>
      <c r="AH1307" s="169"/>
      <c r="AI1307" s="169"/>
      <c r="AJ1307" s="169"/>
      <c r="AK1307" s="169"/>
    </row>
    <row r="1308" spans="2:37" s="168" customFormat="1" ht="14.25" hidden="1" outlineLevel="2">
      <c r="B1308" s="168" t="s">
        <v>2</v>
      </c>
      <c r="D1308" s="5" t="s">
        <v>499</v>
      </c>
      <c r="E1308" s="171">
        <v>5508194</v>
      </c>
      <c r="F1308" s="171">
        <v>5652863</v>
      </c>
      <c r="G1308" s="171">
        <v>6312297</v>
      </c>
      <c r="H1308" s="171">
        <v>6312297</v>
      </c>
      <c r="I1308" s="171">
        <v>6082607</v>
      </c>
      <c r="J1308" s="171">
        <v>6082608</v>
      </c>
      <c r="K1308" s="171">
        <v>6155207</v>
      </c>
      <c r="L1308" s="171">
        <v>6155207</v>
      </c>
      <c r="M1308" s="171">
        <v>7050649</v>
      </c>
      <c r="N1308" s="171">
        <v>7050650</v>
      </c>
      <c r="O1308" s="171">
        <v>7868144</v>
      </c>
      <c r="P1308" s="171">
        <v>7654458</v>
      </c>
      <c r="Q1308" s="171">
        <v>7570690</v>
      </c>
      <c r="R1308" s="171">
        <v>7570690</v>
      </c>
      <c r="S1308" s="171">
        <v>6658233</v>
      </c>
      <c r="T1308" s="171">
        <v>6658233</v>
      </c>
      <c r="U1308" s="171">
        <v>6457904</v>
      </c>
      <c r="V1308" s="171">
        <v>6457903</v>
      </c>
      <c r="W1308" s="171">
        <v>5662141</v>
      </c>
      <c r="X1308" s="171">
        <v>5662141</v>
      </c>
      <c r="Y1308" s="171">
        <v>5471043</v>
      </c>
      <c r="Z1308" s="171">
        <v>5471042</v>
      </c>
      <c r="AA1308" s="169"/>
      <c r="AB1308" s="169"/>
      <c r="AC1308" s="169"/>
      <c r="AD1308" s="169"/>
      <c r="AE1308" s="169"/>
      <c r="AF1308" s="169"/>
      <c r="AG1308" s="169"/>
      <c r="AH1308" s="169"/>
      <c r="AI1308" s="169"/>
      <c r="AJ1308" s="169"/>
      <c r="AK1308" s="169"/>
    </row>
    <row r="1309" spans="2:37" s="168" customFormat="1" ht="14.25" hidden="1" outlineLevel="2">
      <c r="B1309" s="168" t="s">
        <v>2</v>
      </c>
      <c r="D1309" s="5" t="s">
        <v>87</v>
      </c>
      <c r="E1309" s="171">
        <v>8403207</v>
      </c>
      <c r="F1309" s="171">
        <v>8623352</v>
      </c>
      <c r="G1309" s="171">
        <v>8998778</v>
      </c>
      <c r="H1309" s="171">
        <v>8998778</v>
      </c>
      <c r="I1309" s="171">
        <v>8184552</v>
      </c>
      <c r="J1309" s="171">
        <v>8184553</v>
      </c>
      <c r="K1309" s="171">
        <v>8944049</v>
      </c>
      <c r="L1309" s="171">
        <v>8944049</v>
      </c>
      <c r="M1309" s="171">
        <v>9106535</v>
      </c>
      <c r="N1309" s="171">
        <v>9106535</v>
      </c>
      <c r="O1309" s="171">
        <v>8844265</v>
      </c>
      <c r="P1309" s="171">
        <v>8604068</v>
      </c>
      <c r="Q1309" s="171">
        <v>7682940</v>
      </c>
      <c r="R1309" s="171">
        <v>7682940</v>
      </c>
      <c r="S1309" s="171">
        <v>5660654</v>
      </c>
      <c r="T1309" s="171">
        <v>5660654</v>
      </c>
      <c r="U1309" s="171">
        <v>5911802</v>
      </c>
      <c r="V1309" s="171">
        <v>5911801</v>
      </c>
      <c r="W1309" s="171">
        <v>5933552</v>
      </c>
      <c r="X1309" s="171">
        <v>5933551</v>
      </c>
      <c r="Y1309" s="171">
        <v>6007201</v>
      </c>
      <c r="Z1309" s="171">
        <v>6007200</v>
      </c>
      <c r="AA1309" s="169"/>
      <c r="AB1309" s="169"/>
      <c r="AC1309" s="169"/>
      <c r="AD1309" s="169"/>
      <c r="AE1309" s="169"/>
      <c r="AF1309" s="169"/>
      <c r="AG1309" s="169"/>
      <c r="AH1309" s="169"/>
      <c r="AI1309" s="169"/>
      <c r="AJ1309" s="169"/>
      <c r="AK1309" s="169"/>
    </row>
    <row r="1310" spans="2:37" s="168" customFormat="1" ht="14.25" hidden="1" outlineLevel="2">
      <c r="B1310" s="168" t="s">
        <v>2</v>
      </c>
      <c r="D1310" s="5" t="s">
        <v>88</v>
      </c>
      <c r="E1310" s="171">
        <v>11649969</v>
      </c>
      <c r="F1310" s="171">
        <v>11955891</v>
      </c>
      <c r="G1310" s="171">
        <v>11640122</v>
      </c>
      <c r="H1310" s="171">
        <v>11640122</v>
      </c>
      <c r="I1310" s="171">
        <v>10872778</v>
      </c>
      <c r="J1310" s="171">
        <v>10872778</v>
      </c>
      <c r="K1310" s="171">
        <v>12289481</v>
      </c>
      <c r="L1310" s="171">
        <v>12289481</v>
      </c>
      <c r="M1310" s="171">
        <v>13982821</v>
      </c>
      <c r="N1310" s="171">
        <v>13982821</v>
      </c>
      <c r="O1310" s="171">
        <v>12909819</v>
      </c>
      <c r="P1310" s="171">
        <v>11306919</v>
      </c>
      <c r="Q1310" s="171">
        <v>11382503</v>
      </c>
      <c r="R1310" s="171">
        <v>11382503</v>
      </c>
      <c r="S1310" s="171">
        <v>3310874</v>
      </c>
      <c r="T1310" s="171">
        <v>3310875</v>
      </c>
      <c r="U1310" s="171">
        <v>4073326</v>
      </c>
      <c r="V1310" s="171">
        <v>4073325</v>
      </c>
      <c r="W1310" s="171">
        <v>4024991</v>
      </c>
      <c r="X1310" s="171">
        <v>4024990</v>
      </c>
      <c r="Y1310" s="171">
        <v>5606099</v>
      </c>
      <c r="Z1310" s="171">
        <v>5606098</v>
      </c>
      <c r="AA1310" s="169"/>
      <c r="AB1310" s="169"/>
      <c r="AC1310" s="169"/>
      <c r="AD1310" s="169"/>
      <c r="AE1310" s="169"/>
      <c r="AF1310" s="169"/>
      <c r="AG1310" s="169"/>
      <c r="AH1310" s="169"/>
      <c r="AI1310" s="169"/>
      <c r="AJ1310" s="169"/>
      <c r="AK1310" s="169"/>
    </row>
    <row r="1311" spans="2:37" s="168" customFormat="1" ht="14.25" hidden="1" outlineLevel="2">
      <c r="B1311" s="168" t="s">
        <v>2</v>
      </c>
      <c r="D1311" s="5" t="s">
        <v>89</v>
      </c>
      <c r="E1311" s="171">
        <v>9595468</v>
      </c>
      <c r="F1311" s="171">
        <v>9847441</v>
      </c>
      <c r="G1311" s="171">
        <v>10515602</v>
      </c>
      <c r="H1311" s="171">
        <v>10515602</v>
      </c>
      <c r="I1311" s="171">
        <v>10287213</v>
      </c>
      <c r="J1311" s="171">
        <v>10287214</v>
      </c>
      <c r="K1311" s="171">
        <v>11071406</v>
      </c>
      <c r="L1311" s="171">
        <v>11071406</v>
      </c>
      <c r="M1311" s="171">
        <v>11574177</v>
      </c>
      <c r="N1311" s="171">
        <v>11574177</v>
      </c>
      <c r="O1311" s="171">
        <v>11937840</v>
      </c>
      <c r="P1311" s="171">
        <v>10455433</v>
      </c>
      <c r="Q1311" s="171">
        <v>11138008</v>
      </c>
      <c r="R1311" s="171">
        <v>11138008</v>
      </c>
      <c r="S1311" s="171">
        <v>9906509</v>
      </c>
      <c r="T1311" s="171">
        <v>9906509</v>
      </c>
      <c r="U1311" s="171">
        <v>9565396</v>
      </c>
      <c r="V1311" s="171">
        <v>9565395</v>
      </c>
      <c r="W1311" s="171">
        <v>9935885</v>
      </c>
      <c r="X1311" s="171">
        <v>9935885</v>
      </c>
      <c r="Y1311" s="171">
        <v>9872679</v>
      </c>
      <c r="Z1311" s="171">
        <v>9872679</v>
      </c>
      <c r="AA1311" s="169"/>
      <c r="AB1311" s="169"/>
      <c r="AC1311" s="169"/>
      <c r="AD1311" s="169"/>
      <c r="AE1311" s="169"/>
      <c r="AF1311" s="169"/>
      <c r="AG1311" s="169"/>
      <c r="AH1311" s="169"/>
      <c r="AI1311" s="169"/>
      <c r="AJ1311" s="169"/>
      <c r="AK1311" s="169"/>
    </row>
    <row r="1312" spans="2:37" s="168" customFormat="1" ht="14.25" hidden="1" outlineLevel="2">
      <c r="B1312" s="168" t="s">
        <v>2</v>
      </c>
      <c r="D1312" s="5" t="s">
        <v>90</v>
      </c>
      <c r="E1312" s="171">
        <v>15066820</v>
      </c>
      <c r="F1312" s="171">
        <v>15463131</v>
      </c>
      <c r="G1312" s="171">
        <v>16195891</v>
      </c>
      <c r="H1312" s="171">
        <v>16195891</v>
      </c>
      <c r="I1312" s="171">
        <v>15147365</v>
      </c>
      <c r="J1312" s="171">
        <v>15147365</v>
      </c>
      <c r="K1312" s="171">
        <v>15976253</v>
      </c>
      <c r="L1312" s="171">
        <v>15976253</v>
      </c>
      <c r="M1312" s="171">
        <v>16487450</v>
      </c>
      <c r="N1312" s="171">
        <v>16487450</v>
      </c>
      <c r="O1312" s="171">
        <v>17872530</v>
      </c>
      <c r="P1312" s="171">
        <v>16187890</v>
      </c>
      <c r="Q1312" s="171">
        <v>17471056</v>
      </c>
      <c r="R1312" s="171">
        <v>17471056</v>
      </c>
      <c r="S1312" s="171">
        <v>14727338</v>
      </c>
      <c r="T1312" s="171">
        <v>14727338</v>
      </c>
      <c r="U1312" s="171">
        <v>14558692</v>
      </c>
      <c r="V1312" s="171">
        <v>14558692</v>
      </c>
      <c r="W1312" s="171">
        <v>14471127</v>
      </c>
      <c r="X1312" s="171">
        <v>14471126</v>
      </c>
      <c r="Y1312" s="171">
        <v>15391039</v>
      </c>
      <c r="Z1312" s="171">
        <v>15391038</v>
      </c>
      <c r="AA1312" s="169"/>
      <c r="AB1312" s="169"/>
      <c r="AC1312" s="169"/>
      <c r="AD1312" s="169"/>
      <c r="AE1312" s="169"/>
      <c r="AF1312" s="169"/>
      <c r="AG1312" s="169"/>
      <c r="AH1312" s="169"/>
      <c r="AI1312" s="169"/>
      <c r="AJ1312" s="169"/>
      <c r="AK1312" s="169"/>
    </row>
    <row r="1313" spans="2:37" s="168" customFormat="1" ht="14.25" hidden="1" outlineLevel="2">
      <c r="B1313" s="168" t="s">
        <v>2</v>
      </c>
      <c r="D1313" s="5" t="s">
        <v>500</v>
      </c>
      <c r="E1313" s="171">
        <v>4902973</v>
      </c>
      <c r="F1313" s="171">
        <v>5031674</v>
      </c>
      <c r="G1313" s="171">
        <v>5613313</v>
      </c>
      <c r="H1313" s="171">
        <v>5613313</v>
      </c>
      <c r="I1313" s="171">
        <v>5069703</v>
      </c>
      <c r="J1313" s="171">
        <v>5069703</v>
      </c>
      <c r="K1313" s="171">
        <v>5446010</v>
      </c>
      <c r="L1313" s="171">
        <v>5446010</v>
      </c>
      <c r="M1313" s="171">
        <v>5389735</v>
      </c>
      <c r="N1313" s="171">
        <v>5389735</v>
      </c>
      <c r="O1313" s="171">
        <v>5247011</v>
      </c>
      <c r="P1313" s="171">
        <v>5104872</v>
      </c>
      <c r="Q1313" s="171">
        <v>5599929</v>
      </c>
      <c r="R1313" s="171">
        <v>5599929</v>
      </c>
      <c r="S1313" s="171">
        <v>4617907</v>
      </c>
      <c r="T1313" s="171">
        <v>4617907</v>
      </c>
      <c r="U1313" s="171">
        <v>4655106</v>
      </c>
      <c r="V1313" s="171">
        <v>4655105</v>
      </c>
      <c r="W1313" s="171">
        <v>4450062</v>
      </c>
      <c r="X1313" s="171">
        <v>4450062</v>
      </c>
      <c r="Y1313" s="171">
        <v>4114319</v>
      </c>
      <c r="Z1313" s="171">
        <v>4114318</v>
      </c>
      <c r="AA1313" s="169"/>
      <c r="AB1313" s="169"/>
      <c r="AC1313" s="169"/>
      <c r="AD1313" s="169"/>
      <c r="AE1313" s="169"/>
      <c r="AF1313" s="169"/>
      <c r="AG1313" s="169"/>
      <c r="AH1313" s="169"/>
      <c r="AI1313" s="169"/>
      <c r="AJ1313" s="169"/>
      <c r="AK1313" s="169"/>
    </row>
    <row r="1314" spans="2:37" s="168" customFormat="1" ht="14.25" hidden="1" outlineLevel="2">
      <c r="B1314" s="168" t="s">
        <v>2</v>
      </c>
      <c r="D1314" s="5" t="s">
        <v>92</v>
      </c>
      <c r="E1314" s="171">
        <v>7114188</v>
      </c>
      <c r="F1314" s="171">
        <v>7301420</v>
      </c>
      <c r="G1314" s="171">
        <v>7583090</v>
      </c>
      <c r="H1314" s="171">
        <v>7583090</v>
      </c>
      <c r="I1314" s="171">
        <v>6845321</v>
      </c>
      <c r="J1314" s="171">
        <v>6845322</v>
      </c>
      <c r="K1314" s="171">
        <v>6809116</v>
      </c>
      <c r="L1314" s="171">
        <v>6809116</v>
      </c>
      <c r="M1314" s="171">
        <v>6664213</v>
      </c>
      <c r="N1314" s="171">
        <v>6664213</v>
      </c>
      <c r="O1314" s="171">
        <v>6234004</v>
      </c>
      <c r="P1314" s="171">
        <v>6070074</v>
      </c>
      <c r="Q1314" s="171">
        <v>5882052</v>
      </c>
      <c r="R1314" s="171">
        <v>5882052</v>
      </c>
      <c r="S1314" s="171">
        <v>5209367</v>
      </c>
      <c r="T1314" s="171">
        <v>5209367</v>
      </c>
      <c r="U1314" s="171">
        <v>4768271</v>
      </c>
      <c r="V1314" s="171">
        <v>4768271</v>
      </c>
      <c r="W1314" s="171">
        <v>4420801</v>
      </c>
      <c r="X1314" s="171">
        <v>4420800</v>
      </c>
      <c r="Y1314" s="171">
        <v>4204979</v>
      </c>
      <c r="Z1314" s="171">
        <v>4204978</v>
      </c>
      <c r="AA1314" s="169"/>
      <c r="AB1314" s="169"/>
      <c r="AC1314" s="169"/>
      <c r="AD1314" s="169"/>
      <c r="AE1314" s="169"/>
      <c r="AF1314" s="169"/>
      <c r="AG1314" s="169"/>
      <c r="AH1314" s="169"/>
      <c r="AI1314" s="169"/>
      <c r="AJ1314" s="169"/>
      <c r="AK1314" s="169"/>
    </row>
    <row r="1315" spans="2:37" s="168" customFormat="1" ht="14.25" hidden="1" outlineLevel="2">
      <c r="B1315" s="168" t="s">
        <v>2</v>
      </c>
      <c r="D1315" s="5" t="s">
        <v>93</v>
      </c>
      <c r="E1315" s="171">
        <v>4823525</v>
      </c>
      <c r="F1315" s="171">
        <v>4950642</v>
      </c>
      <c r="G1315" s="171">
        <v>5359961</v>
      </c>
      <c r="H1315" s="171">
        <v>5359961</v>
      </c>
      <c r="I1315" s="171">
        <v>7277216</v>
      </c>
      <c r="J1315" s="171">
        <v>7277217</v>
      </c>
      <c r="K1315" s="171">
        <v>7732685</v>
      </c>
      <c r="L1315" s="171">
        <v>7732685</v>
      </c>
      <c r="M1315" s="171">
        <v>8234131</v>
      </c>
      <c r="N1315" s="171">
        <v>8234130</v>
      </c>
      <c r="O1315" s="171">
        <v>7419998</v>
      </c>
      <c r="P1315" s="171">
        <v>7218901</v>
      </c>
      <c r="Q1315" s="171">
        <v>7674508</v>
      </c>
      <c r="R1315" s="171">
        <v>7674508</v>
      </c>
      <c r="S1315" s="171">
        <v>6972922</v>
      </c>
      <c r="T1315" s="171">
        <v>6972922</v>
      </c>
      <c r="U1315" s="171">
        <v>7738521</v>
      </c>
      <c r="V1315" s="171">
        <v>7738520</v>
      </c>
      <c r="W1315" s="171">
        <v>7007425</v>
      </c>
      <c r="X1315" s="171">
        <v>7007425</v>
      </c>
      <c r="Y1315" s="171">
        <v>7411974</v>
      </c>
      <c r="Z1315" s="171">
        <v>7411974</v>
      </c>
      <c r="AA1315" s="169"/>
      <c r="AB1315" s="169"/>
      <c r="AC1315" s="169"/>
      <c r="AD1315" s="169"/>
      <c r="AE1315" s="169"/>
      <c r="AF1315" s="169"/>
      <c r="AG1315" s="169"/>
      <c r="AH1315" s="169"/>
      <c r="AI1315" s="169"/>
      <c r="AJ1315" s="169"/>
      <c r="AK1315" s="169"/>
    </row>
    <row r="1316" spans="2:37" s="168" customFormat="1" ht="14.25" hidden="1" outlineLevel="2">
      <c r="B1316" s="168" t="s">
        <v>2</v>
      </c>
      <c r="D1316" s="5" t="s">
        <v>94</v>
      </c>
      <c r="E1316" s="171">
        <v>2749830</v>
      </c>
      <c r="F1316" s="171">
        <v>2822014</v>
      </c>
      <c r="G1316" s="171">
        <v>2786282</v>
      </c>
      <c r="H1316" s="171">
        <v>2786282</v>
      </c>
      <c r="I1316" s="171">
        <v>2639964</v>
      </c>
      <c r="J1316" s="171">
        <v>2639965</v>
      </c>
      <c r="K1316" s="171">
        <v>2716581</v>
      </c>
      <c r="L1316" s="171">
        <v>2716581</v>
      </c>
      <c r="M1316" s="171">
        <v>3064009</v>
      </c>
      <c r="N1316" s="171">
        <v>3064008</v>
      </c>
      <c r="O1316" s="171">
        <v>3779296</v>
      </c>
      <c r="P1316" s="171">
        <v>3676695</v>
      </c>
      <c r="Q1316" s="171">
        <v>3312667</v>
      </c>
      <c r="R1316" s="171">
        <v>3312667</v>
      </c>
      <c r="S1316" s="171">
        <v>3059382</v>
      </c>
      <c r="T1316" s="171">
        <v>3059382</v>
      </c>
      <c r="U1316" s="171">
        <v>2687167</v>
      </c>
      <c r="V1316" s="171">
        <v>2687166</v>
      </c>
      <c r="W1316" s="171">
        <v>2830657</v>
      </c>
      <c r="X1316" s="171">
        <v>2830656</v>
      </c>
      <c r="Y1316" s="171">
        <v>2847985</v>
      </c>
      <c r="Z1316" s="171">
        <v>2847984</v>
      </c>
      <c r="AA1316" s="169"/>
      <c r="AB1316" s="169"/>
      <c r="AC1316" s="169"/>
      <c r="AD1316" s="169"/>
      <c r="AE1316" s="169"/>
      <c r="AF1316" s="169"/>
      <c r="AG1316" s="169"/>
      <c r="AH1316" s="169"/>
      <c r="AI1316" s="169"/>
      <c r="AJ1316" s="169"/>
      <c r="AK1316" s="169"/>
    </row>
    <row r="1317" spans="2:37" s="168" customFormat="1" ht="14.25" hidden="1" outlineLevel="2">
      <c r="B1317" s="168" t="s">
        <v>2</v>
      </c>
      <c r="D1317" s="5" t="s">
        <v>95</v>
      </c>
      <c r="E1317" s="171">
        <v>7709826</v>
      </c>
      <c r="F1317" s="171">
        <v>7912501</v>
      </c>
      <c r="G1317" s="171">
        <v>8083378</v>
      </c>
      <c r="H1317" s="171">
        <v>8083378</v>
      </c>
      <c r="I1317" s="171">
        <v>7893578</v>
      </c>
      <c r="J1317" s="171">
        <v>7893578</v>
      </c>
      <c r="K1317" s="171">
        <v>8112916</v>
      </c>
      <c r="L1317" s="171">
        <v>8112916</v>
      </c>
      <c r="M1317" s="171">
        <v>8416004</v>
      </c>
      <c r="N1317" s="171">
        <v>8416004</v>
      </c>
      <c r="O1317" s="171">
        <v>8083121</v>
      </c>
      <c r="P1317" s="171">
        <v>7870501</v>
      </c>
      <c r="Q1317" s="171">
        <v>8273709</v>
      </c>
      <c r="R1317" s="171">
        <v>8273709</v>
      </c>
      <c r="S1317" s="171">
        <v>7705759</v>
      </c>
      <c r="T1317" s="171">
        <v>7705759</v>
      </c>
      <c r="U1317" s="171">
        <v>7555627</v>
      </c>
      <c r="V1317" s="171">
        <v>7555626</v>
      </c>
      <c r="W1317" s="171">
        <v>7580769</v>
      </c>
      <c r="X1317" s="171">
        <v>7580769</v>
      </c>
      <c r="Y1317" s="171">
        <v>7649839</v>
      </c>
      <c r="Z1317" s="171">
        <v>7649838</v>
      </c>
      <c r="AA1317" s="169"/>
      <c r="AB1317" s="169"/>
      <c r="AC1317" s="169"/>
      <c r="AD1317" s="169"/>
      <c r="AE1317" s="169"/>
      <c r="AF1317" s="169"/>
      <c r="AG1317" s="169"/>
      <c r="AH1317" s="169"/>
      <c r="AI1317" s="169"/>
      <c r="AJ1317" s="169"/>
      <c r="AK1317" s="169"/>
    </row>
    <row r="1318" spans="2:37" s="168" customFormat="1" ht="14.25" hidden="1" outlineLevel="2">
      <c r="B1318" s="168" t="s">
        <v>2</v>
      </c>
      <c r="D1318" s="170" t="s">
        <v>251</v>
      </c>
      <c r="E1318" s="171">
        <f t="shared" ref="E1318:Z1318" si="362">SUM(E1268:E1317)</f>
        <v>714532337</v>
      </c>
      <c r="F1318" s="171">
        <f t="shared" si="362"/>
        <v>733184468</v>
      </c>
      <c r="G1318" s="171">
        <f t="shared" si="362"/>
        <v>784578795</v>
      </c>
      <c r="H1318" s="171">
        <f t="shared" si="362"/>
        <v>784578795</v>
      </c>
      <c r="I1318" s="171">
        <f t="shared" si="362"/>
        <v>750637500</v>
      </c>
      <c r="J1318" s="171">
        <f t="shared" si="362"/>
        <v>750637520</v>
      </c>
      <c r="K1318" s="171">
        <f t="shared" si="362"/>
        <v>808401217</v>
      </c>
      <c r="L1318" s="171">
        <f t="shared" si="362"/>
        <v>808184718</v>
      </c>
      <c r="M1318" s="171">
        <f t="shared" si="362"/>
        <v>846588583</v>
      </c>
      <c r="N1318" s="171">
        <f t="shared" si="362"/>
        <v>846588582</v>
      </c>
      <c r="O1318" s="171">
        <f t="shared" si="362"/>
        <v>873009630</v>
      </c>
      <c r="P1318" s="171">
        <f t="shared" si="362"/>
        <v>836884793</v>
      </c>
      <c r="Q1318" s="171">
        <f t="shared" si="362"/>
        <v>866088995</v>
      </c>
      <c r="R1318" s="171">
        <f t="shared" si="362"/>
        <v>866088995</v>
      </c>
      <c r="S1318" s="171">
        <f t="shared" si="362"/>
        <v>772169666</v>
      </c>
      <c r="T1318" s="171">
        <f t="shared" si="362"/>
        <v>772169667</v>
      </c>
      <c r="U1318" s="171">
        <f t="shared" si="362"/>
        <v>761257822</v>
      </c>
      <c r="V1318" s="171">
        <f t="shared" si="362"/>
        <v>761257790</v>
      </c>
      <c r="W1318" s="171">
        <f t="shared" si="362"/>
        <v>758317909</v>
      </c>
      <c r="X1318" s="171">
        <f t="shared" si="362"/>
        <v>758317889</v>
      </c>
      <c r="Y1318" s="171">
        <f t="shared" si="362"/>
        <v>766870426</v>
      </c>
      <c r="Z1318" s="171">
        <f t="shared" si="362"/>
        <v>766870404</v>
      </c>
      <c r="AA1318" s="169"/>
      <c r="AB1318" s="169"/>
      <c r="AC1318" s="169"/>
      <c r="AD1318" s="169"/>
      <c r="AE1318" s="169"/>
      <c r="AF1318" s="169"/>
      <c r="AG1318" s="169"/>
      <c r="AH1318" s="169"/>
      <c r="AI1318" s="169"/>
      <c r="AJ1318" s="169"/>
      <c r="AK1318" s="169"/>
    </row>
    <row r="1319" spans="2:37" s="168" customFormat="1" ht="14.25" hidden="1" outlineLevel="2">
      <c r="D1319" s="170"/>
      <c r="E1319" s="171"/>
      <c r="F1319" s="171"/>
      <c r="G1319" s="171"/>
      <c r="H1319" s="171"/>
      <c r="I1319" s="171"/>
      <c r="J1319" s="171"/>
      <c r="K1319" s="171"/>
      <c r="L1319" s="171"/>
      <c r="M1319" s="171"/>
      <c r="N1319" s="171"/>
      <c r="O1319" s="171"/>
      <c r="P1319" s="171"/>
      <c r="Q1319" s="171"/>
      <c r="R1319" s="171"/>
      <c r="S1319" s="171"/>
      <c r="T1319" s="171"/>
      <c r="U1319" s="171"/>
      <c r="V1319" s="171"/>
      <c r="W1319" s="171"/>
      <c r="X1319" s="171"/>
      <c r="Y1319" s="171"/>
      <c r="Z1319" s="171"/>
      <c r="AA1319" s="169"/>
      <c r="AB1319" s="169"/>
      <c r="AC1319" s="169"/>
      <c r="AD1319" s="169"/>
      <c r="AE1319" s="169"/>
      <c r="AF1319" s="169"/>
      <c r="AG1319" s="169"/>
      <c r="AH1319" s="169"/>
      <c r="AI1319" s="169"/>
      <c r="AJ1319" s="169"/>
      <c r="AK1319" s="169"/>
    </row>
    <row r="1320" spans="2:37" s="168" customFormat="1" ht="14.25" hidden="1" outlineLevel="1" collapsed="1">
      <c r="D1320" s="6" t="s">
        <v>230</v>
      </c>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69"/>
      <c r="AB1320" s="169"/>
      <c r="AC1320" s="169"/>
      <c r="AD1320" s="169"/>
      <c r="AE1320" s="169"/>
      <c r="AF1320" s="169"/>
      <c r="AG1320" s="169"/>
      <c r="AH1320" s="169"/>
      <c r="AI1320" s="169"/>
      <c r="AJ1320" s="169"/>
      <c r="AK1320" s="169"/>
    </row>
    <row r="1321" spans="2:37" s="168" customFormat="1" ht="14.25" hidden="1" outlineLevel="2">
      <c r="B1321" s="168" t="s">
        <v>2</v>
      </c>
      <c r="D1321" s="5" t="s">
        <v>484</v>
      </c>
      <c r="E1321" s="171">
        <v>0</v>
      </c>
      <c r="F1321" s="171">
        <v>0</v>
      </c>
      <c r="G1321" s="171">
        <v>0</v>
      </c>
      <c r="H1321" s="171">
        <v>0</v>
      </c>
      <c r="I1321" s="171">
        <v>0</v>
      </c>
      <c r="J1321" s="171">
        <v>0</v>
      </c>
      <c r="K1321" s="171">
        <v>0</v>
      </c>
      <c r="L1321" s="171">
        <v>0</v>
      </c>
      <c r="M1321" s="171">
        <v>0</v>
      </c>
      <c r="N1321" s="171">
        <v>0</v>
      </c>
      <c r="O1321" s="171">
        <v>0</v>
      </c>
      <c r="P1321" s="171">
        <v>0</v>
      </c>
      <c r="Q1321" s="171">
        <v>0</v>
      </c>
      <c r="R1321" s="171">
        <v>0</v>
      </c>
      <c r="S1321" s="171">
        <v>0</v>
      </c>
      <c r="T1321" s="171">
        <v>0</v>
      </c>
      <c r="U1321" s="171">
        <v>0</v>
      </c>
      <c r="V1321" s="171">
        <v>0</v>
      </c>
      <c r="W1321" s="171">
        <v>0</v>
      </c>
      <c r="X1321" s="171">
        <v>0</v>
      </c>
      <c r="Y1321" s="171">
        <v>0</v>
      </c>
      <c r="Z1321" s="171">
        <v>0</v>
      </c>
      <c r="AA1321" s="169"/>
      <c r="AB1321" s="169"/>
      <c r="AC1321" s="169"/>
      <c r="AD1321" s="169"/>
      <c r="AE1321" s="169"/>
      <c r="AF1321" s="169"/>
      <c r="AG1321" s="169"/>
      <c r="AH1321" s="169"/>
      <c r="AI1321" s="169"/>
      <c r="AJ1321" s="169"/>
      <c r="AK1321" s="169"/>
    </row>
    <row r="1322" spans="2:37" s="168" customFormat="1" ht="14.25" hidden="1" outlineLevel="2">
      <c r="B1322" s="168" t="s">
        <v>2</v>
      </c>
      <c r="D1322" s="5" t="s">
        <v>48</v>
      </c>
      <c r="E1322" s="171">
        <v>0</v>
      </c>
      <c r="F1322" s="171">
        <v>0</v>
      </c>
      <c r="G1322" s="171">
        <v>0</v>
      </c>
      <c r="H1322" s="171">
        <v>0</v>
      </c>
      <c r="I1322" s="171">
        <v>0</v>
      </c>
      <c r="J1322" s="171">
        <v>0</v>
      </c>
      <c r="K1322" s="171">
        <v>0</v>
      </c>
      <c r="L1322" s="171">
        <v>0</v>
      </c>
      <c r="M1322" s="171">
        <v>0</v>
      </c>
      <c r="N1322" s="171">
        <v>0</v>
      </c>
      <c r="O1322" s="171">
        <v>0</v>
      </c>
      <c r="P1322" s="171">
        <v>0</v>
      </c>
      <c r="Q1322" s="171">
        <v>0</v>
      </c>
      <c r="R1322" s="171">
        <v>0</v>
      </c>
      <c r="S1322" s="171">
        <v>0</v>
      </c>
      <c r="T1322" s="171">
        <v>0</v>
      </c>
      <c r="U1322" s="171">
        <v>0</v>
      </c>
      <c r="V1322" s="171">
        <v>0</v>
      </c>
      <c r="W1322" s="171">
        <v>0</v>
      </c>
      <c r="X1322" s="171">
        <v>0</v>
      </c>
      <c r="Y1322" s="171">
        <v>0</v>
      </c>
      <c r="Z1322" s="171">
        <v>0</v>
      </c>
      <c r="AA1322" s="169"/>
      <c r="AB1322" s="169"/>
      <c r="AC1322" s="169"/>
      <c r="AD1322" s="169"/>
      <c r="AE1322" s="169"/>
      <c r="AF1322" s="169"/>
      <c r="AG1322" s="169"/>
      <c r="AH1322" s="169"/>
      <c r="AI1322" s="169"/>
      <c r="AJ1322" s="169"/>
      <c r="AK1322" s="169"/>
    </row>
    <row r="1323" spans="2:37" s="168" customFormat="1" ht="14.25" hidden="1" outlineLevel="2">
      <c r="B1323" s="168" t="s">
        <v>2</v>
      </c>
      <c r="D1323" s="5" t="s">
        <v>49</v>
      </c>
      <c r="E1323" s="171">
        <v>0</v>
      </c>
      <c r="F1323" s="171">
        <v>0</v>
      </c>
      <c r="G1323" s="171">
        <v>0</v>
      </c>
      <c r="H1323" s="171">
        <v>0</v>
      </c>
      <c r="I1323" s="171">
        <v>0</v>
      </c>
      <c r="J1323" s="171">
        <v>0</v>
      </c>
      <c r="K1323" s="171">
        <v>0</v>
      </c>
      <c r="L1323" s="171">
        <v>0</v>
      </c>
      <c r="M1323" s="171">
        <v>0</v>
      </c>
      <c r="N1323" s="171">
        <v>0</v>
      </c>
      <c r="O1323" s="171">
        <v>0</v>
      </c>
      <c r="P1323" s="171">
        <v>0</v>
      </c>
      <c r="Q1323" s="171">
        <v>0</v>
      </c>
      <c r="R1323" s="171">
        <v>0</v>
      </c>
      <c r="S1323" s="171">
        <v>0</v>
      </c>
      <c r="T1323" s="171">
        <v>0</v>
      </c>
      <c r="U1323" s="171">
        <v>0</v>
      </c>
      <c r="V1323" s="171">
        <v>0</v>
      </c>
      <c r="W1323" s="171">
        <v>0</v>
      </c>
      <c r="X1323" s="171">
        <v>0</v>
      </c>
      <c r="Y1323" s="171">
        <v>0</v>
      </c>
      <c r="Z1323" s="171">
        <v>0</v>
      </c>
      <c r="AA1323" s="169"/>
      <c r="AB1323" s="169"/>
      <c r="AC1323" s="169"/>
      <c r="AD1323" s="169"/>
      <c r="AE1323" s="169"/>
      <c r="AF1323" s="169"/>
      <c r="AG1323" s="169"/>
      <c r="AH1323" s="169"/>
      <c r="AI1323" s="169"/>
      <c r="AJ1323" s="169"/>
      <c r="AK1323" s="169"/>
    </row>
    <row r="1324" spans="2:37" s="168" customFormat="1" ht="14.25" hidden="1" outlineLevel="2">
      <c r="B1324" s="168" t="s">
        <v>2</v>
      </c>
      <c r="D1324" s="5" t="s">
        <v>50</v>
      </c>
      <c r="E1324" s="171">
        <v>0</v>
      </c>
      <c r="F1324" s="171">
        <v>0</v>
      </c>
      <c r="G1324" s="171">
        <v>0</v>
      </c>
      <c r="H1324" s="171">
        <v>0</v>
      </c>
      <c r="I1324" s="171">
        <v>0</v>
      </c>
      <c r="J1324" s="171">
        <v>0</v>
      </c>
      <c r="K1324" s="171">
        <v>0</v>
      </c>
      <c r="L1324" s="171">
        <v>0</v>
      </c>
      <c r="M1324" s="171">
        <v>0</v>
      </c>
      <c r="N1324" s="171">
        <v>0</v>
      </c>
      <c r="O1324" s="171">
        <v>0</v>
      </c>
      <c r="P1324" s="171">
        <v>0</v>
      </c>
      <c r="Q1324" s="171">
        <v>0</v>
      </c>
      <c r="R1324" s="171">
        <v>0</v>
      </c>
      <c r="S1324" s="171">
        <v>0</v>
      </c>
      <c r="T1324" s="171">
        <v>0</v>
      </c>
      <c r="U1324" s="171">
        <v>0</v>
      </c>
      <c r="V1324" s="171">
        <v>0</v>
      </c>
      <c r="W1324" s="171">
        <v>0</v>
      </c>
      <c r="X1324" s="171">
        <v>0</v>
      </c>
      <c r="Y1324" s="171">
        <v>0</v>
      </c>
      <c r="Z1324" s="171">
        <v>0</v>
      </c>
      <c r="AA1324" s="169"/>
      <c r="AB1324" s="169"/>
      <c r="AC1324" s="169"/>
      <c r="AD1324" s="169"/>
      <c r="AE1324" s="169"/>
      <c r="AF1324" s="169"/>
      <c r="AG1324" s="169"/>
      <c r="AH1324" s="169"/>
      <c r="AI1324" s="169"/>
      <c r="AJ1324" s="169"/>
      <c r="AK1324" s="169"/>
    </row>
    <row r="1325" spans="2:37" s="168" customFormat="1" ht="14.25" hidden="1" outlineLevel="2">
      <c r="B1325" s="168" t="s">
        <v>2</v>
      </c>
      <c r="D1325" s="5" t="s">
        <v>51</v>
      </c>
      <c r="E1325" s="171">
        <v>0</v>
      </c>
      <c r="F1325" s="171">
        <v>0</v>
      </c>
      <c r="G1325" s="171">
        <v>0</v>
      </c>
      <c r="H1325" s="171">
        <v>0</v>
      </c>
      <c r="I1325" s="171">
        <v>0</v>
      </c>
      <c r="J1325" s="171">
        <v>0</v>
      </c>
      <c r="K1325" s="171">
        <v>0</v>
      </c>
      <c r="L1325" s="171">
        <v>0</v>
      </c>
      <c r="M1325" s="171">
        <v>0</v>
      </c>
      <c r="N1325" s="171">
        <v>0</v>
      </c>
      <c r="O1325" s="171">
        <v>0</v>
      </c>
      <c r="P1325" s="171">
        <v>0</v>
      </c>
      <c r="Q1325" s="171">
        <v>0</v>
      </c>
      <c r="R1325" s="171">
        <v>0</v>
      </c>
      <c r="S1325" s="171">
        <v>0</v>
      </c>
      <c r="T1325" s="171">
        <v>0</v>
      </c>
      <c r="U1325" s="171">
        <v>0</v>
      </c>
      <c r="V1325" s="171">
        <v>0</v>
      </c>
      <c r="W1325" s="171">
        <v>0</v>
      </c>
      <c r="X1325" s="171">
        <v>0</v>
      </c>
      <c r="Y1325" s="171">
        <v>0</v>
      </c>
      <c r="Z1325" s="171">
        <v>0</v>
      </c>
      <c r="AA1325" s="169"/>
      <c r="AB1325" s="169"/>
      <c r="AC1325" s="169"/>
      <c r="AD1325" s="169"/>
      <c r="AE1325" s="169"/>
      <c r="AF1325" s="169"/>
      <c r="AG1325" s="169"/>
      <c r="AH1325" s="169"/>
      <c r="AI1325" s="169"/>
      <c r="AJ1325" s="169"/>
      <c r="AK1325" s="169"/>
    </row>
    <row r="1326" spans="2:37" s="168" customFormat="1" ht="14.25" hidden="1" outlineLevel="2">
      <c r="B1326" s="168" t="s">
        <v>2</v>
      </c>
      <c r="D1326" s="5" t="s">
        <v>52</v>
      </c>
      <c r="E1326" s="171">
        <v>0</v>
      </c>
      <c r="F1326" s="171">
        <v>0</v>
      </c>
      <c r="G1326" s="171">
        <v>0</v>
      </c>
      <c r="H1326" s="171">
        <v>0</v>
      </c>
      <c r="I1326" s="171">
        <v>0</v>
      </c>
      <c r="J1326" s="171">
        <v>0</v>
      </c>
      <c r="K1326" s="171">
        <v>0</v>
      </c>
      <c r="L1326" s="171">
        <v>0</v>
      </c>
      <c r="M1326" s="171">
        <v>0</v>
      </c>
      <c r="N1326" s="171">
        <v>0</v>
      </c>
      <c r="O1326" s="171">
        <v>0</v>
      </c>
      <c r="P1326" s="171">
        <v>0</v>
      </c>
      <c r="Q1326" s="171">
        <v>0</v>
      </c>
      <c r="R1326" s="171">
        <v>0</v>
      </c>
      <c r="S1326" s="171">
        <v>0</v>
      </c>
      <c r="T1326" s="171">
        <v>0</v>
      </c>
      <c r="U1326" s="171">
        <v>0</v>
      </c>
      <c r="V1326" s="171">
        <v>0</v>
      </c>
      <c r="W1326" s="171">
        <v>0</v>
      </c>
      <c r="X1326" s="171">
        <v>0</v>
      </c>
      <c r="Y1326" s="171">
        <v>0</v>
      </c>
      <c r="Z1326" s="171">
        <v>0</v>
      </c>
      <c r="AA1326" s="169"/>
      <c r="AB1326" s="169"/>
      <c r="AC1326" s="169"/>
      <c r="AD1326" s="169"/>
      <c r="AE1326" s="169"/>
      <c r="AF1326" s="169"/>
      <c r="AG1326" s="169"/>
      <c r="AH1326" s="169"/>
      <c r="AI1326" s="169"/>
      <c r="AJ1326" s="169"/>
      <c r="AK1326" s="169"/>
    </row>
    <row r="1327" spans="2:37" s="168" customFormat="1" ht="14.25" hidden="1" outlineLevel="2">
      <c r="B1327" s="168" t="s">
        <v>2</v>
      </c>
      <c r="D1327" s="5" t="s">
        <v>53</v>
      </c>
      <c r="E1327" s="171">
        <v>0</v>
      </c>
      <c r="F1327" s="171">
        <v>0</v>
      </c>
      <c r="G1327" s="171">
        <v>0</v>
      </c>
      <c r="H1327" s="171">
        <v>0</v>
      </c>
      <c r="I1327" s="171">
        <v>0</v>
      </c>
      <c r="J1327" s="171">
        <v>0</v>
      </c>
      <c r="K1327" s="171">
        <v>0</v>
      </c>
      <c r="L1327" s="171">
        <v>0</v>
      </c>
      <c r="M1327" s="171">
        <v>239258</v>
      </c>
      <c r="N1327" s="171">
        <v>39258</v>
      </c>
      <c r="O1327" s="171">
        <v>88161</v>
      </c>
      <c r="P1327" s="171">
        <v>85759</v>
      </c>
      <c r="Q1327" s="171">
        <v>62612</v>
      </c>
      <c r="R1327" s="171">
        <v>62612</v>
      </c>
      <c r="S1327" s="171">
        <v>100386</v>
      </c>
      <c r="T1327" s="171">
        <v>100386</v>
      </c>
      <c r="U1327" s="171">
        <v>203038</v>
      </c>
      <c r="V1327" s="171">
        <v>203038</v>
      </c>
      <c r="W1327" s="171">
        <v>221091</v>
      </c>
      <c r="X1327" s="171">
        <v>221091</v>
      </c>
      <c r="Y1327" s="171">
        <v>194426</v>
      </c>
      <c r="Z1327" s="171">
        <v>194426</v>
      </c>
      <c r="AA1327" s="169"/>
      <c r="AB1327" s="169"/>
      <c r="AC1327" s="169"/>
      <c r="AD1327" s="169"/>
      <c r="AE1327" s="169"/>
      <c r="AF1327" s="169"/>
      <c r="AG1327" s="169"/>
      <c r="AH1327" s="169"/>
      <c r="AI1327" s="169"/>
      <c r="AJ1327" s="169"/>
      <c r="AK1327" s="169"/>
    </row>
    <row r="1328" spans="2:37" s="168" customFormat="1" ht="14.25" hidden="1" outlineLevel="2">
      <c r="B1328" s="168" t="s">
        <v>2</v>
      </c>
      <c r="D1328" s="5" t="s">
        <v>54</v>
      </c>
      <c r="E1328" s="171">
        <v>0</v>
      </c>
      <c r="F1328" s="171">
        <v>0</v>
      </c>
      <c r="G1328" s="171">
        <v>0</v>
      </c>
      <c r="H1328" s="171">
        <v>0</v>
      </c>
      <c r="I1328" s="171">
        <v>0</v>
      </c>
      <c r="J1328" s="171">
        <v>0</v>
      </c>
      <c r="K1328" s="171">
        <v>0</v>
      </c>
      <c r="L1328" s="171">
        <v>0</v>
      </c>
      <c r="M1328" s="171">
        <v>0</v>
      </c>
      <c r="N1328" s="171">
        <v>0</v>
      </c>
      <c r="O1328" s="171">
        <v>0</v>
      </c>
      <c r="P1328" s="171">
        <v>0</v>
      </c>
      <c r="Q1328" s="171">
        <v>0</v>
      </c>
      <c r="R1328" s="171">
        <v>0</v>
      </c>
      <c r="S1328" s="171">
        <v>0</v>
      </c>
      <c r="T1328" s="171">
        <v>0</v>
      </c>
      <c r="U1328" s="171">
        <v>0</v>
      </c>
      <c r="V1328" s="171">
        <v>0</v>
      </c>
      <c r="W1328" s="171">
        <v>0</v>
      </c>
      <c r="X1328" s="171">
        <v>0</v>
      </c>
      <c r="Y1328" s="171">
        <v>0</v>
      </c>
      <c r="Z1328" s="171">
        <v>0</v>
      </c>
      <c r="AA1328" s="169"/>
      <c r="AB1328" s="169"/>
      <c r="AC1328" s="169"/>
      <c r="AD1328" s="169"/>
      <c r="AE1328" s="169"/>
      <c r="AF1328" s="169"/>
      <c r="AG1328" s="169"/>
      <c r="AH1328" s="169"/>
      <c r="AI1328" s="169"/>
      <c r="AJ1328" s="169"/>
      <c r="AK1328" s="169"/>
    </row>
    <row r="1329" spans="2:37" s="168" customFormat="1" ht="14.25" hidden="1" outlineLevel="2">
      <c r="B1329" s="168" t="s">
        <v>2</v>
      </c>
      <c r="D1329" s="5" t="s">
        <v>485</v>
      </c>
      <c r="E1329" s="171">
        <v>0</v>
      </c>
      <c r="F1329" s="171">
        <v>0</v>
      </c>
      <c r="G1329" s="171">
        <v>0</v>
      </c>
      <c r="H1329" s="171">
        <v>0</v>
      </c>
      <c r="I1329" s="171">
        <v>0</v>
      </c>
      <c r="J1329" s="171">
        <v>0</v>
      </c>
      <c r="K1329" s="171">
        <v>0</v>
      </c>
      <c r="L1329" s="171">
        <v>0</v>
      </c>
      <c r="M1329" s="171">
        <v>0</v>
      </c>
      <c r="N1329" s="171">
        <v>0</v>
      </c>
      <c r="O1329" s="171">
        <v>0</v>
      </c>
      <c r="P1329" s="171">
        <v>0</v>
      </c>
      <c r="Q1329" s="171">
        <v>0</v>
      </c>
      <c r="R1329" s="171">
        <v>0</v>
      </c>
      <c r="S1329" s="171">
        <v>0</v>
      </c>
      <c r="T1329" s="171">
        <v>0</v>
      </c>
      <c r="U1329" s="171">
        <v>0</v>
      </c>
      <c r="V1329" s="171">
        <v>0</v>
      </c>
      <c r="W1329" s="171">
        <v>0</v>
      </c>
      <c r="X1329" s="171">
        <v>0</v>
      </c>
      <c r="Y1329" s="171">
        <v>0</v>
      </c>
      <c r="Z1329" s="171">
        <v>0</v>
      </c>
      <c r="AA1329" s="169"/>
      <c r="AB1329" s="169"/>
      <c r="AC1329" s="169"/>
      <c r="AD1329" s="169"/>
      <c r="AE1329" s="169"/>
      <c r="AF1329" s="169"/>
      <c r="AG1329" s="169"/>
      <c r="AH1329" s="169"/>
      <c r="AI1329" s="169"/>
      <c r="AJ1329" s="169"/>
      <c r="AK1329" s="169"/>
    </row>
    <row r="1330" spans="2:37" s="168" customFormat="1" ht="14.25" hidden="1" outlineLevel="2">
      <c r="B1330" s="168" t="s">
        <v>2</v>
      </c>
      <c r="D1330" s="5" t="s">
        <v>56</v>
      </c>
      <c r="E1330" s="171">
        <v>0</v>
      </c>
      <c r="F1330" s="171">
        <v>0</v>
      </c>
      <c r="G1330" s="171">
        <v>0</v>
      </c>
      <c r="H1330" s="171">
        <v>0</v>
      </c>
      <c r="I1330" s="171">
        <v>0</v>
      </c>
      <c r="J1330" s="171">
        <v>0</v>
      </c>
      <c r="K1330" s="171">
        <v>0</v>
      </c>
      <c r="L1330" s="171">
        <v>0</v>
      </c>
      <c r="M1330" s="171">
        <v>0</v>
      </c>
      <c r="N1330" s="171">
        <v>0</v>
      </c>
      <c r="O1330" s="171">
        <v>0</v>
      </c>
      <c r="P1330" s="171">
        <v>0</v>
      </c>
      <c r="Q1330" s="171">
        <v>0</v>
      </c>
      <c r="R1330" s="171">
        <v>0</v>
      </c>
      <c r="S1330" s="171">
        <v>0</v>
      </c>
      <c r="T1330" s="171">
        <v>0</v>
      </c>
      <c r="U1330" s="171">
        <v>0</v>
      </c>
      <c r="V1330" s="171">
        <v>0</v>
      </c>
      <c r="W1330" s="171">
        <v>0</v>
      </c>
      <c r="X1330" s="171">
        <v>0</v>
      </c>
      <c r="Y1330" s="171">
        <v>0</v>
      </c>
      <c r="Z1330" s="171">
        <v>0</v>
      </c>
      <c r="AA1330" s="169"/>
      <c r="AB1330" s="169"/>
      <c r="AC1330" s="169"/>
      <c r="AD1330" s="169"/>
      <c r="AE1330" s="169"/>
      <c r="AF1330" s="169"/>
      <c r="AG1330" s="169"/>
      <c r="AH1330" s="169"/>
      <c r="AI1330" s="169"/>
      <c r="AJ1330" s="169"/>
      <c r="AK1330" s="169"/>
    </row>
    <row r="1331" spans="2:37" s="168" customFormat="1" ht="14.25" hidden="1" outlineLevel="2">
      <c r="B1331" s="168" t="s">
        <v>2</v>
      </c>
      <c r="D1331" s="5" t="s">
        <v>486</v>
      </c>
      <c r="E1331" s="171">
        <v>0</v>
      </c>
      <c r="F1331" s="171">
        <v>0</v>
      </c>
      <c r="G1331" s="171">
        <v>0</v>
      </c>
      <c r="H1331" s="171">
        <v>0</v>
      </c>
      <c r="I1331" s="171">
        <v>0</v>
      </c>
      <c r="J1331" s="171">
        <v>0</v>
      </c>
      <c r="K1331" s="171">
        <v>0</v>
      </c>
      <c r="L1331" s="171">
        <v>0</v>
      </c>
      <c r="M1331" s="171">
        <v>0</v>
      </c>
      <c r="N1331" s="171">
        <v>0</v>
      </c>
      <c r="O1331" s="171">
        <v>0</v>
      </c>
      <c r="P1331" s="171">
        <v>0</v>
      </c>
      <c r="Q1331" s="171">
        <v>0</v>
      </c>
      <c r="R1331" s="171">
        <v>0</v>
      </c>
      <c r="S1331" s="171">
        <v>0</v>
      </c>
      <c r="T1331" s="171">
        <v>0</v>
      </c>
      <c r="U1331" s="171">
        <v>0</v>
      </c>
      <c r="V1331" s="171">
        <v>0</v>
      </c>
      <c r="W1331" s="171">
        <v>0</v>
      </c>
      <c r="X1331" s="171">
        <v>0</v>
      </c>
      <c r="Y1331" s="171">
        <v>0</v>
      </c>
      <c r="Z1331" s="171">
        <v>0</v>
      </c>
      <c r="AA1331" s="169"/>
      <c r="AB1331" s="169"/>
      <c r="AC1331" s="169"/>
      <c r="AD1331" s="169"/>
      <c r="AE1331" s="169"/>
      <c r="AF1331" s="169"/>
      <c r="AG1331" s="169"/>
      <c r="AH1331" s="169"/>
      <c r="AI1331" s="169"/>
      <c r="AJ1331" s="169"/>
      <c r="AK1331" s="169"/>
    </row>
    <row r="1332" spans="2:37" s="168" customFormat="1" ht="14.25" hidden="1" outlineLevel="2">
      <c r="B1332" s="168" t="s">
        <v>2</v>
      </c>
      <c r="D1332" s="5" t="s">
        <v>487</v>
      </c>
      <c r="E1332" s="171">
        <v>0</v>
      </c>
      <c r="F1332" s="171">
        <v>0</v>
      </c>
      <c r="G1332" s="171">
        <v>0</v>
      </c>
      <c r="H1332" s="171">
        <v>0</v>
      </c>
      <c r="I1332" s="171">
        <v>0</v>
      </c>
      <c r="J1332" s="171">
        <v>0</v>
      </c>
      <c r="K1332" s="171">
        <v>0</v>
      </c>
      <c r="L1332" s="171">
        <v>0</v>
      </c>
      <c r="M1332" s="171">
        <v>0</v>
      </c>
      <c r="N1332" s="171">
        <v>0</v>
      </c>
      <c r="O1332" s="171">
        <v>0</v>
      </c>
      <c r="P1332" s="171">
        <v>0</v>
      </c>
      <c r="Q1332" s="171">
        <v>0</v>
      </c>
      <c r="R1332" s="171">
        <v>0</v>
      </c>
      <c r="S1332" s="171">
        <v>0</v>
      </c>
      <c r="T1332" s="171">
        <v>0</v>
      </c>
      <c r="U1332" s="171">
        <v>0</v>
      </c>
      <c r="V1332" s="171">
        <v>0</v>
      </c>
      <c r="W1332" s="171">
        <v>0</v>
      </c>
      <c r="X1332" s="171">
        <v>0</v>
      </c>
      <c r="Y1332" s="171">
        <v>0</v>
      </c>
      <c r="Z1332" s="171">
        <v>0</v>
      </c>
      <c r="AA1332" s="169"/>
      <c r="AB1332" s="169"/>
      <c r="AC1332" s="169"/>
      <c r="AD1332" s="169"/>
      <c r="AE1332" s="169"/>
      <c r="AF1332" s="169"/>
      <c r="AG1332" s="169"/>
      <c r="AH1332" s="169"/>
      <c r="AI1332" s="169"/>
      <c r="AJ1332" s="169"/>
      <c r="AK1332" s="169"/>
    </row>
    <row r="1333" spans="2:37" s="168" customFormat="1" ht="14.25" hidden="1" outlineLevel="2">
      <c r="B1333" s="168" t="s">
        <v>2</v>
      </c>
      <c r="D1333" s="5" t="s">
        <v>488</v>
      </c>
      <c r="E1333" s="171">
        <v>0</v>
      </c>
      <c r="F1333" s="171">
        <v>0</v>
      </c>
      <c r="G1333" s="171">
        <v>0</v>
      </c>
      <c r="H1333" s="171">
        <v>0</v>
      </c>
      <c r="I1333" s="171">
        <v>0</v>
      </c>
      <c r="J1333" s="171">
        <v>0</v>
      </c>
      <c r="K1333" s="171">
        <v>0</v>
      </c>
      <c r="L1333" s="171">
        <v>0</v>
      </c>
      <c r="M1333" s="171">
        <v>0</v>
      </c>
      <c r="N1333" s="171">
        <v>0</v>
      </c>
      <c r="O1333" s="171">
        <v>0</v>
      </c>
      <c r="P1333" s="171">
        <v>0</v>
      </c>
      <c r="Q1333" s="171">
        <v>0</v>
      </c>
      <c r="R1333" s="171">
        <v>0</v>
      </c>
      <c r="S1333" s="171">
        <v>0</v>
      </c>
      <c r="T1333" s="171">
        <v>0</v>
      </c>
      <c r="U1333" s="171">
        <v>0</v>
      </c>
      <c r="V1333" s="171">
        <v>0</v>
      </c>
      <c r="W1333" s="171">
        <v>0</v>
      </c>
      <c r="X1333" s="171">
        <v>0</v>
      </c>
      <c r="Y1333" s="171">
        <v>0</v>
      </c>
      <c r="Z1333" s="171">
        <v>0</v>
      </c>
      <c r="AA1333" s="169"/>
      <c r="AB1333" s="169"/>
      <c r="AC1333" s="169"/>
      <c r="AD1333" s="169"/>
      <c r="AE1333" s="169"/>
      <c r="AF1333" s="169"/>
      <c r="AG1333" s="169"/>
      <c r="AH1333" s="169"/>
      <c r="AI1333" s="169"/>
      <c r="AJ1333" s="169"/>
      <c r="AK1333" s="169"/>
    </row>
    <row r="1334" spans="2:37" s="168" customFormat="1" ht="14.25" hidden="1" outlineLevel="2">
      <c r="B1334" s="168" t="s">
        <v>2</v>
      </c>
      <c r="D1334" s="40" t="s">
        <v>489</v>
      </c>
      <c r="E1334" s="171">
        <v>0</v>
      </c>
      <c r="F1334" s="171">
        <v>0</v>
      </c>
      <c r="G1334" s="171">
        <v>0</v>
      </c>
      <c r="H1334" s="171">
        <v>0</v>
      </c>
      <c r="I1334" s="171">
        <v>0</v>
      </c>
      <c r="J1334" s="171">
        <v>0</v>
      </c>
      <c r="K1334" s="171">
        <v>0</v>
      </c>
      <c r="L1334" s="171">
        <v>0</v>
      </c>
      <c r="M1334" s="171">
        <v>0</v>
      </c>
      <c r="N1334" s="171">
        <v>0</v>
      </c>
      <c r="O1334" s="171">
        <v>0</v>
      </c>
      <c r="P1334" s="171">
        <v>0</v>
      </c>
      <c r="Q1334" s="171">
        <v>0</v>
      </c>
      <c r="R1334" s="171">
        <v>0</v>
      </c>
      <c r="S1334" s="171">
        <v>0</v>
      </c>
      <c r="T1334" s="171">
        <v>0</v>
      </c>
      <c r="U1334" s="171">
        <v>0</v>
      </c>
      <c r="V1334" s="171">
        <v>0</v>
      </c>
      <c r="W1334" s="171">
        <v>0</v>
      </c>
      <c r="X1334" s="171">
        <v>0</v>
      </c>
      <c r="Y1334" s="171">
        <v>0</v>
      </c>
      <c r="Z1334" s="171">
        <v>0</v>
      </c>
      <c r="AA1334" s="169"/>
      <c r="AB1334" s="169"/>
      <c r="AC1334" s="169"/>
      <c r="AD1334" s="169"/>
      <c r="AE1334" s="169"/>
      <c r="AF1334" s="169"/>
      <c r="AG1334" s="169"/>
      <c r="AH1334" s="169"/>
      <c r="AI1334" s="169"/>
      <c r="AJ1334" s="169"/>
      <c r="AK1334" s="169"/>
    </row>
    <row r="1335" spans="2:37" s="168" customFormat="1" ht="14.25" hidden="1" outlineLevel="2">
      <c r="B1335" s="168" t="s">
        <v>2</v>
      </c>
      <c r="D1335" s="5" t="s">
        <v>60</v>
      </c>
      <c r="E1335" s="171">
        <v>0</v>
      </c>
      <c r="F1335" s="171">
        <v>0</v>
      </c>
      <c r="G1335" s="171">
        <v>0</v>
      </c>
      <c r="H1335" s="171">
        <v>0</v>
      </c>
      <c r="I1335" s="171">
        <v>0</v>
      </c>
      <c r="J1335" s="171">
        <v>0</v>
      </c>
      <c r="K1335" s="171">
        <v>0</v>
      </c>
      <c r="L1335" s="171">
        <v>0</v>
      </c>
      <c r="M1335" s="171">
        <v>0</v>
      </c>
      <c r="N1335" s="171">
        <v>0</v>
      </c>
      <c r="O1335" s="171">
        <v>0</v>
      </c>
      <c r="P1335" s="171">
        <v>0</v>
      </c>
      <c r="Q1335" s="171">
        <v>0</v>
      </c>
      <c r="R1335" s="171">
        <v>0</v>
      </c>
      <c r="S1335" s="171">
        <v>0</v>
      </c>
      <c r="T1335" s="171">
        <v>0</v>
      </c>
      <c r="U1335" s="171">
        <v>0</v>
      </c>
      <c r="V1335" s="171">
        <v>0</v>
      </c>
      <c r="W1335" s="171">
        <v>0</v>
      </c>
      <c r="X1335" s="171">
        <v>0</v>
      </c>
      <c r="Y1335" s="171">
        <v>0</v>
      </c>
      <c r="Z1335" s="171">
        <v>0</v>
      </c>
      <c r="AA1335" s="169"/>
      <c r="AB1335" s="169"/>
      <c r="AC1335" s="169"/>
      <c r="AD1335" s="169"/>
      <c r="AE1335" s="169"/>
      <c r="AF1335" s="169"/>
      <c r="AG1335" s="169"/>
      <c r="AH1335" s="169"/>
      <c r="AI1335" s="169"/>
      <c r="AJ1335" s="169"/>
      <c r="AK1335" s="169"/>
    </row>
    <row r="1336" spans="2:37" s="168" customFormat="1" ht="14.25" hidden="1" outlineLevel="2">
      <c r="B1336" s="168" t="s">
        <v>2</v>
      </c>
      <c r="D1336" s="5" t="s">
        <v>490</v>
      </c>
      <c r="E1336" s="171">
        <v>0</v>
      </c>
      <c r="F1336" s="171">
        <v>0</v>
      </c>
      <c r="G1336" s="171">
        <v>0</v>
      </c>
      <c r="H1336" s="171">
        <v>0</v>
      </c>
      <c r="I1336" s="171">
        <v>0</v>
      </c>
      <c r="J1336" s="171">
        <v>0</v>
      </c>
      <c r="K1336" s="171">
        <v>0</v>
      </c>
      <c r="L1336" s="171">
        <v>0</v>
      </c>
      <c r="M1336" s="171">
        <v>0</v>
      </c>
      <c r="N1336" s="171">
        <v>0</v>
      </c>
      <c r="O1336" s="171">
        <v>0</v>
      </c>
      <c r="P1336" s="171">
        <v>0</v>
      </c>
      <c r="Q1336" s="171">
        <v>0</v>
      </c>
      <c r="R1336" s="171">
        <v>0</v>
      </c>
      <c r="S1336" s="171">
        <v>0</v>
      </c>
      <c r="T1336" s="171">
        <v>0</v>
      </c>
      <c r="U1336" s="171">
        <v>0</v>
      </c>
      <c r="V1336" s="171">
        <v>0</v>
      </c>
      <c r="W1336" s="171">
        <v>0</v>
      </c>
      <c r="X1336" s="171">
        <v>0</v>
      </c>
      <c r="Y1336" s="171">
        <v>0</v>
      </c>
      <c r="Z1336" s="171">
        <v>0</v>
      </c>
      <c r="AA1336" s="169"/>
      <c r="AB1336" s="169"/>
      <c r="AC1336" s="169"/>
      <c r="AD1336" s="169"/>
      <c r="AE1336" s="169"/>
      <c r="AF1336" s="169"/>
      <c r="AG1336" s="169"/>
      <c r="AH1336" s="169"/>
      <c r="AI1336" s="169"/>
      <c r="AJ1336" s="169"/>
      <c r="AK1336" s="169"/>
    </row>
    <row r="1337" spans="2:37" s="168" customFormat="1" ht="14.25" hidden="1" outlineLevel="2">
      <c r="B1337" s="168" t="s">
        <v>2</v>
      </c>
      <c r="D1337" s="5" t="s">
        <v>62</v>
      </c>
      <c r="E1337" s="171">
        <v>0</v>
      </c>
      <c r="F1337" s="171">
        <v>0</v>
      </c>
      <c r="G1337" s="171">
        <v>0</v>
      </c>
      <c r="H1337" s="171">
        <v>0</v>
      </c>
      <c r="I1337" s="171">
        <v>0</v>
      </c>
      <c r="J1337" s="171">
        <v>0</v>
      </c>
      <c r="K1337" s="171">
        <v>0</v>
      </c>
      <c r="L1337" s="171">
        <v>0</v>
      </c>
      <c r="M1337" s="171">
        <v>0</v>
      </c>
      <c r="N1337" s="171">
        <v>0</v>
      </c>
      <c r="O1337" s="171">
        <v>0</v>
      </c>
      <c r="P1337" s="171">
        <v>0</v>
      </c>
      <c r="Q1337" s="171">
        <v>0</v>
      </c>
      <c r="R1337" s="171">
        <v>0</v>
      </c>
      <c r="S1337" s="171">
        <v>0</v>
      </c>
      <c r="T1337" s="171">
        <v>0</v>
      </c>
      <c r="U1337" s="171">
        <v>0</v>
      </c>
      <c r="V1337" s="171">
        <v>0</v>
      </c>
      <c r="W1337" s="171">
        <v>0</v>
      </c>
      <c r="X1337" s="171">
        <v>0</v>
      </c>
      <c r="Y1337" s="171">
        <v>0</v>
      </c>
      <c r="Z1337" s="171">
        <v>0</v>
      </c>
      <c r="AA1337" s="169"/>
      <c r="AB1337" s="169"/>
      <c r="AC1337" s="169"/>
      <c r="AD1337" s="169"/>
      <c r="AE1337" s="169"/>
      <c r="AF1337" s="169"/>
      <c r="AG1337" s="169"/>
      <c r="AH1337" s="169"/>
      <c r="AI1337" s="169"/>
      <c r="AJ1337" s="169"/>
      <c r="AK1337" s="169"/>
    </row>
    <row r="1338" spans="2:37" s="168" customFormat="1" ht="14.25" hidden="1" outlineLevel="2">
      <c r="B1338" s="168" t="s">
        <v>2</v>
      </c>
      <c r="D1338" s="5" t="s">
        <v>63</v>
      </c>
      <c r="E1338" s="171">
        <v>0</v>
      </c>
      <c r="F1338" s="171">
        <v>0</v>
      </c>
      <c r="G1338" s="171">
        <v>0</v>
      </c>
      <c r="H1338" s="171">
        <v>0</v>
      </c>
      <c r="I1338" s="171">
        <v>0</v>
      </c>
      <c r="J1338" s="171">
        <v>0</v>
      </c>
      <c r="K1338" s="171">
        <v>0</v>
      </c>
      <c r="L1338" s="171">
        <v>0</v>
      </c>
      <c r="M1338" s="171">
        <v>0</v>
      </c>
      <c r="N1338" s="171">
        <v>0</v>
      </c>
      <c r="O1338" s="171">
        <v>0</v>
      </c>
      <c r="P1338" s="171">
        <v>0</v>
      </c>
      <c r="Q1338" s="171">
        <v>0</v>
      </c>
      <c r="R1338" s="171">
        <v>0</v>
      </c>
      <c r="S1338" s="171">
        <v>0</v>
      </c>
      <c r="T1338" s="171">
        <v>0</v>
      </c>
      <c r="U1338" s="171">
        <v>0</v>
      </c>
      <c r="V1338" s="171">
        <v>0</v>
      </c>
      <c r="W1338" s="171">
        <v>0</v>
      </c>
      <c r="X1338" s="171">
        <v>0</v>
      </c>
      <c r="Y1338" s="171">
        <v>0</v>
      </c>
      <c r="Z1338" s="171">
        <v>0</v>
      </c>
      <c r="AA1338" s="169"/>
      <c r="AB1338" s="169"/>
      <c r="AC1338" s="169"/>
      <c r="AD1338" s="169"/>
      <c r="AE1338" s="169"/>
      <c r="AF1338" s="169"/>
      <c r="AG1338" s="169"/>
      <c r="AH1338" s="169"/>
      <c r="AI1338" s="169"/>
      <c r="AJ1338" s="169"/>
      <c r="AK1338" s="169"/>
    </row>
    <row r="1339" spans="2:37" s="168" customFormat="1" ht="14.25" hidden="1" outlineLevel="2">
      <c r="B1339" s="168" t="s">
        <v>2</v>
      </c>
      <c r="D1339" s="5" t="s">
        <v>491</v>
      </c>
      <c r="E1339" s="171">
        <v>0</v>
      </c>
      <c r="F1339" s="171">
        <v>0</v>
      </c>
      <c r="G1339" s="171">
        <v>0</v>
      </c>
      <c r="H1339" s="171">
        <v>0</v>
      </c>
      <c r="I1339" s="171">
        <v>0</v>
      </c>
      <c r="J1339" s="171">
        <v>0</v>
      </c>
      <c r="K1339" s="171">
        <v>0</v>
      </c>
      <c r="L1339" s="171">
        <v>0</v>
      </c>
      <c r="M1339" s="171">
        <v>0</v>
      </c>
      <c r="N1339" s="171">
        <v>0</v>
      </c>
      <c r="O1339" s="171">
        <v>0</v>
      </c>
      <c r="P1339" s="171">
        <v>0</v>
      </c>
      <c r="Q1339" s="171">
        <v>0</v>
      </c>
      <c r="R1339" s="171">
        <v>0</v>
      </c>
      <c r="S1339" s="171">
        <v>0</v>
      </c>
      <c r="T1339" s="171">
        <v>0</v>
      </c>
      <c r="U1339" s="171">
        <v>0</v>
      </c>
      <c r="V1339" s="171">
        <v>0</v>
      </c>
      <c r="W1339" s="171">
        <v>0</v>
      </c>
      <c r="X1339" s="171">
        <v>0</v>
      </c>
      <c r="Y1339" s="171">
        <v>0</v>
      </c>
      <c r="Z1339" s="171">
        <v>0</v>
      </c>
      <c r="AA1339" s="169"/>
      <c r="AB1339" s="169"/>
      <c r="AC1339" s="169"/>
      <c r="AD1339" s="169"/>
      <c r="AE1339" s="169"/>
      <c r="AF1339" s="169"/>
      <c r="AG1339" s="169"/>
      <c r="AH1339" s="169"/>
      <c r="AI1339" s="169"/>
      <c r="AJ1339" s="169"/>
      <c r="AK1339" s="169"/>
    </row>
    <row r="1340" spans="2:37" s="168" customFormat="1" ht="14.25" hidden="1" outlineLevel="2">
      <c r="B1340" s="168" t="s">
        <v>2</v>
      </c>
      <c r="D1340" s="5" t="s">
        <v>65</v>
      </c>
      <c r="E1340" s="171">
        <v>0</v>
      </c>
      <c r="F1340" s="171">
        <v>0</v>
      </c>
      <c r="G1340" s="171">
        <v>0</v>
      </c>
      <c r="H1340" s="171">
        <v>0</v>
      </c>
      <c r="I1340" s="171">
        <v>0</v>
      </c>
      <c r="J1340" s="171">
        <v>0</v>
      </c>
      <c r="K1340" s="171">
        <v>0</v>
      </c>
      <c r="L1340" s="171">
        <v>0</v>
      </c>
      <c r="M1340" s="171">
        <v>0</v>
      </c>
      <c r="N1340" s="171">
        <v>0</v>
      </c>
      <c r="O1340" s="171">
        <v>0</v>
      </c>
      <c r="P1340" s="171">
        <v>0</v>
      </c>
      <c r="Q1340" s="171">
        <v>0</v>
      </c>
      <c r="R1340" s="171">
        <v>0</v>
      </c>
      <c r="S1340" s="171">
        <v>0</v>
      </c>
      <c r="T1340" s="171">
        <v>0</v>
      </c>
      <c r="U1340" s="171">
        <v>0</v>
      </c>
      <c r="V1340" s="171">
        <v>0</v>
      </c>
      <c r="W1340" s="171">
        <v>0</v>
      </c>
      <c r="X1340" s="171">
        <v>0</v>
      </c>
      <c r="Y1340" s="171">
        <v>0</v>
      </c>
      <c r="Z1340" s="171">
        <v>0</v>
      </c>
      <c r="AA1340" s="169"/>
      <c r="AB1340" s="169"/>
      <c r="AC1340" s="169"/>
      <c r="AD1340" s="169"/>
      <c r="AE1340" s="169"/>
      <c r="AF1340" s="169"/>
      <c r="AG1340" s="169"/>
      <c r="AH1340" s="169"/>
      <c r="AI1340" s="169"/>
      <c r="AJ1340" s="169"/>
      <c r="AK1340" s="169"/>
    </row>
    <row r="1341" spans="2:37" s="168" customFormat="1" ht="14.25" hidden="1" outlineLevel="2">
      <c r="B1341" s="168" t="s">
        <v>2</v>
      </c>
      <c r="D1341" s="5" t="s">
        <v>66</v>
      </c>
      <c r="E1341" s="171">
        <v>0</v>
      </c>
      <c r="F1341" s="171">
        <v>0</v>
      </c>
      <c r="G1341" s="171">
        <v>0</v>
      </c>
      <c r="H1341" s="171">
        <v>0</v>
      </c>
      <c r="I1341" s="171">
        <v>0</v>
      </c>
      <c r="J1341" s="171">
        <v>0</v>
      </c>
      <c r="K1341" s="171">
        <v>0</v>
      </c>
      <c r="L1341" s="171">
        <v>0</v>
      </c>
      <c r="M1341" s="171">
        <v>0</v>
      </c>
      <c r="N1341" s="171">
        <v>0</v>
      </c>
      <c r="O1341" s="171">
        <v>0</v>
      </c>
      <c r="P1341" s="171">
        <v>0</v>
      </c>
      <c r="Q1341" s="171">
        <v>0</v>
      </c>
      <c r="R1341" s="171">
        <v>0</v>
      </c>
      <c r="S1341" s="171">
        <v>0</v>
      </c>
      <c r="T1341" s="171">
        <v>0</v>
      </c>
      <c r="U1341" s="171">
        <v>0</v>
      </c>
      <c r="V1341" s="171">
        <v>0</v>
      </c>
      <c r="W1341" s="171">
        <v>0</v>
      </c>
      <c r="X1341" s="171">
        <v>0</v>
      </c>
      <c r="Y1341" s="171">
        <v>0</v>
      </c>
      <c r="Z1341" s="171">
        <v>0</v>
      </c>
      <c r="AA1341" s="169"/>
      <c r="AB1341" s="169"/>
      <c r="AC1341" s="169"/>
      <c r="AD1341" s="169"/>
      <c r="AE1341" s="169"/>
      <c r="AF1341" s="169"/>
      <c r="AG1341" s="169"/>
      <c r="AH1341" s="169"/>
      <c r="AI1341" s="169"/>
      <c r="AJ1341" s="169"/>
      <c r="AK1341" s="169"/>
    </row>
    <row r="1342" spans="2:37" s="168" customFormat="1" ht="14.25" hidden="1" outlineLevel="2">
      <c r="B1342" s="168" t="s">
        <v>2</v>
      </c>
      <c r="D1342" s="5" t="s">
        <v>492</v>
      </c>
      <c r="E1342" s="171">
        <v>0</v>
      </c>
      <c r="F1342" s="171">
        <v>0</v>
      </c>
      <c r="G1342" s="171">
        <v>0</v>
      </c>
      <c r="H1342" s="171">
        <v>0</v>
      </c>
      <c r="I1342" s="171">
        <v>0</v>
      </c>
      <c r="J1342" s="171">
        <v>0</v>
      </c>
      <c r="K1342" s="171">
        <v>0</v>
      </c>
      <c r="L1342" s="171">
        <v>0</v>
      </c>
      <c r="M1342" s="171">
        <v>0</v>
      </c>
      <c r="N1342" s="171">
        <v>0</v>
      </c>
      <c r="O1342" s="171">
        <v>0</v>
      </c>
      <c r="P1342" s="171">
        <v>0</v>
      </c>
      <c r="Q1342" s="171">
        <v>0</v>
      </c>
      <c r="R1342" s="171">
        <v>0</v>
      </c>
      <c r="S1342" s="171">
        <v>0</v>
      </c>
      <c r="T1342" s="171">
        <v>0</v>
      </c>
      <c r="U1342" s="171">
        <v>0</v>
      </c>
      <c r="V1342" s="171">
        <v>0</v>
      </c>
      <c r="W1342" s="171">
        <v>0</v>
      </c>
      <c r="X1342" s="171">
        <v>0</v>
      </c>
      <c r="Y1342" s="171">
        <v>0</v>
      </c>
      <c r="Z1342" s="171">
        <v>0</v>
      </c>
      <c r="AA1342" s="169"/>
      <c r="AB1342" s="169"/>
      <c r="AC1342" s="169"/>
      <c r="AD1342" s="169"/>
      <c r="AE1342" s="169"/>
      <c r="AF1342" s="169"/>
      <c r="AG1342" s="169"/>
      <c r="AH1342" s="169"/>
      <c r="AI1342" s="169"/>
      <c r="AJ1342" s="169"/>
      <c r="AK1342" s="169"/>
    </row>
    <row r="1343" spans="2:37" s="168" customFormat="1" ht="14.25" hidden="1" outlineLevel="2">
      <c r="B1343" s="168" t="s">
        <v>2</v>
      </c>
      <c r="D1343" s="5" t="s">
        <v>68</v>
      </c>
      <c r="E1343" s="171">
        <v>0</v>
      </c>
      <c r="F1343" s="171">
        <v>0</v>
      </c>
      <c r="G1343" s="171">
        <v>0</v>
      </c>
      <c r="H1343" s="171">
        <v>0</v>
      </c>
      <c r="I1343" s="171">
        <v>0</v>
      </c>
      <c r="J1343" s="171">
        <v>0</v>
      </c>
      <c r="K1343" s="171">
        <v>0</v>
      </c>
      <c r="L1343" s="171">
        <v>0</v>
      </c>
      <c r="M1343" s="171">
        <v>0</v>
      </c>
      <c r="N1343" s="171">
        <v>0</v>
      </c>
      <c r="O1343" s="171">
        <v>0</v>
      </c>
      <c r="P1343" s="171">
        <v>0</v>
      </c>
      <c r="Q1343" s="171">
        <v>0</v>
      </c>
      <c r="R1343" s="171">
        <v>0</v>
      </c>
      <c r="S1343" s="171">
        <v>0</v>
      </c>
      <c r="T1343" s="171">
        <v>0</v>
      </c>
      <c r="U1343" s="171">
        <v>0</v>
      </c>
      <c r="V1343" s="171">
        <v>0</v>
      </c>
      <c r="W1343" s="171">
        <v>0</v>
      </c>
      <c r="X1343" s="171">
        <v>0</v>
      </c>
      <c r="Y1343" s="171">
        <v>0</v>
      </c>
      <c r="Z1343" s="171">
        <v>0</v>
      </c>
      <c r="AA1343" s="169"/>
      <c r="AB1343" s="169"/>
      <c r="AC1343" s="169"/>
      <c r="AD1343" s="169"/>
      <c r="AE1343" s="169"/>
      <c r="AF1343" s="169"/>
      <c r="AG1343" s="169"/>
      <c r="AH1343" s="169"/>
      <c r="AI1343" s="169"/>
      <c r="AJ1343" s="169"/>
      <c r="AK1343" s="169"/>
    </row>
    <row r="1344" spans="2:37" s="168" customFormat="1" ht="14.25" hidden="1" outlineLevel="2">
      <c r="B1344" s="168" t="s">
        <v>2</v>
      </c>
      <c r="D1344" s="5" t="s">
        <v>69</v>
      </c>
      <c r="E1344" s="171">
        <v>0</v>
      </c>
      <c r="F1344" s="171">
        <v>0</v>
      </c>
      <c r="G1344" s="171">
        <v>0</v>
      </c>
      <c r="H1344" s="171">
        <v>0</v>
      </c>
      <c r="I1344" s="171">
        <v>0</v>
      </c>
      <c r="J1344" s="171">
        <v>0</v>
      </c>
      <c r="K1344" s="171">
        <v>0</v>
      </c>
      <c r="L1344" s="171">
        <v>0</v>
      </c>
      <c r="M1344" s="171">
        <v>0</v>
      </c>
      <c r="N1344" s="171">
        <v>0</v>
      </c>
      <c r="O1344" s="171">
        <v>0</v>
      </c>
      <c r="P1344" s="171">
        <v>0</v>
      </c>
      <c r="Q1344" s="171">
        <v>0</v>
      </c>
      <c r="R1344" s="171">
        <v>0</v>
      </c>
      <c r="S1344" s="171">
        <v>0</v>
      </c>
      <c r="T1344" s="171">
        <v>0</v>
      </c>
      <c r="U1344" s="171">
        <v>0</v>
      </c>
      <c r="V1344" s="171">
        <v>0</v>
      </c>
      <c r="W1344" s="171">
        <v>0</v>
      </c>
      <c r="X1344" s="171">
        <v>0</v>
      </c>
      <c r="Y1344" s="171">
        <v>0</v>
      </c>
      <c r="Z1344" s="171">
        <v>0</v>
      </c>
      <c r="AA1344" s="169"/>
      <c r="AB1344" s="169"/>
      <c r="AC1344" s="169"/>
      <c r="AD1344" s="169"/>
      <c r="AE1344" s="169"/>
      <c r="AF1344" s="169"/>
      <c r="AG1344" s="169"/>
      <c r="AH1344" s="169"/>
      <c r="AI1344" s="169"/>
      <c r="AJ1344" s="169"/>
      <c r="AK1344" s="169"/>
    </row>
    <row r="1345" spans="2:37" s="168" customFormat="1" ht="14.25" hidden="1" outlineLevel="2">
      <c r="B1345" s="168" t="s">
        <v>2</v>
      </c>
      <c r="D1345" s="5" t="s">
        <v>493</v>
      </c>
      <c r="E1345" s="171">
        <v>0</v>
      </c>
      <c r="F1345" s="171">
        <v>0</v>
      </c>
      <c r="G1345" s="171">
        <v>0</v>
      </c>
      <c r="H1345" s="171">
        <v>0</v>
      </c>
      <c r="I1345" s="171">
        <v>0</v>
      </c>
      <c r="J1345" s="171">
        <v>0</v>
      </c>
      <c r="K1345" s="171">
        <v>0</v>
      </c>
      <c r="L1345" s="171">
        <v>0</v>
      </c>
      <c r="M1345" s="171">
        <v>0</v>
      </c>
      <c r="N1345" s="171">
        <v>0</v>
      </c>
      <c r="O1345" s="171">
        <v>0</v>
      </c>
      <c r="P1345" s="171">
        <v>0</v>
      </c>
      <c r="Q1345" s="171">
        <v>0</v>
      </c>
      <c r="R1345" s="171">
        <v>0</v>
      </c>
      <c r="S1345" s="171">
        <v>0</v>
      </c>
      <c r="T1345" s="171">
        <v>0</v>
      </c>
      <c r="U1345" s="171">
        <v>0</v>
      </c>
      <c r="V1345" s="171">
        <v>0</v>
      </c>
      <c r="W1345" s="171">
        <v>0</v>
      </c>
      <c r="X1345" s="171">
        <v>0</v>
      </c>
      <c r="Y1345" s="171">
        <v>0</v>
      </c>
      <c r="Z1345" s="171">
        <v>0</v>
      </c>
      <c r="AA1345" s="169"/>
      <c r="AB1345" s="169"/>
      <c r="AC1345" s="169"/>
      <c r="AD1345" s="169"/>
      <c r="AE1345" s="169"/>
      <c r="AF1345" s="169"/>
      <c r="AG1345" s="169"/>
      <c r="AH1345" s="169"/>
      <c r="AI1345" s="169"/>
      <c r="AJ1345" s="169"/>
      <c r="AK1345" s="169"/>
    </row>
    <row r="1346" spans="2:37" s="168" customFormat="1" ht="14.25" hidden="1" outlineLevel="2">
      <c r="B1346" s="168" t="s">
        <v>2</v>
      </c>
      <c r="D1346" s="5" t="s">
        <v>494</v>
      </c>
      <c r="E1346" s="171">
        <v>0</v>
      </c>
      <c r="F1346" s="171">
        <v>0</v>
      </c>
      <c r="G1346" s="171">
        <v>0</v>
      </c>
      <c r="H1346" s="171">
        <v>0</v>
      </c>
      <c r="I1346" s="171">
        <v>0</v>
      </c>
      <c r="J1346" s="171">
        <v>0</v>
      </c>
      <c r="K1346" s="171">
        <v>0</v>
      </c>
      <c r="L1346" s="171">
        <v>0</v>
      </c>
      <c r="M1346" s="171">
        <v>0</v>
      </c>
      <c r="N1346" s="171">
        <v>0</v>
      </c>
      <c r="O1346" s="171">
        <v>0</v>
      </c>
      <c r="P1346" s="171">
        <v>0</v>
      </c>
      <c r="Q1346" s="171">
        <v>0</v>
      </c>
      <c r="R1346" s="171">
        <v>0</v>
      </c>
      <c r="S1346" s="171">
        <v>0</v>
      </c>
      <c r="T1346" s="171">
        <v>0</v>
      </c>
      <c r="U1346" s="171">
        <v>0</v>
      </c>
      <c r="V1346" s="171">
        <v>0</v>
      </c>
      <c r="W1346" s="171">
        <v>0</v>
      </c>
      <c r="X1346" s="171">
        <v>0</v>
      </c>
      <c r="Y1346" s="171">
        <v>0</v>
      </c>
      <c r="Z1346" s="171">
        <v>0</v>
      </c>
      <c r="AA1346" s="169"/>
      <c r="AB1346" s="169"/>
      <c r="AC1346" s="169"/>
      <c r="AD1346" s="169"/>
      <c r="AE1346" s="169"/>
      <c r="AF1346" s="169"/>
      <c r="AG1346" s="169"/>
      <c r="AH1346" s="169"/>
      <c r="AI1346" s="169"/>
      <c r="AJ1346" s="169"/>
      <c r="AK1346" s="169"/>
    </row>
    <row r="1347" spans="2:37" s="168" customFormat="1" ht="14.25" hidden="1" outlineLevel="2">
      <c r="B1347" s="168" t="s">
        <v>2</v>
      </c>
      <c r="D1347" s="5" t="s">
        <v>72</v>
      </c>
      <c r="E1347" s="171">
        <v>0</v>
      </c>
      <c r="F1347" s="171">
        <v>0</v>
      </c>
      <c r="G1347" s="171">
        <v>0</v>
      </c>
      <c r="H1347" s="171">
        <v>0</v>
      </c>
      <c r="I1347" s="171">
        <v>0</v>
      </c>
      <c r="J1347" s="171">
        <v>0</v>
      </c>
      <c r="K1347" s="171">
        <v>0</v>
      </c>
      <c r="L1347" s="171">
        <v>0</v>
      </c>
      <c r="M1347" s="171">
        <v>0</v>
      </c>
      <c r="N1347" s="171">
        <v>0</v>
      </c>
      <c r="O1347" s="171">
        <v>0</v>
      </c>
      <c r="P1347" s="171">
        <v>0</v>
      </c>
      <c r="Q1347" s="171">
        <v>0</v>
      </c>
      <c r="R1347" s="171">
        <v>0</v>
      </c>
      <c r="S1347" s="171">
        <v>0</v>
      </c>
      <c r="T1347" s="171">
        <v>0</v>
      </c>
      <c r="U1347" s="171">
        <v>0</v>
      </c>
      <c r="V1347" s="171">
        <v>0</v>
      </c>
      <c r="W1347" s="171">
        <v>0</v>
      </c>
      <c r="X1347" s="171">
        <v>0</v>
      </c>
      <c r="Y1347" s="171">
        <v>0</v>
      </c>
      <c r="Z1347" s="171">
        <v>0</v>
      </c>
      <c r="AA1347" s="169"/>
      <c r="AB1347" s="169"/>
      <c r="AC1347" s="169"/>
      <c r="AD1347" s="169"/>
      <c r="AE1347" s="169"/>
      <c r="AF1347" s="169"/>
      <c r="AG1347" s="169"/>
      <c r="AH1347" s="169"/>
      <c r="AI1347" s="169"/>
      <c r="AJ1347" s="169"/>
      <c r="AK1347" s="169"/>
    </row>
    <row r="1348" spans="2:37" s="168" customFormat="1" ht="14.25" hidden="1" outlineLevel="2">
      <c r="B1348" s="168" t="s">
        <v>2</v>
      </c>
      <c r="D1348" s="5" t="s">
        <v>73</v>
      </c>
      <c r="E1348" s="171">
        <v>0</v>
      </c>
      <c r="F1348" s="171">
        <v>0</v>
      </c>
      <c r="G1348" s="171">
        <v>0</v>
      </c>
      <c r="H1348" s="171">
        <v>0</v>
      </c>
      <c r="I1348" s="171">
        <v>0</v>
      </c>
      <c r="J1348" s="171">
        <v>0</v>
      </c>
      <c r="K1348" s="171">
        <v>0</v>
      </c>
      <c r="L1348" s="171">
        <v>0</v>
      </c>
      <c r="M1348" s="171">
        <v>248425</v>
      </c>
      <c r="N1348" s="171">
        <v>48425</v>
      </c>
      <c r="O1348" s="171">
        <v>63301</v>
      </c>
      <c r="P1348" s="171">
        <v>59289</v>
      </c>
      <c r="Q1348" s="171">
        <v>46522</v>
      </c>
      <c r="R1348" s="171">
        <v>46522</v>
      </c>
      <c r="S1348" s="171">
        <v>92274</v>
      </c>
      <c r="T1348" s="171">
        <v>92274</v>
      </c>
      <c r="U1348" s="171">
        <v>63167</v>
      </c>
      <c r="V1348" s="171">
        <v>63167</v>
      </c>
      <c r="W1348" s="171">
        <v>91495</v>
      </c>
      <c r="X1348" s="171">
        <v>91495</v>
      </c>
      <c r="Y1348" s="171">
        <v>92779</v>
      </c>
      <c r="Z1348" s="171">
        <v>92779</v>
      </c>
      <c r="AA1348" s="169"/>
      <c r="AB1348" s="169"/>
      <c r="AC1348" s="169"/>
      <c r="AD1348" s="169"/>
      <c r="AE1348" s="169"/>
      <c r="AF1348" s="169"/>
      <c r="AG1348" s="169"/>
      <c r="AH1348" s="169"/>
      <c r="AI1348" s="169"/>
      <c r="AJ1348" s="169"/>
      <c r="AK1348" s="169"/>
    </row>
    <row r="1349" spans="2:37" s="168" customFormat="1" ht="14.25" hidden="1" outlineLevel="2">
      <c r="B1349" s="168" t="s">
        <v>2</v>
      </c>
      <c r="D1349" s="5" t="s">
        <v>74</v>
      </c>
      <c r="E1349" s="171">
        <v>0</v>
      </c>
      <c r="F1349" s="171">
        <v>0</v>
      </c>
      <c r="G1349" s="171">
        <v>0</v>
      </c>
      <c r="H1349" s="171">
        <v>0</v>
      </c>
      <c r="I1349" s="171">
        <v>0</v>
      </c>
      <c r="J1349" s="171">
        <v>0</v>
      </c>
      <c r="K1349" s="171">
        <v>0</v>
      </c>
      <c r="L1349" s="171">
        <v>0</v>
      </c>
      <c r="M1349" s="171">
        <v>0</v>
      </c>
      <c r="N1349" s="171">
        <v>0</v>
      </c>
      <c r="O1349" s="171">
        <v>0</v>
      </c>
      <c r="P1349" s="171">
        <v>0</v>
      </c>
      <c r="Q1349" s="171">
        <v>0</v>
      </c>
      <c r="R1349" s="171">
        <v>0</v>
      </c>
      <c r="S1349" s="171">
        <v>0</v>
      </c>
      <c r="T1349" s="171">
        <v>0</v>
      </c>
      <c r="U1349" s="171">
        <v>0</v>
      </c>
      <c r="V1349" s="171">
        <v>0</v>
      </c>
      <c r="W1349" s="171">
        <v>0</v>
      </c>
      <c r="X1349" s="171">
        <v>0</v>
      </c>
      <c r="Y1349" s="171">
        <v>0</v>
      </c>
      <c r="Z1349" s="171">
        <v>0</v>
      </c>
      <c r="AA1349" s="169"/>
      <c r="AB1349" s="169"/>
      <c r="AC1349" s="169"/>
      <c r="AD1349" s="169"/>
      <c r="AE1349" s="169"/>
      <c r="AF1349" s="169"/>
      <c r="AG1349" s="169"/>
      <c r="AH1349" s="169"/>
      <c r="AI1349" s="169"/>
      <c r="AJ1349" s="169"/>
      <c r="AK1349" s="169"/>
    </row>
    <row r="1350" spans="2:37" s="168" customFormat="1" ht="14.25" hidden="1" outlineLevel="2">
      <c r="B1350" s="168" t="s">
        <v>2</v>
      </c>
      <c r="D1350" s="5" t="s">
        <v>495</v>
      </c>
      <c r="E1350" s="171">
        <v>0</v>
      </c>
      <c r="F1350" s="171">
        <v>0</v>
      </c>
      <c r="G1350" s="171">
        <v>0</v>
      </c>
      <c r="H1350" s="171">
        <v>0</v>
      </c>
      <c r="I1350" s="171">
        <v>0</v>
      </c>
      <c r="J1350" s="171">
        <v>0</v>
      </c>
      <c r="K1350" s="171">
        <v>0</v>
      </c>
      <c r="L1350" s="171">
        <v>0</v>
      </c>
      <c r="M1350" s="171">
        <v>0</v>
      </c>
      <c r="N1350" s="171">
        <v>0</v>
      </c>
      <c r="O1350" s="171">
        <v>0</v>
      </c>
      <c r="P1350" s="171">
        <v>0</v>
      </c>
      <c r="Q1350" s="171">
        <v>0</v>
      </c>
      <c r="R1350" s="171">
        <v>0</v>
      </c>
      <c r="S1350" s="171">
        <v>0</v>
      </c>
      <c r="T1350" s="171">
        <v>0</v>
      </c>
      <c r="U1350" s="171">
        <v>0</v>
      </c>
      <c r="V1350" s="171">
        <v>0</v>
      </c>
      <c r="W1350" s="171">
        <v>0</v>
      </c>
      <c r="X1350" s="171">
        <v>0</v>
      </c>
      <c r="Y1350" s="171">
        <v>0</v>
      </c>
      <c r="Z1350" s="171">
        <v>0</v>
      </c>
      <c r="AA1350" s="169"/>
      <c r="AB1350" s="169"/>
      <c r="AC1350" s="169"/>
      <c r="AD1350" s="169"/>
      <c r="AE1350" s="169"/>
      <c r="AF1350" s="169"/>
      <c r="AG1350" s="169"/>
      <c r="AH1350" s="169"/>
      <c r="AI1350" s="169"/>
      <c r="AJ1350" s="169"/>
      <c r="AK1350" s="169"/>
    </row>
    <row r="1351" spans="2:37" s="168" customFormat="1" ht="14.25" hidden="1" outlineLevel="2">
      <c r="B1351" s="168" t="s">
        <v>2</v>
      </c>
      <c r="D1351" s="5" t="s">
        <v>496</v>
      </c>
      <c r="E1351" s="171">
        <v>0</v>
      </c>
      <c r="F1351" s="171">
        <v>0</v>
      </c>
      <c r="G1351" s="171">
        <v>0</v>
      </c>
      <c r="H1351" s="171">
        <v>0</v>
      </c>
      <c r="I1351" s="171">
        <v>0</v>
      </c>
      <c r="J1351" s="171">
        <v>0</v>
      </c>
      <c r="K1351" s="171">
        <v>0</v>
      </c>
      <c r="L1351" s="171">
        <v>0</v>
      </c>
      <c r="M1351" s="171">
        <v>0</v>
      </c>
      <c r="N1351" s="171">
        <v>0</v>
      </c>
      <c r="O1351" s="171">
        <v>0</v>
      </c>
      <c r="P1351" s="171">
        <v>0</v>
      </c>
      <c r="Q1351" s="171">
        <v>0</v>
      </c>
      <c r="R1351" s="171">
        <v>0</v>
      </c>
      <c r="S1351" s="171">
        <v>0</v>
      </c>
      <c r="T1351" s="171">
        <v>0</v>
      </c>
      <c r="U1351" s="171">
        <v>0</v>
      </c>
      <c r="V1351" s="171">
        <v>0</v>
      </c>
      <c r="W1351" s="171">
        <v>0</v>
      </c>
      <c r="X1351" s="171">
        <v>0</v>
      </c>
      <c r="Y1351" s="171">
        <v>0</v>
      </c>
      <c r="Z1351" s="171">
        <v>0</v>
      </c>
      <c r="AA1351" s="169"/>
      <c r="AB1351" s="169"/>
      <c r="AC1351" s="169"/>
      <c r="AD1351" s="169"/>
      <c r="AE1351" s="169"/>
      <c r="AF1351" s="169"/>
      <c r="AG1351" s="169"/>
      <c r="AH1351" s="169"/>
      <c r="AI1351" s="169"/>
      <c r="AJ1351" s="169"/>
      <c r="AK1351" s="169"/>
    </row>
    <row r="1352" spans="2:37" s="168" customFormat="1" ht="14.25" hidden="1" outlineLevel="2">
      <c r="B1352" s="168" t="s">
        <v>2</v>
      </c>
      <c r="D1352" s="5" t="s">
        <v>77</v>
      </c>
      <c r="E1352" s="171">
        <v>0</v>
      </c>
      <c r="F1352" s="171">
        <v>0</v>
      </c>
      <c r="G1352" s="171">
        <v>0</v>
      </c>
      <c r="H1352" s="171">
        <v>0</v>
      </c>
      <c r="I1352" s="171">
        <v>0</v>
      </c>
      <c r="J1352" s="171">
        <v>0</v>
      </c>
      <c r="K1352" s="171">
        <v>0</v>
      </c>
      <c r="L1352" s="171">
        <v>0</v>
      </c>
      <c r="M1352" s="171">
        <v>0</v>
      </c>
      <c r="N1352" s="171">
        <v>0</v>
      </c>
      <c r="O1352" s="171">
        <v>0</v>
      </c>
      <c r="P1352" s="171">
        <v>0</v>
      </c>
      <c r="Q1352" s="171">
        <v>0</v>
      </c>
      <c r="R1352" s="171">
        <v>0</v>
      </c>
      <c r="S1352" s="171">
        <v>0</v>
      </c>
      <c r="T1352" s="171">
        <v>0</v>
      </c>
      <c r="U1352" s="171">
        <v>0</v>
      </c>
      <c r="V1352" s="171">
        <v>0</v>
      </c>
      <c r="W1352" s="171">
        <v>0</v>
      </c>
      <c r="X1352" s="171">
        <v>0</v>
      </c>
      <c r="Y1352" s="171">
        <v>0</v>
      </c>
      <c r="Z1352" s="171">
        <v>0</v>
      </c>
      <c r="AA1352" s="169"/>
      <c r="AB1352" s="169"/>
      <c r="AC1352" s="169"/>
      <c r="AD1352" s="169"/>
      <c r="AE1352" s="169"/>
      <c r="AF1352" s="169"/>
      <c r="AG1352" s="169"/>
      <c r="AH1352" s="169"/>
      <c r="AI1352" s="169"/>
      <c r="AJ1352" s="169"/>
      <c r="AK1352" s="169"/>
    </row>
    <row r="1353" spans="2:37" s="168" customFormat="1" ht="14.25" hidden="1" outlineLevel="2">
      <c r="B1353" s="168" t="s">
        <v>2</v>
      </c>
      <c r="D1353" s="5" t="s">
        <v>78</v>
      </c>
      <c r="E1353" s="171">
        <v>0</v>
      </c>
      <c r="F1353" s="171">
        <v>0</v>
      </c>
      <c r="G1353" s="171">
        <v>0</v>
      </c>
      <c r="H1353" s="171">
        <v>0</v>
      </c>
      <c r="I1353" s="171">
        <v>0</v>
      </c>
      <c r="J1353" s="171">
        <v>0</v>
      </c>
      <c r="K1353" s="171">
        <v>0</v>
      </c>
      <c r="L1353" s="171">
        <v>0</v>
      </c>
      <c r="M1353" s="171">
        <v>0</v>
      </c>
      <c r="N1353" s="171">
        <v>0</v>
      </c>
      <c r="O1353" s="171">
        <v>0</v>
      </c>
      <c r="P1353" s="171">
        <v>0</v>
      </c>
      <c r="Q1353" s="171">
        <v>0</v>
      </c>
      <c r="R1353" s="171">
        <v>0</v>
      </c>
      <c r="S1353" s="171">
        <v>0</v>
      </c>
      <c r="T1353" s="171">
        <v>0</v>
      </c>
      <c r="U1353" s="171">
        <v>0</v>
      </c>
      <c r="V1353" s="171">
        <v>0</v>
      </c>
      <c r="W1353" s="171">
        <v>0</v>
      </c>
      <c r="X1353" s="171">
        <v>0</v>
      </c>
      <c r="Y1353" s="171">
        <v>0</v>
      </c>
      <c r="Z1353" s="171">
        <v>0</v>
      </c>
      <c r="AA1353" s="169"/>
      <c r="AB1353" s="169"/>
      <c r="AC1353" s="169"/>
      <c r="AD1353" s="169"/>
      <c r="AE1353" s="169"/>
      <c r="AF1353" s="169"/>
      <c r="AG1353" s="169"/>
      <c r="AH1353" s="169"/>
      <c r="AI1353" s="169"/>
      <c r="AJ1353" s="169"/>
      <c r="AK1353" s="169"/>
    </row>
    <row r="1354" spans="2:37" s="168" customFormat="1" ht="14.25" hidden="1" outlineLevel="2">
      <c r="B1354" s="168" t="s">
        <v>2</v>
      </c>
      <c r="D1354" s="5" t="s">
        <v>79</v>
      </c>
      <c r="E1354" s="171">
        <v>0</v>
      </c>
      <c r="F1354" s="171">
        <v>0</v>
      </c>
      <c r="G1354" s="171">
        <v>0</v>
      </c>
      <c r="H1354" s="171">
        <v>0</v>
      </c>
      <c r="I1354" s="171">
        <v>0</v>
      </c>
      <c r="J1354" s="171">
        <v>0</v>
      </c>
      <c r="K1354" s="171">
        <v>0</v>
      </c>
      <c r="L1354" s="171">
        <v>0</v>
      </c>
      <c r="M1354" s="171">
        <v>0</v>
      </c>
      <c r="N1354" s="171">
        <v>0</v>
      </c>
      <c r="O1354" s="171">
        <v>0</v>
      </c>
      <c r="P1354" s="171">
        <v>0</v>
      </c>
      <c r="Q1354" s="171">
        <v>0</v>
      </c>
      <c r="R1354" s="171">
        <v>0</v>
      </c>
      <c r="S1354" s="171">
        <v>0</v>
      </c>
      <c r="T1354" s="171">
        <v>0</v>
      </c>
      <c r="U1354" s="171">
        <v>0</v>
      </c>
      <c r="V1354" s="171">
        <v>0</v>
      </c>
      <c r="W1354" s="171">
        <v>0</v>
      </c>
      <c r="X1354" s="171">
        <v>0</v>
      </c>
      <c r="Y1354" s="171">
        <v>0</v>
      </c>
      <c r="Z1354" s="171">
        <v>0</v>
      </c>
      <c r="AA1354" s="169"/>
      <c r="AB1354" s="169"/>
      <c r="AC1354" s="169"/>
      <c r="AD1354" s="169"/>
      <c r="AE1354" s="169"/>
      <c r="AF1354" s="169"/>
      <c r="AG1354" s="169"/>
      <c r="AH1354" s="169"/>
      <c r="AI1354" s="169"/>
      <c r="AJ1354" s="169"/>
      <c r="AK1354" s="169"/>
    </row>
    <row r="1355" spans="2:37" s="168" customFormat="1" ht="14.25" hidden="1" outlineLevel="2">
      <c r="B1355" s="168" t="s">
        <v>2</v>
      </c>
      <c r="D1355" s="5" t="s">
        <v>80</v>
      </c>
      <c r="E1355" s="171">
        <v>0</v>
      </c>
      <c r="F1355" s="171">
        <v>0</v>
      </c>
      <c r="G1355" s="171">
        <v>0</v>
      </c>
      <c r="H1355" s="171">
        <v>0</v>
      </c>
      <c r="I1355" s="171">
        <v>0</v>
      </c>
      <c r="J1355" s="171">
        <v>0</v>
      </c>
      <c r="K1355" s="171">
        <v>0</v>
      </c>
      <c r="L1355" s="171">
        <v>0</v>
      </c>
      <c r="M1355" s="171">
        <v>0</v>
      </c>
      <c r="N1355" s="171">
        <v>0</v>
      </c>
      <c r="O1355" s="171">
        <v>0</v>
      </c>
      <c r="P1355" s="171">
        <v>0</v>
      </c>
      <c r="Q1355" s="171">
        <v>0</v>
      </c>
      <c r="R1355" s="171">
        <v>0</v>
      </c>
      <c r="S1355" s="171">
        <v>0</v>
      </c>
      <c r="T1355" s="171">
        <v>0</v>
      </c>
      <c r="U1355" s="171">
        <v>0</v>
      </c>
      <c r="V1355" s="171">
        <v>0</v>
      </c>
      <c r="W1355" s="171">
        <v>0</v>
      </c>
      <c r="X1355" s="171">
        <v>0</v>
      </c>
      <c r="Y1355" s="171">
        <v>0</v>
      </c>
      <c r="Z1355" s="171">
        <v>0</v>
      </c>
      <c r="AA1355" s="169"/>
      <c r="AB1355" s="169"/>
      <c r="AC1355" s="169"/>
      <c r="AD1355" s="169"/>
      <c r="AE1355" s="169"/>
      <c r="AF1355" s="169"/>
      <c r="AG1355" s="169"/>
      <c r="AH1355" s="169"/>
      <c r="AI1355" s="169"/>
      <c r="AJ1355" s="169"/>
      <c r="AK1355" s="169"/>
    </row>
    <row r="1356" spans="2:37" s="168" customFormat="1" ht="14.25" hidden="1" outlineLevel="2">
      <c r="B1356" s="168" t="s">
        <v>2</v>
      </c>
      <c r="D1356" s="5" t="s">
        <v>497</v>
      </c>
      <c r="E1356" s="171">
        <v>0</v>
      </c>
      <c r="F1356" s="171">
        <v>0</v>
      </c>
      <c r="G1356" s="171">
        <v>0</v>
      </c>
      <c r="H1356" s="171">
        <v>0</v>
      </c>
      <c r="I1356" s="171">
        <v>0</v>
      </c>
      <c r="J1356" s="171">
        <v>0</v>
      </c>
      <c r="K1356" s="171">
        <v>0</v>
      </c>
      <c r="L1356" s="171">
        <v>0</v>
      </c>
      <c r="M1356" s="171">
        <v>0</v>
      </c>
      <c r="N1356" s="171">
        <v>0</v>
      </c>
      <c r="O1356" s="171">
        <v>0</v>
      </c>
      <c r="P1356" s="171">
        <v>0</v>
      </c>
      <c r="Q1356" s="171">
        <v>0</v>
      </c>
      <c r="R1356" s="171">
        <v>0</v>
      </c>
      <c r="S1356" s="171">
        <v>0</v>
      </c>
      <c r="T1356" s="171">
        <v>0</v>
      </c>
      <c r="U1356" s="171">
        <v>0</v>
      </c>
      <c r="V1356" s="171">
        <v>0</v>
      </c>
      <c r="W1356" s="171">
        <v>0</v>
      </c>
      <c r="X1356" s="171">
        <v>0</v>
      </c>
      <c r="Y1356" s="171">
        <v>0</v>
      </c>
      <c r="Z1356" s="171">
        <v>0</v>
      </c>
      <c r="AA1356" s="169"/>
      <c r="AB1356" s="169"/>
      <c r="AC1356" s="169"/>
      <c r="AD1356" s="169"/>
      <c r="AE1356" s="169"/>
      <c r="AF1356" s="169"/>
      <c r="AG1356" s="169"/>
      <c r="AH1356" s="169"/>
      <c r="AI1356" s="169"/>
      <c r="AJ1356" s="169"/>
      <c r="AK1356" s="169"/>
    </row>
    <row r="1357" spans="2:37" s="168" customFormat="1" ht="14.25" hidden="1" outlineLevel="2">
      <c r="B1357" s="168" t="s">
        <v>2</v>
      </c>
      <c r="D1357" s="5" t="s">
        <v>82</v>
      </c>
      <c r="E1357" s="171">
        <v>0</v>
      </c>
      <c r="F1357" s="171">
        <v>0</v>
      </c>
      <c r="G1357" s="171">
        <v>0</v>
      </c>
      <c r="H1357" s="171">
        <v>0</v>
      </c>
      <c r="I1357" s="171">
        <v>0</v>
      </c>
      <c r="J1357" s="171">
        <v>0</v>
      </c>
      <c r="K1357" s="171">
        <v>0</v>
      </c>
      <c r="L1357" s="171">
        <v>0</v>
      </c>
      <c r="M1357" s="171">
        <v>0</v>
      </c>
      <c r="N1357" s="171">
        <v>0</v>
      </c>
      <c r="O1357" s="171">
        <v>0</v>
      </c>
      <c r="P1357" s="171">
        <v>0</v>
      </c>
      <c r="Q1357" s="171">
        <v>0</v>
      </c>
      <c r="R1357" s="171">
        <v>0</v>
      </c>
      <c r="S1357" s="171">
        <v>0</v>
      </c>
      <c r="T1357" s="171">
        <v>0</v>
      </c>
      <c r="U1357" s="171">
        <v>0</v>
      </c>
      <c r="V1357" s="171">
        <v>0</v>
      </c>
      <c r="W1357" s="171">
        <v>0</v>
      </c>
      <c r="X1357" s="171">
        <v>0</v>
      </c>
      <c r="Y1357" s="171">
        <v>0</v>
      </c>
      <c r="Z1357" s="171">
        <v>0</v>
      </c>
      <c r="AA1357" s="169"/>
      <c r="AB1357" s="169"/>
      <c r="AC1357" s="169"/>
      <c r="AD1357" s="169"/>
      <c r="AE1357" s="169"/>
      <c r="AF1357" s="169"/>
      <c r="AG1357" s="169"/>
      <c r="AH1357" s="169"/>
      <c r="AI1357" s="169"/>
      <c r="AJ1357" s="169"/>
      <c r="AK1357" s="169"/>
    </row>
    <row r="1358" spans="2:37" s="168" customFormat="1" ht="14.25" hidden="1" outlineLevel="2">
      <c r="B1358" s="168" t="s">
        <v>2</v>
      </c>
      <c r="D1358" s="5" t="s">
        <v>83</v>
      </c>
      <c r="E1358" s="171">
        <v>0</v>
      </c>
      <c r="F1358" s="171">
        <v>0</v>
      </c>
      <c r="G1358" s="171">
        <v>0</v>
      </c>
      <c r="H1358" s="171">
        <v>0</v>
      </c>
      <c r="I1358" s="171">
        <v>0</v>
      </c>
      <c r="J1358" s="171">
        <v>0</v>
      </c>
      <c r="K1358" s="171">
        <v>0</v>
      </c>
      <c r="L1358" s="171">
        <v>0</v>
      </c>
      <c r="M1358" s="171">
        <v>301768</v>
      </c>
      <c r="N1358" s="171">
        <v>101768</v>
      </c>
      <c r="O1358" s="171">
        <v>314868</v>
      </c>
      <c r="P1358" s="171">
        <v>306246</v>
      </c>
      <c r="Q1358" s="171">
        <v>355845</v>
      </c>
      <c r="R1358" s="171">
        <v>355845</v>
      </c>
      <c r="S1358" s="171">
        <v>562473</v>
      </c>
      <c r="T1358" s="171">
        <v>562473</v>
      </c>
      <c r="U1358" s="171">
        <v>805107</v>
      </c>
      <c r="V1358" s="171">
        <v>805107</v>
      </c>
      <c r="W1358" s="171">
        <v>1071990</v>
      </c>
      <c r="X1358" s="171">
        <v>1071990</v>
      </c>
      <c r="Y1358" s="171">
        <v>1307616</v>
      </c>
      <c r="Z1358" s="171">
        <v>1307616</v>
      </c>
      <c r="AA1358" s="169"/>
      <c r="AB1358" s="169"/>
      <c r="AC1358" s="169"/>
      <c r="AD1358" s="169"/>
      <c r="AE1358" s="169"/>
      <c r="AF1358" s="169"/>
      <c r="AG1358" s="169"/>
      <c r="AH1358" s="169"/>
      <c r="AI1358" s="169"/>
      <c r="AJ1358" s="169"/>
      <c r="AK1358" s="169"/>
    </row>
    <row r="1359" spans="2:37" s="168" customFormat="1" ht="14.25" hidden="1" outlineLevel="2">
      <c r="B1359" s="168" t="s">
        <v>2</v>
      </c>
      <c r="D1359" s="5" t="s">
        <v>84</v>
      </c>
      <c r="E1359" s="171">
        <v>0</v>
      </c>
      <c r="F1359" s="171">
        <v>0</v>
      </c>
      <c r="G1359" s="171">
        <v>0</v>
      </c>
      <c r="H1359" s="171">
        <v>0</v>
      </c>
      <c r="I1359" s="171">
        <v>0</v>
      </c>
      <c r="J1359" s="171">
        <v>0</v>
      </c>
      <c r="K1359" s="171">
        <v>0</v>
      </c>
      <c r="L1359" s="171">
        <v>0</v>
      </c>
      <c r="M1359" s="171">
        <v>0</v>
      </c>
      <c r="N1359" s="171">
        <v>0</v>
      </c>
      <c r="O1359" s="171">
        <v>0</v>
      </c>
      <c r="P1359" s="171">
        <v>0</v>
      </c>
      <c r="Q1359" s="171">
        <v>0</v>
      </c>
      <c r="R1359" s="171">
        <v>0</v>
      </c>
      <c r="S1359" s="171">
        <v>0</v>
      </c>
      <c r="T1359" s="171">
        <v>0</v>
      </c>
      <c r="U1359" s="171">
        <v>0</v>
      </c>
      <c r="V1359" s="171">
        <v>0</v>
      </c>
      <c r="W1359" s="171">
        <v>0</v>
      </c>
      <c r="X1359" s="171">
        <v>0</v>
      </c>
      <c r="Y1359" s="171">
        <v>0</v>
      </c>
      <c r="Z1359" s="171">
        <v>0</v>
      </c>
      <c r="AA1359" s="169"/>
      <c r="AB1359" s="169"/>
      <c r="AC1359" s="169"/>
      <c r="AD1359" s="169"/>
      <c r="AE1359" s="169"/>
      <c r="AF1359" s="169"/>
      <c r="AG1359" s="169"/>
      <c r="AH1359" s="169"/>
      <c r="AI1359" s="169"/>
      <c r="AJ1359" s="169"/>
      <c r="AK1359" s="169"/>
    </row>
    <row r="1360" spans="2:37" s="168" customFormat="1" ht="14.25" hidden="1" outlineLevel="2">
      <c r="B1360" s="168" t="s">
        <v>2</v>
      </c>
      <c r="D1360" s="5" t="s">
        <v>498</v>
      </c>
      <c r="E1360" s="171">
        <v>0</v>
      </c>
      <c r="F1360" s="171">
        <v>0</v>
      </c>
      <c r="G1360" s="171">
        <v>0</v>
      </c>
      <c r="H1360" s="171">
        <v>0</v>
      </c>
      <c r="I1360" s="171">
        <v>0</v>
      </c>
      <c r="J1360" s="171">
        <v>0</v>
      </c>
      <c r="K1360" s="171">
        <v>0</v>
      </c>
      <c r="L1360" s="171">
        <v>0</v>
      </c>
      <c r="M1360" s="171">
        <v>0</v>
      </c>
      <c r="N1360" s="171">
        <v>0</v>
      </c>
      <c r="O1360" s="171">
        <v>0</v>
      </c>
      <c r="P1360" s="171">
        <v>0</v>
      </c>
      <c r="Q1360" s="171">
        <v>0</v>
      </c>
      <c r="R1360" s="171">
        <v>0</v>
      </c>
      <c r="S1360" s="171">
        <v>0</v>
      </c>
      <c r="T1360" s="171">
        <v>0</v>
      </c>
      <c r="U1360" s="171">
        <v>0</v>
      </c>
      <c r="V1360" s="171">
        <v>0</v>
      </c>
      <c r="W1360" s="171">
        <v>0</v>
      </c>
      <c r="X1360" s="171">
        <v>0</v>
      </c>
      <c r="Y1360" s="171">
        <v>0</v>
      </c>
      <c r="Z1360" s="171">
        <v>0</v>
      </c>
      <c r="AA1360" s="169"/>
      <c r="AB1360" s="169"/>
      <c r="AC1360" s="169"/>
      <c r="AD1360" s="169"/>
      <c r="AE1360" s="169"/>
      <c r="AF1360" s="169"/>
      <c r="AG1360" s="169"/>
      <c r="AH1360" s="169"/>
      <c r="AI1360" s="169"/>
      <c r="AJ1360" s="169"/>
      <c r="AK1360" s="169"/>
    </row>
    <row r="1361" spans="2:37" s="168" customFormat="1" ht="14.25" hidden="1" outlineLevel="2">
      <c r="B1361" s="168" t="s">
        <v>2</v>
      </c>
      <c r="D1361" s="5" t="s">
        <v>499</v>
      </c>
      <c r="E1361" s="171">
        <v>0</v>
      </c>
      <c r="F1361" s="171">
        <v>0</v>
      </c>
      <c r="G1361" s="171">
        <v>0</v>
      </c>
      <c r="H1361" s="171">
        <v>0</v>
      </c>
      <c r="I1361" s="171">
        <v>0</v>
      </c>
      <c r="J1361" s="171">
        <v>0</v>
      </c>
      <c r="K1361" s="171">
        <v>0</v>
      </c>
      <c r="L1361" s="171">
        <v>0</v>
      </c>
      <c r="M1361" s="171">
        <v>0</v>
      </c>
      <c r="N1361" s="171">
        <v>0</v>
      </c>
      <c r="O1361" s="171">
        <v>0</v>
      </c>
      <c r="P1361" s="171">
        <v>0</v>
      </c>
      <c r="Q1361" s="171">
        <v>0</v>
      </c>
      <c r="R1361" s="171">
        <v>0</v>
      </c>
      <c r="S1361" s="171">
        <v>0</v>
      </c>
      <c r="T1361" s="171">
        <v>0</v>
      </c>
      <c r="U1361" s="171">
        <v>0</v>
      </c>
      <c r="V1361" s="171">
        <v>0</v>
      </c>
      <c r="W1361" s="171">
        <v>0</v>
      </c>
      <c r="X1361" s="171">
        <v>0</v>
      </c>
      <c r="Y1361" s="171">
        <v>0</v>
      </c>
      <c r="Z1361" s="171">
        <v>0</v>
      </c>
      <c r="AA1361" s="169"/>
      <c r="AB1361" s="169"/>
      <c r="AC1361" s="169"/>
      <c r="AD1361" s="169"/>
      <c r="AE1361" s="169"/>
      <c r="AF1361" s="169"/>
      <c r="AG1361" s="169"/>
      <c r="AH1361" s="169"/>
      <c r="AI1361" s="169"/>
      <c r="AJ1361" s="169"/>
      <c r="AK1361" s="169"/>
    </row>
    <row r="1362" spans="2:37" s="168" customFormat="1" ht="14.25" hidden="1" outlineLevel="2">
      <c r="B1362" s="168" t="s">
        <v>2</v>
      </c>
      <c r="D1362" s="5" t="s">
        <v>87</v>
      </c>
      <c r="E1362" s="171">
        <v>0</v>
      </c>
      <c r="F1362" s="171">
        <v>0</v>
      </c>
      <c r="G1362" s="171">
        <v>0</v>
      </c>
      <c r="H1362" s="171">
        <v>0</v>
      </c>
      <c r="I1362" s="171">
        <v>0</v>
      </c>
      <c r="J1362" s="171">
        <v>0</v>
      </c>
      <c r="K1362" s="171">
        <v>0</v>
      </c>
      <c r="L1362" s="171">
        <v>0</v>
      </c>
      <c r="M1362" s="171">
        <v>0</v>
      </c>
      <c r="N1362" s="171">
        <v>0</v>
      </c>
      <c r="O1362" s="171">
        <v>0</v>
      </c>
      <c r="P1362" s="171">
        <v>0</v>
      </c>
      <c r="Q1362" s="171">
        <v>0</v>
      </c>
      <c r="R1362" s="171">
        <v>0</v>
      </c>
      <c r="S1362" s="171">
        <v>0</v>
      </c>
      <c r="T1362" s="171">
        <v>0</v>
      </c>
      <c r="U1362" s="171">
        <v>0</v>
      </c>
      <c r="V1362" s="171">
        <v>0</v>
      </c>
      <c r="W1362" s="171">
        <v>0</v>
      </c>
      <c r="X1362" s="171">
        <v>0</v>
      </c>
      <c r="Y1362" s="171">
        <v>0</v>
      </c>
      <c r="Z1362" s="171">
        <v>0</v>
      </c>
      <c r="AA1362" s="169"/>
      <c r="AB1362" s="169"/>
      <c r="AC1362" s="169"/>
      <c r="AD1362" s="169"/>
      <c r="AE1362" s="169"/>
      <c r="AF1362" s="169"/>
      <c r="AG1362" s="169"/>
      <c r="AH1362" s="169"/>
      <c r="AI1362" s="169"/>
      <c r="AJ1362" s="169"/>
      <c r="AK1362" s="169"/>
    </row>
    <row r="1363" spans="2:37" s="168" customFormat="1" ht="14.25" hidden="1" outlineLevel="2">
      <c r="B1363" s="168" t="s">
        <v>2</v>
      </c>
      <c r="D1363" s="5" t="s">
        <v>88</v>
      </c>
      <c r="E1363" s="171">
        <v>0</v>
      </c>
      <c r="F1363" s="171">
        <v>0</v>
      </c>
      <c r="G1363" s="171">
        <v>0</v>
      </c>
      <c r="H1363" s="171">
        <v>0</v>
      </c>
      <c r="I1363" s="171">
        <v>0</v>
      </c>
      <c r="J1363" s="171">
        <v>0</v>
      </c>
      <c r="K1363" s="171">
        <v>0</v>
      </c>
      <c r="L1363" s="171">
        <v>0</v>
      </c>
      <c r="M1363" s="171">
        <v>0</v>
      </c>
      <c r="N1363" s="171">
        <v>0</v>
      </c>
      <c r="O1363" s="171">
        <v>0</v>
      </c>
      <c r="P1363" s="171">
        <v>0</v>
      </c>
      <c r="Q1363" s="171">
        <v>0</v>
      </c>
      <c r="R1363" s="171">
        <v>0</v>
      </c>
      <c r="S1363" s="171">
        <v>0</v>
      </c>
      <c r="T1363" s="171">
        <v>0</v>
      </c>
      <c r="U1363" s="171">
        <v>0</v>
      </c>
      <c r="V1363" s="171">
        <v>0</v>
      </c>
      <c r="W1363" s="171">
        <v>0</v>
      </c>
      <c r="X1363" s="171">
        <v>0</v>
      </c>
      <c r="Y1363" s="171">
        <v>0</v>
      </c>
      <c r="Z1363" s="171">
        <v>0</v>
      </c>
      <c r="AA1363" s="169"/>
      <c r="AB1363" s="169"/>
      <c r="AC1363" s="169"/>
      <c r="AD1363" s="169"/>
      <c r="AE1363" s="169"/>
      <c r="AF1363" s="169"/>
      <c r="AG1363" s="169"/>
      <c r="AH1363" s="169"/>
      <c r="AI1363" s="169"/>
      <c r="AJ1363" s="169"/>
      <c r="AK1363" s="169"/>
    </row>
    <row r="1364" spans="2:37" s="168" customFormat="1" ht="14.25" hidden="1" outlineLevel="2">
      <c r="B1364" s="168" t="s">
        <v>2</v>
      </c>
      <c r="D1364" s="5" t="s">
        <v>89</v>
      </c>
      <c r="E1364" s="171">
        <v>0</v>
      </c>
      <c r="F1364" s="171">
        <v>0</v>
      </c>
      <c r="G1364" s="171">
        <v>0</v>
      </c>
      <c r="H1364" s="171">
        <v>0</v>
      </c>
      <c r="I1364" s="171">
        <v>0</v>
      </c>
      <c r="J1364" s="171">
        <v>0</v>
      </c>
      <c r="K1364" s="171">
        <v>0</v>
      </c>
      <c r="L1364" s="171">
        <v>0</v>
      </c>
      <c r="M1364" s="171">
        <v>0</v>
      </c>
      <c r="N1364" s="171">
        <v>0</v>
      </c>
      <c r="O1364" s="171">
        <v>0</v>
      </c>
      <c r="P1364" s="171">
        <v>0</v>
      </c>
      <c r="Q1364" s="171">
        <v>0</v>
      </c>
      <c r="R1364" s="171">
        <v>0</v>
      </c>
      <c r="S1364" s="171">
        <v>0</v>
      </c>
      <c r="T1364" s="171">
        <v>0</v>
      </c>
      <c r="U1364" s="171">
        <v>0</v>
      </c>
      <c r="V1364" s="171">
        <v>0</v>
      </c>
      <c r="W1364" s="171">
        <v>0</v>
      </c>
      <c r="X1364" s="171">
        <v>0</v>
      </c>
      <c r="Y1364" s="171">
        <v>0</v>
      </c>
      <c r="Z1364" s="171">
        <v>0</v>
      </c>
      <c r="AA1364" s="169"/>
      <c r="AB1364" s="169"/>
      <c r="AC1364" s="169"/>
      <c r="AD1364" s="169"/>
      <c r="AE1364" s="169"/>
      <c r="AF1364" s="169"/>
      <c r="AG1364" s="169"/>
      <c r="AH1364" s="169"/>
      <c r="AI1364" s="169"/>
      <c r="AJ1364" s="169"/>
      <c r="AK1364" s="169"/>
    </row>
    <row r="1365" spans="2:37" s="168" customFormat="1" ht="14.25" hidden="1" outlineLevel="2">
      <c r="B1365" s="168" t="s">
        <v>2</v>
      </c>
      <c r="D1365" s="5" t="s">
        <v>90</v>
      </c>
      <c r="E1365" s="171">
        <v>0</v>
      </c>
      <c r="F1365" s="171">
        <v>0</v>
      </c>
      <c r="G1365" s="171">
        <v>0</v>
      </c>
      <c r="H1365" s="171">
        <v>0</v>
      </c>
      <c r="I1365" s="171">
        <v>0</v>
      </c>
      <c r="J1365" s="171">
        <v>0</v>
      </c>
      <c r="K1365" s="171">
        <v>0</v>
      </c>
      <c r="L1365" s="171">
        <v>0</v>
      </c>
      <c r="M1365" s="171">
        <v>0</v>
      </c>
      <c r="N1365" s="171">
        <v>0</v>
      </c>
      <c r="O1365" s="171">
        <v>0</v>
      </c>
      <c r="P1365" s="171">
        <v>0</v>
      </c>
      <c r="Q1365" s="171">
        <v>0</v>
      </c>
      <c r="R1365" s="171">
        <v>0</v>
      </c>
      <c r="S1365" s="171">
        <v>0</v>
      </c>
      <c r="T1365" s="171">
        <v>0</v>
      </c>
      <c r="U1365" s="171">
        <v>0</v>
      </c>
      <c r="V1365" s="171">
        <v>0</v>
      </c>
      <c r="W1365" s="171">
        <v>0</v>
      </c>
      <c r="X1365" s="171">
        <v>0</v>
      </c>
      <c r="Y1365" s="171">
        <v>20027</v>
      </c>
      <c r="Z1365" s="171">
        <v>20027</v>
      </c>
      <c r="AA1365" s="169"/>
      <c r="AB1365" s="169"/>
      <c r="AC1365" s="169"/>
      <c r="AD1365" s="169"/>
      <c r="AE1365" s="169"/>
      <c r="AF1365" s="169"/>
      <c r="AG1365" s="169"/>
      <c r="AH1365" s="169"/>
      <c r="AI1365" s="169"/>
      <c r="AJ1365" s="169"/>
      <c r="AK1365" s="169"/>
    </row>
    <row r="1366" spans="2:37" s="168" customFormat="1" ht="14.25" hidden="1" outlineLevel="2">
      <c r="B1366" s="168" t="s">
        <v>2</v>
      </c>
      <c r="D1366" s="5" t="s">
        <v>500</v>
      </c>
      <c r="E1366" s="171">
        <v>0</v>
      </c>
      <c r="F1366" s="171">
        <v>0</v>
      </c>
      <c r="G1366" s="171">
        <v>0</v>
      </c>
      <c r="H1366" s="171">
        <v>0</v>
      </c>
      <c r="I1366" s="171">
        <v>0</v>
      </c>
      <c r="J1366" s="171">
        <v>0</v>
      </c>
      <c r="K1366" s="171">
        <v>0</v>
      </c>
      <c r="L1366" s="171">
        <v>0</v>
      </c>
      <c r="M1366" s="171">
        <v>0</v>
      </c>
      <c r="N1366" s="171">
        <v>0</v>
      </c>
      <c r="O1366" s="171">
        <v>0</v>
      </c>
      <c r="P1366" s="171">
        <v>0</v>
      </c>
      <c r="Q1366" s="171">
        <v>0</v>
      </c>
      <c r="R1366" s="171">
        <v>0</v>
      </c>
      <c r="S1366" s="171">
        <v>0</v>
      </c>
      <c r="T1366" s="171">
        <v>0</v>
      </c>
      <c r="U1366" s="171">
        <v>0</v>
      </c>
      <c r="V1366" s="171">
        <v>0</v>
      </c>
      <c r="W1366" s="171">
        <v>0</v>
      </c>
      <c r="X1366" s="171">
        <v>0</v>
      </c>
      <c r="Y1366" s="171">
        <v>0</v>
      </c>
      <c r="Z1366" s="171">
        <v>0</v>
      </c>
      <c r="AA1366" s="169"/>
      <c r="AB1366" s="169"/>
      <c r="AC1366" s="169"/>
      <c r="AD1366" s="169"/>
      <c r="AE1366" s="169"/>
      <c r="AF1366" s="169"/>
      <c r="AG1366" s="169"/>
      <c r="AH1366" s="169"/>
      <c r="AI1366" s="169"/>
      <c r="AJ1366" s="169"/>
      <c r="AK1366" s="169"/>
    </row>
    <row r="1367" spans="2:37" s="168" customFormat="1" ht="14.25" hidden="1" outlineLevel="2">
      <c r="B1367" s="168" t="s">
        <v>2</v>
      </c>
      <c r="D1367" s="5" t="s">
        <v>92</v>
      </c>
      <c r="E1367" s="171">
        <v>0</v>
      </c>
      <c r="F1367" s="171">
        <v>0</v>
      </c>
      <c r="G1367" s="171">
        <v>0</v>
      </c>
      <c r="H1367" s="171">
        <v>0</v>
      </c>
      <c r="I1367" s="171">
        <v>0</v>
      </c>
      <c r="J1367" s="171">
        <v>0</v>
      </c>
      <c r="K1367" s="171">
        <v>0</v>
      </c>
      <c r="L1367" s="171">
        <v>0</v>
      </c>
      <c r="M1367" s="171">
        <v>0</v>
      </c>
      <c r="N1367" s="171">
        <v>0</v>
      </c>
      <c r="O1367" s="171">
        <v>0</v>
      </c>
      <c r="P1367" s="171">
        <v>0</v>
      </c>
      <c r="Q1367" s="171">
        <v>0</v>
      </c>
      <c r="R1367" s="171">
        <v>0</v>
      </c>
      <c r="S1367" s="171">
        <v>0</v>
      </c>
      <c r="T1367" s="171">
        <v>0</v>
      </c>
      <c r="U1367" s="171">
        <v>0</v>
      </c>
      <c r="V1367" s="171">
        <v>0</v>
      </c>
      <c r="W1367" s="171">
        <v>0</v>
      </c>
      <c r="X1367" s="171">
        <v>0</v>
      </c>
      <c r="Y1367" s="171">
        <v>0</v>
      </c>
      <c r="Z1367" s="171">
        <v>0</v>
      </c>
      <c r="AA1367" s="169"/>
      <c r="AB1367" s="169"/>
      <c r="AC1367" s="169"/>
      <c r="AD1367" s="169"/>
      <c r="AE1367" s="169"/>
      <c r="AF1367" s="169"/>
      <c r="AG1367" s="169"/>
      <c r="AH1367" s="169"/>
      <c r="AI1367" s="169"/>
      <c r="AJ1367" s="169"/>
      <c r="AK1367" s="169"/>
    </row>
    <row r="1368" spans="2:37" s="168" customFormat="1" ht="14.25" hidden="1" outlineLevel="2">
      <c r="B1368" s="168" t="s">
        <v>2</v>
      </c>
      <c r="D1368" s="5" t="s">
        <v>93</v>
      </c>
      <c r="E1368" s="171">
        <v>0</v>
      </c>
      <c r="F1368" s="171">
        <v>0</v>
      </c>
      <c r="G1368" s="171">
        <v>0</v>
      </c>
      <c r="H1368" s="171">
        <v>0</v>
      </c>
      <c r="I1368" s="171">
        <v>0</v>
      </c>
      <c r="J1368" s="171">
        <v>0</v>
      </c>
      <c r="K1368" s="171">
        <v>0</v>
      </c>
      <c r="L1368" s="171">
        <v>0</v>
      </c>
      <c r="M1368" s="171">
        <v>0</v>
      </c>
      <c r="N1368" s="171">
        <v>0</v>
      </c>
      <c r="O1368" s="171">
        <v>0</v>
      </c>
      <c r="P1368" s="171">
        <v>0</v>
      </c>
      <c r="Q1368" s="171">
        <v>0</v>
      </c>
      <c r="R1368" s="171">
        <v>0</v>
      </c>
      <c r="S1368" s="171">
        <v>0</v>
      </c>
      <c r="T1368" s="171">
        <v>0</v>
      </c>
      <c r="U1368" s="171">
        <v>0</v>
      </c>
      <c r="V1368" s="171">
        <v>0</v>
      </c>
      <c r="W1368" s="171">
        <v>0</v>
      </c>
      <c r="X1368" s="171">
        <v>0</v>
      </c>
      <c r="Y1368" s="171">
        <v>0</v>
      </c>
      <c r="Z1368" s="171">
        <v>0</v>
      </c>
      <c r="AA1368" s="169"/>
      <c r="AB1368" s="169"/>
      <c r="AC1368" s="169"/>
      <c r="AD1368" s="169"/>
      <c r="AE1368" s="169"/>
      <c r="AF1368" s="169"/>
      <c r="AG1368" s="169"/>
      <c r="AH1368" s="169"/>
      <c r="AI1368" s="169"/>
      <c r="AJ1368" s="169"/>
      <c r="AK1368" s="169"/>
    </row>
    <row r="1369" spans="2:37" s="168" customFormat="1" ht="14.25" hidden="1" outlineLevel="2">
      <c r="B1369" s="168" t="s">
        <v>2</v>
      </c>
      <c r="D1369" s="5" t="s">
        <v>94</v>
      </c>
      <c r="E1369" s="171">
        <v>0</v>
      </c>
      <c r="F1369" s="171">
        <v>0</v>
      </c>
      <c r="G1369" s="171">
        <v>0</v>
      </c>
      <c r="H1369" s="171">
        <v>0</v>
      </c>
      <c r="I1369" s="171">
        <v>0</v>
      </c>
      <c r="J1369" s="171">
        <v>0</v>
      </c>
      <c r="K1369" s="171">
        <v>0</v>
      </c>
      <c r="L1369" s="171">
        <v>0</v>
      </c>
      <c r="M1369" s="171">
        <v>0</v>
      </c>
      <c r="N1369" s="171">
        <v>0</v>
      </c>
      <c r="O1369" s="171">
        <v>0</v>
      </c>
      <c r="P1369" s="171">
        <v>0</v>
      </c>
      <c r="Q1369" s="171">
        <v>0</v>
      </c>
      <c r="R1369" s="171">
        <v>0</v>
      </c>
      <c r="S1369" s="171">
        <v>0</v>
      </c>
      <c r="T1369" s="171">
        <v>0</v>
      </c>
      <c r="U1369" s="171">
        <v>0</v>
      </c>
      <c r="V1369" s="171">
        <v>0</v>
      </c>
      <c r="W1369" s="171">
        <v>0</v>
      </c>
      <c r="X1369" s="171">
        <v>0</v>
      </c>
      <c r="Y1369" s="171">
        <v>0</v>
      </c>
      <c r="Z1369" s="171">
        <v>0</v>
      </c>
      <c r="AA1369" s="169"/>
      <c r="AB1369" s="169"/>
      <c r="AC1369" s="169"/>
      <c r="AD1369" s="169"/>
      <c r="AE1369" s="169"/>
      <c r="AF1369" s="169"/>
      <c r="AG1369" s="169"/>
      <c r="AH1369" s="169"/>
      <c r="AI1369" s="169"/>
      <c r="AJ1369" s="169"/>
      <c r="AK1369" s="169"/>
    </row>
    <row r="1370" spans="2:37" s="168" customFormat="1" ht="14.25" hidden="1" outlineLevel="2">
      <c r="B1370" s="168" t="s">
        <v>2</v>
      </c>
      <c r="D1370" s="5" t="s">
        <v>95</v>
      </c>
      <c r="E1370" s="171">
        <v>0</v>
      </c>
      <c r="F1370" s="171">
        <v>0</v>
      </c>
      <c r="G1370" s="171">
        <v>0</v>
      </c>
      <c r="H1370" s="171">
        <v>0</v>
      </c>
      <c r="I1370" s="171">
        <v>0</v>
      </c>
      <c r="J1370" s="171">
        <v>0</v>
      </c>
      <c r="K1370" s="171">
        <v>0</v>
      </c>
      <c r="L1370" s="171">
        <v>0</v>
      </c>
      <c r="M1370" s="171">
        <v>0</v>
      </c>
      <c r="N1370" s="171">
        <v>0</v>
      </c>
      <c r="O1370" s="171">
        <v>0</v>
      </c>
      <c r="P1370" s="171">
        <v>0</v>
      </c>
      <c r="Q1370" s="171">
        <v>0</v>
      </c>
      <c r="R1370" s="171">
        <v>0</v>
      </c>
      <c r="S1370" s="171">
        <v>0</v>
      </c>
      <c r="T1370" s="171">
        <v>0</v>
      </c>
      <c r="U1370" s="171">
        <v>0</v>
      </c>
      <c r="V1370" s="171">
        <v>0</v>
      </c>
      <c r="W1370" s="171">
        <v>0</v>
      </c>
      <c r="X1370" s="171">
        <v>0</v>
      </c>
      <c r="Y1370" s="171">
        <v>0</v>
      </c>
      <c r="Z1370" s="171">
        <v>0</v>
      </c>
      <c r="AA1370" s="169"/>
      <c r="AB1370" s="169"/>
      <c r="AC1370" s="169"/>
      <c r="AD1370" s="169"/>
      <c r="AE1370" s="169"/>
      <c r="AF1370" s="169"/>
      <c r="AG1370" s="169"/>
      <c r="AH1370" s="169"/>
      <c r="AI1370" s="169"/>
      <c r="AJ1370" s="169"/>
      <c r="AK1370" s="169"/>
    </row>
    <row r="1371" spans="2:37" s="168" customFormat="1" ht="14.25" hidden="1" outlineLevel="2">
      <c r="B1371" s="168" t="s">
        <v>2</v>
      </c>
      <c r="D1371" s="170" t="s">
        <v>255</v>
      </c>
      <c r="E1371" s="171">
        <f t="shared" ref="E1371:U1371" si="363">SUM(E1321:E1370)</f>
        <v>0</v>
      </c>
      <c r="F1371" s="171">
        <f t="shared" si="363"/>
        <v>0</v>
      </c>
      <c r="G1371" s="171">
        <f t="shared" si="363"/>
        <v>0</v>
      </c>
      <c r="H1371" s="171">
        <f t="shared" si="363"/>
        <v>0</v>
      </c>
      <c r="I1371" s="171">
        <f t="shared" si="363"/>
        <v>0</v>
      </c>
      <c r="J1371" s="171">
        <f t="shared" si="363"/>
        <v>0</v>
      </c>
      <c r="K1371" s="171">
        <f t="shared" si="363"/>
        <v>0</v>
      </c>
      <c r="L1371" s="171">
        <f t="shared" si="363"/>
        <v>0</v>
      </c>
      <c r="M1371" s="171">
        <f t="shared" si="363"/>
        <v>789451</v>
      </c>
      <c r="N1371" s="171">
        <f t="shared" si="363"/>
        <v>189451</v>
      </c>
      <c r="O1371" s="171">
        <f t="shared" si="363"/>
        <v>466330</v>
      </c>
      <c r="P1371" s="171">
        <f t="shared" si="363"/>
        <v>451294</v>
      </c>
      <c r="Q1371" s="171">
        <f t="shared" si="363"/>
        <v>464979</v>
      </c>
      <c r="R1371" s="171">
        <f t="shared" si="363"/>
        <v>464979</v>
      </c>
      <c r="S1371" s="171">
        <f t="shared" si="363"/>
        <v>755133</v>
      </c>
      <c r="T1371" s="171">
        <f t="shared" si="363"/>
        <v>755133</v>
      </c>
      <c r="U1371" s="171">
        <f t="shared" si="363"/>
        <v>1071312</v>
      </c>
      <c r="V1371" s="171">
        <f>SUM(V1321:V1370)</f>
        <v>1071312</v>
      </c>
      <c r="W1371" s="171">
        <f t="shared" ref="W1371:Z1371" si="364">SUM(W1321:W1370)</f>
        <v>1384576</v>
      </c>
      <c r="X1371" s="171">
        <f t="shared" si="364"/>
        <v>1384576</v>
      </c>
      <c r="Y1371" s="171">
        <f t="shared" si="364"/>
        <v>1614848</v>
      </c>
      <c r="Z1371" s="171">
        <f t="shared" si="364"/>
        <v>1614848</v>
      </c>
      <c r="AA1371" s="169"/>
      <c r="AB1371" s="169"/>
      <c r="AC1371" s="169"/>
      <c r="AD1371" s="169"/>
      <c r="AE1371" s="169"/>
      <c r="AF1371" s="169"/>
      <c r="AG1371" s="169"/>
      <c r="AH1371" s="169"/>
      <c r="AI1371" s="169"/>
      <c r="AJ1371" s="169"/>
      <c r="AK1371" s="169"/>
    </row>
    <row r="1372" spans="2:37" s="168" customFormat="1" ht="14.25" hidden="1" outlineLevel="2">
      <c r="D1372" s="170"/>
      <c r="E1372" s="171"/>
      <c r="F1372" s="171"/>
      <c r="G1372" s="171"/>
      <c r="H1372" s="171"/>
      <c r="I1372" s="171"/>
      <c r="J1372" s="171"/>
      <c r="K1372" s="171"/>
      <c r="L1372" s="171"/>
      <c r="M1372" s="171"/>
      <c r="N1372" s="171"/>
      <c r="O1372" s="171"/>
      <c r="P1372" s="171"/>
      <c r="Q1372" s="171"/>
      <c r="R1372" s="171"/>
      <c r="S1372" s="171"/>
      <c r="T1372" s="171"/>
      <c r="U1372" s="171"/>
      <c r="V1372" s="171"/>
      <c r="W1372" s="171"/>
      <c r="X1372" s="171"/>
      <c r="Y1372" s="171"/>
      <c r="Z1372" s="171"/>
      <c r="AA1372" s="169"/>
      <c r="AB1372" s="169"/>
      <c r="AC1372" s="169"/>
      <c r="AD1372" s="169"/>
      <c r="AE1372" s="169"/>
      <c r="AF1372" s="169"/>
      <c r="AG1372" s="169"/>
      <c r="AH1372" s="169"/>
      <c r="AI1372" s="169"/>
      <c r="AJ1372" s="169"/>
      <c r="AK1372" s="169"/>
    </row>
    <row r="1374" spans="2:37" collapsed="1">
      <c r="B1374" s="574" t="s">
        <v>183</v>
      </c>
      <c r="C1374" s="575"/>
      <c r="D1374" s="576"/>
      <c r="E1374" s="576"/>
      <c r="F1374" s="576"/>
      <c r="G1374" s="576"/>
      <c r="H1374" s="576"/>
      <c r="I1374" s="576"/>
      <c r="J1374" s="576"/>
      <c r="K1374" s="576"/>
      <c r="L1374" s="576"/>
      <c r="M1374" s="576"/>
      <c r="N1374" s="576"/>
      <c r="O1374" s="576"/>
      <c r="P1374" s="576"/>
      <c r="Q1374" s="576"/>
      <c r="R1374" s="576"/>
      <c r="S1374" s="576"/>
      <c r="T1374" s="576"/>
      <c r="U1374" s="576"/>
      <c r="V1374" s="576"/>
      <c r="W1374" s="576"/>
      <c r="X1374" s="576"/>
      <c r="Y1374" s="576"/>
      <c r="Z1374" s="576"/>
    </row>
    <row r="1375" spans="2:37" hidden="1" outlineLevel="1">
      <c r="C1375" s="61"/>
      <c r="D1375" s="62" t="s">
        <v>466</v>
      </c>
      <c r="E1375" s="147"/>
      <c r="F1375" s="148"/>
      <c r="G1375" s="147"/>
      <c r="H1375" s="148"/>
      <c r="I1375" s="147"/>
      <c r="J1375" s="148"/>
      <c r="K1375" s="147"/>
      <c r="L1375" s="148"/>
      <c r="M1375" s="147"/>
      <c r="N1375" s="148"/>
      <c r="O1375" s="147"/>
      <c r="P1375" s="148"/>
      <c r="Q1375" s="147"/>
      <c r="R1375" s="148"/>
      <c r="S1375" s="147"/>
      <c r="T1375" s="148"/>
      <c r="U1375" s="147"/>
      <c r="V1375" s="148"/>
      <c r="W1375" s="147"/>
      <c r="X1375" s="148"/>
      <c r="Y1375" s="147"/>
      <c r="Z1375" s="148"/>
    </row>
    <row r="1376" spans="2:37" hidden="1" outlineLevel="1">
      <c r="C1376" s="61">
        <v>1</v>
      </c>
      <c r="D1376" s="63" t="s">
        <v>123</v>
      </c>
      <c r="E1376" s="9">
        <v>50507244</v>
      </c>
      <c r="F1376" s="9">
        <v>50450490</v>
      </c>
      <c r="G1376" s="9">
        <v>52418934</v>
      </c>
      <c r="H1376" s="9">
        <v>52411405</v>
      </c>
      <c r="I1376" s="9">
        <v>45653737</v>
      </c>
      <c r="J1376" s="9">
        <v>45628893</v>
      </c>
      <c r="K1376" s="9">
        <v>57296857</v>
      </c>
      <c r="L1376" s="9">
        <v>57318127</v>
      </c>
      <c r="M1376" s="9">
        <v>59206210</v>
      </c>
      <c r="N1376" s="9">
        <v>59214171</v>
      </c>
      <c r="O1376" s="9">
        <v>53005679</v>
      </c>
      <c r="P1376" s="9">
        <v>55807668</v>
      </c>
      <c r="Q1376" s="9">
        <v>48004661</v>
      </c>
      <c r="R1376" s="9">
        <v>47999364</v>
      </c>
      <c r="S1376" s="9">
        <v>52389197</v>
      </c>
      <c r="T1376" s="9">
        <v>52425586</v>
      </c>
      <c r="U1376" s="9">
        <v>52403769</v>
      </c>
      <c r="V1376" s="9">
        <v>52449930</v>
      </c>
      <c r="W1376" s="9">
        <v>49889471</v>
      </c>
      <c r="X1376" s="9">
        <v>49915933</v>
      </c>
      <c r="Y1376" s="9">
        <v>49913748</v>
      </c>
      <c r="Z1376" s="9">
        <v>49913748</v>
      </c>
    </row>
    <row r="1377" spans="3:26" hidden="1" outlineLevel="1">
      <c r="C1377" s="61">
        <v>2</v>
      </c>
      <c r="D1377" s="63" t="s">
        <v>124</v>
      </c>
      <c r="E1377" s="9">
        <v>55666997</v>
      </c>
      <c r="F1377" s="9">
        <v>55649690</v>
      </c>
      <c r="G1377" s="9">
        <v>56437441</v>
      </c>
      <c r="H1377" s="9">
        <v>56477242</v>
      </c>
      <c r="I1377" s="9">
        <v>47455774</v>
      </c>
      <c r="J1377" s="9">
        <v>47415112</v>
      </c>
      <c r="K1377" s="9">
        <v>55115772</v>
      </c>
      <c r="L1377" s="9">
        <v>55137068</v>
      </c>
      <c r="M1377" s="9">
        <v>58004031</v>
      </c>
      <c r="N1377" s="9">
        <v>57863767</v>
      </c>
      <c r="O1377" s="9">
        <v>54624673</v>
      </c>
      <c r="P1377" s="9">
        <v>57416239</v>
      </c>
      <c r="Q1377" s="9">
        <v>53324109</v>
      </c>
      <c r="R1377" s="9">
        <v>53360945</v>
      </c>
      <c r="S1377" s="9">
        <v>59290674</v>
      </c>
      <c r="T1377" s="9">
        <v>59256047</v>
      </c>
      <c r="U1377" s="9">
        <v>64178123</v>
      </c>
      <c r="V1377" s="9">
        <v>64294000</v>
      </c>
      <c r="W1377" s="9">
        <v>60944148</v>
      </c>
      <c r="X1377" s="9">
        <v>61055328</v>
      </c>
      <c r="Y1377" s="9">
        <v>66010913</v>
      </c>
      <c r="Z1377" s="9">
        <v>66010913</v>
      </c>
    </row>
    <row r="1378" spans="3:26" hidden="1" outlineLevel="1">
      <c r="C1378" s="61">
        <v>3</v>
      </c>
      <c r="D1378" s="63" t="s">
        <v>125</v>
      </c>
      <c r="E1378" s="9">
        <v>81139502</v>
      </c>
      <c r="F1378" s="9">
        <v>81031744</v>
      </c>
      <c r="G1378" s="9">
        <v>86672162</v>
      </c>
      <c r="H1378" s="9">
        <v>86676457</v>
      </c>
      <c r="I1378" s="9">
        <v>79180880</v>
      </c>
      <c r="J1378" s="9">
        <v>79219422</v>
      </c>
      <c r="K1378" s="9">
        <v>84580626</v>
      </c>
      <c r="L1378" s="9">
        <v>84542067</v>
      </c>
      <c r="M1378" s="9">
        <v>89438947</v>
      </c>
      <c r="N1378" s="9">
        <v>89439698</v>
      </c>
      <c r="O1378" s="9">
        <v>85773022</v>
      </c>
      <c r="P1378" s="9">
        <v>90263002</v>
      </c>
      <c r="Q1378" s="9">
        <v>88421555</v>
      </c>
      <c r="R1378" s="9">
        <v>88504854</v>
      </c>
      <c r="S1378" s="9">
        <v>98660805</v>
      </c>
      <c r="T1378" s="9">
        <v>98919872</v>
      </c>
      <c r="U1378" s="9">
        <v>99833608</v>
      </c>
      <c r="V1378" s="9">
        <v>100034045</v>
      </c>
      <c r="W1378" s="9">
        <v>101459244</v>
      </c>
      <c r="X1378" s="9">
        <v>101608696</v>
      </c>
      <c r="Y1378" s="9">
        <v>106868947</v>
      </c>
      <c r="Z1378" s="9">
        <v>106868947</v>
      </c>
    </row>
    <row r="1379" spans="3:26" hidden="1" outlineLevel="1">
      <c r="C1379" s="61">
        <v>4</v>
      </c>
      <c r="D1379" s="63" t="s">
        <v>126</v>
      </c>
      <c r="E1379" s="9">
        <v>77254682</v>
      </c>
      <c r="F1379" s="9">
        <v>77202124</v>
      </c>
      <c r="G1379" s="9">
        <v>78597024</v>
      </c>
      <c r="H1379" s="9">
        <v>78674259</v>
      </c>
      <c r="I1379" s="9">
        <v>67202665</v>
      </c>
      <c r="J1379" s="9">
        <v>67269885</v>
      </c>
      <c r="K1379" s="9">
        <v>76626025</v>
      </c>
      <c r="L1379" s="9">
        <v>76617768</v>
      </c>
      <c r="M1379" s="9">
        <v>78272280</v>
      </c>
      <c r="N1379" s="9">
        <v>78159676</v>
      </c>
      <c r="O1379" s="9">
        <v>77945686</v>
      </c>
      <c r="P1379" s="9">
        <v>82047392</v>
      </c>
      <c r="Q1379" s="9">
        <v>73904074</v>
      </c>
      <c r="R1379" s="9">
        <v>73941036</v>
      </c>
      <c r="S1379" s="9">
        <v>80563116</v>
      </c>
      <c r="T1379" s="9">
        <v>80657236</v>
      </c>
      <c r="U1379" s="9">
        <v>82650327</v>
      </c>
      <c r="V1379" s="9">
        <v>82718787</v>
      </c>
      <c r="W1379" s="9">
        <v>80277056</v>
      </c>
      <c r="X1379" s="9">
        <v>80345124</v>
      </c>
      <c r="Y1379" s="9">
        <v>84092007</v>
      </c>
      <c r="Z1379" s="9">
        <v>84092007</v>
      </c>
    </row>
    <row r="1380" spans="3:26" hidden="1" outlineLevel="1">
      <c r="C1380" s="61">
        <v>5</v>
      </c>
      <c r="D1380" s="63" t="s">
        <v>127</v>
      </c>
      <c r="E1380" s="9">
        <v>0</v>
      </c>
      <c r="F1380" s="9">
        <v>0</v>
      </c>
      <c r="G1380" s="9">
        <v>0</v>
      </c>
      <c r="H1380" s="9">
        <v>0</v>
      </c>
      <c r="I1380" s="9">
        <v>1585090</v>
      </c>
      <c r="J1380" s="9">
        <v>1580806</v>
      </c>
      <c r="K1380" s="9">
        <v>2189219</v>
      </c>
      <c r="L1380" s="9">
        <v>2182818</v>
      </c>
      <c r="M1380" s="9">
        <v>2339386</v>
      </c>
      <c r="N1380" s="9">
        <v>2337535</v>
      </c>
      <c r="O1380" s="9">
        <v>2558078</v>
      </c>
      <c r="P1380" s="9">
        <v>2691500</v>
      </c>
      <c r="Q1380" s="9">
        <v>2692142</v>
      </c>
      <c r="R1380" s="9">
        <v>2682658</v>
      </c>
      <c r="S1380" s="9">
        <v>3469890</v>
      </c>
      <c r="T1380" s="9">
        <v>3469024</v>
      </c>
      <c r="U1380" s="9">
        <v>3359329</v>
      </c>
      <c r="V1380" s="9">
        <v>3359667</v>
      </c>
      <c r="W1380" s="9">
        <v>2755003</v>
      </c>
      <c r="X1380" s="9">
        <v>2756702</v>
      </c>
      <c r="Y1380" s="9">
        <v>3427960</v>
      </c>
      <c r="Z1380" s="9">
        <v>3427960</v>
      </c>
    </row>
    <row r="1381" spans="3:26" hidden="1" outlineLevel="1">
      <c r="C1381" s="61">
        <v>6</v>
      </c>
      <c r="D1381" s="63" t="s">
        <v>128</v>
      </c>
      <c r="E1381" s="9">
        <v>0</v>
      </c>
      <c r="F1381" s="9">
        <v>0</v>
      </c>
      <c r="G1381" s="9">
        <v>0</v>
      </c>
      <c r="H1381" s="9">
        <v>0</v>
      </c>
      <c r="I1381" s="9">
        <v>0</v>
      </c>
      <c r="J1381" s="9">
        <v>0</v>
      </c>
      <c r="K1381" s="9">
        <v>0</v>
      </c>
      <c r="L1381" s="9">
        <v>0</v>
      </c>
      <c r="M1381" s="9">
        <v>0</v>
      </c>
      <c r="N1381" s="9">
        <v>0</v>
      </c>
      <c r="O1381" s="9">
        <v>0</v>
      </c>
      <c r="P1381" s="9">
        <v>0</v>
      </c>
      <c r="Q1381" s="9">
        <v>0</v>
      </c>
      <c r="R1381" s="9">
        <v>0</v>
      </c>
      <c r="S1381" s="9">
        <v>113725</v>
      </c>
      <c r="T1381" s="9">
        <v>113725</v>
      </c>
      <c r="U1381" s="9">
        <v>444776</v>
      </c>
      <c r="V1381" s="9">
        <v>445770</v>
      </c>
      <c r="W1381" s="9">
        <v>234506</v>
      </c>
      <c r="X1381" s="9">
        <v>236494</v>
      </c>
      <c r="Y1381" s="9">
        <v>791394</v>
      </c>
      <c r="Z1381" s="9">
        <v>791394</v>
      </c>
    </row>
    <row r="1382" spans="3:26" hidden="1" outlineLevel="1">
      <c r="C1382" s="61">
        <v>7</v>
      </c>
      <c r="D1382" s="63" t="s">
        <v>129</v>
      </c>
      <c r="E1382" s="9">
        <v>32518970</v>
      </c>
      <c r="F1382" s="9">
        <v>37955679</v>
      </c>
      <c r="G1382" s="9">
        <v>42686026</v>
      </c>
      <c r="H1382" s="9">
        <v>42707282</v>
      </c>
      <c r="I1382" s="9">
        <v>38851989</v>
      </c>
      <c r="J1382" s="9">
        <v>38851989</v>
      </c>
      <c r="K1382" s="9">
        <v>44539791</v>
      </c>
      <c r="L1382" s="9">
        <v>44547205</v>
      </c>
      <c r="M1382" s="9">
        <v>48690070</v>
      </c>
      <c r="N1382" s="9">
        <v>48521837</v>
      </c>
      <c r="O1382" s="9">
        <v>52766445</v>
      </c>
      <c r="P1382" s="9">
        <v>55583758</v>
      </c>
      <c r="Q1382" s="9">
        <v>54011335</v>
      </c>
      <c r="R1382" s="9">
        <v>53982426</v>
      </c>
      <c r="S1382" s="9">
        <v>75114700</v>
      </c>
      <c r="T1382" s="9">
        <v>75205343</v>
      </c>
      <c r="U1382" s="9">
        <v>81265316</v>
      </c>
      <c r="V1382" s="9">
        <v>81321064</v>
      </c>
      <c r="W1382" s="9">
        <v>84269485</v>
      </c>
      <c r="X1382" s="9">
        <v>84312362</v>
      </c>
      <c r="Y1382" s="9">
        <v>85505489</v>
      </c>
      <c r="Z1382" s="9">
        <v>85505489</v>
      </c>
    </row>
    <row r="1383" spans="3:26" hidden="1" outlineLevel="1">
      <c r="C1383" s="61">
        <v>8</v>
      </c>
      <c r="D1383" s="63" t="s">
        <v>405</v>
      </c>
      <c r="E1383" s="9">
        <v>29271762</v>
      </c>
      <c r="F1383" s="9">
        <v>29329128</v>
      </c>
      <c r="G1383" s="9">
        <v>30185353</v>
      </c>
      <c r="H1383" s="9">
        <v>30195425</v>
      </c>
      <c r="I1383" s="9">
        <v>27152233</v>
      </c>
      <c r="J1383" s="9">
        <v>27095910</v>
      </c>
      <c r="K1383" s="9">
        <v>31716382</v>
      </c>
      <c r="L1383" s="9">
        <v>31717635</v>
      </c>
      <c r="M1383" s="9">
        <v>34941370</v>
      </c>
      <c r="N1383" s="9">
        <v>34943539</v>
      </c>
      <c r="O1383" s="9">
        <v>35365514</v>
      </c>
      <c r="P1383" s="9">
        <v>37276285</v>
      </c>
      <c r="Q1383" s="9">
        <v>37152466</v>
      </c>
      <c r="R1383" s="9">
        <v>37136433</v>
      </c>
      <c r="S1383" s="9">
        <v>49774957</v>
      </c>
      <c r="T1383" s="9">
        <v>49819629</v>
      </c>
      <c r="U1383" s="9">
        <v>59412394</v>
      </c>
      <c r="V1383" s="9">
        <v>59463447</v>
      </c>
      <c r="W1383" s="9">
        <v>60018289</v>
      </c>
      <c r="X1383" s="9">
        <v>60044503</v>
      </c>
      <c r="Y1383" s="9">
        <v>61648047</v>
      </c>
      <c r="Z1383" s="9">
        <v>61648047</v>
      </c>
    </row>
    <row r="1384" spans="3:26" hidden="1" outlineLevel="1">
      <c r="C1384" s="61">
        <v>9</v>
      </c>
      <c r="D1384" s="63" t="s">
        <v>406</v>
      </c>
      <c r="E1384" s="9">
        <v>45542833</v>
      </c>
      <c r="F1384" s="9">
        <v>45982852</v>
      </c>
      <c r="G1384" s="9">
        <v>53559497</v>
      </c>
      <c r="H1384" s="9">
        <v>53631036</v>
      </c>
      <c r="I1384" s="9">
        <v>48924372</v>
      </c>
      <c r="J1384" s="9">
        <v>48928415</v>
      </c>
      <c r="K1384" s="9">
        <v>59526212</v>
      </c>
      <c r="L1384" s="9">
        <v>59549384</v>
      </c>
      <c r="M1384" s="9">
        <v>64558392</v>
      </c>
      <c r="N1384" s="9">
        <v>64571481</v>
      </c>
      <c r="O1384" s="9">
        <v>64440391</v>
      </c>
      <c r="P1384" s="9">
        <v>67624940</v>
      </c>
      <c r="Q1384" s="9">
        <v>68497601</v>
      </c>
      <c r="R1384" s="9">
        <v>67992525</v>
      </c>
      <c r="S1384" s="9">
        <v>90067318</v>
      </c>
      <c r="T1384" s="9">
        <v>90153263</v>
      </c>
      <c r="U1384" s="9">
        <v>84604966</v>
      </c>
      <c r="V1384" s="9">
        <v>84674934</v>
      </c>
      <c r="W1384" s="9">
        <v>86052229</v>
      </c>
      <c r="X1384" s="9">
        <v>86125276</v>
      </c>
      <c r="Y1384" s="9">
        <v>94071628</v>
      </c>
      <c r="Z1384" s="9">
        <v>94071628</v>
      </c>
    </row>
    <row r="1385" spans="3:26" hidden="1" outlineLevel="1">
      <c r="C1385" s="61">
        <v>10</v>
      </c>
      <c r="D1385" s="63" t="s">
        <v>407</v>
      </c>
      <c r="E1385" s="9">
        <v>0</v>
      </c>
      <c r="F1385" s="9">
        <v>0</v>
      </c>
      <c r="G1385" s="9">
        <v>0</v>
      </c>
      <c r="H1385" s="9">
        <v>0</v>
      </c>
      <c r="I1385" s="9">
        <v>0</v>
      </c>
      <c r="J1385" s="9">
        <v>0</v>
      </c>
      <c r="K1385" s="9">
        <v>0</v>
      </c>
      <c r="L1385" s="9">
        <v>0</v>
      </c>
      <c r="M1385" s="9">
        <v>0</v>
      </c>
      <c r="N1385" s="9">
        <v>0</v>
      </c>
      <c r="O1385" s="9">
        <v>0</v>
      </c>
      <c r="P1385" s="9">
        <v>0</v>
      </c>
      <c r="Q1385" s="9">
        <v>0</v>
      </c>
      <c r="R1385" s="9">
        <v>0</v>
      </c>
      <c r="S1385" s="9">
        <v>0</v>
      </c>
      <c r="T1385" s="9">
        <v>0</v>
      </c>
      <c r="U1385" s="9">
        <v>17133251</v>
      </c>
      <c r="V1385" s="9">
        <v>17141272</v>
      </c>
      <c r="W1385" s="9">
        <v>19260874</v>
      </c>
      <c r="X1385" s="9">
        <v>19270227</v>
      </c>
      <c r="Y1385" s="9">
        <v>21092793</v>
      </c>
      <c r="Z1385" s="9">
        <v>21092793</v>
      </c>
    </row>
    <row r="1386" spans="3:26" hidden="1" outlineLevel="1">
      <c r="C1386" s="61">
        <v>11</v>
      </c>
      <c r="D1386" s="63" t="s">
        <v>420</v>
      </c>
      <c r="E1386" s="9"/>
      <c r="F1386" s="9"/>
      <c r="G1386" s="9"/>
      <c r="H1386" s="9"/>
      <c r="I1386" s="9"/>
      <c r="J1386" s="9"/>
      <c r="K1386" s="9"/>
      <c r="L1386" s="9"/>
      <c r="M1386" s="9"/>
      <c r="N1386" s="9"/>
      <c r="O1386" s="9"/>
      <c r="P1386" s="9"/>
      <c r="S1386" s="9"/>
      <c r="T1386" s="9"/>
      <c r="U1386" s="9"/>
      <c r="V1386" s="9"/>
      <c r="W1386" s="9">
        <v>1967138</v>
      </c>
      <c r="X1386" s="9">
        <v>1967138</v>
      </c>
      <c r="Y1386" s="9">
        <v>6226411</v>
      </c>
      <c r="Z1386" s="9">
        <v>6226411</v>
      </c>
    </row>
    <row r="1387" spans="3:26" hidden="1" outlineLevel="1">
      <c r="C1387" s="61">
        <v>12</v>
      </c>
      <c r="D1387" s="63" t="s">
        <v>421</v>
      </c>
      <c r="E1387" s="107"/>
      <c r="F1387" s="107"/>
      <c r="G1387" s="107"/>
      <c r="H1387" s="107"/>
      <c r="I1387" s="107"/>
      <c r="J1387" s="107"/>
      <c r="K1387" s="107"/>
      <c r="L1387" s="107"/>
      <c r="M1387" s="107"/>
      <c r="N1387" s="107"/>
      <c r="O1387" s="107"/>
      <c r="P1387" s="107"/>
      <c r="Q1387" s="107"/>
      <c r="R1387" s="107"/>
      <c r="S1387" s="107"/>
      <c r="T1387" s="107"/>
      <c r="U1387" s="107"/>
      <c r="V1387" s="107"/>
      <c r="W1387" s="107">
        <v>2437083</v>
      </c>
      <c r="X1387" s="107">
        <v>2446469</v>
      </c>
      <c r="Y1387" s="107">
        <v>6177910</v>
      </c>
      <c r="Z1387" s="107">
        <v>6177910</v>
      </c>
    </row>
    <row r="1388" spans="3:26" hidden="1" outlineLevel="1">
      <c r="C1388" s="61"/>
      <c r="D1388" s="64" t="s">
        <v>98</v>
      </c>
      <c r="E1388" s="98">
        <f t="shared" ref="E1388:Z1388" si="365">SUM(E1376:E1387)</f>
        <v>371901990</v>
      </c>
      <c r="F1388" s="98">
        <f t="shared" si="365"/>
        <v>377601707</v>
      </c>
      <c r="G1388" s="98">
        <f t="shared" si="365"/>
        <v>400556437</v>
      </c>
      <c r="H1388" s="98">
        <f t="shared" si="365"/>
        <v>400773106</v>
      </c>
      <c r="I1388" s="98">
        <f t="shared" si="365"/>
        <v>356006740</v>
      </c>
      <c r="J1388" s="98">
        <f t="shared" si="365"/>
        <v>355990432</v>
      </c>
      <c r="K1388" s="98">
        <f t="shared" si="365"/>
        <v>411590884</v>
      </c>
      <c r="L1388" s="98">
        <f t="shared" si="365"/>
        <v>411612072</v>
      </c>
      <c r="M1388" s="98">
        <f t="shared" si="365"/>
        <v>435450686</v>
      </c>
      <c r="N1388" s="98">
        <f t="shared" si="365"/>
        <v>435051704</v>
      </c>
      <c r="O1388" s="98">
        <f t="shared" si="365"/>
        <v>426479488</v>
      </c>
      <c r="P1388" s="98">
        <f t="shared" si="365"/>
        <v>448710784</v>
      </c>
      <c r="Q1388" s="98">
        <f t="shared" si="365"/>
        <v>426007943</v>
      </c>
      <c r="R1388" s="98">
        <f t="shared" si="365"/>
        <v>425600241</v>
      </c>
      <c r="S1388" s="98">
        <f t="shared" si="365"/>
        <v>509444382</v>
      </c>
      <c r="T1388" s="98">
        <f t="shared" si="365"/>
        <v>510019725</v>
      </c>
      <c r="U1388" s="98">
        <f t="shared" si="365"/>
        <v>545285859</v>
      </c>
      <c r="V1388" s="98">
        <f t="shared" si="365"/>
        <v>545902916</v>
      </c>
      <c r="W1388" s="98">
        <f t="shared" si="365"/>
        <v>549564526</v>
      </c>
      <c r="X1388" s="98">
        <f t="shared" si="365"/>
        <v>550084252</v>
      </c>
      <c r="Y1388" s="98">
        <f t="shared" si="365"/>
        <v>585827247</v>
      </c>
      <c r="Z1388" s="98">
        <f t="shared" si="365"/>
        <v>585827247</v>
      </c>
    </row>
    <row r="1389" spans="3:26" hidden="1" outlineLevel="1">
      <c r="C1389" s="61"/>
      <c r="D1389" s="65" t="s">
        <v>130</v>
      </c>
      <c r="E1389" s="95">
        <f t="shared" ref="E1389:Z1389" si="366">E1388/E$1431</f>
        <v>0.73011586702085096</v>
      </c>
      <c r="F1389" s="95">
        <f t="shared" si="366"/>
        <v>0.73322201483788041</v>
      </c>
      <c r="G1389" s="95">
        <f t="shared" si="366"/>
        <v>0.73276071959294031</v>
      </c>
      <c r="H1389" s="95">
        <f t="shared" si="366"/>
        <v>0.73280526733645079</v>
      </c>
      <c r="I1389" s="95">
        <f t="shared" si="366"/>
        <v>0.73014763399995086</v>
      </c>
      <c r="J1389" s="95">
        <f t="shared" si="366"/>
        <v>0.7302171433698792</v>
      </c>
      <c r="K1389" s="95">
        <f t="shared" si="366"/>
        <v>0.74081127629296628</v>
      </c>
      <c r="L1389" s="95">
        <f t="shared" si="366"/>
        <v>0.74088426295714704</v>
      </c>
      <c r="M1389" s="95">
        <f t="shared" si="366"/>
        <v>0.74580282288963828</v>
      </c>
      <c r="N1389" s="95">
        <f t="shared" si="366"/>
        <v>0.74575110678210144</v>
      </c>
      <c r="O1389" s="95">
        <f t="shared" si="366"/>
        <v>0.73651600608201173</v>
      </c>
      <c r="P1389" s="95">
        <f t="shared" si="366"/>
        <v>0.75146046608078743</v>
      </c>
      <c r="Q1389" s="95">
        <f t="shared" si="366"/>
        <v>0.74949766735164203</v>
      </c>
      <c r="R1389" s="95">
        <f t="shared" si="366"/>
        <v>0.74948578849925596</v>
      </c>
      <c r="S1389" s="95">
        <f t="shared" si="366"/>
        <v>0.76986688878126708</v>
      </c>
      <c r="T1389" s="95">
        <f t="shared" si="366"/>
        <v>0.76996205101956205</v>
      </c>
      <c r="U1389" s="95">
        <f t="shared" si="366"/>
        <v>0.77247355836461218</v>
      </c>
      <c r="V1389" s="95">
        <f t="shared" si="366"/>
        <v>0.77252105191406573</v>
      </c>
      <c r="W1389" s="95">
        <f t="shared" si="366"/>
        <v>0.76875607819521663</v>
      </c>
      <c r="X1389" s="95">
        <f t="shared" si="366"/>
        <v>0.76880535880250855</v>
      </c>
      <c r="Y1389" s="95">
        <f t="shared" si="366"/>
        <v>0.77335909973486106</v>
      </c>
      <c r="Z1389" s="95">
        <f t="shared" si="366"/>
        <v>0.77335909973486106</v>
      </c>
    </row>
    <row r="1390" spans="3:26" hidden="1" outlineLevel="1">
      <c r="C1390" s="61"/>
      <c r="D1390" s="66" t="s">
        <v>131</v>
      </c>
      <c r="E1390" s="9"/>
      <c r="F1390" s="9">
        <f>F1388+E1388</f>
        <v>749503697</v>
      </c>
      <c r="G1390" s="9"/>
      <c r="H1390" s="9">
        <f>H1388+G1388</f>
        <v>801329543</v>
      </c>
      <c r="I1390" s="9"/>
      <c r="J1390" s="9">
        <f>J1388+I1388</f>
        <v>711997172</v>
      </c>
      <c r="K1390" s="9"/>
      <c r="L1390" s="9">
        <f>L1388+K1388</f>
        <v>823202956</v>
      </c>
      <c r="M1390" s="9"/>
      <c r="N1390" s="9">
        <f>N1388+M1388</f>
        <v>870502390</v>
      </c>
      <c r="O1390" s="9"/>
      <c r="P1390" s="9">
        <f>P1388+O1388</f>
        <v>875190272</v>
      </c>
      <c r="R1390" s="9">
        <f>R1388+Q1388</f>
        <v>851608184</v>
      </c>
      <c r="T1390" s="9">
        <f>T1388+S1388</f>
        <v>1019464107</v>
      </c>
      <c r="U1390" s="10"/>
      <c r="V1390" s="9">
        <f>V1388+U1388</f>
        <v>1091188775</v>
      </c>
      <c r="W1390" s="10"/>
      <c r="X1390" s="9">
        <f>X1388+W1388</f>
        <v>1099648778</v>
      </c>
      <c r="Y1390" s="10"/>
      <c r="Z1390" s="9">
        <f>Z1388+Y1388</f>
        <v>1171654494</v>
      </c>
    </row>
    <row r="1391" spans="3:26" hidden="1" outlineLevel="1">
      <c r="C1391" s="61"/>
      <c r="D1391" s="63"/>
      <c r="U1391" s="10"/>
      <c r="V1391" s="10"/>
      <c r="W1391" s="10"/>
      <c r="X1391" s="10"/>
      <c r="Y1391" s="10"/>
      <c r="Z1391" s="10"/>
    </row>
    <row r="1392" spans="3:26" hidden="1" outlineLevel="1">
      <c r="C1392" s="61"/>
      <c r="D1392" s="67"/>
      <c r="U1392" s="10"/>
      <c r="V1392" s="10"/>
      <c r="W1392" s="10"/>
      <c r="X1392" s="10"/>
      <c r="Y1392" s="10"/>
      <c r="Z1392" s="10"/>
    </row>
    <row r="1393" spans="3:26" hidden="1" outlineLevel="1">
      <c r="U1393" s="10"/>
      <c r="V1393" s="10"/>
      <c r="W1393" s="10"/>
      <c r="X1393" s="10"/>
      <c r="Y1393" s="10"/>
      <c r="Z1393" s="10"/>
    </row>
    <row r="1394" spans="3:26" hidden="1" outlineLevel="1">
      <c r="C1394" s="61"/>
      <c r="D1394" s="62" t="s">
        <v>473</v>
      </c>
      <c r="E1394" s="147"/>
      <c r="F1394" s="148"/>
      <c r="G1394" s="147"/>
      <c r="H1394" s="148"/>
      <c r="I1394" s="147"/>
      <c r="J1394" s="148"/>
      <c r="K1394" s="147"/>
      <c r="L1394" s="148"/>
      <c r="M1394" s="147"/>
      <c r="N1394" s="148"/>
      <c r="O1394" s="147"/>
      <c r="P1394" s="148"/>
      <c r="Q1394" s="147"/>
      <c r="R1394" s="148"/>
      <c r="S1394" s="147"/>
      <c r="T1394" s="148"/>
      <c r="U1394" s="147"/>
      <c r="V1394" s="148"/>
      <c r="W1394" s="147"/>
      <c r="X1394" s="148"/>
      <c r="Y1394" s="147"/>
      <c r="Z1394" s="148"/>
    </row>
    <row r="1395" spans="3:26" hidden="1" outlineLevel="1">
      <c r="C1395" s="61">
        <v>1</v>
      </c>
      <c r="D1395" s="63" t="s">
        <v>123</v>
      </c>
      <c r="E1395" s="9">
        <v>21752130</v>
      </c>
      <c r="F1395" s="9">
        <v>21741530</v>
      </c>
      <c r="G1395" s="9">
        <v>21862812</v>
      </c>
      <c r="H1395" s="9">
        <v>21859671</v>
      </c>
      <c r="I1395" s="9">
        <v>19643509</v>
      </c>
      <c r="J1395" s="9">
        <v>19632819</v>
      </c>
      <c r="K1395" s="9">
        <v>23310875</v>
      </c>
      <c r="L1395" s="9">
        <v>23319529</v>
      </c>
      <c r="M1395" s="9">
        <v>24793719</v>
      </c>
      <c r="N1395" s="9">
        <v>24797053</v>
      </c>
      <c r="O1395" s="9">
        <v>24034648</v>
      </c>
      <c r="P1395" s="9">
        <v>23387397</v>
      </c>
      <c r="Q1395" s="9">
        <v>22335115</v>
      </c>
      <c r="R1395" s="9">
        <v>22332651</v>
      </c>
      <c r="S1395" s="9">
        <v>23496992</v>
      </c>
      <c r="T1395" s="9">
        <v>23513313</v>
      </c>
      <c r="U1395" s="9">
        <v>25533802</v>
      </c>
      <c r="V1395" s="9">
        <v>25543705</v>
      </c>
      <c r="W1395" s="9">
        <v>24174388</v>
      </c>
      <c r="X1395" s="9">
        <v>24180012</v>
      </c>
      <c r="Y1395" s="9">
        <v>26255345</v>
      </c>
      <c r="Z1395" s="9">
        <v>26255345</v>
      </c>
    </row>
    <row r="1396" spans="3:26" hidden="1" outlineLevel="1">
      <c r="C1396" s="61">
        <v>2</v>
      </c>
      <c r="D1396" s="63" t="s">
        <v>124</v>
      </c>
      <c r="E1396" s="9">
        <v>15789424</v>
      </c>
      <c r="F1396" s="9">
        <v>15791192</v>
      </c>
      <c r="G1396" s="9">
        <v>15565822</v>
      </c>
      <c r="H1396" s="9">
        <v>15576800</v>
      </c>
      <c r="I1396" s="9">
        <v>13989766</v>
      </c>
      <c r="J1396" s="9">
        <v>13977779</v>
      </c>
      <c r="K1396" s="9">
        <v>15125277</v>
      </c>
      <c r="L1396" s="9">
        <v>15131122</v>
      </c>
      <c r="M1396" s="9">
        <v>15086498</v>
      </c>
      <c r="N1396" s="9">
        <v>15050016</v>
      </c>
      <c r="O1396" s="9">
        <v>15302068</v>
      </c>
      <c r="P1396" s="9">
        <v>14865128</v>
      </c>
      <c r="Q1396" s="9">
        <v>12399217</v>
      </c>
      <c r="R1396" s="9">
        <v>12407782</v>
      </c>
      <c r="S1396" s="9">
        <v>12817227</v>
      </c>
      <c r="T1396" s="9">
        <v>12809741</v>
      </c>
      <c r="U1396" s="9">
        <v>12205576</v>
      </c>
      <c r="V1396" s="9">
        <v>12230436</v>
      </c>
      <c r="W1396" s="9">
        <v>11761834</v>
      </c>
      <c r="X1396" s="9">
        <v>11785466</v>
      </c>
      <c r="Y1396" s="9">
        <v>11800064</v>
      </c>
      <c r="Z1396" s="9">
        <v>11800064</v>
      </c>
    </row>
    <row r="1397" spans="3:26" hidden="1" outlineLevel="1">
      <c r="C1397" s="61">
        <v>3</v>
      </c>
      <c r="D1397" s="63" t="s">
        <v>125</v>
      </c>
      <c r="E1397" s="9">
        <v>16869426</v>
      </c>
      <c r="F1397" s="9">
        <v>16849300</v>
      </c>
      <c r="G1397" s="9">
        <v>18984735</v>
      </c>
      <c r="H1397" s="9">
        <v>18985675</v>
      </c>
      <c r="I1397" s="9">
        <v>16505683</v>
      </c>
      <c r="J1397" s="9">
        <v>16513717</v>
      </c>
      <c r="K1397" s="9">
        <v>16847713</v>
      </c>
      <c r="L1397" s="9">
        <v>16840032</v>
      </c>
      <c r="M1397" s="9">
        <v>16124669</v>
      </c>
      <c r="N1397" s="9">
        <v>16124805</v>
      </c>
      <c r="O1397" s="9">
        <v>16664096</v>
      </c>
      <c r="P1397" s="9">
        <v>16207404</v>
      </c>
      <c r="Q1397" s="9">
        <v>16275165</v>
      </c>
      <c r="R1397" s="9">
        <v>16290497</v>
      </c>
      <c r="S1397" s="9">
        <v>18033148</v>
      </c>
      <c r="T1397" s="9">
        <v>18080500</v>
      </c>
      <c r="U1397" s="9">
        <v>19964640</v>
      </c>
      <c r="V1397" s="9">
        <v>20007641</v>
      </c>
      <c r="W1397" s="9">
        <v>19617119</v>
      </c>
      <c r="X1397" s="9">
        <v>19648885</v>
      </c>
      <c r="Y1397" s="9">
        <v>20951508</v>
      </c>
      <c r="Z1397" s="9">
        <v>20951508</v>
      </c>
    </row>
    <row r="1398" spans="3:26" hidden="1" outlineLevel="1">
      <c r="C1398" s="61">
        <v>4</v>
      </c>
      <c r="D1398" s="63" t="s">
        <v>126</v>
      </c>
      <c r="E1398" s="9">
        <v>16835548</v>
      </c>
      <c r="F1398" s="9">
        <v>16825732</v>
      </c>
      <c r="G1398" s="9">
        <v>16020050</v>
      </c>
      <c r="H1398" s="9">
        <v>16035793</v>
      </c>
      <c r="I1398" s="9">
        <v>14014808</v>
      </c>
      <c r="J1398" s="9">
        <v>14028826</v>
      </c>
      <c r="K1398" s="9">
        <v>15088288</v>
      </c>
      <c r="L1398" s="9">
        <v>15086662</v>
      </c>
      <c r="M1398" s="9">
        <v>14629767</v>
      </c>
      <c r="N1398" s="9">
        <v>14608721</v>
      </c>
      <c r="O1398" s="9">
        <v>15832785</v>
      </c>
      <c r="P1398" s="9">
        <v>15402907</v>
      </c>
      <c r="Q1398" s="9">
        <v>15012030</v>
      </c>
      <c r="R1398" s="9">
        <v>15019537</v>
      </c>
      <c r="S1398" s="9">
        <v>14070566</v>
      </c>
      <c r="T1398" s="9">
        <v>14087005</v>
      </c>
      <c r="U1398" s="9">
        <v>13826898</v>
      </c>
      <c r="V1398" s="9">
        <v>13841585</v>
      </c>
      <c r="W1398" s="9">
        <v>12893222</v>
      </c>
      <c r="X1398" s="9">
        <v>12907690</v>
      </c>
      <c r="Y1398" s="9">
        <v>13944008</v>
      </c>
      <c r="Z1398" s="9">
        <v>13944008</v>
      </c>
    </row>
    <row r="1399" spans="3:26" hidden="1" outlineLevel="1">
      <c r="C1399" s="61">
        <v>5</v>
      </c>
      <c r="D1399" s="63" t="s">
        <v>127</v>
      </c>
      <c r="E1399" s="9">
        <v>15984350</v>
      </c>
      <c r="F1399" s="9">
        <v>15984350</v>
      </c>
      <c r="G1399" s="9">
        <v>18159214</v>
      </c>
      <c r="H1399" s="9">
        <v>18159214</v>
      </c>
      <c r="I1399" s="9">
        <v>16782298</v>
      </c>
      <c r="J1399" s="9">
        <v>16736940</v>
      </c>
      <c r="K1399" s="9">
        <v>19711010</v>
      </c>
      <c r="L1399" s="9">
        <v>19653371</v>
      </c>
      <c r="M1399" s="9">
        <v>21369588</v>
      </c>
      <c r="N1399" s="9">
        <v>21352682</v>
      </c>
      <c r="O1399" s="9">
        <v>22996169</v>
      </c>
      <c r="P1399" s="9">
        <v>22361890</v>
      </c>
      <c r="Q1399" s="9">
        <v>23190582</v>
      </c>
      <c r="R1399" s="9">
        <v>23108891</v>
      </c>
      <c r="S1399" s="9">
        <v>25324805</v>
      </c>
      <c r="T1399" s="9">
        <v>25318491</v>
      </c>
      <c r="U1399" s="9">
        <v>28906616</v>
      </c>
      <c r="V1399" s="9">
        <v>28908190</v>
      </c>
      <c r="W1399" s="9">
        <v>32077894</v>
      </c>
      <c r="X1399" s="9">
        <v>32078255</v>
      </c>
      <c r="Y1399" s="9">
        <v>31539966</v>
      </c>
      <c r="Z1399" s="9">
        <v>31539966</v>
      </c>
    </row>
    <row r="1400" spans="3:26" hidden="1" outlineLevel="1">
      <c r="C1400" s="61">
        <v>6</v>
      </c>
      <c r="D1400" s="63" t="s">
        <v>128</v>
      </c>
      <c r="E1400" s="9">
        <v>1744909</v>
      </c>
      <c r="F1400" s="9">
        <v>1744909</v>
      </c>
      <c r="G1400" s="9">
        <v>1626151</v>
      </c>
      <c r="H1400" s="9">
        <v>1626151</v>
      </c>
      <c r="I1400" s="9">
        <v>1529387</v>
      </c>
      <c r="J1400" s="9">
        <v>1529387</v>
      </c>
      <c r="K1400" s="9">
        <v>1399850</v>
      </c>
      <c r="L1400" s="9">
        <v>1399850</v>
      </c>
      <c r="M1400" s="9">
        <v>1423219</v>
      </c>
      <c r="N1400" s="9">
        <v>1423219</v>
      </c>
      <c r="O1400" s="9">
        <v>1144240</v>
      </c>
      <c r="P1400" s="9">
        <v>1114128</v>
      </c>
      <c r="Q1400" s="9">
        <v>1105753</v>
      </c>
      <c r="R1400" s="9">
        <v>1105753</v>
      </c>
      <c r="S1400" s="9">
        <v>1018880</v>
      </c>
      <c r="T1400" s="9">
        <v>1018880</v>
      </c>
      <c r="U1400" s="9">
        <v>903396</v>
      </c>
      <c r="V1400" s="9">
        <v>908030</v>
      </c>
      <c r="W1400" s="9">
        <v>1236867</v>
      </c>
      <c r="X1400" s="9">
        <v>1237290</v>
      </c>
      <c r="Y1400" s="9">
        <v>1437939</v>
      </c>
      <c r="Z1400" s="9">
        <v>1437939</v>
      </c>
    </row>
    <row r="1401" spans="3:26" hidden="1" outlineLevel="1">
      <c r="C1401" s="61">
        <v>7</v>
      </c>
      <c r="D1401" s="63" t="s">
        <v>129</v>
      </c>
      <c r="E1401" s="9">
        <v>4531264</v>
      </c>
      <c r="F1401" s="9">
        <v>4520046</v>
      </c>
      <c r="G1401" s="9">
        <v>5158500</v>
      </c>
      <c r="H1401" s="9">
        <v>5161069</v>
      </c>
      <c r="I1401" s="9">
        <v>4518979</v>
      </c>
      <c r="J1401" s="9">
        <v>4518979</v>
      </c>
      <c r="K1401" s="9">
        <v>6518399</v>
      </c>
      <c r="L1401" s="9">
        <v>6519484</v>
      </c>
      <c r="M1401" s="9">
        <v>7766034</v>
      </c>
      <c r="N1401" s="9">
        <v>7739201</v>
      </c>
      <c r="O1401" s="9">
        <v>8172415</v>
      </c>
      <c r="P1401" s="9">
        <v>7956336</v>
      </c>
      <c r="Q1401" s="9">
        <v>7234564</v>
      </c>
      <c r="R1401" s="9">
        <v>7230692</v>
      </c>
      <c r="S1401" s="9">
        <v>7670540</v>
      </c>
      <c r="T1401" s="9">
        <v>7679796</v>
      </c>
      <c r="U1401" s="9">
        <v>7231577</v>
      </c>
      <c r="V1401" s="9">
        <v>7243537</v>
      </c>
      <c r="W1401" s="9">
        <v>7358188</v>
      </c>
      <c r="X1401" s="9">
        <v>7367302</v>
      </c>
      <c r="Y1401" s="9">
        <v>7447246</v>
      </c>
      <c r="Z1401" s="9">
        <v>7447246</v>
      </c>
    </row>
    <row r="1402" spans="3:26" hidden="1" outlineLevel="1">
      <c r="C1402" s="61">
        <v>8</v>
      </c>
      <c r="D1402" s="63" t="s">
        <v>405</v>
      </c>
      <c r="E1402" s="9">
        <v>3657249</v>
      </c>
      <c r="F1402" s="9">
        <v>3635436</v>
      </c>
      <c r="G1402" s="9">
        <v>4236417</v>
      </c>
      <c r="H1402" s="9">
        <v>4237831</v>
      </c>
      <c r="I1402" s="9">
        <v>3535786</v>
      </c>
      <c r="J1402" s="9">
        <v>3528451</v>
      </c>
      <c r="K1402" s="9">
        <v>3512416</v>
      </c>
      <c r="L1402" s="9">
        <v>3512555</v>
      </c>
      <c r="M1402" s="9">
        <v>4024262</v>
      </c>
      <c r="N1402" s="9">
        <v>4024512</v>
      </c>
      <c r="O1402" s="9">
        <v>4238247</v>
      </c>
      <c r="P1402" s="9">
        <v>4128683</v>
      </c>
      <c r="Q1402" s="9">
        <v>4030834</v>
      </c>
      <c r="R1402" s="9">
        <v>4029095</v>
      </c>
      <c r="S1402" s="9">
        <v>4655938</v>
      </c>
      <c r="T1402" s="9">
        <v>4660117</v>
      </c>
      <c r="U1402" s="9">
        <v>4262078</v>
      </c>
      <c r="V1402" s="9">
        <v>4273031</v>
      </c>
      <c r="W1402" s="9">
        <v>3704673</v>
      </c>
      <c r="X1402" s="9">
        <v>3710244</v>
      </c>
      <c r="Y1402" s="9">
        <v>3295536</v>
      </c>
      <c r="Z1402" s="9">
        <v>3295536</v>
      </c>
    </row>
    <row r="1403" spans="3:26" hidden="1" outlineLevel="1">
      <c r="C1403" s="61">
        <v>9</v>
      </c>
      <c r="D1403" s="63" t="s">
        <v>406</v>
      </c>
      <c r="E1403" s="9">
        <v>10939896</v>
      </c>
      <c r="F1403" s="9">
        <v>10927645</v>
      </c>
      <c r="G1403" s="9">
        <v>12928649</v>
      </c>
      <c r="H1403" s="9">
        <v>12945917</v>
      </c>
      <c r="I1403" s="9">
        <v>10652202</v>
      </c>
      <c r="J1403" s="9">
        <v>10653082</v>
      </c>
      <c r="K1403" s="9">
        <v>10018830</v>
      </c>
      <c r="L1403" s="9">
        <v>10022730</v>
      </c>
      <c r="M1403" s="9">
        <v>9916305</v>
      </c>
      <c r="N1403" s="9">
        <v>9918317</v>
      </c>
      <c r="O1403" s="9">
        <v>10348869</v>
      </c>
      <c r="P1403" s="9">
        <v>10037238</v>
      </c>
      <c r="Q1403" s="9">
        <v>9344494</v>
      </c>
      <c r="R1403" s="9">
        <v>9275591</v>
      </c>
      <c r="S1403" s="9">
        <v>10856326</v>
      </c>
      <c r="T1403" s="9">
        <v>10866686</v>
      </c>
      <c r="U1403" s="9">
        <v>7743347</v>
      </c>
      <c r="V1403" s="9">
        <v>7758358</v>
      </c>
      <c r="W1403" s="9">
        <v>7759998</v>
      </c>
      <c r="X1403" s="9">
        <v>7775524</v>
      </c>
      <c r="Y1403" s="9">
        <v>7867199</v>
      </c>
      <c r="Z1403" s="9">
        <v>7867199</v>
      </c>
    </row>
    <row r="1404" spans="3:26" hidden="1" outlineLevel="1">
      <c r="C1404" s="61">
        <v>10</v>
      </c>
      <c r="D1404" s="63" t="s">
        <v>407</v>
      </c>
      <c r="E1404" s="9">
        <v>0</v>
      </c>
      <c r="F1404" s="9">
        <v>0</v>
      </c>
      <c r="G1404" s="9">
        <v>0</v>
      </c>
      <c r="H1404" s="9">
        <v>0</v>
      </c>
      <c r="I1404" s="9">
        <v>0</v>
      </c>
      <c r="J1404" s="9">
        <v>0</v>
      </c>
      <c r="K1404" s="9">
        <v>0</v>
      </c>
      <c r="L1404" s="9">
        <v>0</v>
      </c>
      <c r="M1404" s="9">
        <v>0</v>
      </c>
      <c r="N1404" s="9">
        <v>0</v>
      </c>
      <c r="O1404" s="9">
        <v>0</v>
      </c>
      <c r="P1404" s="9">
        <v>0</v>
      </c>
      <c r="Q1404" s="9">
        <v>0</v>
      </c>
      <c r="R1404" s="9">
        <v>0</v>
      </c>
      <c r="S1404" s="9">
        <v>0</v>
      </c>
      <c r="T1404" s="9">
        <v>0</v>
      </c>
      <c r="U1404" s="9">
        <v>2750888</v>
      </c>
      <c r="V1404" s="9">
        <v>2752608</v>
      </c>
      <c r="W1404" s="9">
        <v>2547838</v>
      </c>
      <c r="X1404" s="9">
        <v>2549826</v>
      </c>
      <c r="Y1404" s="9">
        <v>2458484</v>
      </c>
      <c r="Z1404" s="9">
        <v>2458484</v>
      </c>
    </row>
    <row r="1405" spans="3:26" hidden="1" outlineLevel="1">
      <c r="C1405" s="61">
        <v>11</v>
      </c>
      <c r="D1405" s="63" t="s">
        <v>420</v>
      </c>
      <c r="E1405" s="9"/>
      <c r="F1405" s="9"/>
      <c r="G1405" s="9"/>
      <c r="H1405" s="9"/>
      <c r="I1405" s="9"/>
      <c r="J1405" s="9"/>
      <c r="K1405" s="9"/>
      <c r="L1405" s="9"/>
      <c r="M1405" s="9"/>
      <c r="N1405" s="9"/>
      <c r="O1405" s="9"/>
      <c r="P1405" s="9"/>
      <c r="S1405" s="9"/>
      <c r="T1405" s="9"/>
      <c r="U1405" s="9"/>
      <c r="V1405" s="9"/>
      <c r="W1405" s="9">
        <v>708151</v>
      </c>
      <c r="X1405" s="9">
        <v>708151</v>
      </c>
      <c r="Y1405" s="9">
        <v>1204432</v>
      </c>
      <c r="Z1405" s="9">
        <v>1204432</v>
      </c>
    </row>
    <row r="1406" spans="3:26" hidden="1" outlineLevel="1">
      <c r="C1406" s="61">
        <v>12</v>
      </c>
      <c r="D1406" s="63" t="s">
        <v>421</v>
      </c>
      <c r="E1406" s="107"/>
      <c r="F1406" s="107"/>
      <c r="G1406" s="107"/>
      <c r="H1406" s="107"/>
      <c r="I1406" s="107"/>
      <c r="J1406" s="107"/>
      <c r="K1406" s="107"/>
      <c r="L1406" s="107"/>
      <c r="M1406" s="107"/>
      <c r="N1406" s="107"/>
      <c r="O1406" s="107"/>
      <c r="P1406" s="107"/>
      <c r="Q1406" s="107"/>
      <c r="R1406" s="107"/>
      <c r="S1406" s="107"/>
      <c r="T1406" s="107"/>
      <c r="U1406" s="107"/>
      <c r="V1406" s="107"/>
      <c r="W1406" s="107">
        <v>1156145</v>
      </c>
      <c r="X1406" s="107">
        <v>1158140</v>
      </c>
      <c r="Y1406" s="107">
        <v>1208303</v>
      </c>
      <c r="Z1406" s="107">
        <v>1208303</v>
      </c>
    </row>
    <row r="1407" spans="3:26" hidden="1" outlineLevel="1">
      <c r="C1407" s="61"/>
      <c r="D1407" s="67" t="s">
        <v>98</v>
      </c>
      <c r="E1407" s="98">
        <f t="shared" ref="E1407:V1407" si="367">SUM(E1395:E1406)</f>
        <v>108104196</v>
      </c>
      <c r="F1407" s="98">
        <f t="shared" si="367"/>
        <v>108020140</v>
      </c>
      <c r="G1407" s="98">
        <f t="shared" si="367"/>
        <v>114542350</v>
      </c>
      <c r="H1407" s="98">
        <f t="shared" si="367"/>
        <v>114588121</v>
      </c>
      <c r="I1407" s="98">
        <f t="shared" si="367"/>
        <v>101172418</v>
      </c>
      <c r="J1407" s="98">
        <f t="shared" si="367"/>
        <v>101119980</v>
      </c>
      <c r="K1407" s="98">
        <f t="shared" si="367"/>
        <v>111532658</v>
      </c>
      <c r="L1407" s="98">
        <f t="shared" si="367"/>
        <v>111485335</v>
      </c>
      <c r="M1407" s="98">
        <f t="shared" si="367"/>
        <v>115134061</v>
      </c>
      <c r="N1407" s="98">
        <f t="shared" si="367"/>
        <v>115038526</v>
      </c>
      <c r="O1407" s="98">
        <f t="shared" si="367"/>
        <v>118733537</v>
      </c>
      <c r="P1407" s="98">
        <f t="shared" si="367"/>
        <v>115461111</v>
      </c>
      <c r="Q1407" s="98">
        <f t="shared" si="367"/>
        <v>110927754</v>
      </c>
      <c r="R1407" s="98">
        <f t="shared" si="367"/>
        <v>110800489</v>
      </c>
      <c r="S1407" s="98">
        <f t="shared" si="367"/>
        <v>117944422</v>
      </c>
      <c r="T1407" s="98">
        <f t="shared" si="367"/>
        <v>118034529</v>
      </c>
      <c r="U1407" s="98">
        <f t="shared" si="367"/>
        <v>123328818</v>
      </c>
      <c r="V1407" s="98">
        <f t="shared" si="367"/>
        <v>123467121</v>
      </c>
      <c r="W1407" s="98">
        <f t="shared" ref="W1407" si="368">SUM(W1395:W1406)</f>
        <v>124996317</v>
      </c>
      <c r="X1407" s="98">
        <f t="shared" ref="X1407" si="369">SUM(X1395:X1406)</f>
        <v>125106785</v>
      </c>
      <c r="Y1407" s="98">
        <f t="shared" ref="Y1407" si="370">SUM(Y1395:Y1406)</f>
        <v>129410030</v>
      </c>
      <c r="Z1407" s="98">
        <f t="shared" ref="Z1407" si="371">SUM(Z1395:Z1406)</f>
        <v>129410030</v>
      </c>
    </row>
    <row r="1408" spans="3:26" hidden="1" outlineLevel="1">
      <c r="C1408" s="61"/>
      <c r="D1408" s="65" t="s">
        <v>130</v>
      </c>
      <c r="E1408" s="95">
        <f t="shared" ref="E1408:Z1408" si="372">E1407/E$1431</f>
        <v>0.21222954142066305</v>
      </c>
      <c r="F1408" s="95">
        <f t="shared" si="372"/>
        <v>0.20975208328141887</v>
      </c>
      <c r="G1408" s="95">
        <f t="shared" si="372"/>
        <v>0.20953884910321993</v>
      </c>
      <c r="H1408" s="95">
        <f t="shared" si="372"/>
        <v>0.20952198983877568</v>
      </c>
      <c r="I1408" s="95">
        <f t="shared" si="372"/>
        <v>0.20749832328667159</v>
      </c>
      <c r="J1408" s="95">
        <f t="shared" si="372"/>
        <v>0.20742002114601588</v>
      </c>
      <c r="K1408" s="95">
        <f t="shared" si="372"/>
        <v>0.20074460813696474</v>
      </c>
      <c r="L1408" s="95">
        <f t="shared" si="372"/>
        <v>0.20066887215107149</v>
      </c>
      <c r="M1408" s="95">
        <f t="shared" si="372"/>
        <v>0.19719180716722493</v>
      </c>
      <c r="N1408" s="95">
        <f t="shared" si="372"/>
        <v>0.19719520070442376</v>
      </c>
      <c r="O1408" s="95">
        <f t="shared" si="372"/>
        <v>0.20504890134184076</v>
      </c>
      <c r="P1408" s="95">
        <f t="shared" si="372"/>
        <v>0.1933638846671123</v>
      </c>
      <c r="Q1408" s="95">
        <f t="shared" si="372"/>
        <v>0.19516089836746722</v>
      </c>
      <c r="R1408" s="95">
        <f t="shared" si="372"/>
        <v>0.19512064107188354</v>
      </c>
      <c r="S1408" s="95">
        <f t="shared" si="372"/>
        <v>0.17823634614984296</v>
      </c>
      <c r="T1408" s="95">
        <f t="shared" si="372"/>
        <v>0.17819331995437623</v>
      </c>
      <c r="U1408" s="95">
        <f t="shared" si="372"/>
        <v>0.17471249128681629</v>
      </c>
      <c r="V1408" s="95">
        <f t="shared" si="372"/>
        <v>0.17472145210472045</v>
      </c>
      <c r="W1408" s="95">
        <f t="shared" si="372"/>
        <v>0.17485058423470021</v>
      </c>
      <c r="X1408" s="95">
        <f t="shared" si="372"/>
        <v>0.17485097306612823</v>
      </c>
      <c r="Y1408" s="95">
        <f t="shared" si="372"/>
        <v>0.17083606952385635</v>
      </c>
      <c r="Z1408" s="95">
        <f t="shared" si="372"/>
        <v>0.17083606952385635</v>
      </c>
    </row>
    <row r="1409" spans="3:26" hidden="1" outlineLevel="1">
      <c r="C1409" s="61"/>
      <c r="D1409" s="68" t="s">
        <v>133</v>
      </c>
      <c r="E1409" s="9"/>
      <c r="F1409" s="9">
        <f>F1407+E1407</f>
        <v>216124336</v>
      </c>
      <c r="G1409" s="9"/>
      <c r="H1409" s="9">
        <f>H1407+G1407</f>
        <v>229130471</v>
      </c>
      <c r="I1409" s="9"/>
      <c r="J1409" s="9">
        <f>J1407+I1407</f>
        <v>202292398</v>
      </c>
      <c r="K1409" s="9"/>
      <c r="L1409" s="9">
        <f>L1407+K1407</f>
        <v>223017993</v>
      </c>
      <c r="M1409" s="9"/>
      <c r="N1409" s="9">
        <f>N1407+M1407</f>
        <v>230172587</v>
      </c>
      <c r="O1409" s="9"/>
      <c r="P1409" s="9">
        <f>P1407+O1407</f>
        <v>234194648</v>
      </c>
      <c r="R1409" s="9">
        <f>R1407+Q1407</f>
        <v>221728243</v>
      </c>
      <c r="T1409" s="9">
        <f>T1407+S1407</f>
        <v>235978951</v>
      </c>
      <c r="U1409" s="10"/>
      <c r="V1409" s="9">
        <f>V1407+U1407</f>
        <v>246795939</v>
      </c>
      <c r="W1409" s="10"/>
      <c r="X1409" s="9">
        <f>X1407+W1407</f>
        <v>250103102</v>
      </c>
      <c r="Y1409" s="10"/>
      <c r="Z1409" s="9">
        <f>Z1407+Y1407</f>
        <v>258820060</v>
      </c>
    </row>
    <row r="1410" spans="3:26" hidden="1" outlineLevel="1">
      <c r="C1410" s="61"/>
      <c r="D1410" s="69"/>
      <c r="U1410" s="10"/>
      <c r="V1410" s="10"/>
      <c r="W1410" s="10"/>
      <c r="X1410" s="10"/>
      <c r="Y1410" s="10"/>
      <c r="Z1410" s="10"/>
    </row>
    <row r="1411" spans="3:26" hidden="1" outlineLevel="1">
      <c r="U1411" s="10"/>
      <c r="V1411" s="10"/>
      <c r="W1411" s="10"/>
      <c r="X1411" s="10"/>
      <c r="Y1411" s="10"/>
      <c r="Z1411" s="10"/>
    </row>
    <row r="1412" spans="3:26" hidden="1" outlineLevel="1">
      <c r="C1412" s="61"/>
      <c r="D1412" s="62" t="s">
        <v>186</v>
      </c>
      <c r="E1412" s="147"/>
      <c r="F1412" s="148"/>
      <c r="G1412" s="147"/>
      <c r="H1412" s="148"/>
      <c r="I1412" s="147"/>
      <c r="J1412" s="148"/>
      <c r="K1412" s="147"/>
      <c r="L1412" s="148"/>
      <c r="M1412" s="147"/>
      <c r="N1412" s="148"/>
      <c r="O1412" s="147"/>
      <c r="P1412" s="148"/>
      <c r="Q1412" s="147"/>
      <c r="R1412" s="148"/>
      <c r="S1412" s="147"/>
      <c r="T1412" s="148"/>
      <c r="U1412" s="147"/>
      <c r="V1412" s="148"/>
      <c r="W1412" s="147"/>
      <c r="X1412" s="148"/>
      <c r="Y1412" s="147"/>
      <c r="Z1412" s="148"/>
    </row>
    <row r="1413" spans="3:26" hidden="1" outlineLevel="1">
      <c r="C1413" s="61">
        <v>1</v>
      </c>
      <c r="D1413" s="63" t="s">
        <v>123</v>
      </c>
      <c r="E1413" s="9">
        <v>5793267</v>
      </c>
      <c r="F1413" s="9">
        <v>5793267</v>
      </c>
      <c r="G1413" s="9">
        <v>6531905</v>
      </c>
      <c r="H1413" s="9">
        <v>6531905</v>
      </c>
      <c r="I1413" s="9">
        <v>6201733</v>
      </c>
      <c r="J1413" s="9">
        <v>6201733</v>
      </c>
      <c r="K1413" s="9">
        <v>6846095</v>
      </c>
      <c r="L1413" s="9">
        <v>6846095</v>
      </c>
      <c r="M1413" s="9">
        <v>6515706</v>
      </c>
      <c r="N1413" s="9">
        <v>6515706</v>
      </c>
      <c r="O1413" s="9">
        <v>6566454</v>
      </c>
      <c r="P1413" s="9">
        <v>6393653</v>
      </c>
      <c r="Q1413" s="9">
        <v>5749380</v>
      </c>
      <c r="R1413" s="9">
        <v>5749380</v>
      </c>
      <c r="S1413" s="9">
        <v>6251861</v>
      </c>
      <c r="T1413" s="9">
        <v>6251861</v>
      </c>
      <c r="U1413" s="9">
        <v>6542639</v>
      </c>
      <c r="V1413" s="9">
        <v>6542639</v>
      </c>
      <c r="W1413" s="9">
        <v>6429109</v>
      </c>
      <c r="X1413" s="9">
        <v>6429109</v>
      </c>
      <c r="Y1413" s="9">
        <v>6949001</v>
      </c>
      <c r="Z1413" s="9">
        <v>6949001</v>
      </c>
    </row>
    <row r="1414" spans="3:26" hidden="1" outlineLevel="1">
      <c r="C1414" s="61">
        <v>2</v>
      </c>
      <c r="D1414" s="63" t="s">
        <v>124</v>
      </c>
      <c r="E1414" s="9">
        <v>3595719</v>
      </c>
      <c r="F1414" s="9">
        <v>3595719</v>
      </c>
      <c r="G1414" s="9">
        <v>3761805</v>
      </c>
      <c r="H1414" s="9">
        <v>3761805</v>
      </c>
      <c r="I1414" s="9">
        <v>3374211</v>
      </c>
      <c r="J1414" s="9">
        <v>3374211</v>
      </c>
      <c r="K1414" s="9">
        <v>3707047</v>
      </c>
      <c r="L1414" s="9">
        <v>3707047</v>
      </c>
      <c r="M1414" s="9">
        <v>3786595</v>
      </c>
      <c r="N1414" s="9">
        <v>3786595</v>
      </c>
      <c r="O1414" s="9">
        <v>3502391</v>
      </c>
      <c r="P1414" s="9">
        <v>3410222</v>
      </c>
      <c r="Q1414" s="9">
        <v>3132979</v>
      </c>
      <c r="R1414" s="9">
        <v>3132979</v>
      </c>
      <c r="S1414" s="9">
        <v>3211729</v>
      </c>
      <c r="T1414" s="9">
        <v>3211729</v>
      </c>
      <c r="U1414" s="9">
        <v>3150371</v>
      </c>
      <c r="V1414" s="9">
        <v>3150371</v>
      </c>
      <c r="W1414" s="9">
        <v>3099318</v>
      </c>
      <c r="X1414" s="9">
        <v>3099318</v>
      </c>
      <c r="Y1414" s="9">
        <v>3172969</v>
      </c>
      <c r="Z1414" s="9">
        <v>3172969</v>
      </c>
    </row>
    <row r="1415" spans="3:26" hidden="1" outlineLevel="1">
      <c r="C1415" s="61">
        <v>3</v>
      </c>
      <c r="D1415" s="63" t="s">
        <v>125</v>
      </c>
      <c r="E1415" s="9">
        <v>4332148</v>
      </c>
      <c r="F1415" s="9">
        <v>4332148</v>
      </c>
      <c r="G1415" s="9">
        <v>4488707</v>
      </c>
      <c r="H1415" s="9">
        <v>4488707</v>
      </c>
      <c r="I1415" s="9">
        <v>4172636</v>
      </c>
      <c r="J1415" s="9">
        <v>4172636</v>
      </c>
      <c r="K1415" s="9">
        <v>4008679</v>
      </c>
      <c r="L1415" s="9">
        <v>4008679</v>
      </c>
      <c r="M1415" s="9">
        <v>4094659</v>
      </c>
      <c r="N1415" s="9">
        <v>4094659</v>
      </c>
      <c r="O1415" s="9">
        <v>4118898</v>
      </c>
      <c r="P1415" s="9">
        <v>4010506</v>
      </c>
      <c r="Q1415" s="9">
        <v>4053942</v>
      </c>
      <c r="R1415" s="9">
        <v>4053942</v>
      </c>
      <c r="S1415" s="9">
        <v>4172118</v>
      </c>
      <c r="T1415" s="9">
        <v>4172118</v>
      </c>
      <c r="U1415" s="9">
        <v>4140915</v>
      </c>
      <c r="V1415" s="9">
        <v>4140915</v>
      </c>
      <c r="W1415" s="9">
        <v>4003822</v>
      </c>
      <c r="X1415" s="9">
        <v>4003822</v>
      </c>
      <c r="Y1415" s="9">
        <v>4242995</v>
      </c>
      <c r="Z1415" s="9">
        <v>4242995</v>
      </c>
    </row>
    <row r="1416" spans="3:26" hidden="1" outlineLevel="1">
      <c r="C1416" s="61">
        <v>4</v>
      </c>
      <c r="D1416" s="63" t="s">
        <v>126</v>
      </c>
      <c r="E1416" s="9">
        <v>3639663</v>
      </c>
      <c r="F1416" s="9">
        <v>3639663</v>
      </c>
      <c r="G1416" s="9">
        <v>3566709</v>
      </c>
      <c r="H1416" s="9">
        <v>3566709</v>
      </c>
      <c r="I1416" s="9">
        <v>3515279</v>
      </c>
      <c r="J1416" s="9">
        <v>3515279</v>
      </c>
      <c r="K1416" s="9">
        <v>3571274</v>
      </c>
      <c r="L1416" s="9">
        <v>3571274</v>
      </c>
      <c r="M1416" s="9">
        <v>3552955</v>
      </c>
      <c r="N1416" s="9">
        <v>3552955</v>
      </c>
      <c r="O1416" s="9">
        <v>3997386</v>
      </c>
      <c r="P1416" s="9">
        <v>3892192</v>
      </c>
      <c r="Q1416" s="9">
        <v>3444591</v>
      </c>
      <c r="R1416" s="9">
        <v>3444591</v>
      </c>
      <c r="S1416" s="9">
        <v>3406607</v>
      </c>
      <c r="T1416" s="9">
        <v>3406607</v>
      </c>
      <c r="U1416" s="9">
        <v>3288721</v>
      </c>
      <c r="V1416" s="9">
        <v>3288721</v>
      </c>
      <c r="W1416" s="9">
        <v>3369875</v>
      </c>
      <c r="X1416" s="9">
        <v>3369875</v>
      </c>
      <c r="Y1416" s="9">
        <v>3458719</v>
      </c>
      <c r="Z1416" s="9">
        <v>3458719</v>
      </c>
    </row>
    <row r="1417" spans="3:26" hidden="1" outlineLevel="1">
      <c r="C1417" s="61">
        <v>5</v>
      </c>
      <c r="D1417" s="63" t="s">
        <v>127</v>
      </c>
      <c r="E1417" s="9">
        <v>5438423</v>
      </c>
      <c r="F1417" s="9">
        <v>5438423</v>
      </c>
      <c r="G1417" s="9">
        <v>6070836</v>
      </c>
      <c r="H1417" s="9">
        <v>6070836</v>
      </c>
      <c r="I1417" s="9">
        <v>5940246</v>
      </c>
      <c r="J1417" s="9">
        <v>5940246</v>
      </c>
      <c r="K1417" s="9">
        <v>6837684</v>
      </c>
      <c r="L1417" s="9">
        <v>6837684</v>
      </c>
      <c r="M1417" s="9">
        <v>7685992</v>
      </c>
      <c r="N1417" s="9">
        <v>7685992</v>
      </c>
      <c r="O1417" s="9">
        <v>8221438</v>
      </c>
      <c r="P1417" s="9">
        <v>8005084</v>
      </c>
      <c r="Q1417" s="9">
        <v>7413852</v>
      </c>
      <c r="R1417" s="9">
        <v>7413852</v>
      </c>
      <c r="S1417" s="9">
        <v>9294727</v>
      </c>
      <c r="T1417" s="9">
        <v>9294727</v>
      </c>
      <c r="U1417" s="9">
        <v>10486168</v>
      </c>
      <c r="V1417" s="9">
        <v>10486168</v>
      </c>
      <c r="W1417" s="9">
        <v>10561379</v>
      </c>
      <c r="X1417" s="9">
        <v>10561379</v>
      </c>
      <c r="Y1417" s="9">
        <v>11529638</v>
      </c>
      <c r="Z1417" s="9">
        <v>11529638</v>
      </c>
    </row>
    <row r="1418" spans="3:26" hidden="1" outlineLevel="1">
      <c r="C1418" s="61">
        <v>6</v>
      </c>
      <c r="D1418" s="63" t="s">
        <v>128</v>
      </c>
      <c r="E1418" s="9">
        <v>1628774</v>
      </c>
      <c r="F1418" s="9">
        <v>1628774</v>
      </c>
      <c r="G1418" s="9">
        <v>1622789</v>
      </c>
      <c r="H1418" s="9">
        <v>1622789</v>
      </c>
      <c r="I1418" s="9">
        <v>1611250</v>
      </c>
      <c r="J1418" s="9">
        <v>1611250</v>
      </c>
      <c r="K1418" s="9">
        <v>1589477</v>
      </c>
      <c r="L1418" s="9">
        <v>1589477</v>
      </c>
      <c r="M1418" s="9">
        <v>1605429</v>
      </c>
      <c r="N1418" s="9">
        <v>1605429</v>
      </c>
      <c r="O1418" s="9">
        <v>1534788</v>
      </c>
      <c r="P1418" s="9">
        <v>1494399</v>
      </c>
      <c r="Q1418" s="9">
        <v>1570238</v>
      </c>
      <c r="R1418" s="9">
        <v>1570238</v>
      </c>
      <c r="S1418" s="9">
        <v>1558963</v>
      </c>
      <c r="T1418" s="9">
        <v>1558963</v>
      </c>
      <c r="U1418" s="9">
        <v>1548012</v>
      </c>
      <c r="V1418" s="9">
        <v>1548012</v>
      </c>
      <c r="W1418" s="9">
        <v>1558750</v>
      </c>
      <c r="X1418" s="9">
        <v>1558750</v>
      </c>
      <c r="Y1418" s="9">
        <v>1639412</v>
      </c>
      <c r="Z1418" s="9">
        <v>1639412</v>
      </c>
    </row>
    <row r="1419" spans="3:26" hidden="1" outlineLevel="1">
      <c r="C1419" s="61">
        <v>7</v>
      </c>
      <c r="D1419" s="63" t="s">
        <v>129</v>
      </c>
      <c r="E1419" s="9">
        <v>1628906</v>
      </c>
      <c r="F1419" s="9">
        <v>1628906</v>
      </c>
      <c r="G1419" s="9">
        <v>2147498</v>
      </c>
      <c r="H1419" s="9">
        <v>2147498</v>
      </c>
      <c r="I1419" s="9">
        <v>2216422</v>
      </c>
      <c r="J1419" s="9">
        <v>2216422</v>
      </c>
      <c r="K1419" s="9">
        <v>2423267</v>
      </c>
      <c r="L1419" s="9">
        <v>2423267</v>
      </c>
      <c r="M1419" s="9">
        <v>2520048</v>
      </c>
      <c r="N1419" s="9">
        <v>2520048</v>
      </c>
      <c r="O1419" s="9">
        <v>2418914</v>
      </c>
      <c r="P1419" s="9">
        <v>2355258</v>
      </c>
      <c r="Q1419" s="9">
        <v>2270089</v>
      </c>
      <c r="R1419" s="9">
        <v>2270089</v>
      </c>
      <c r="S1419" s="9">
        <v>2372289</v>
      </c>
      <c r="T1419" s="9">
        <v>2372289</v>
      </c>
      <c r="U1419" s="9">
        <v>2652359</v>
      </c>
      <c r="V1419" s="9">
        <v>2652359</v>
      </c>
      <c r="W1419" s="9">
        <v>2836057</v>
      </c>
      <c r="X1419" s="9">
        <v>2836057</v>
      </c>
      <c r="Y1419" s="9">
        <v>2639908</v>
      </c>
      <c r="Z1419" s="9">
        <v>2639908</v>
      </c>
    </row>
    <row r="1420" spans="3:26" hidden="1" outlineLevel="1">
      <c r="C1420" s="61">
        <v>8</v>
      </c>
      <c r="D1420" s="63" t="s">
        <v>405</v>
      </c>
      <c r="E1420" s="9">
        <v>1666754</v>
      </c>
      <c r="F1420" s="9">
        <v>1666754</v>
      </c>
      <c r="G1420" s="9">
        <v>1666276</v>
      </c>
      <c r="H1420" s="9">
        <v>1666276</v>
      </c>
      <c r="I1420" s="9">
        <v>1649522</v>
      </c>
      <c r="J1420" s="9">
        <v>1649522</v>
      </c>
      <c r="K1420" s="9">
        <v>1732567</v>
      </c>
      <c r="L1420" s="9">
        <v>1732567</v>
      </c>
      <c r="M1420" s="9">
        <v>1777988</v>
      </c>
      <c r="N1420" s="9">
        <v>1777988</v>
      </c>
      <c r="O1420" s="9">
        <v>1790916</v>
      </c>
      <c r="P1420" s="9">
        <v>1743787</v>
      </c>
      <c r="Q1420" s="9">
        <v>1849736</v>
      </c>
      <c r="R1420" s="9">
        <v>1849736</v>
      </c>
      <c r="S1420" s="9">
        <v>1923194</v>
      </c>
      <c r="T1420" s="9">
        <v>1923194</v>
      </c>
      <c r="U1420" s="9">
        <v>1895473</v>
      </c>
      <c r="V1420" s="9">
        <v>1895473</v>
      </c>
      <c r="W1420" s="9">
        <v>1930537</v>
      </c>
      <c r="X1420" s="9">
        <v>1930537</v>
      </c>
      <c r="Y1420" s="9">
        <v>1948135</v>
      </c>
      <c r="Z1420" s="9">
        <v>1948135</v>
      </c>
    </row>
    <row r="1421" spans="3:26" hidden="1" outlineLevel="1">
      <c r="C1421" s="61">
        <v>9</v>
      </c>
      <c r="D1421" s="63" t="s">
        <v>406</v>
      </c>
      <c r="E1421" s="9">
        <v>1644092</v>
      </c>
      <c r="F1421" s="9">
        <v>1644092</v>
      </c>
      <c r="G1421" s="9">
        <v>1684848</v>
      </c>
      <c r="H1421" s="9">
        <v>1684848</v>
      </c>
      <c r="I1421" s="9">
        <v>1721401</v>
      </c>
      <c r="J1421" s="9">
        <v>1721401</v>
      </c>
      <c r="K1421" s="9">
        <v>1755156</v>
      </c>
      <c r="L1421" s="9">
        <v>1755156</v>
      </c>
      <c r="M1421" s="9">
        <v>1744261</v>
      </c>
      <c r="N1421" s="9">
        <v>1744261</v>
      </c>
      <c r="O1421" s="9">
        <v>1685647</v>
      </c>
      <c r="P1421" s="9">
        <v>1641288</v>
      </c>
      <c r="Q1421" s="9">
        <v>1970782</v>
      </c>
      <c r="R1421" s="9">
        <v>1970782</v>
      </c>
      <c r="S1421" s="9">
        <v>2150183</v>
      </c>
      <c r="T1421" s="9">
        <v>2150183</v>
      </c>
      <c r="U1421" s="9">
        <v>1878633</v>
      </c>
      <c r="V1421" s="9">
        <v>1878633</v>
      </c>
      <c r="W1421" s="9">
        <v>1876379</v>
      </c>
      <c r="X1421" s="9">
        <v>1876379</v>
      </c>
      <c r="Y1421" s="9">
        <v>1857567</v>
      </c>
      <c r="Z1421" s="9">
        <v>1857567</v>
      </c>
    </row>
    <row r="1422" spans="3:26" hidden="1" outlineLevel="1">
      <c r="C1422" s="61">
        <v>10</v>
      </c>
      <c r="D1422" s="63" t="s">
        <v>407</v>
      </c>
      <c r="E1422" s="9">
        <v>0</v>
      </c>
      <c r="F1422" s="9">
        <v>0</v>
      </c>
      <c r="G1422" s="9">
        <v>0</v>
      </c>
      <c r="H1422" s="9">
        <v>0</v>
      </c>
      <c r="I1422" s="9">
        <v>0</v>
      </c>
      <c r="J1422" s="9">
        <v>0</v>
      </c>
      <c r="K1422" s="9">
        <v>0</v>
      </c>
      <c r="L1422" s="9">
        <v>0</v>
      </c>
      <c r="M1422" s="9">
        <v>0</v>
      </c>
      <c r="N1422" s="9">
        <v>0</v>
      </c>
      <c r="O1422" s="9">
        <v>0</v>
      </c>
      <c r="P1422" s="9">
        <v>0</v>
      </c>
      <c r="Q1422" s="9">
        <v>0</v>
      </c>
      <c r="R1422" s="9">
        <v>0</v>
      </c>
      <c r="S1422" s="9">
        <v>0</v>
      </c>
      <c r="T1422" s="9">
        <v>0</v>
      </c>
      <c r="U1422" s="9">
        <v>1697856</v>
      </c>
      <c r="V1422" s="9">
        <v>1697856</v>
      </c>
      <c r="W1422" s="9">
        <v>1614158</v>
      </c>
      <c r="X1422" s="9">
        <v>1614158</v>
      </c>
      <c r="Y1422" s="9">
        <v>1560257</v>
      </c>
      <c r="Z1422" s="9">
        <v>1560257</v>
      </c>
    </row>
    <row r="1423" spans="3:26" hidden="1" outlineLevel="1">
      <c r="C1423" s="61">
        <v>11</v>
      </c>
      <c r="D1423" s="63" t="s">
        <v>420</v>
      </c>
      <c r="E1423" s="9"/>
      <c r="F1423" s="9"/>
      <c r="G1423" s="9"/>
      <c r="H1423" s="9"/>
      <c r="I1423" s="9"/>
      <c r="J1423" s="9"/>
      <c r="K1423" s="9"/>
      <c r="L1423" s="9"/>
      <c r="M1423" s="9"/>
      <c r="N1423" s="9"/>
      <c r="O1423" s="9"/>
      <c r="P1423" s="9"/>
      <c r="S1423" s="9"/>
      <c r="T1423" s="9"/>
      <c r="U1423" s="9"/>
      <c r="V1423" s="9"/>
      <c r="W1423" s="9">
        <v>1461242</v>
      </c>
      <c r="X1423" s="9">
        <v>1461242</v>
      </c>
      <c r="Y1423" s="9">
        <v>1733703</v>
      </c>
      <c r="Z1423" s="9">
        <v>1733703</v>
      </c>
    </row>
    <row r="1424" spans="3:26" hidden="1" outlineLevel="1">
      <c r="C1424" s="61">
        <v>12</v>
      </c>
      <c r="D1424" s="63" t="s">
        <v>421</v>
      </c>
      <c r="E1424" s="107"/>
      <c r="F1424" s="107"/>
      <c r="G1424" s="107"/>
      <c r="H1424" s="107"/>
      <c r="I1424" s="107"/>
      <c r="J1424" s="107"/>
      <c r="K1424" s="107"/>
      <c r="L1424" s="107"/>
      <c r="M1424" s="107"/>
      <c r="N1424" s="107"/>
      <c r="O1424" s="107"/>
      <c r="P1424" s="107"/>
      <c r="Q1424" s="107"/>
      <c r="R1424" s="107"/>
      <c r="S1424" s="107"/>
      <c r="T1424" s="107"/>
      <c r="U1424" s="107"/>
      <c r="V1424" s="107"/>
      <c r="W1424" s="107">
        <v>1573563</v>
      </c>
      <c r="X1424" s="107">
        <v>1573563</v>
      </c>
      <c r="Y1424" s="107">
        <v>1540413</v>
      </c>
      <c r="Z1424" s="107">
        <v>1540413</v>
      </c>
    </row>
    <row r="1425" spans="3:26" hidden="1" outlineLevel="1">
      <c r="C1425" s="61"/>
      <c r="D1425" s="64" t="s">
        <v>98</v>
      </c>
      <c r="E1425" s="98">
        <f t="shared" ref="E1425:Z1425" si="373">SUM(E1413:E1424)</f>
        <v>29367746</v>
      </c>
      <c r="F1425" s="98">
        <f t="shared" si="373"/>
        <v>29367746</v>
      </c>
      <c r="G1425" s="98">
        <f t="shared" si="373"/>
        <v>31541373</v>
      </c>
      <c r="H1425" s="98">
        <f t="shared" si="373"/>
        <v>31541373</v>
      </c>
      <c r="I1425" s="98">
        <f t="shared" si="373"/>
        <v>30402700</v>
      </c>
      <c r="J1425" s="98">
        <f t="shared" si="373"/>
        <v>30402700</v>
      </c>
      <c r="K1425" s="98">
        <f t="shared" si="373"/>
        <v>32471246</v>
      </c>
      <c r="L1425" s="98">
        <f t="shared" si="373"/>
        <v>32471246</v>
      </c>
      <c r="M1425" s="98">
        <f t="shared" si="373"/>
        <v>33283633</v>
      </c>
      <c r="N1425" s="98">
        <f t="shared" si="373"/>
        <v>33283633</v>
      </c>
      <c r="O1425" s="98">
        <f t="shared" si="373"/>
        <v>33836832</v>
      </c>
      <c r="P1425" s="98">
        <f t="shared" si="373"/>
        <v>32946389</v>
      </c>
      <c r="Q1425" s="98">
        <f t="shared" si="373"/>
        <v>31455589</v>
      </c>
      <c r="R1425" s="98">
        <f t="shared" si="373"/>
        <v>31455589</v>
      </c>
      <c r="S1425" s="98">
        <f t="shared" si="373"/>
        <v>34341671</v>
      </c>
      <c r="T1425" s="98">
        <f t="shared" si="373"/>
        <v>34341671</v>
      </c>
      <c r="U1425" s="98">
        <f t="shared" si="373"/>
        <v>37281147</v>
      </c>
      <c r="V1425" s="98">
        <f t="shared" si="373"/>
        <v>37281147</v>
      </c>
      <c r="W1425" s="98">
        <f t="shared" si="373"/>
        <v>40314189</v>
      </c>
      <c r="X1425" s="98">
        <f t="shared" si="373"/>
        <v>40314189</v>
      </c>
      <c r="Y1425" s="98">
        <f t="shared" si="373"/>
        <v>42272717</v>
      </c>
      <c r="Z1425" s="98">
        <f t="shared" si="373"/>
        <v>42272717</v>
      </c>
    </row>
    <row r="1426" spans="3:26" hidden="1" outlineLevel="1">
      <c r="C1426" s="61"/>
      <c r="D1426" s="65" t="s">
        <v>130</v>
      </c>
      <c r="E1426" s="95">
        <f t="shared" ref="E1426:V1426" si="374">E1425/E$1431</f>
        <v>5.7654591558485957E-2</v>
      </c>
      <c r="F1426" s="95">
        <f t="shared" si="374"/>
        <v>5.7025901880700725E-2</v>
      </c>
      <c r="G1426" s="95">
        <f t="shared" si="374"/>
        <v>5.7700431303839804E-2</v>
      </c>
      <c r="H1426" s="95">
        <f t="shared" si="374"/>
        <v>5.7672742824773554E-2</v>
      </c>
      <c r="I1426" s="95">
        <f t="shared" si="374"/>
        <v>6.2354042713377578E-2</v>
      </c>
      <c r="J1426" s="95">
        <f t="shared" si="374"/>
        <v>6.2362835484104887E-2</v>
      </c>
      <c r="K1426" s="95">
        <f t="shared" si="374"/>
        <v>5.8444115570069025E-2</v>
      </c>
      <c r="L1426" s="95">
        <f t="shared" si="374"/>
        <v>5.8446864891781428E-2</v>
      </c>
      <c r="M1426" s="95">
        <f t="shared" si="374"/>
        <v>5.700536994313684E-2</v>
      </c>
      <c r="N1426" s="95">
        <f t="shared" si="374"/>
        <v>5.7053692513474842E-2</v>
      </c>
      <c r="O1426" s="95">
        <f t="shared" si="374"/>
        <v>5.8435092576147547E-2</v>
      </c>
      <c r="P1426" s="95">
        <f t="shared" si="374"/>
        <v>5.5175649252100278E-2</v>
      </c>
      <c r="Q1426" s="95">
        <f t="shared" si="374"/>
        <v>5.5341434280890785E-2</v>
      </c>
      <c r="R1426" s="95">
        <f t="shared" si="374"/>
        <v>5.5393570428860547E-2</v>
      </c>
      <c r="S1426" s="95">
        <f t="shared" si="374"/>
        <v>5.1896765068890016E-2</v>
      </c>
      <c r="T1426" s="95">
        <f t="shared" si="374"/>
        <v>5.1844629026061718E-2</v>
      </c>
      <c r="U1426" s="95">
        <f t="shared" si="374"/>
        <v>5.2813950348571545E-2</v>
      </c>
      <c r="V1426" s="95">
        <f t="shared" si="374"/>
        <v>5.2757495981213841E-2</v>
      </c>
      <c r="W1426" s="95">
        <f t="shared" ref="W1426:Z1426" si="375">W1425/W$1431</f>
        <v>5.6393337570083156E-2</v>
      </c>
      <c r="X1426" s="95">
        <f t="shared" si="375"/>
        <v>5.6343668131363163E-2</v>
      </c>
      <c r="Y1426" s="95">
        <f t="shared" si="375"/>
        <v>5.5804830741282604E-2</v>
      </c>
      <c r="Z1426" s="95">
        <f t="shared" si="375"/>
        <v>5.5804830741282604E-2</v>
      </c>
    </row>
    <row r="1427" spans="3:26" hidden="1" outlineLevel="1">
      <c r="C1427" s="61"/>
      <c r="D1427" s="68" t="s">
        <v>133</v>
      </c>
      <c r="E1427" s="9"/>
      <c r="F1427" s="9">
        <f>F1425+E1425</f>
        <v>58735492</v>
      </c>
      <c r="G1427" s="9"/>
      <c r="H1427" s="9">
        <f>H1425+G1425</f>
        <v>63082746</v>
      </c>
      <c r="I1427" s="9"/>
      <c r="J1427" s="9">
        <f>J1425+I1425</f>
        <v>60805400</v>
      </c>
      <c r="K1427" s="9"/>
      <c r="L1427" s="9">
        <f>L1425+K1425</f>
        <v>64942492</v>
      </c>
      <c r="M1427" s="9"/>
      <c r="N1427" s="9">
        <f>N1425+M1425</f>
        <v>66567266</v>
      </c>
      <c r="O1427" s="9"/>
      <c r="P1427" s="9">
        <f>P1425+O1425</f>
        <v>66783221</v>
      </c>
      <c r="R1427" s="9">
        <f>R1425+Q1425</f>
        <v>62911178</v>
      </c>
      <c r="T1427" s="9">
        <f>T1425+S1425</f>
        <v>68683342</v>
      </c>
      <c r="U1427" s="10"/>
      <c r="V1427" s="9">
        <f>V1425+U1425</f>
        <v>74562294</v>
      </c>
      <c r="W1427" s="10"/>
      <c r="X1427" s="9">
        <f>X1425+W1425</f>
        <v>80628378</v>
      </c>
      <c r="Y1427" s="10"/>
      <c r="Z1427" s="9">
        <f>Z1425+Y1425</f>
        <v>84545434</v>
      </c>
    </row>
    <row r="1428" spans="3:26" hidden="1" outlineLevel="1">
      <c r="C1428" s="61"/>
      <c r="D1428" s="69"/>
      <c r="U1428" s="10"/>
      <c r="V1428" s="10"/>
      <c r="W1428" s="10"/>
      <c r="X1428" s="10"/>
      <c r="Y1428" s="10"/>
      <c r="Z1428" s="10"/>
    </row>
    <row r="1429" spans="3:26" hidden="1" outlineLevel="1">
      <c r="C1429" s="61"/>
      <c r="D1429" s="69"/>
      <c r="U1429" s="10"/>
      <c r="V1429" s="10"/>
      <c r="W1429" s="10"/>
      <c r="X1429" s="10"/>
      <c r="Y1429" s="10"/>
      <c r="Z1429" s="10"/>
    </row>
    <row r="1430" spans="3:26" hidden="1" outlineLevel="1">
      <c r="C1430" s="71"/>
      <c r="D1430" s="71"/>
      <c r="U1430" s="10"/>
      <c r="V1430" s="10"/>
      <c r="W1430" s="10"/>
      <c r="X1430" s="10"/>
      <c r="Y1430" s="10"/>
      <c r="Z1430" s="10"/>
    </row>
    <row r="1431" spans="3:26" hidden="1" outlineLevel="1">
      <c r="C1431" s="61"/>
      <c r="D1431" s="72" t="s">
        <v>136</v>
      </c>
      <c r="E1431" s="101">
        <f t="shared" ref="E1431:Z1431" si="376">E1425+E1407+E1388</f>
        <v>509373932</v>
      </c>
      <c r="F1431" s="101">
        <f t="shared" si="376"/>
        <v>514989593</v>
      </c>
      <c r="G1431" s="101">
        <f t="shared" si="376"/>
        <v>546640160</v>
      </c>
      <c r="H1431" s="101">
        <f t="shared" si="376"/>
        <v>546902600</v>
      </c>
      <c r="I1431" s="101">
        <f t="shared" si="376"/>
        <v>487581858</v>
      </c>
      <c r="J1431" s="101">
        <f t="shared" si="376"/>
        <v>487513112</v>
      </c>
      <c r="K1431" s="101">
        <f t="shared" si="376"/>
        <v>555594788</v>
      </c>
      <c r="L1431" s="101">
        <f t="shared" si="376"/>
        <v>555568653</v>
      </c>
      <c r="M1431" s="101">
        <f t="shared" si="376"/>
        <v>583868380</v>
      </c>
      <c r="N1431" s="101">
        <f t="shared" si="376"/>
        <v>583373863</v>
      </c>
      <c r="O1431" s="101">
        <f t="shared" si="376"/>
        <v>579049857</v>
      </c>
      <c r="P1431" s="101">
        <f t="shared" si="376"/>
        <v>597118284</v>
      </c>
      <c r="Q1431" s="101">
        <f t="shared" si="376"/>
        <v>568391286</v>
      </c>
      <c r="R1431" s="101">
        <f t="shared" si="376"/>
        <v>567856319</v>
      </c>
      <c r="S1431" s="101">
        <f t="shared" si="376"/>
        <v>661730475</v>
      </c>
      <c r="T1431" s="101">
        <f t="shared" si="376"/>
        <v>662395925</v>
      </c>
      <c r="U1431" s="101">
        <f t="shared" si="376"/>
        <v>705895824</v>
      </c>
      <c r="V1431" s="101">
        <f t="shared" si="376"/>
        <v>706651184</v>
      </c>
      <c r="W1431" s="101">
        <f t="shared" si="376"/>
        <v>714875032</v>
      </c>
      <c r="X1431" s="101">
        <f t="shared" si="376"/>
        <v>715505226</v>
      </c>
      <c r="Y1431" s="101">
        <f t="shared" si="376"/>
        <v>757509994</v>
      </c>
      <c r="Z1431" s="101">
        <f t="shared" si="376"/>
        <v>757509994</v>
      </c>
    </row>
    <row r="1432" spans="3:26" hidden="1" outlineLevel="1">
      <c r="C1432" s="61"/>
      <c r="D1432" s="73"/>
      <c r="E1432" s="95">
        <f t="shared" ref="E1432:Z1432" si="377">E1426+E1408+E1389</f>
        <v>1</v>
      </c>
      <c r="F1432" s="95">
        <f t="shared" si="377"/>
        <v>1</v>
      </c>
      <c r="G1432" s="95">
        <f t="shared" si="377"/>
        <v>1</v>
      </c>
      <c r="H1432" s="95">
        <f t="shared" si="377"/>
        <v>1</v>
      </c>
      <c r="I1432" s="95">
        <f t="shared" si="377"/>
        <v>1</v>
      </c>
      <c r="J1432" s="95">
        <f t="shared" si="377"/>
        <v>1</v>
      </c>
      <c r="K1432" s="95">
        <f t="shared" si="377"/>
        <v>1</v>
      </c>
      <c r="L1432" s="95">
        <f t="shared" si="377"/>
        <v>1</v>
      </c>
      <c r="M1432" s="95">
        <f t="shared" si="377"/>
        <v>1</v>
      </c>
      <c r="N1432" s="95">
        <f t="shared" si="377"/>
        <v>1</v>
      </c>
      <c r="O1432" s="95">
        <f t="shared" si="377"/>
        <v>1</v>
      </c>
      <c r="P1432" s="95">
        <f t="shared" si="377"/>
        <v>1</v>
      </c>
      <c r="Q1432" s="95">
        <f t="shared" si="377"/>
        <v>1</v>
      </c>
      <c r="R1432" s="95">
        <f t="shared" si="377"/>
        <v>1</v>
      </c>
      <c r="S1432" s="95">
        <f t="shared" si="377"/>
        <v>1</v>
      </c>
      <c r="T1432" s="95">
        <f t="shared" si="377"/>
        <v>1</v>
      </c>
      <c r="U1432" s="95">
        <f t="shared" si="377"/>
        <v>1</v>
      </c>
      <c r="V1432" s="95">
        <f t="shared" si="377"/>
        <v>1</v>
      </c>
      <c r="W1432" s="95">
        <f t="shared" si="377"/>
        <v>1</v>
      </c>
      <c r="X1432" s="95">
        <f t="shared" si="377"/>
        <v>1</v>
      </c>
      <c r="Y1432" s="95">
        <f t="shared" si="377"/>
        <v>1</v>
      </c>
      <c r="Z1432" s="95">
        <f t="shared" si="377"/>
        <v>1</v>
      </c>
    </row>
    <row r="1433" spans="3:26" ht="13.5" hidden="1" outlineLevel="1" thickBot="1">
      <c r="C1433" s="61"/>
      <c r="D1433" s="65"/>
      <c r="E1433" s="9"/>
      <c r="F1433" s="9">
        <f>F1431+E1431</f>
        <v>1024363525</v>
      </c>
      <c r="G1433" s="9"/>
      <c r="H1433" s="9">
        <f>H1431+G1431</f>
        <v>1093542760</v>
      </c>
      <c r="I1433" s="9"/>
      <c r="J1433" s="9">
        <f>J1431+I1431</f>
        <v>975094970</v>
      </c>
      <c r="K1433" s="9"/>
      <c r="L1433" s="9">
        <f>L1431+K1431</f>
        <v>1111163441</v>
      </c>
      <c r="M1433" s="9"/>
      <c r="N1433" s="9">
        <f>N1431+M1431</f>
        <v>1167242243</v>
      </c>
      <c r="O1433" s="9"/>
      <c r="P1433" s="9">
        <f>P1431+O1431</f>
        <v>1176168141</v>
      </c>
      <c r="R1433" s="9">
        <f>R1431+Q1431</f>
        <v>1136247605</v>
      </c>
      <c r="T1433" s="9">
        <f>T1431+S1431</f>
        <v>1324126400</v>
      </c>
      <c r="U1433" s="10"/>
      <c r="V1433" s="9">
        <f>V1431+U1431</f>
        <v>1412547008</v>
      </c>
      <c r="W1433" s="10"/>
      <c r="X1433" s="9">
        <f>X1431+W1431</f>
        <v>1430380258</v>
      </c>
      <c r="Y1433" s="10"/>
      <c r="Z1433" s="9">
        <f>Z1431+Y1431</f>
        <v>1515019988</v>
      </c>
    </row>
    <row r="1434" spans="3:26" ht="15" hidden="1" outlineLevel="1">
      <c r="C1434" s="61"/>
      <c r="D1434" s="74" t="s">
        <v>467</v>
      </c>
      <c r="E1434" s="9"/>
      <c r="F1434" s="9"/>
      <c r="G1434" s="9"/>
      <c r="H1434" s="9"/>
      <c r="I1434" s="9"/>
      <c r="J1434" s="9"/>
      <c r="K1434" s="9"/>
      <c r="L1434" s="9"/>
      <c r="M1434" s="9"/>
      <c r="N1434" s="9"/>
      <c r="O1434" s="9"/>
      <c r="P1434" s="9"/>
      <c r="U1434" s="10"/>
      <c r="V1434" s="10"/>
      <c r="W1434" s="10"/>
      <c r="X1434" s="10"/>
      <c r="Y1434" s="10"/>
      <c r="Z1434" s="10"/>
    </row>
    <row r="1435" spans="3:26" hidden="1" outlineLevel="1">
      <c r="C1435" s="61">
        <v>1</v>
      </c>
      <c r="D1435" s="75" t="s">
        <v>123</v>
      </c>
      <c r="E1435" s="96">
        <f t="shared" ref="E1435:N1444" si="378">ROUND(SUMIF($C$1376:$C$1425,$C1435,E$1376:E$1425),0)</f>
        <v>78052641</v>
      </c>
      <c r="F1435" s="96">
        <f t="shared" si="378"/>
        <v>77985287</v>
      </c>
      <c r="G1435" s="96">
        <f t="shared" si="378"/>
        <v>80813651</v>
      </c>
      <c r="H1435" s="96">
        <f t="shared" si="378"/>
        <v>80802981</v>
      </c>
      <c r="I1435" s="96">
        <f t="shared" si="378"/>
        <v>71498979</v>
      </c>
      <c r="J1435" s="96">
        <f t="shared" si="378"/>
        <v>71463445</v>
      </c>
      <c r="K1435" s="96">
        <f t="shared" si="378"/>
        <v>87453827</v>
      </c>
      <c r="L1435" s="96">
        <f t="shared" si="378"/>
        <v>87483751</v>
      </c>
      <c r="M1435" s="96">
        <f t="shared" si="378"/>
        <v>90515635</v>
      </c>
      <c r="N1435" s="96">
        <f t="shared" si="378"/>
        <v>90526930</v>
      </c>
      <c r="O1435" s="96">
        <f t="shared" ref="O1435:Z1444" si="379">ROUND(SUMIF($C$1376:$C$1425,$C1435,O$1376:O$1425),0)</f>
        <v>83606781</v>
      </c>
      <c r="P1435" s="96">
        <f t="shared" si="379"/>
        <v>85588718</v>
      </c>
      <c r="Q1435" s="96">
        <f t="shared" si="379"/>
        <v>76089156</v>
      </c>
      <c r="R1435" s="96">
        <f t="shared" si="379"/>
        <v>76081395</v>
      </c>
      <c r="S1435" s="96">
        <f t="shared" si="379"/>
        <v>82138050</v>
      </c>
      <c r="T1435" s="96">
        <f t="shared" si="379"/>
        <v>82190760</v>
      </c>
      <c r="U1435" s="96">
        <f t="shared" si="379"/>
        <v>84480210</v>
      </c>
      <c r="V1435" s="96">
        <f t="shared" si="379"/>
        <v>84536274</v>
      </c>
      <c r="W1435" s="96">
        <f t="shared" si="379"/>
        <v>80492968</v>
      </c>
      <c r="X1435" s="96">
        <f t="shared" si="379"/>
        <v>80525054</v>
      </c>
      <c r="Y1435" s="96">
        <f t="shared" si="379"/>
        <v>83118094</v>
      </c>
      <c r="Z1435" s="96">
        <f t="shared" si="379"/>
        <v>83118094</v>
      </c>
    </row>
    <row r="1436" spans="3:26" hidden="1" outlineLevel="1">
      <c r="C1436" s="61">
        <v>2</v>
      </c>
      <c r="D1436" s="75" t="s">
        <v>124</v>
      </c>
      <c r="E1436" s="93">
        <f t="shared" si="378"/>
        <v>75052140</v>
      </c>
      <c r="F1436" s="93">
        <f t="shared" si="378"/>
        <v>75036601</v>
      </c>
      <c r="G1436" s="93">
        <f t="shared" si="378"/>
        <v>75765068</v>
      </c>
      <c r="H1436" s="93">
        <f t="shared" si="378"/>
        <v>75815847</v>
      </c>
      <c r="I1436" s="93">
        <f t="shared" si="378"/>
        <v>64819751</v>
      </c>
      <c r="J1436" s="93">
        <f t="shared" si="378"/>
        <v>64767102</v>
      </c>
      <c r="K1436" s="93">
        <f t="shared" si="378"/>
        <v>73948096</v>
      </c>
      <c r="L1436" s="93">
        <f t="shared" si="378"/>
        <v>73975237</v>
      </c>
      <c r="M1436" s="93">
        <f t="shared" si="378"/>
        <v>76877124</v>
      </c>
      <c r="N1436" s="93">
        <f t="shared" si="378"/>
        <v>76700378</v>
      </c>
      <c r="O1436" s="93">
        <f t="shared" si="379"/>
        <v>73429132</v>
      </c>
      <c r="P1436" s="93">
        <f t="shared" si="379"/>
        <v>75691589</v>
      </c>
      <c r="Q1436" s="93">
        <f t="shared" si="379"/>
        <v>68856305</v>
      </c>
      <c r="R1436" s="93">
        <f t="shared" si="379"/>
        <v>68901706</v>
      </c>
      <c r="S1436" s="93">
        <f t="shared" si="379"/>
        <v>75319630</v>
      </c>
      <c r="T1436" s="93">
        <f t="shared" si="379"/>
        <v>75277517</v>
      </c>
      <c r="U1436" s="93">
        <f t="shared" si="379"/>
        <v>79534070</v>
      </c>
      <c r="V1436" s="93">
        <f t="shared" si="379"/>
        <v>79674807</v>
      </c>
      <c r="W1436" s="93">
        <f t="shared" si="379"/>
        <v>75805300</v>
      </c>
      <c r="X1436" s="93">
        <f t="shared" si="379"/>
        <v>75940112</v>
      </c>
      <c r="Y1436" s="93">
        <f t="shared" si="379"/>
        <v>80983946</v>
      </c>
      <c r="Z1436" s="93">
        <f t="shared" si="379"/>
        <v>80983946</v>
      </c>
    </row>
    <row r="1437" spans="3:26" hidden="1" outlineLevel="1">
      <c r="C1437" s="61">
        <v>3</v>
      </c>
      <c r="D1437" s="75" t="s">
        <v>125</v>
      </c>
      <c r="E1437" s="93">
        <f t="shared" si="378"/>
        <v>102341076</v>
      </c>
      <c r="F1437" s="93">
        <f t="shared" si="378"/>
        <v>102213192</v>
      </c>
      <c r="G1437" s="93">
        <f t="shared" si="378"/>
        <v>110145604</v>
      </c>
      <c r="H1437" s="93">
        <f t="shared" si="378"/>
        <v>110150839</v>
      </c>
      <c r="I1437" s="93">
        <f t="shared" si="378"/>
        <v>99859199</v>
      </c>
      <c r="J1437" s="93">
        <f t="shared" si="378"/>
        <v>99905775</v>
      </c>
      <c r="K1437" s="93">
        <f t="shared" si="378"/>
        <v>105437018</v>
      </c>
      <c r="L1437" s="93">
        <f t="shared" si="378"/>
        <v>105390778</v>
      </c>
      <c r="M1437" s="93">
        <f t="shared" si="378"/>
        <v>109658275</v>
      </c>
      <c r="N1437" s="93">
        <f t="shared" si="378"/>
        <v>109659162</v>
      </c>
      <c r="O1437" s="93">
        <f t="shared" si="379"/>
        <v>106556016</v>
      </c>
      <c r="P1437" s="93">
        <f t="shared" si="379"/>
        <v>110480912</v>
      </c>
      <c r="Q1437" s="93">
        <f t="shared" si="379"/>
        <v>108750662</v>
      </c>
      <c r="R1437" s="93">
        <f t="shared" si="379"/>
        <v>108849293</v>
      </c>
      <c r="S1437" s="93">
        <f t="shared" si="379"/>
        <v>120866071</v>
      </c>
      <c r="T1437" s="93">
        <f t="shared" si="379"/>
        <v>121172490</v>
      </c>
      <c r="U1437" s="93">
        <f t="shared" si="379"/>
        <v>123939163</v>
      </c>
      <c r="V1437" s="93">
        <f t="shared" si="379"/>
        <v>124182601</v>
      </c>
      <c r="W1437" s="93">
        <f t="shared" si="379"/>
        <v>125080185</v>
      </c>
      <c r="X1437" s="93">
        <f t="shared" si="379"/>
        <v>125261403</v>
      </c>
      <c r="Y1437" s="93">
        <f t="shared" si="379"/>
        <v>132063450</v>
      </c>
      <c r="Z1437" s="93">
        <f t="shared" si="379"/>
        <v>132063450</v>
      </c>
    </row>
    <row r="1438" spans="3:26" hidden="1" outlineLevel="1">
      <c r="C1438" s="61">
        <v>4</v>
      </c>
      <c r="D1438" s="75" t="s">
        <v>126</v>
      </c>
      <c r="E1438" s="93">
        <f t="shared" si="378"/>
        <v>97729893</v>
      </c>
      <c r="F1438" s="93">
        <f t="shared" si="378"/>
        <v>97667519</v>
      </c>
      <c r="G1438" s="93">
        <f t="shared" si="378"/>
        <v>98183783</v>
      </c>
      <c r="H1438" s="93">
        <f t="shared" si="378"/>
        <v>98276761</v>
      </c>
      <c r="I1438" s="93">
        <f t="shared" si="378"/>
        <v>84732752</v>
      </c>
      <c r="J1438" s="93">
        <f t="shared" si="378"/>
        <v>84813990</v>
      </c>
      <c r="K1438" s="93">
        <f t="shared" si="378"/>
        <v>95285587</v>
      </c>
      <c r="L1438" s="93">
        <f t="shared" si="378"/>
        <v>95275704</v>
      </c>
      <c r="M1438" s="93">
        <f t="shared" si="378"/>
        <v>96455002</v>
      </c>
      <c r="N1438" s="93">
        <f t="shared" si="378"/>
        <v>96321352</v>
      </c>
      <c r="O1438" s="93">
        <f t="shared" si="379"/>
        <v>97775857</v>
      </c>
      <c r="P1438" s="93">
        <f t="shared" si="379"/>
        <v>101342491</v>
      </c>
      <c r="Q1438" s="93">
        <f t="shared" si="379"/>
        <v>92360695</v>
      </c>
      <c r="R1438" s="93">
        <f t="shared" si="379"/>
        <v>92405164</v>
      </c>
      <c r="S1438" s="93">
        <f t="shared" si="379"/>
        <v>98040289</v>
      </c>
      <c r="T1438" s="93">
        <f t="shared" si="379"/>
        <v>98150848</v>
      </c>
      <c r="U1438" s="93">
        <f t="shared" si="379"/>
        <v>99765946</v>
      </c>
      <c r="V1438" s="93">
        <f t="shared" si="379"/>
        <v>99849093</v>
      </c>
      <c r="W1438" s="93">
        <f t="shared" si="379"/>
        <v>96540153</v>
      </c>
      <c r="X1438" s="93">
        <f t="shared" si="379"/>
        <v>96622689</v>
      </c>
      <c r="Y1438" s="93">
        <f t="shared" si="379"/>
        <v>101494734</v>
      </c>
      <c r="Z1438" s="93">
        <f t="shared" si="379"/>
        <v>101494734</v>
      </c>
    </row>
    <row r="1439" spans="3:26" hidden="1" outlineLevel="1">
      <c r="C1439" s="61">
        <v>5</v>
      </c>
      <c r="D1439" s="75" t="s">
        <v>127</v>
      </c>
      <c r="E1439" s="93">
        <f t="shared" si="378"/>
        <v>21422773</v>
      </c>
      <c r="F1439" s="93">
        <f t="shared" si="378"/>
        <v>21422773</v>
      </c>
      <c r="G1439" s="93">
        <f t="shared" si="378"/>
        <v>24230050</v>
      </c>
      <c r="H1439" s="93">
        <f t="shared" si="378"/>
        <v>24230050</v>
      </c>
      <c r="I1439" s="93">
        <f t="shared" si="378"/>
        <v>24307634</v>
      </c>
      <c r="J1439" s="93">
        <f t="shared" si="378"/>
        <v>24257992</v>
      </c>
      <c r="K1439" s="93">
        <f t="shared" si="378"/>
        <v>28737913</v>
      </c>
      <c r="L1439" s="93">
        <f t="shared" si="378"/>
        <v>28673873</v>
      </c>
      <c r="M1439" s="93">
        <f t="shared" si="378"/>
        <v>31394966</v>
      </c>
      <c r="N1439" s="93">
        <f t="shared" si="378"/>
        <v>31376209</v>
      </c>
      <c r="O1439" s="93">
        <f t="shared" si="379"/>
        <v>33775685</v>
      </c>
      <c r="P1439" s="93">
        <f t="shared" si="379"/>
        <v>33058474</v>
      </c>
      <c r="Q1439" s="93">
        <f t="shared" si="379"/>
        <v>33296576</v>
      </c>
      <c r="R1439" s="93">
        <f t="shared" si="379"/>
        <v>33205401</v>
      </c>
      <c r="S1439" s="93">
        <f t="shared" si="379"/>
        <v>38089422</v>
      </c>
      <c r="T1439" s="93">
        <f t="shared" si="379"/>
        <v>38082242</v>
      </c>
      <c r="U1439" s="93">
        <f t="shared" si="379"/>
        <v>42752113</v>
      </c>
      <c r="V1439" s="93">
        <f t="shared" si="379"/>
        <v>42754025</v>
      </c>
      <c r="W1439" s="93">
        <f t="shared" si="379"/>
        <v>45394276</v>
      </c>
      <c r="X1439" s="93">
        <f t="shared" si="379"/>
        <v>45396336</v>
      </c>
      <c r="Y1439" s="93">
        <f t="shared" si="379"/>
        <v>46497564</v>
      </c>
      <c r="Z1439" s="93">
        <f t="shared" si="379"/>
        <v>46497564</v>
      </c>
    </row>
    <row r="1440" spans="3:26" hidden="1" outlineLevel="1">
      <c r="C1440" s="61">
        <v>6</v>
      </c>
      <c r="D1440" s="75" t="s">
        <v>128</v>
      </c>
      <c r="E1440" s="93">
        <f t="shared" si="378"/>
        <v>3373683</v>
      </c>
      <c r="F1440" s="93">
        <f t="shared" si="378"/>
        <v>3373683</v>
      </c>
      <c r="G1440" s="93">
        <f t="shared" si="378"/>
        <v>3248940</v>
      </c>
      <c r="H1440" s="93">
        <f t="shared" si="378"/>
        <v>3248940</v>
      </c>
      <c r="I1440" s="93">
        <f t="shared" si="378"/>
        <v>3140637</v>
      </c>
      <c r="J1440" s="93">
        <f t="shared" si="378"/>
        <v>3140637</v>
      </c>
      <c r="K1440" s="93">
        <f t="shared" si="378"/>
        <v>2989327</v>
      </c>
      <c r="L1440" s="93">
        <f t="shared" si="378"/>
        <v>2989327</v>
      </c>
      <c r="M1440" s="93">
        <f t="shared" si="378"/>
        <v>3028648</v>
      </c>
      <c r="N1440" s="93">
        <f t="shared" si="378"/>
        <v>3028648</v>
      </c>
      <c r="O1440" s="93">
        <f t="shared" si="379"/>
        <v>2679028</v>
      </c>
      <c r="P1440" s="93">
        <f t="shared" si="379"/>
        <v>2608527</v>
      </c>
      <c r="Q1440" s="93">
        <f t="shared" si="379"/>
        <v>2675991</v>
      </c>
      <c r="R1440" s="93">
        <f t="shared" si="379"/>
        <v>2675991</v>
      </c>
      <c r="S1440" s="93">
        <f t="shared" si="379"/>
        <v>2691568</v>
      </c>
      <c r="T1440" s="93">
        <f t="shared" si="379"/>
        <v>2691568</v>
      </c>
      <c r="U1440" s="93">
        <f t="shared" si="379"/>
        <v>2896184</v>
      </c>
      <c r="V1440" s="93">
        <f t="shared" si="379"/>
        <v>2901812</v>
      </c>
      <c r="W1440" s="93">
        <f t="shared" si="379"/>
        <v>3030123</v>
      </c>
      <c r="X1440" s="93">
        <f t="shared" si="379"/>
        <v>3032534</v>
      </c>
      <c r="Y1440" s="93">
        <f t="shared" si="379"/>
        <v>3868745</v>
      </c>
      <c r="Z1440" s="93">
        <f t="shared" si="379"/>
        <v>3868745</v>
      </c>
    </row>
    <row r="1441" spans="3:26" hidden="1" outlineLevel="1">
      <c r="C1441" s="61">
        <v>7</v>
      </c>
      <c r="D1441" s="75" t="s">
        <v>129</v>
      </c>
      <c r="E1441" s="93">
        <f t="shared" si="378"/>
        <v>38679140</v>
      </c>
      <c r="F1441" s="93">
        <f t="shared" si="378"/>
        <v>44104631</v>
      </c>
      <c r="G1441" s="93">
        <f t="shared" si="378"/>
        <v>49992024</v>
      </c>
      <c r="H1441" s="93">
        <f t="shared" si="378"/>
        <v>50015849</v>
      </c>
      <c r="I1441" s="93">
        <f t="shared" si="378"/>
        <v>45587390</v>
      </c>
      <c r="J1441" s="93">
        <f t="shared" si="378"/>
        <v>45587390</v>
      </c>
      <c r="K1441" s="93">
        <f t="shared" si="378"/>
        <v>53481457</v>
      </c>
      <c r="L1441" s="93">
        <f t="shared" si="378"/>
        <v>53489956</v>
      </c>
      <c r="M1441" s="93">
        <f t="shared" si="378"/>
        <v>58976152</v>
      </c>
      <c r="N1441" s="93">
        <f t="shared" si="378"/>
        <v>58781086</v>
      </c>
      <c r="O1441" s="93">
        <f t="shared" si="379"/>
        <v>63357774</v>
      </c>
      <c r="P1441" s="93">
        <f t="shared" si="379"/>
        <v>65895352</v>
      </c>
      <c r="Q1441" s="93">
        <f t="shared" si="379"/>
        <v>63515988</v>
      </c>
      <c r="R1441" s="93">
        <f t="shared" si="379"/>
        <v>63483207</v>
      </c>
      <c r="S1441" s="93">
        <f t="shared" si="379"/>
        <v>85157529</v>
      </c>
      <c r="T1441" s="93">
        <f t="shared" si="379"/>
        <v>85257428</v>
      </c>
      <c r="U1441" s="93">
        <f t="shared" si="379"/>
        <v>91149252</v>
      </c>
      <c r="V1441" s="93">
        <f t="shared" si="379"/>
        <v>91216960</v>
      </c>
      <c r="W1441" s="93">
        <f t="shared" si="379"/>
        <v>94463730</v>
      </c>
      <c r="X1441" s="93">
        <f t="shared" si="379"/>
        <v>94515721</v>
      </c>
      <c r="Y1441" s="93">
        <f t="shared" si="379"/>
        <v>95592643</v>
      </c>
      <c r="Z1441" s="93">
        <f t="shared" si="379"/>
        <v>95592643</v>
      </c>
    </row>
    <row r="1442" spans="3:26" hidden="1" outlineLevel="1">
      <c r="C1442" s="61">
        <v>8</v>
      </c>
      <c r="D1442" s="75" t="s">
        <v>405</v>
      </c>
      <c r="E1442" s="93">
        <f t="shared" si="378"/>
        <v>34595765</v>
      </c>
      <c r="F1442" s="93">
        <f t="shared" si="378"/>
        <v>34631318</v>
      </c>
      <c r="G1442" s="93">
        <f t="shared" si="378"/>
        <v>36088046</v>
      </c>
      <c r="H1442" s="93">
        <f t="shared" si="378"/>
        <v>36099532</v>
      </c>
      <c r="I1442" s="93">
        <f t="shared" si="378"/>
        <v>32337541</v>
      </c>
      <c r="J1442" s="93">
        <f t="shared" si="378"/>
        <v>32273883</v>
      </c>
      <c r="K1442" s="93">
        <f t="shared" si="378"/>
        <v>36961365</v>
      </c>
      <c r="L1442" s="93">
        <f t="shared" si="378"/>
        <v>36962757</v>
      </c>
      <c r="M1442" s="93">
        <f t="shared" si="378"/>
        <v>40743620</v>
      </c>
      <c r="N1442" s="93">
        <f t="shared" si="378"/>
        <v>40746039</v>
      </c>
      <c r="O1442" s="93">
        <f t="shared" si="379"/>
        <v>41394677</v>
      </c>
      <c r="P1442" s="93">
        <f t="shared" si="379"/>
        <v>43148755</v>
      </c>
      <c r="Q1442" s="93">
        <f t="shared" si="379"/>
        <v>43033036</v>
      </c>
      <c r="R1442" s="93">
        <f t="shared" si="379"/>
        <v>43015264</v>
      </c>
      <c r="S1442" s="93">
        <f t="shared" si="379"/>
        <v>56354089</v>
      </c>
      <c r="T1442" s="93">
        <f t="shared" si="379"/>
        <v>56402940</v>
      </c>
      <c r="U1442" s="93">
        <f t="shared" si="379"/>
        <v>65569945</v>
      </c>
      <c r="V1442" s="93">
        <f t="shared" si="379"/>
        <v>65631951</v>
      </c>
      <c r="W1442" s="93">
        <f t="shared" si="379"/>
        <v>65653499</v>
      </c>
      <c r="X1442" s="93">
        <f t="shared" si="379"/>
        <v>65685284</v>
      </c>
      <c r="Y1442" s="93">
        <f t="shared" si="379"/>
        <v>66891718</v>
      </c>
      <c r="Z1442" s="93">
        <f t="shared" si="379"/>
        <v>66891718</v>
      </c>
    </row>
    <row r="1443" spans="3:26" hidden="1" outlineLevel="1">
      <c r="C1443" s="61">
        <v>9</v>
      </c>
      <c r="D1443" s="75" t="s">
        <v>406</v>
      </c>
      <c r="E1443" s="93">
        <f t="shared" si="378"/>
        <v>58126821</v>
      </c>
      <c r="F1443" s="93">
        <f t="shared" si="378"/>
        <v>58554589</v>
      </c>
      <c r="G1443" s="93">
        <f t="shared" si="378"/>
        <v>68172994</v>
      </c>
      <c r="H1443" s="93">
        <f t="shared" si="378"/>
        <v>68261801</v>
      </c>
      <c r="I1443" s="93">
        <f t="shared" si="378"/>
        <v>61297975</v>
      </c>
      <c r="J1443" s="93">
        <f t="shared" si="378"/>
        <v>61302898</v>
      </c>
      <c r="K1443" s="93">
        <f t="shared" si="378"/>
        <v>71300198</v>
      </c>
      <c r="L1443" s="93">
        <f t="shared" si="378"/>
        <v>71327270</v>
      </c>
      <c r="M1443" s="93">
        <f t="shared" si="378"/>
        <v>76218958</v>
      </c>
      <c r="N1443" s="93">
        <f t="shared" si="378"/>
        <v>76234059</v>
      </c>
      <c r="O1443" s="93">
        <f t="shared" si="379"/>
        <v>76474907</v>
      </c>
      <c r="P1443" s="93">
        <f t="shared" si="379"/>
        <v>79303466</v>
      </c>
      <c r="Q1443" s="93">
        <f t="shared" si="379"/>
        <v>79812877</v>
      </c>
      <c r="R1443" s="93">
        <f t="shared" si="379"/>
        <v>79238898</v>
      </c>
      <c r="S1443" s="93">
        <f t="shared" si="379"/>
        <v>103073827</v>
      </c>
      <c r="T1443" s="93">
        <f t="shared" si="379"/>
        <v>103170132</v>
      </c>
      <c r="U1443" s="93">
        <f t="shared" si="379"/>
        <v>94226946</v>
      </c>
      <c r="V1443" s="93">
        <f t="shared" si="379"/>
        <v>94311925</v>
      </c>
      <c r="W1443" s="93">
        <f t="shared" si="379"/>
        <v>95688606</v>
      </c>
      <c r="X1443" s="93">
        <f t="shared" si="379"/>
        <v>95777179</v>
      </c>
      <c r="Y1443" s="93">
        <f t="shared" si="379"/>
        <v>103796394</v>
      </c>
      <c r="Z1443" s="93">
        <f t="shared" si="379"/>
        <v>103796394</v>
      </c>
    </row>
    <row r="1444" spans="3:26" hidden="1" outlineLevel="1">
      <c r="C1444" s="61">
        <v>10</v>
      </c>
      <c r="D1444" s="75" t="s">
        <v>407</v>
      </c>
      <c r="E1444" s="93">
        <f t="shared" si="378"/>
        <v>0</v>
      </c>
      <c r="F1444" s="93">
        <f t="shared" si="378"/>
        <v>0</v>
      </c>
      <c r="G1444" s="93">
        <f t="shared" si="378"/>
        <v>0</v>
      </c>
      <c r="H1444" s="93">
        <f t="shared" si="378"/>
        <v>0</v>
      </c>
      <c r="I1444" s="93">
        <f t="shared" si="378"/>
        <v>0</v>
      </c>
      <c r="J1444" s="93">
        <f t="shared" si="378"/>
        <v>0</v>
      </c>
      <c r="K1444" s="93">
        <f t="shared" si="378"/>
        <v>0</v>
      </c>
      <c r="L1444" s="93">
        <f t="shared" si="378"/>
        <v>0</v>
      </c>
      <c r="M1444" s="93">
        <f t="shared" si="378"/>
        <v>0</v>
      </c>
      <c r="N1444" s="93">
        <f t="shared" si="378"/>
        <v>0</v>
      </c>
      <c r="O1444" s="93">
        <f t="shared" si="379"/>
        <v>0</v>
      </c>
      <c r="P1444" s="93">
        <f t="shared" si="379"/>
        <v>0</v>
      </c>
      <c r="Q1444" s="93">
        <f t="shared" si="379"/>
        <v>0</v>
      </c>
      <c r="R1444" s="93">
        <f t="shared" si="379"/>
        <v>0</v>
      </c>
      <c r="S1444" s="93">
        <f t="shared" si="379"/>
        <v>0</v>
      </c>
      <c r="T1444" s="93">
        <f t="shared" si="379"/>
        <v>0</v>
      </c>
      <c r="U1444" s="93">
        <f t="shared" si="379"/>
        <v>21581995</v>
      </c>
      <c r="V1444" s="93">
        <f t="shared" si="379"/>
        <v>21591736</v>
      </c>
      <c r="W1444" s="93">
        <f t="shared" si="379"/>
        <v>23422870</v>
      </c>
      <c r="X1444" s="93">
        <f t="shared" si="379"/>
        <v>23434211</v>
      </c>
      <c r="Y1444" s="93">
        <f t="shared" si="379"/>
        <v>25111534</v>
      </c>
      <c r="Z1444" s="93">
        <f t="shared" si="379"/>
        <v>25111534</v>
      </c>
    </row>
    <row r="1445" spans="3:26" hidden="1" outlineLevel="1">
      <c r="C1445" s="61">
        <v>11</v>
      </c>
      <c r="D1445" s="75" t="s">
        <v>420</v>
      </c>
      <c r="E1445" s="93"/>
      <c r="F1445" s="93"/>
      <c r="G1445" s="93"/>
      <c r="H1445" s="93"/>
      <c r="I1445" s="93"/>
      <c r="J1445" s="93"/>
      <c r="K1445" s="93"/>
      <c r="L1445" s="93"/>
      <c r="M1445" s="93"/>
      <c r="N1445" s="93"/>
      <c r="O1445" s="93"/>
      <c r="P1445" s="93"/>
      <c r="Q1445" s="93"/>
      <c r="R1445" s="93"/>
      <c r="S1445" s="93"/>
      <c r="T1445" s="93"/>
      <c r="U1445" s="93"/>
      <c r="V1445" s="93"/>
      <c r="W1445" s="93">
        <f t="shared" ref="W1445:Z1446" si="380">ROUND(SUMIF($C$1376:$C$1425,$C1445,W$1376:W$1425),0)</f>
        <v>4136531</v>
      </c>
      <c r="X1445" s="93">
        <f t="shared" si="380"/>
        <v>4136531</v>
      </c>
      <c r="Y1445" s="93">
        <f t="shared" si="380"/>
        <v>9164546</v>
      </c>
      <c r="Z1445" s="93">
        <f t="shared" si="380"/>
        <v>9164546</v>
      </c>
    </row>
    <row r="1446" spans="3:26" hidden="1" outlineLevel="1">
      <c r="C1446" s="61">
        <v>12</v>
      </c>
      <c r="D1446" s="75" t="s">
        <v>421</v>
      </c>
      <c r="E1446" s="93"/>
      <c r="F1446" s="93"/>
      <c r="G1446" s="93"/>
      <c r="H1446" s="93"/>
      <c r="I1446" s="93"/>
      <c r="J1446" s="93"/>
      <c r="K1446" s="93"/>
      <c r="L1446" s="93"/>
      <c r="M1446" s="93"/>
      <c r="N1446" s="93"/>
      <c r="O1446" s="93"/>
      <c r="P1446" s="93"/>
      <c r="Q1446" s="93"/>
      <c r="R1446" s="93"/>
      <c r="S1446" s="93"/>
      <c r="T1446" s="93"/>
      <c r="U1446" s="93"/>
      <c r="V1446" s="93"/>
      <c r="W1446" s="93">
        <f t="shared" si="380"/>
        <v>5166791</v>
      </c>
      <c r="X1446" s="93">
        <f t="shared" si="380"/>
        <v>5178172</v>
      </c>
      <c r="Y1446" s="93">
        <f t="shared" si="380"/>
        <v>8926626</v>
      </c>
      <c r="Z1446" s="93">
        <f t="shared" si="380"/>
        <v>8926626</v>
      </c>
    </row>
    <row r="1447" spans="3:26" ht="13.5" hidden="1" outlineLevel="1" thickBot="1">
      <c r="C1447" s="61"/>
      <c r="D1447" s="76" t="s">
        <v>137</v>
      </c>
      <c r="E1447" s="99">
        <f t="shared" ref="E1447:Z1447" si="381">SUM(E1435:E1446)</f>
        <v>509373932</v>
      </c>
      <c r="F1447" s="99">
        <f t="shared" si="381"/>
        <v>514989593</v>
      </c>
      <c r="G1447" s="99">
        <f t="shared" si="381"/>
        <v>546640160</v>
      </c>
      <c r="H1447" s="99">
        <f t="shared" si="381"/>
        <v>546902600</v>
      </c>
      <c r="I1447" s="99">
        <f t="shared" si="381"/>
        <v>487581858</v>
      </c>
      <c r="J1447" s="99">
        <f t="shared" si="381"/>
        <v>487513112</v>
      </c>
      <c r="K1447" s="99">
        <f t="shared" si="381"/>
        <v>555594788</v>
      </c>
      <c r="L1447" s="99">
        <f t="shared" si="381"/>
        <v>555568653</v>
      </c>
      <c r="M1447" s="99">
        <f t="shared" si="381"/>
        <v>583868380</v>
      </c>
      <c r="N1447" s="99">
        <f t="shared" si="381"/>
        <v>583373863</v>
      </c>
      <c r="O1447" s="99">
        <f t="shared" si="381"/>
        <v>579049857</v>
      </c>
      <c r="P1447" s="99">
        <f t="shared" si="381"/>
        <v>597118284</v>
      </c>
      <c r="Q1447" s="99">
        <f t="shared" si="381"/>
        <v>568391286</v>
      </c>
      <c r="R1447" s="99">
        <f t="shared" si="381"/>
        <v>567856319</v>
      </c>
      <c r="S1447" s="99">
        <f t="shared" si="381"/>
        <v>661730475</v>
      </c>
      <c r="T1447" s="99">
        <f t="shared" si="381"/>
        <v>662395925</v>
      </c>
      <c r="U1447" s="99">
        <f t="shared" si="381"/>
        <v>705895824</v>
      </c>
      <c r="V1447" s="99">
        <f t="shared" si="381"/>
        <v>706651184</v>
      </c>
      <c r="W1447" s="99">
        <f t="shared" si="381"/>
        <v>714875032</v>
      </c>
      <c r="X1447" s="99">
        <f t="shared" si="381"/>
        <v>715505226</v>
      </c>
      <c r="Y1447" s="99">
        <f t="shared" si="381"/>
        <v>757509994</v>
      </c>
      <c r="Z1447" s="99">
        <f t="shared" si="381"/>
        <v>757509994</v>
      </c>
    </row>
    <row r="1448" spans="3:26" hidden="1" outlineLevel="1">
      <c r="E1448" s="9"/>
      <c r="F1448" s="9">
        <f>F1447+E1447</f>
        <v>1024363525</v>
      </c>
      <c r="G1448" s="9"/>
      <c r="H1448" s="9">
        <f>H1447+G1447</f>
        <v>1093542760</v>
      </c>
      <c r="I1448" s="9"/>
      <c r="J1448" s="9">
        <f>J1447+I1447</f>
        <v>975094970</v>
      </c>
      <c r="K1448" s="9"/>
      <c r="L1448" s="9">
        <f>L1447+K1447</f>
        <v>1111163441</v>
      </c>
      <c r="M1448" s="9"/>
      <c r="N1448" s="9">
        <f>N1447+M1447</f>
        <v>1167242243</v>
      </c>
      <c r="O1448" s="9"/>
      <c r="P1448" s="9">
        <f>P1447+O1447</f>
        <v>1176168141</v>
      </c>
      <c r="R1448" s="9">
        <f>R1447+Q1447</f>
        <v>1136247605</v>
      </c>
      <c r="T1448" s="9">
        <f>T1447+S1447</f>
        <v>1324126400</v>
      </c>
      <c r="U1448" s="10"/>
      <c r="V1448" s="9">
        <f>V1447+U1447</f>
        <v>1412547008</v>
      </c>
      <c r="W1448" s="10"/>
      <c r="X1448" s="9">
        <f>X1447+W1447</f>
        <v>1430380258</v>
      </c>
      <c r="Y1448" s="10"/>
      <c r="Z1448" s="9">
        <f>Z1447+Y1447</f>
        <v>1515019988</v>
      </c>
    </row>
    <row r="1449" spans="3:26" ht="15" hidden="1" outlineLevel="1">
      <c r="C1449" s="61"/>
      <c r="D1449" s="77" t="s">
        <v>187</v>
      </c>
      <c r="E1449" s="147"/>
      <c r="F1449" s="148"/>
      <c r="G1449" s="147"/>
      <c r="H1449" s="148"/>
      <c r="I1449" s="147"/>
      <c r="J1449" s="148"/>
      <c r="K1449" s="147"/>
      <c r="L1449" s="148"/>
      <c r="M1449" s="147"/>
      <c r="N1449" s="148"/>
      <c r="O1449" s="147"/>
      <c r="P1449" s="148"/>
      <c r="Q1449" s="147"/>
      <c r="R1449" s="148"/>
      <c r="S1449" s="147"/>
      <c r="T1449" s="148"/>
      <c r="U1449" s="147"/>
      <c r="V1449" s="148"/>
      <c r="W1449" s="147"/>
      <c r="X1449" s="148"/>
      <c r="Y1449" s="147"/>
      <c r="Z1449" s="148"/>
    </row>
    <row r="1450" spans="3:26" hidden="1" outlineLevel="1">
      <c r="C1450" s="61">
        <v>1</v>
      </c>
      <c r="D1450" s="626" t="s">
        <v>123</v>
      </c>
      <c r="I1450" s="4"/>
      <c r="J1450" s="4"/>
      <c r="K1450" s="4"/>
      <c r="L1450" s="4"/>
      <c r="M1450" s="4"/>
      <c r="N1450" s="4"/>
      <c r="U1450" s="10"/>
      <c r="V1450" s="10"/>
      <c r="W1450" s="10"/>
      <c r="X1450" s="10"/>
      <c r="Y1450" s="97">
        <v>57424945</v>
      </c>
      <c r="Z1450" s="97">
        <v>57424945</v>
      </c>
    </row>
    <row r="1451" spans="3:26" hidden="1" outlineLevel="1">
      <c r="C1451" s="61">
        <v>2</v>
      </c>
      <c r="D1451" s="627" t="s">
        <v>124</v>
      </c>
      <c r="I1451" s="4"/>
      <c r="J1451" s="4"/>
      <c r="K1451" s="4"/>
      <c r="L1451" s="4"/>
      <c r="M1451" s="4"/>
      <c r="N1451" s="4"/>
      <c r="U1451" s="10"/>
      <c r="V1451" s="10"/>
      <c r="W1451" s="10"/>
      <c r="X1451" s="10"/>
      <c r="Y1451" s="93">
        <v>152601459</v>
      </c>
      <c r="Z1451" s="93">
        <v>152601461</v>
      </c>
    </row>
    <row r="1452" spans="3:26" hidden="1" outlineLevel="1">
      <c r="C1452" s="61">
        <v>3</v>
      </c>
      <c r="D1452" s="627" t="s">
        <v>125</v>
      </c>
      <c r="I1452" s="4"/>
      <c r="J1452" s="4"/>
      <c r="K1452" s="4"/>
      <c r="L1452" s="4"/>
      <c r="M1452" s="4"/>
      <c r="N1452" s="4"/>
      <c r="U1452" s="10"/>
      <c r="V1452" s="10"/>
      <c r="W1452" s="10"/>
      <c r="X1452" s="10"/>
      <c r="Y1452" s="93">
        <v>12738080</v>
      </c>
      <c r="Z1452" s="93">
        <v>12738080</v>
      </c>
    </row>
    <row r="1453" spans="3:26" hidden="1" outlineLevel="1">
      <c r="C1453" s="61">
        <v>4</v>
      </c>
      <c r="D1453" s="627" t="s">
        <v>126</v>
      </c>
      <c r="I1453" s="4"/>
      <c r="J1453" s="4"/>
      <c r="K1453" s="4"/>
      <c r="L1453" s="4"/>
      <c r="M1453" s="4"/>
      <c r="N1453" s="4"/>
      <c r="U1453" s="10"/>
      <c r="V1453" s="10"/>
      <c r="W1453" s="10"/>
      <c r="X1453" s="10"/>
      <c r="Y1453" s="93">
        <v>12724000</v>
      </c>
      <c r="Z1453" s="93">
        <v>12724000</v>
      </c>
    </row>
    <row r="1454" spans="3:26" hidden="1" outlineLevel="1">
      <c r="C1454" s="61">
        <v>5</v>
      </c>
      <c r="D1454" s="78" t="s">
        <v>138</v>
      </c>
      <c r="E1454" s="109">
        <v>0</v>
      </c>
      <c r="F1454" s="109">
        <v>0</v>
      </c>
      <c r="G1454" s="109">
        <v>29919124.98</v>
      </c>
      <c r="H1454" s="109">
        <v>29916922.559999999</v>
      </c>
      <c r="I1454" s="9">
        <v>26246758</v>
      </c>
      <c r="J1454" s="9">
        <v>26573583.360000003</v>
      </c>
      <c r="K1454" s="9">
        <v>25551593</v>
      </c>
      <c r="L1454" s="9">
        <v>26337638</v>
      </c>
      <c r="M1454" s="9">
        <v>109931164</v>
      </c>
      <c r="N1454" s="9">
        <v>109933864</v>
      </c>
      <c r="O1454" s="9">
        <v>111813577.23059286</v>
      </c>
      <c r="P1454" s="9">
        <v>108873612.23059286</v>
      </c>
      <c r="Q1454" s="9">
        <v>106222898</v>
      </c>
      <c r="R1454" s="9">
        <v>106225335</v>
      </c>
      <c r="S1454" s="97">
        <v>123767972</v>
      </c>
      <c r="T1454" s="97">
        <v>123767972</v>
      </c>
      <c r="U1454" s="97">
        <v>132400857</v>
      </c>
      <c r="V1454" s="97">
        <v>132400857</v>
      </c>
      <c r="W1454" s="97">
        <v>132400857</v>
      </c>
      <c r="X1454" s="97">
        <v>132400857</v>
      </c>
      <c r="Y1454" s="93">
        <v>140407990</v>
      </c>
      <c r="Z1454" s="93">
        <v>140407990</v>
      </c>
    </row>
    <row r="1455" spans="3:26" hidden="1" outlineLevel="1">
      <c r="C1455" s="61">
        <v>6</v>
      </c>
      <c r="D1455" s="79" t="s">
        <v>128</v>
      </c>
      <c r="E1455" s="110">
        <v>0</v>
      </c>
      <c r="F1455" s="110">
        <v>0</v>
      </c>
      <c r="G1455" s="110">
        <v>1810000</v>
      </c>
      <c r="H1455" s="110">
        <v>1810000</v>
      </c>
      <c r="I1455" s="107">
        <v>1583750</v>
      </c>
      <c r="J1455" s="108">
        <v>1583750</v>
      </c>
      <c r="K1455" s="107">
        <v>1583750</v>
      </c>
      <c r="L1455" s="108">
        <v>1583750</v>
      </c>
      <c r="M1455" s="107">
        <v>1583750</v>
      </c>
      <c r="N1455" s="108">
        <v>1583751</v>
      </c>
      <c r="O1455" s="107">
        <v>24829652</v>
      </c>
      <c r="P1455" s="108">
        <v>24176240</v>
      </c>
      <c r="Q1455" s="107">
        <v>23588170</v>
      </c>
      <c r="R1455" s="108">
        <v>23588170</v>
      </c>
      <c r="S1455" s="94">
        <v>27277542</v>
      </c>
      <c r="T1455" s="94">
        <v>27277542</v>
      </c>
      <c r="U1455" s="94">
        <v>29180166</v>
      </c>
      <c r="V1455" s="94">
        <v>29180166</v>
      </c>
      <c r="W1455" s="94">
        <v>29180166</v>
      </c>
      <c r="X1455" s="94">
        <v>29180166</v>
      </c>
      <c r="Y1455" s="94">
        <v>31090902</v>
      </c>
      <c r="Z1455" s="94">
        <v>31090902</v>
      </c>
    </row>
    <row r="1456" spans="3:26" hidden="1" outlineLevel="1">
      <c r="C1456" s="61"/>
      <c r="D1456" s="80" t="s">
        <v>139</v>
      </c>
      <c r="E1456" s="100">
        <f t="shared" ref="E1456:V1456" si="382">SUM(E1454:E1455)</f>
        <v>0</v>
      </c>
      <c r="F1456" s="100">
        <f t="shared" si="382"/>
        <v>0</v>
      </c>
      <c r="G1456" s="100">
        <f t="shared" si="382"/>
        <v>31729124.98</v>
      </c>
      <c r="H1456" s="100">
        <f t="shared" si="382"/>
        <v>31726922.559999999</v>
      </c>
      <c r="I1456" s="100">
        <f t="shared" si="382"/>
        <v>27830508</v>
      </c>
      <c r="J1456" s="100">
        <f t="shared" si="382"/>
        <v>28157333.360000003</v>
      </c>
      <c r="K1456" s="100">
        <f t="shared" si="382"/>
        <v>27135343</v>
      </c>
      <c r="L1456" s="100">
        <f t="shared" si="382"/>
        <v>27921388</v>
      </c>
      <c r="M1456" s="100">
        <f t="shared" si="382"/>
        <v>111514914</v>
      </c>
      <c r="N1456" s="100">
        <f t="shared" si="382"/>
        <v>111517615</v>
      </c>
      <c r="O1456" s="100">
        <f t="shared" si="382"/>
        <v>136643229.23059285</v>
      </c>
      <c r="P1456" s="100">
        <f t="shared" si="382"/>
        <v>133049852.23059286</v>
      </c>
      <c r="Q1456" s="100">
        <f t="shared" si="382"/>
        <v>129811068</v>
      </c>
      <c r="R1456" s="100">
        <f t="shared" si="382"/>
        <v>129813505</v>
      </c>
      <c r="S1456" s="100">
        <f t="shared" si="382"/>
        <v>151045514</v>
      </c>
      <c r="T1456" s="100">
        <f t="shared" si="382"/>
        <v>151045514</v>
      </c>
      <c r="U1456" s="100">
        <f t="shared" si="382"/>
        <v>161581023</v>
      </c>
      <c r="V1456" s="100">
        <f t="shared" si="382"/>
        <v>161581023</v>
      </c>
      <c r="W1456" s="100">
        <f t="shared" ref="W1456:X1456" si="383">SUM(W1454:W1455)</f>
        <v>161581023</v>
      </c>
      <c r="X1456" s="100">
        <f t="shared" si="383"/>
        <v>161581023</v>
      </c>
      <c r="Y1456" s="100">
        <f>SUM(Y1450:Y1455)</f>
        <v>406987376</v>
      </c>
      <c r="Z1456" s="100">
        <f>SUM(Z1450:Z1455)</f>
        <v>406987378</v>
      </c>
    </row>
    <row r="1457" spans="1:26" hidden="1" outlineLevel="1">
      <c r="E1457" s="9"/>
      <c r="F1457" s="9">
        <f>F1456+E1456</f>
        <v>0</v>
      </c>
      <c r="G1457" s="9"/>
      <c r="H1457" s="9">
        <f>H1456+G1456</f>
        <v>63456047.539999999</v>
      </c>
      <c r="I1457" s="9"/>
      <c r="J1457" s="9">
        <f>J1456+I1456</f>
        <v>55987841.359999999</v>
      </c>
      <c r="K1457" s="9"/>
      <c r="L1457" s="9">
        <f>L1456+K1456</f>
        <v>55056731</v>
      </c>
      <c r="M1457" s="9"/>
      <c r="N1457" s="9">
        <f>N1456+M1456</f>
        <v>223032529</v>
      </c>
      <c r="O1457" s="9"/>
      <c r="P1457" s="9">
        <f>P1456+O1456</f>
        <v>269693081.46118569</v>
      </c>
      <c r="R1457" s="9">
        <f>R1456+Q1456</f>
        <v>259624573</v>
      </c>
      <c r="T1457" s="9">
        <f>T1456+S1456</f>
        <v>302091028</v>
      </c>
      <c r="U1457" s="10"/>
      <c r="V1457" s="9">
        <f>V1456+U1456</f>
        <v>323162046</v>
      </c>
      <c r="W1457" s="10"/>
      <c r="X1457" s="9">
        <f>X1456+W1456</f>
        <v>323162046</v>
      </c>
      <c r="Y1457" s="10"/>
      <c r="Z1457" s="9">
        <f>Z1456+Y1456</f>
        <v>813974754</v>
      </c>
    </row>
    <row r="1458" spans="1:26" ht="15" hidden="1" outlineLevel="1">
      <c r="C1458" s="61"/>
      <c r="D1458" s="77" t="s">
        <v>188</v>
      </c>
      <c r="U1458" s="10"/>
      <c r="V1458" s="10"/>
      <c r="W1458" s="10"/>
      <c r="X1458" s="10"/>
      <c r="Y1458" s="10"/>
      <c r="Z1458" s="10"/>
    </row>
    <row r="1459" spans="1:26" hidden="1" outlineLevel="1">
      <c r="C1459" s="61">
        <v>1</v>
      </c>
      <c r="D1459" s="78" t="s">
        <v>123</v>
      </c>
      <c r="E1459" s="9"/>
      <c r="F1459" s="9"/>
      <c r="G1459" s="9"/>
      <c r="H1459" s="9"/>
      <c r="I1459" s="9"/>
      <c r="J1459" s="9"/>
      <c r="K1459" s="9">
        <v>2639460</v>
      </c>
      <c r="L1459" s="9">
        <v>2639460</v>
      </c>
      <c r="M1459" s="9">
        <v>6619981</v>
      </c>
      <c r="N1459" s="9">
        <v>6619981</v>
      </c>
      <c r="O1459" s="9">
        <v>3803571</v>
      </c>
      <c r="P1459" s="9">
        <v>7858990</v>
      </c>
      <c r="Q1459" s="9">
        <v>6826602</v>
      </c>
      <c r="R1459" s="9">
        <v>6826602</v>
      </c>
      <c r="S1459" s="9">
        <v>7995254</v>
      </c>
      <c r="T1459" s="9">
        <v>7995254</v>
      </c>
      <c r="U1459" s="9">
        <v>10375721</v>
      </c>
      <c r="V1459" s="9">
        <v>10375721</v>
      </c>
      <c r="W1459" s="9">
        <v>7576555</v>
      </c>
      <c r="X1459" s="9">
        <v>7576555</v>
      </c>
      <c r="Y1459" s="9">
        <v>8202611</v>
      </c>
      <c r="Z1459" s="9">
        <v>8202611</v>
      </c>
    </row>
    <row r="1460" spans="1:26" hidden="1" outlineLevel="1">
      <c r="C1460" s="61">
        <v>2</v>
      </c>
      <c r="D1460" s="79" t="s">
        <v>124</v>
      </c>
      <c r="E1460" s="9"/>
      <c r="F1460" s="9"/>
      <c r="G1460" s="9"/>
      <c r="H1460" s="9"/>
      <c r="I1460" s="9"/>
      <c r="J1460" s="9"/>
      <c r="K1460" s="9">
        <v>1298671</v>
      </c>
      <c r="L1460" s="9">
        <v>1298671</v>
      </c>
      <c r="M1460" s="9">
        <v>3397318</v>
      </c>
      <c r="N1460" s="9">
        <v>3397318</v>
      </c>
      <c r="O1460" s="9">
        <v>2019437</v>
      </c>
      <c r="P1460" s="9">
        <v>4172588</v>
      </c>
      <c r="Q1460" s="9">
        <v>2284898</v>
      </c>
      <c r="R1460" s="9">
        <v>2284898</v>
      </c>
      <c r="S1460" s="9">
        <v>2688987</v>
      </c>
      <c r="T1460" s="9">
        <v>2688987</v>
      </c>
      <c r="U1460" s="9">
        <v>3433512</v>
      </c>
      <c r="V1460" s="9">
        <v>3433512</v>
      </c>
      <c r="W1460" s="9">
        <v>3325298</v>
      </c>
      <c r="X1460" s="9">
        <v>3325298</v>
      </c>
      <c r="Y1460" s="9">
        <v>3450589</v>
      </c>
      <c r="Z1460" s="9">
        <v>3450589</v>
      </c>
    </row>
    <row r="1461" spans="1:26" hidden="1" outlineLevel="1">
      <c r="C1461" s="61">
        <v>3</v>
      </c>
      <c r="D1461" s="79" t="s">
        <v>125</v>
      </c>
      <c r="E1461" s="9"/>
      <c r="F1461" s="9"/>
      <c r="G1461" s="9"/>
      <c r="H1461" s="9"/>
      <c r="I1461" s="9"/>
      <c r="J1461" s="9"/>
      <c r="K1461" s="9">
        <v>1769000</v>
      </c>
      <c r="L1461" s="9">
        <v>1769000</v>
      </c>
      <c r="M1461" s="9">
        <v>4315664</v>
      </c>
      <c r="N1461" s="9">
        <v>4315664</v>
      </c>
      <c r="O1461" s="9">
        <v>2353030</v>
      </c>
      <c r="P1461" s="9">
        <v>4861865</v>
      </c>
      <c r="Q1461" s="9">
        <v>3933022</v>
      </c>
      <c r="R1461" s="9">
        <v>3933022</v>
      </c>
      <c r="S1461" s="9">
        <v>4425304</v>
      </c>
      <c r="T1461" s="9">
        <v>4425304</v>
      </c>
      <c r="U1461" s="9">
        <v>5732962</v>
      </c>
      <c r="V1461" s="9">
        <v>5732962</v>
      </c>
      <c r="W1461" s="9">
        <v>5695519</v>
      </c>
      <c r="X1461" s="9">
        <v>5695519</v>
      </c>
      <c r="Y1461" s="9">
        <v>6280311</v>
      </c>
      <c r="Z1461" s="9">
        <v>6280311</v>
      </c>
    </row>
    <row r="1462" spans="1:26" hidden="1" outlineLevel="1">
      <c r="C1462" s="61">
        <v>4</v>
      </c>
      <c r="D1462" s="79" t="s">
        <v>126</v>
      </c>
      <c r="E1462" s="9"/>
      <c r="F1462" s="9"/>
      <c r="G1462" s="9"/>
      <c r="H1462" s="9"/>
      <c r="I1462" s="9"/>
      <c r="J1462" s="9"/>
      <c r="K1462" s="9">
        <v>1490547</v>
      </c>
      <c r="L1462" s="9">
        <v>1490547</v>
      </c>
      <c r="M1462" s="9">
        <v>3769163</v>
      </c>
      <c r="N1462" s="9">
        <v>3769163</v>
      </c>
      <c r="O1462" s="9">
        <v>2079007</v>
      </c>
      <c r="P1462" s="9">
        <v>4295673</v>
      </c>
      <c r="Q1462" s="9">
        <v>3305611</v>
      </c>
      <c r="R1462" s="9">
        <v>3305611</v>
      </c>
      <c r="S1462" s="9">
        <v>3682631</v>
      </c>
      <c r="T1462" s="9">
        <v>3682631</v>
      </c>
      <c r="U1462" s="9">
        <v>4743008</v>
      </c>
      <c r="V1462" s="9">
        <v>4743008</v>
      </c>
      <c r="W1462" s="9">
        <v>4367730</v>
      </c>
      <c r="X1462" s="9">
        <v>4367730</v>
      </c>
      <c r="Y1462" s="9">
        <v>4650534</v>
      </c>
      <c r="Z1462" s="9">
        <v>4650534</v>
      </c>
    </row>
    <row r="1463" spans="1:26" hidden="1" outlineLevel="1">
      <c r="C1463" s="61">
        <v>5</v>
      </c>
      <c r="D1463" s="79" t="s">
        <v>127</v>
      </c>
      <c r="E1463" s="9"/>
      <c r="F1463" s="9"/>
      <c r="G1463" s="9"/>
      <c r="H1463" s="9"/>
      <c r="I1463" s="9"/>
      <c r="J1463" s="9"/>
      <c r="K1463" s="9">
        <v>233995</v>
      </c>
      <c r="L1463" s="9">
        <v>233995</v>
      </c>
      <c r="M1463" s="9">
        <v>602841</v>
      </c>
      <c r="N1463" s="9">
        <v>602841</v>
      </c>
      <c r="O1463" s="9">
        <v>378272</v>
      </c>
      <c r="P1463" s="9">
        <v>781591</v>
      </c>
      <c r="Q1463" s="9">
        <v>575907</v>
      </c>
      <c r="R1463" s="9">
        <v>575907</v>
      </c>
      <c r="S1463" s="9">
        <v>665844</v>
      </c>
      <c r="T1463" s="9">
        <v>665844</v>
      </c>
      <c r="U1463" s="9">
        <v>845847</v>
      </c>
      <c r="V1463" s="9">
        <v>845847</v>
      </c>
      <c r="W1463" s="9">
        <v>786191</v>
      </c>
      <c r="X1463" s="9">
        <v>786191</v>
      </c>
      <c r="Y1463" s="9">
        <v>877572</v>
      </c>
      <c r="Z1463" s="9">
        <v>877572</v>
      </c>
    </row>
    <row r="1464" spans="1:26" hidden="1" outlineLevel="1">
      <c r="C1464" s="61">
        <v>6</v>
      </c>
      <c r="D1464" s="79" t="s">
        <v>128</v>
      </c>
      <c r="E1464" s="9"/>
      <c r="F1464" s="9"/>
      <c r="G1464" s="9"/>
      <c r="H1464" s="9"/>
      <c r="I1464" s="9"/>
      <c r="J1464" s="9"/>
      <c r="K1464" s="9">
        <v>53819</v>
      </c>
      <c r="L1464" s="9">
        <v>53819</v>
      </c>
      <c r="M1464" s="9">
        <v>135217</v>
      </c>
      <c r="N1464" s="9">
        <v>135217</v>
      </c>
      <c r="O1464" s="9">
        <v>71484</v>
      </c>
      <c r="P1464" s="9">
        <v>147702</v>
      </c>
      <c r="Q1464" s="9">
        <v>131101</v>
      </c>
      <c r="R1464" s="9">
        <v>131101</v>
      </c>
      <c r="S1464" s="9">
        <v>230485</v>
      </c>
      <c r="T1464" s="9">
        <v>230485</v>
      </c>
      <c r="U1464" s="9">
        <v>520039</v>
      </c>
      <c r="V1464" s="9">
        <v>520039</v>
      </c>
      <c r="W1464" s="9">
        <v>425126</v>
      </c>
      <c r="X1464" s="9">
        <v>425126</v>
      </c>
      <c r="Y1464" s="9">
        <v>459681</v>
      </c>
      <c r="Z1464" s="9">
        <v>459681</v>
      </c>
    </row>
    <row r="1465" spans="1:26" hidden="1" outlineLevel="1">
      <c r="C1465" s="61">
        <v>7</v>
      </c>
      <c r="D1465" s="79" t="s">
        <v>129</v>
      </c>
      <c r="E1465" s="9"/>
      <c r="F1465" s="9"/>
      <c r="G1465" s="9"/>
      <c r="H1465" s="9"/>
      <c r="I1465" s="9"/>
      <c r="J1465" s="9"/>
      <c r="K1465" s="9">
        <v>994478</v>
      </c>
      <c r="L1465" s="9">
        <v>994478</v>
      </c>
      <c r="M1465" s="9">
        <v>2676162</v>
      </c>
      <c r="N1465" s="9">
        <v>2676162</v>
      </c>
      <c r="O1465" s="9">
        <v>1504152</v>
      </c>
      <c r="P1465" s="9">
        <v>3107901</v>
      </c>
      <c r="Q1465" s="9">
        <v>2542417</v>
      </c>
      <c r="R1465" s="9">
        <v>2542417</v>
      </c>
      <c r="S1465" s="9">
        <v>2970690</v>
      </c>
      <c r="T1465" s="9">
        <v>2970690</v>
      </c>
      <c r="U1465" s="9">
        <v>3903427</v>
      </c>
      <c r="V1465" s="9">
        <v>3903427</v>
      </c>
      <c r="W1465" s="9">
        <v>6569065</v>
      </c>
      <c r="X1465" s="9">
        <v>6569065</v>
      </c>
      <c r="Y1465" s="9">
        <v>7122063</v>
      </c>
      <c r="Z1465" s="9">
        <v>7122063</v>
      </c>
    </row>
    <row r="1466" spans="1:26" hidden="1" outlineLevel="1">
      <c r="C1466" s="61">
        <v>8</v>
      </c>
      <c r="D1466" s="79" t="s">
        <v>405</v>
      </c>
      <c r="E1466" s="9"/>
      <c r="F1466" s="9"/>
      <c r="G1466" s="9"/>
      <c r="H1466" s="9"/>
      <c r="I1466" s="9"/>
      <c r="J1466" s="9"/>
      <c r="K1466" s="9">
        <v>287814</v>
      </c>
      <c r="L1466" s="9">
        <v>287814</v>
      </c>
      <c r="M1466" s="9">
        <v>794398</v>
      </c>
      <c r="N1466" s="9">
        <v>794398</v>
      </c>
      <c r="O1466" s="9">
        <v>479542</v>
      </c>
      <c r="P1466" s="9">
        <v>990836</v>
      </c>
      <c r="Q1466" s="9">
        <v>833426</v>
      </c>
      <c r="R1466" s="9">
        <v>833426</v>
      </c>
      <c r="S1466" s="9">
        <v>1131935</v>
      </c>
      <c r="T1466" s="9">
        <v>1131935</v>
      </c>
      <c r="U1466" s="9">
        <v>1528790</v>
      </c>
      <c r="V1466" s="9">
        <v>1528790</v>
      </c>
      <c r="W1466" s="9">
        <v>2405163</v>
      </c>
      <c r="X1466" s="9">
        <v>2405163</v>
      </c>
      <c r="Y1466" s="9">
        <v>2417800</v>
      </c>
      <c r="Z1466" s="9">
        <v>2417800</v>
      </c>
    </row>
    <row r="1467" spans="1:26" hidden="1" outlineLevel="1">
      <c r="C1467" s="61">
        <v>9</v>
      </c>
      <c r="D1467" s="79" t="s">
        <v>406</v>
      </c>
      <c r="E1467" s="9"/>
      <c r="F1467" s="9"/>
      <c r="G1467" s="9"/>
      <c r="H1467" s="9"/>
      <c r="I1467" s="9"/>
      <c r="J1467" s="9"/>
      <c r="K1467" s="9">
        <v>1097435</v>
      </c>
      <c r="L1467" s="9">
        <v>1097435</v>
      </c>
      <c r="M1467" s="9">
        <v>2664894</v>
      </c>
      <c r="N1467" s="9">
        <v>2664894</v>
      </c>
      <c r="O1467" s="9">
        <v>1596487</v>
      </c>
      <c r="P1467" s="9">
        <v>3298683</v>
      </c>
      <c r="Q1467" s="9">
        <v>2561146</v>
      </c>
      <c r="R1467" s="9">
        <v>2561146</v>
      </c>
      <c r="S1467" s="9">
        <v>3078250</v>
      </c>
      <c r="T1467" s="9">
        <v>3078250</v>
      </c>
      <c r="U1467" s="9">
        <v>2581399</v>
      </c>
      <c r="V1467" s="9">
        <v>2581399</v>
      </c>
      <c r="W1467" s="9">
        <v>2638109</v>
      </c>
      <c r="X1467" s="9">
        <v>2638109</v>
      </c>
      <c r="Y1467" s="9">
        <v>2853601</v>
      </c>
      <c r="Z1467" s="9">
        <v>2853601</v>
      </c>
    </row>
    <row r="1468" spans="1:26" hidden="1" outlineLevel="1">
      <c r="C1468" s="61">
        <v>10</v>
      </c>
      <c r="D1468" s="79" t="s">
        <v>407</v>
      </c>
      <c r="E1468" s="9">
        <v>0</v>
      </c>
      <c r="F1468" s="9">
        <v>0</v>
      </c>
      <c r="G1468" s="9">
        <v>0</v>
      </c>
      <c r="H1468" s="9">
        <v>0</v>
      </c>
      <c r="I1468" s="9">
        <v>0</v>
      </c>
      <c r="J1468" s="9">
        <v>0</v>
      </c>
      <c r="K1468" s="9">
        <v>0</v>
      </c>
      <c r="L1468" s="9">
        <v>0</v>
      </c>
      <c r="M1468" s="9">
        <v>0</v>
      </c>
      <c r="N1468" s="9">
        <v>0</v>
      </c>
      <c r="O1468" s="9">
        <v>0</v>
      </c>
      <c r="P1468" s="9">
        <v>0</v>
      </c>
      <c r="Q1468" s="9">
        <v>0</v>
      </c>
      <c r="R1468" s="9">
        <v>0</v>
      </c>
      <c r="S1468" s="9"/>
      <c r="T1468" s="9"/>
      <c r="U1468" s="9">
        <v>1459869</v>
      </c>
      <c r="V1468" s="9">
        <v>1459869</v>
      </c>
      <c r="W1468" s="9">
        <v>1438439</v>
      </c>
      <c r="X1468" s="9">
        <v>1438439</v>
      </c>
      <c r="Y1468" s="9">
        <v>1534258</v>
      </c>
      <c r="Z1468" s="9">
        <v>1534258</v>
      </c>
    </row>
    <row r="1469" spans="1:26" hidden="1" outlineLevel="1">
      <c r="C1469" s="61">
        <v>11</v>
      </c>
      <c r="D1469" s="79" t="s">
        <v>420</v>
      </c>
      <c r="E1469" s="9"/>
      <c r="F1469" s="9"/>
      <c r="G1469" s="9"/>
      <c r="H1469" s="9"/>
      <c r="I1469" s="9"/>
      <c r="J1469" s="9"/>
      <c r="K1469" s="9"/>
      <c r="L1469" s="9"/>
      <c r="M1469" s="9"/>
      <c r="N1469" s="9"/>
      <c r="O1469" s="9"/>
      <c r="P1469" s="9"/>
      <c r="S1469" s="9"/>
      <c r="T1469" s="9"/>
      <c r="U1469" s="9"/>
      <c r="V1469" s="9"/>
      <c r="W1469" s="9">
        <v>1554912</v>
      </c>
      <c r="X1469" s="9">
        <v>1554912</v>
      </c>
      <c r="Y1469" s="9">
        <v>1820813</v>
      </c>
      <c r="Z1469" s="9">
        <v>1820813</v>
      </c>
    </row>
    <row r="1470" spans="1:26" hidden="1" outlineLevel="1">
      <c r="C1470" s="61">
        <v>12</v>
      </c>
      <c r="D1470" s="79" t="s">
        <v>421</v>
      </c>
      <c r="E1470" s="9"/>
      <c r="F1470" s="9"/>
      <c r="G1470" s="9"/>
      <c r="H1470" s="9"/>
      <c r="I1470" s="9"/>
      <c r="J1470" s="9"/>
      <c r="K1470" s="9"/>
      <c r="L1470" s="9"/>
      <c r="M1470" s="9"/>
      <c r="N1470" s="9"/>
      <c r="O1470" s="9"/>
      <c r="P1470" s="9"/>
      <c r="S1470" s="9"/>
      <c r="T1470" s="9"/>
      <c r="U1470" s="9"/>
      <c r="V1470" s="9"/>
      <c r="W1470" s="9">
        <v>576540</v>
      </c>
      <c r="X1470" s="9">
        <v>576540</v>
      </c>
      <c r="Y1470" s="9">
        <v>1002939</v>
      </c>
      <c r="Z1470" s="9">
        <v>1002939</v>
      </c>
    </row>
    <row r="1471" spans="1:26" s="11" customFormat="1" hidden="1" outlineLevel="1">
      <c r="A1471" s="312"/>
      <c r="B1471" s="312"/>
      <c r="C1471" s="313"/>
      <c r="D1471" s="314" t="s">
        <v>140</v>
      </c>
      <c r="E1471" s="315">
        <f t="shared" ref="E1471:Z1471" si="384">SUM(E1459:E1470)</f>
        <v>0</v>
      </c>
      <c r="F1471" s="316">
        <f t="shared" si="384"/>
        <v>0</v>
      </c>
      <c r="G1471" s="316">
        <f t="shared" si="384"/>
        <v>0</v>
      </c>
      <c r="H1471" s="316">
        <f t="shared" si="384"/>
        <v>0</v>
      </c>
      <c r="I1471" s="316">
        <f t="shared" si="384"/>
        <v>0</v>
      </c>
      <c r="J1471" s="316">
        <f t="shared" si="384"/>
        <v>0</v>
      </c>
      <c r="K1471" s="316">
        <f t="shared" si="384"/>
        <v>9865219</v>
      </c>
      <c r="L1471" s="316">
        <f t="shared" si="384"/>
        <v>9865219</v>
      </c>
      <c r="M1471" s="316">
        <f t="shared" si="384"/>
        <v>24975638</v>
      </c>
      <c r="N1471" s="316">
        <f t="shared" si="384"/>
        <v>24975638</v>
      </c>
      <c r="O1471" s="316">
        <f t="shared" si="384"/>
        <v>14284982</v>
      </c>
      <c r="P1471" s="316">
        <f t="shared" si="384"/>
        <v>29515829</v>
      </c>
      <c r="Q1471" s="316">
        <f t="shared" si="384"/>
        <v>22994130</v>
      </c>
      <c r="R1471" s="316">
        <f t="shared" si="384"/>
        <v>22994130</v>
      </c>
      <c r="S1471" s="316">
        <f t="shared" si="384"/>
        <v>26869380</v>
      </c>
      <c r="T1471" s="316">
        <f t="shared" si="384"/>
        <v>26869380</v>
      </c>
      <c r="U1471" s="316">
        <f t="shared" si="384"/>
        <v>35124574</v>
      </c>
      <c r="V1471" s="316">
        <f t="shared" si="384"/>
        <v>35124574</v>
      </c>
      <c r="W1471" s="316">
        <f t="shared" si="384"/>
        <v>37358647</v>
      </c>
      <c r="X1471" s="316">
        <f t="shared" si="384"/>
        <v>37358647</v>
      </c>
      <c r="Y1471" s="316">
        <f t="shared" si="384"/>
        <v>40672772</v>
      </c>
      <c r="Z1471" s="316">
        <f t="shared" si="384"/>
        <v>40672772</v>
      </c>
    </row>
    <row r="1472" spans="1:26" hidden="1" outlineLevel="1">
      <c r="C1472" s="61"/>
      <c r="D1472" s="69"/>
      <c r="E1472" s="9"/>
      <c r="F1472" s="9"/>
      <c r="G1472" s="9"/>
      <c r="H1472" s="9"/>
      <c r="I1472" s="9"/>
      <c r="J1472" s="9"/>
      <c r="K1472" s="9"/>
      <c r="L1472" s="9"/>
      <c r="M1472" s="9"/>
      <c r="N1472" s="9"/>
      <c r="O1472" s="9"/>
      <c r="P1472" s="9"/>
      <c r="U1472" s="10"/>
      <c r="V1472" s="10"/>
      <c r="W1472" s="10"/>
      <c r="X1472" s="10"/>
      <c r="Y1472" s="10"/>
      <c r="Z1472" s="10"/>
    </row>
    <row r="1473" spans="3:26" hidden="1" outlineLevel="1">
      <c r="C1473" s="61">
        <v>13</v>
      </c>
      <c r="D1473" s="68" t="s">
        <v>141</v>
      </c>
      <c r="E1473" s="9"/>
      <c r="F1473" s="9"/>
      <c r="G1473" s="9"/>
      <c r="H1473" s="9"/>
      <c r="I1473" s="9"/>
      <c r="J1473" s="9"/>
      <c r="K1473" s="9">
        <v>2634781</v>
      </c>
      <c r="L1473" s="9">
        <v>2634781</v>
      </c>
      <c r="M1473" s="9">
        <v>6417156</v>
      </c>
      <c r="N1473" s="9">
        <v>6417156</v>
      </c>
      <c r="O1473" s="9">
        <v>7256038</v>
      </c>
      <c r="P1473" s="9">
        <v>7065090</v>
      </c>
      <c r="Q1473" s="9">
        <v>5464007</v>
      </c>
      <c r="R1473" s="9">
        <v>5464007</v>
      </c>
      <c r="S1473" s="101">
        <v>5972111</v>
      </c>
      <c r="T1473" s="101">
        <v>5972111</v>
      </c>
      <c r="U1473" s="101">
        <v>7813119</v>
      </c>
      <c r="V1473" s="101">
        <v>7813119</v>
      </c>
      <c r="W1473" s="101">
        <v>7710499</v>
      </c>
      <c r="X1473" s="101">
        <v>7710499</v>
      </c>
      <c r="Y1473" s="101">
        <v>8596623</v>
      </c>
      <c r="Z1473" s="101">
        <v>8596623</v>
      </c>
    </row>
    <row r="1474" spans="3:26" ht="13.5" hidden="1" outlineLevel="1" thickBot="1">
      <c r="C1474" s="61"/>
      <c r="D1474" s="82"/>
      <c r="E1474" s="9"/>
      <c r="F1474" s="9"/>
      <c r="G1474" s="9"/>
      <c r="H1474" s="9"/>
      <c r="I1474" s="9"/>
      <c r="J1474" s="9"/>
      <c r="K1474" s="9"/>
      <c r="L1474" s="9"/>
      <c r="M1474" s="9"/>
      <c r="N1474" s="9"/>
      <c r="O1474" s="9"/>
      <c r="P1474" s="9"/>
      <c r="U1474" s="10"/>
      <c r="V1474" s="10"/>
      <c r="W1474" s="10"/>
      <c r="X1474" s="10"/>
      <c r="Y1474" s="10"/>
      <c r="Z1474" s="10"/>
    </row>
    <row r="1475" spans="3:26" ht="13.5" hidden="1" outlineLevel="1" thickBot="1">
      <c r="C1475" s="61"/>
      <c r="D1475" s="317" t="s">
        <v>142</v>
      </c>
      <c r="E1475" s="318">
        <f t="shared" ref="E1475:V1475" si="385">E1473+E1471</f>
        <v>0</v>
      </c>
      <c r="F1475" s="318">
        <f t="shared" si="385"/>
        <v>0</v>
      </c>
      <c r="G1475" s="318">
        <f t="shared" si="385"/>
        <v>0</v>
      </c>
      <c r="H1475" s="318">
        <f t="shared" si="385"/>
        <v>0</v>
      </c>
      <c r="I1475" s="318">
        <f t="shared" si="385"/>
        <v>0</v>
      </c>
      <c r="J1475" s="318">
        <f t="shared" si="385"/>
        <v>0</v>
      </c>
      <c r="K1475" s="318">
        <f t="shared" si="385"/>
        <v>12500000</v>
      </c>
      <c r="L1475" s="318">
        <f t="shared" si="385"/>
        <v>12500000</v>
      </c>
      <c r="M1475" s="318">
        <f t="shared" si="385"/>
        <v>31392794</v>
      </c>
      <c r="N1475" s="318">
        <f t="shared" si="385"/>
        <v>31392794</v>
      </c>
      <c r="O1475" s="318">
        <f t="shared" si="385"/>
        <v>21541020</v>
      </c>
      <c r="P1475" s="318">
        <f t="shared" si="385"/>
        <v>36580919</v>
      </c>
      <c r="Q1475" s="318">
        <f t="shared" si="385"/>
        <v>28458137</v>
      </c>
      <c r="R1475" s="318">
        <f t="shared" si="385"/>
        <v>28458137</v>
      </c>
      <c r="S1475" s="318">
        <f t="shared" si="385"/>
        <v>32841491</v>
      </c>
      <c r="T1475" s="318">
        <f t="shared" si="385"/>
        <v>32841491</v>
      </c>
      <c r="U1475" s="318">
        <f t="shared" si="385"/>
        <v>42937693</v>
      </c>
      <c r="V1475" s="318">
        <f t="shared" si="385"/>
        <v>42937693</v>
      </c>
      <c r="W1475" s="318">
        <f t="shared" ref="W1475:Z1475" si="386">W1473+W1471</f>
        <v>45069146</v>
      </c>
      <c r="X1475" s="318">
        <f t="shared" si="386"/>
        <v>45069146</v>
      </c>
      <c r="Y1475" s="318">
        <f t="shared" si="386"/>
        <v>49269395</v>
      </c>
      <c r="Z1475" s="318">
        <f t="shared" si="386"/>
        <v>49269395</v>
      </c>
    </row>
    <row r="1476" spans="3:26" hidden="1" outlineLevel="1">
      <c r="C1476" s="61"/>
      <c r="D1476" s="65"/>
      <c r="E1476" s="9"/>
      <c r="F1476" s="9">
        <f>F1475+E1475</f>
        <v>0</v>
      </c>
      <c r="G1476" s="9"/>
      <c r="H1476" s="9">
        <f>H1475+G1475</f>
        <v>0</v>
      </c>
      <c r="I1476" s="9"/>
      <c r="J1476" s="9">
        <f>J1475+I1475</f>
        <v>0</v>
      </c>
      <c r="K1476" s="9"/>
      <c r="L1476" s="9">
        <f>L1475+K1475</f>
        <v>25000000</v>
      </c>
      <c r="M1476" s="9"/>
      <c r="N1476" s="9">
        <f>N1475+M1475</f>
        <v>62785588</v>
      </c>
      <c r="O1476" s="9"/>
      <c r="P1476" s="9">
        <f>P1475+O1475</f>
        <v>58121939</v>
      </c>
      <c r="R1476" s="9">
        <f>R1475+Q1475</f>
        <v>56916274</v>
      </c>
      <c r="T1476" s="9">
        <f>T1475+S1475</f>
        <v>65682982</v>
      </c>
      <c r="U1476" s="10"/>
      <c r="V1476" s="9">
        <f>V1475+U1475</f>
        <v>85875386</v>
      </c>
      <c r="W1476" s="10"/>
      <c r="X1476" s="9">
        <f>X1475+W1475</f>
        <v>90138292</v>
      </c>
      <c r="Y1476" s="10"/>
      <c r="Z1476" s="9">
        <f>Z1475+Y1475</f>
        <v>98538790</v>
      </c>
    </row>
    <row r="1477" spans="3:26" hidden="1" outlineLevel="1">
      <c r="C1477" s="61"/>
      <c r="D1477" s="65"/>
      <c r="U1477" s="10"/>
      <c r="V1477" s="10"/>
      <c r="W1477" s="10"/>
      <c r="X1477" s="10"/>
      <c r="Y1477" s="10"/>
      <c r="Z1477" s="10"/>
    </row>
    <row r="1478" spans="3:26" ht="13.5" hidden="1" outlineLevel="1" thickBot="1">
      <c r="U1478" s="10"/>
      <c r="V1478" s="10"/>
      <c r="W1478" s="10"/>
      <c r="X1478" s="10"/>
      <c r="Y1478" s="10"/>
      <c r="Z1478" s="10"/>
    </row>
    <row r="1479" spans="3:26" ht="15" hidden="1" outlineLevel="1">
      <c r="C1479" s="61"/>
      <c r="D1479" s="88" t="s">
        <v>145</v>
      </c>
      <c r="E1479" s="147"/>
      <c r="F1479" s="148"/>
      <c r="G1479" s="147"/>
      <c r="H1479" s="148"/>
      <c r="I1479" s="147"/>
      <c r="J1479" s="148"/>
      <c r="K1479" s="147"/>
      <c r="L1479" s="148"/>
      <c r="M1479" s="147"/>
      <c r="N1479" s="148"/>
      <c r="O1479" s="147"/>
      <c r="P1479" s="148"/>
      <c r="Q1479" s="147"/>
      <c r="R1479" s="148"/>
      <c r="S1479" s="147"/>
      <c r="T1479" s="148"/>
      <c r="U1479" s="147"/>
      <c r="V1479" s="148"/>
      <c r="W1479" s="147"/>
      <c r="X1479" s="148"/>
      <c r="Y1479" s="147"/>
      <c r="Z1479" s="148"/>
    </row>
    <row r="1480" spans="3:26" hidden="1" outlineLevel="1">
      <c r="C1480" s="61">
        <v>1</v>
      </c>
      <c r="D1480" s="75" t="s">
        <v>123</v>
      </c>
      <c r="E1480" s="92">
        <f t="shared" ref="E1480:Z1480" si="387">ROUND(SUMIF($C1434:$C1473,$C1480,E1434:E1473),0)</f>
        <v>78052641</v>
      </c>
      <c r="F1480" s="92">
        <f t="shared" si="387"/>
        <v>77985287</v>
      </c>
      <c r="G1480" s="92">
        <f t="shared" si="387"/>
        <v>80813651</v>
      </c>
      <c r="H1480" s="92">
        <f t="shared" si="387"/>
        <v>80802981</v>
      </c>
      <c r="I1480" s="92">
        <f t="shared" si="387"/>
        <v>71498979</v>
      </c>
      <c r="J1480" s="92">
        <f t="shared" si="387"/>
        <v>71463445</v>
      </c>
      <c r="K1480" s="92">
        <f t="shared" si="387"/>
        <v>90093287</v>
      </c>
      <c r="L1480" s="92">
        <f t="shared" si="387"/>
        <v>90123211</v>
      </c>
      <c r="M1480" s="92">
        <f t="shared" si="387"/>
        <v>97135616</v>
      </c>
      <c r="N1480" s="92">
        <f t="shared" si="387"/>
        <v>97146911</v>
      </c>
      <c r="O1480" s="92">
        <f t="shared" si="387"/>
        <v>87410352</v>
      </c>
      <c r="P1480" s="92">
        <f t="shared" si="387"/>
        <v>93447708</v>
      </c>
      <c r="Q1480" s="92">
        <f t="shared" si="387"/>
        <v>82915758</v>
      </c>
      <c r="R1480" s="92">
        <f t="shared" si="387"/>
        <v>82907997</v>
      </c>
      <c r="S1480" s="92">
        <f t="shared" si="387"/>
        <v>90133304</v>
      </c>
      <c r="T1480" s="92">
        <f t="shared" si="387"/>
        <v>90186014</v>
      </c>
      <c r="U1480" s="92">
        <f t="shared" si="387"/>
        <v>94855931</v>
      </c>
      <c r="V1480" s="92">
        <f t="shared" si="387"/>
        <v>94911995</v>
      </c>
      <c r="W1480" s="92">
        <f t="shared" si="387"/>
        <v>88069523</v>
      </c>
      <c r="X1480" s="92">
        <f t="shared" si="387"/>
        <v>88101609</v>
      </c>
      <c r="Y1480" s="92">
        <f t="shared" si="387"/>
        <v>148745650</v>
      </c>
      <c r="Z1480" s="92">
        <f t="shared" si="387"/>
        <v>148745650</v>
      </c>
    </row>
    <row r="1481" spans="3:26" hidden="1" outlineLevel="1">
      <c r="C1481" s="61">
        <v>2</v>
      </c>
      <c r="D1481" s="75" t="s">
        <v>124</v>
      </c>
      <c r="E1481" s="93">
        <f t="shared" ref="E1481:Z1481" si="388">ROUND(SUMIF($C1435:$C1474,$C1481,E1435:E1474),0)</f>
        <v>75052140</v>
      </c>
      <c r="F1481" s="93">
        <f t="shared" si="388"/>
        <v>75036601</v>
      </c>
      <c r="G1481" s="93">
        <f t="shared" si="388"/>
        <v>75765068</v>
      </c>
      <c r="H1481" s="93">
        <f t="shared" si="388"/>
        <v>75815847</v>
      </c>
      <c r="I1481" s="93">
        <f t="shared" si="388"/>
        <v>64819751</v>
      </c>
      <c r="J1481" s="93">
        <f t="shared" si="388"/>
        <v>64767102</v>
      </c>
      <c r="K1481" s="93">
        <f t="shared" si="388"/>
        <v>75246767</v>
      </c>
      <c r="L1481" s="93">
        <f t="shared" si="388"/>
        <v>75273908</v>
      </c>
      <c r="M1481" s="93">
        <f t="shared" si="388"/>
        <v>80274442</v>
      </c>
      <c r="N1481" s="93">
        <f t="shared" si="388"/>
        <v>80097696</v>
      </c>
      <c r="O1481" s="93">
        <f t="shared" si="388"/>
        <v>75448569</v>
      </c>
      <c r="P1481" s="93">
        <f t="shared" si="388"/>
        <v>79864177</v>
      </c>
      <c r="Q1481" s="93">
        <f t="shared" si="388"/>
        <v>71141203</v>
      </c>
      <c r="R1481" s="93">
        <f t="shared" si="388"/>
        <v>71186604</v>
      </c>
      <c r="S1481" s="93">
        <f t="shared" si="388"/>
        <v>78008617</v>
      </c>
      <c r="T1481" s="93">
        <f t="shared" si="388"/>
        <v>77966504</v>
      </c>
      <c r="U1481" s="93">
        <f t="shared" si="388"/>
        <v>82967582</v>
      </c>
      <c r="V1481" s="93">
        <f t="shared" si="388"/>
        <v>83108319</v>
      </c>
      <c r="W1481" s="93">
        <f t="shared" si="388"/>
        <v>79130598</v>
      </c>
      <c r="X1481" s="93">
        <f t="shared" si="388"/>
        <v>79265410</v>
      </c>
      <c r="Y1481" s="93">
        <f t="shared" si="388"/>
        <v>237035994</v>
      </c>
      <c r="Z1481" s="93">
        <f t="shared" si="388"/>
        <v>237035996</v>
      </c>
    </row>
    <row r="1482" spans="3:26" hidden="1" outlineLevel="1">
      <c r="C1482" s="61">
        <v>3</v>
      </c>
      <c r="D1482" s="75" t="s">
        <v>125</v>
      </c>
      <c r="E1482" s="93">
        <f t="shared" ref="E1482:Z1482" si="389">ROUND(SUMIF($C1436:$C1475,$C1482,E1436:E1475),0)</f>
        <v>102341076</v>
      </c>
      <c r="F1482" s="93">
        <f t="shared" si="389"/>
        <v>102213192</v>
      </c>
      <c r="G1482" s="93">
        <f t="shared" si="389"/>
        <v>110145604</v>
      </c>
      <c r="H1482" s="93">
        <f t="shared" si="389"/>
        <v>110150839</v>
      </c>
      <c r="I1482" s="93">
        <f t="shared" si="389"/>
        <v>99859199</v>
      </c>
      <c r="J1482" s="93">
        <f t="shared" si="389"/>
        <v>99905775</v>
      </c>
      <c r="K1482" s="93">
        <f t="shared" si="389"/>
        <v>107206018</v>
      </c>
      <c r="L1482" s="93">
        <f t="shared" si="389"/>
        <v>107159778</v>
      </c>
      <c r="M1482" s="93">
        <f t="shared" si="389"/>
        <v>113973939</v>
      </c>
      <c r="N1482" s="93">
        <f t="shared" si="389"/>
        <v>113974826</v>
      </c>
      <c r="O1482" s="93">
        <f t="shared" si="389"/>
        <v>108909046</v>
      </c>
      <c r="P1482" s="93">
        <f t="shared" si="389"/>
        <v>115342777</v>
      </c>
      <c r="Q1482" s="93">
        <f t="shared" si="389"/>
        <v>112683684</v>
      </c>
      <c r="R1482" s="93">
        <f t="shared" si="389"/>
        <v>112782315</v>
      </c>
      <c r="S1482" s="93">
        <f t="shared" si="389"/>
        <v>125291375</v>
      </c>
      <c r="T1482" s="93">
        <f t="shared" si="389"/>
        <v>125597794</v>
      </c>
      <c r="U1482" s="93">
        <f t="shared" si="389"/>
        <v>129672125</v>
      </c>
      <c r="V1482" s="93">
        <f t="shared" si="389"/>
        <v>129915563</v>
      </c>
      <c r="W1482" s="93">
        <f t="shared" si="389"/>
        <v>130775704</v>
      </c>
      <c r="X1482" s="93">
        <f t="shared" si="389"/>
        <v>130956922</v>
      </c>
      <c r="Y1482" s="93">
        <f t="shared" si="389"/>
        <v>151081841</v>
      </c>
      <c r="Z1482" s="93">
        <f t="shared" si="389"/>
        <v>151081841</v>
      </c>
    </row>
    <row r="1483" spans="3:26" hidden="1" outlineLevel="1">
      <c r="C1483" s="61">
        <v>4</v>
      </c>
      <c r="D1483" s="75" t="s">
        <v>126</v>
      </c>
      <c r="E1483" s="93">
        <f t="shared" ref="E1483:Z1483" si="390">ROUND(SUMIF($C1437:$C1476,$C1483,E1437:E1476),0)</f>
        <v>97729893</v>
      </c>
      <c r="F1483" s="93">
        <f t="shared" si="390"/>
        <v>97667519</v>
      </c>
      <c r="G1483" s="93">
        <f t="shared" si="390"/>
        <v>98183783</v>
      </c>
      <c r="H1483" s="93">
        <f t="shared" si="390"/>
        <v>98276761</v>
      </c>
      <c r="I1483" s="93">
        <f t="shared" si="390"/>
        <v>84732752</v>
      </c>
      <c r="J1483" s="93">
        <f t="shared" si="390"/>
        <v>84813990</v>
      </c>
      <c r="K1483" s="93">
        <f t="shared" si="390"/>
        <v>96776134</v>
      </c>
      <c r="L1483" s="93">
        <f t="shared" si="390"/>
        <v>96766251</v>
      </c>
      <c r="M1483" s="93">
        <f t="shared" si="390"/>
        <v>100224165</v>
      </c>
      <c r="N1483" s="93">
        <f t="shared" si="390"/>
        <v>100090515</v>
      </c>
      <c r="O1483" s="93">
        <f t="shared" si="390"/>
        <v>99854864</v>
      </c>
      <c r="P1483" s="93">
        <f t="shared" si="390"/>
        <v>105638164</v>
      </c>
      <c r="Q1483" s="93">
        <f t="shared" si="390"/>
        <v>95666306</v>
      </c>
      <c r="R1483" s="93">
        <f t="shared" si="390"/>
        <v>95710775</v>
      </c>
      <c r="S1483" s="93">
        <f t="shared" si="390"/>
        <v>101722920</v>
      </c>
      <c r="T1483" s="93">
        <f t="shared" si="390"/>
        <v>101833479</v>
      </c>
      <c r="U1483" s="93">
        <f t="shared" si="390"/>
        <v>104508954</v>
      </c>
      <c r="V1483" s="93">
        <f t="shared" si="390"/>
        <v>104592101</v>
      </c>
      <c r="W1483" s="93">
        <f t="shared" si="390"/>
        <v>100907883</v>
      </c>
      <c r="X1483" s="93">
        <f t="shared" si="390"/>
        <v>100990419</v>
      </c>
      <c r="Y1483" s="93">
        <f t="shared" si="390"/>
        <v>118869268</v>
      </c>
      <c r="Z1483" s="93">
        <f t="shared" si="390"/>
        <v>118869268</v>
      </c>
    </row>
    <row r="1484" spans="3:26" hidden="1" outlineLevel="1">
      <c r="C1484" s="61">
        <v>5</v>
      </c>
      <c r="D1484" s="75" t="s">
        <v>127</v>
      </c>
      <c r="E1484" s="93">
        <f t="shared" ref="E1484:Z1484" si="391">ROUND(SUMIF($C1438:$C1477,$C1484,E1438:E1477),0)</f>
        <v>21422773</v>
      </c>
      <c r="F1484" s="93">
        <f t="shared" si="391"/>
        <v>21422773</v>
      </c>
      <c r="G1484" s="93">
        <f t="shared" si="391"/>
        <v>54149175</v>
      </c>
      <c r="H1484" s="93">
        <f t="shared" si="391"/>
        <v>54146973</v>
      </c>
      <c r="I1484" s="93">
        <f t="shared" si="391"/>
        <v>50554392</v>
      </c>
      <c r="J1484" s="93">
        <f t="shared" si="391"/>
        <v>50831575</v>
      </c>
      <c r="K1484" s="93">
        <f t="shared" si="391"/>
        <v>54523501</v>
      </c>
      <c r="L1484" s="93">
        <f t="shared" si="391"/>
        <v>55245506</v>
      </c>
      <c r="M1484" s="93">
        <f t="shared" si="391"/>
        <v>141928971</v>
      </c>
      <c r="N1484" s="93">
        <f t="shared" si="391"/>
        <v>141912914</v>
      </c>
      <c r="O1484" s="93">
        <f t="shared" si="391"/>
        <v>145967534</v>
      </c>
      <c r="P1484" s="93">
        <f t="shared" si="391"/>
        <v>142713677</v>
      </c>
      <c r="Q1484" s="93">
        <f t="shared" si="391"/>
        <v>140095381</v>
      </c>
      <c r="R1484" s="93">
        <f t="shared" si="391"/>
        <v>140006643</v>
      </c>
      <c r="S1484" s="93">
        <f t="shared" si="391"/>
        <v>162523238</v>
      </c>
      <c r="T1484" s="93">
        <f t="shared" si="391"/>
        <v>162516058</v>
      </c>
      <c r="U1484" s="93">
        <f t="shared" si="391"/>
        <v>175998817</v>
      </c>
      <c r="V1484" s="93">
        <f t="shared" si="391"/>
        <v>176000729</v>
      </c>
      <c r="W1484" s="93">
        <f t="shared" si="391"/>
        <v>178581324</v>
      </c>
      <c r="X1484" s="93">
        <f t="shared" si="391"/>
        <v>178583384</v>
      </c>
      <c r="Y1484" s="93">
        <f t="shared" si="391"/>
        <v>187783126</v>
      </c>
      <c r="Z1484" s="93">
        <f t="shared" si="391"/>
        <v>187783126</v>
      </c>
    </row>
    <row r="1485" spans="3:26" hidden="1" outlineLevel="1">
      <c r="C1485" s="61">
        <v>6</v>
      </c>
      <c r="D1485" s="75" t="s">
        <v>128</v>
      </c>
      <c r="E1485" s="93">
        <f t="shared" ref="E1485:Z1485" si="392">ROUND(SUMIF($C1439:$C1477,$C1485,E1439:E1477),0)</f>
        <v>3373683</v>
      </c>
      <c r="F1485" s="93">
        <f t="shared" si="392"/>
        <v>3373683</v>
      </c>
      <c r="G1485" s="93">
        <f t="shared" si="392"/>
        <v>5058940</v>
      </c>
      <c r="H1485" s="93">
        <f t="shared" si="392"/>
        <v>5058940</v>
      </c>
      <c r="I1485" s="93">
        <f t="shared" si="392"/>
        <v>4724387</v>
      </c>
      <c r="J1485" s="93">
        <f t="shared" si="392"/>
        <v>4724387</v>
      </c>
      <c r="K1485" s="93">
        <f t="shared" si="392"/>
        <v>4626896</v>
      </c>
      <c r="L1485" s="93">
        <f t="shared" si="392"/>
        <v>4626896</v>
      </c>
      <c r="M1485" s="93">
        <f t="shared" si="392"/>
        <v>4747615</v>
      </c>
      <c r="N1485" s="93">
        <f t="shared" si="392"/>
        <v>4747616</v>
      </c>
      <c r="O1485" s="93">
        <f t="shared" si="392"/>
        <v>27580164</v>
      </c>
      <c r="P1485" s="93">
        <f t="shared" si="392"/>
        <v>26932469</v>
      </c>
      <c r="Q1485" s="93">
        <f t="shared" si="392"/>
        <v>26395262</v>
      </c>
      <c r="R1485" s="93">
        <f t="shared" si="392"/>
        <v>26395262</v>
      </c>
      <c r="S1485" s="93">
        <f t="shared" si="392"/>
        <v>30199595</v>
      </c>
      <c r="T1485" s="93">
        <f t="shared" si="392"/>
        <v>30199595</v>
      </c>
      <c r="U1485" s="93">
        <f t="shared" si="392"/>
        <v>32596389</v>
      </c>
      <c r="V1485" s="93">
        <f t="shared" si="392"/>
        <v>32602017</v>
      </c>
      <c r="W1485" s="93">
        <f t="shared" si="392"/>
        <v>32635415</v>
      </c>
      <c r="X1485" s="93">
        <f t="shared" si="392"/>
        <v>32637826</v>
      </c>
      <c r="Y1485" s="93">
        <f t="shared" si="392"/>
        <v>35419328</v>
      </c>
      <c r="Z1485" s="93">
        <f t="shared" si="392"/>
        <v>35419328</v>
      </c>
    </row>
    <row r="1486" spans="3:26" hidden="1" outlineLevel="1">
      <c r="C1486" s="61">
        <v>7</v>
      </c>
      <c r="D1486" s="75" t="s">
        <v>129</v>
      </c>
      <c r="E1486" s="93">
        <f t="shared" ref="E1486:Z1486" si="393">ROUND(SUMIF($C1440:$C1477,$C1486,E1440:E1477),0)</f>
        <v>38679140</v>
      </c>
      <c r="F1486" s="93">
        <f t="shared" si="393"/>
        <v>44104631</v>
      </c>
      <c r="G1486" s="93">
        <f t="shared" si="393"/>
        <v>49992024</v>
      </c>
      <c r="H1486" s="93">
        <f t="shared" si="393"/>
        <v>50015849</v>
      </c>
      <c r="I1486" s="93">
        <f t="shared" si="393"/>
        <v>45587390</v>
      </c>
      <c r="J1486" s="93">
        <f t="shared" si="393"/>
        <v>45587390</v>
      </c>
      <c r="K1486" s="93">
        <f t="shared" si="393"/>
        <v>54475935</v>
      </c>
      <c r="L1486" s="93">
        <f t="shared" si="393"/>
        <v>54484434</v>
      </c>
      <c r="M1486" s="93">
        <f t="shared" si="393"/>
        <v>61652314</v>
      </c>
      <c r="N1486" s="93">
        <f t="shared" si="393"/>
        <v>61457248</v>
      </c>
      <c r="O1486" s="93">
        <f t="shared" si="393"/>
        <v>64861926</v>
      </c>
      <c r="P1486" s="93">
        <f t="shared" si="393"/>
        <v>69003253</v>
      </c>
      <c r="Q1486" s="93">
        <f t="shared" si="393"/>
        <v>66058405</v>
      </c>
      <c r="R1486" s="93">
        <f t="shared" si="393"/>
        <v>66025624</v>
      </c>
      <c r="S1486" s="93">
        <f t="shared" si="393"/>
        <v>88128219</v>
      </c>
      <c r="T1486" s="93">
        <f t="shared" si="393"/>
        <v>88228118</v>
      </c>
      <c r="U1486" s="93">
        <f t="shared" si="393"/>
        <v>95052679</v>
      </c>
      <c r="V1486" s="93">
        <f t="shared" si="393"/>
        <v>95120387</v>
      </c>
      <c r="W1486" s="93">
        <f t="shared" si="393"/>
        <v>101032795</v>
      </c>
      <c r="X1486" s="93">
        <f t="shared" si="393"/>
        <v>101084786</v>
      </c>
      <c r="Y1486" s="93">
        <f t="shared" si="393"/>
        <v>102714706</v>
      </c>
      <c r="Z1486" s="93">
        <f t="shared" si="393"/>
        <v>102714706</v>
      </c>
    </row>
    <row r="1487" spans="3:26" hidden="1" outlineLevel="1">
      <c r="C1487" s="61">
        <v>8</v>
      </c>
      <c r="D1487" s="75" t="s">
        <v>405</v>
      </c>
      <c r="E1487" s="93">
        <f t="shared" ref="E1487:Z1487" si="394">ROUND(SUMIF($C1441:$C1477,$C1487,E1441:E1477),0)</f>
        <v>34595765</v>
      </c>
      <c r="F1487" s="93">
        <f t="shared" si="394"/>
        <v>34631318</v>
      </c>
      <c r="G1487" s="93">
        <f t="shared" si="394"/>
        <v>36088046</v>
      </c>
      <c r="H1487" s="93">
        <f t="shared" si="394"/>
        <v>36099532</v>
      </c>
      <c r="I1487" s="93">
        <f t="shared" si="394"/>
        <v>32337541</v>
      </c>
      <c r="J1487" s="93">
        <f t="shared" si="394"/>
        <v>32273883</v>
      </c>
      <c r="K1487" s="93">
        <f t="shared" si="394"/>
        <v>37249179</v>
      </c>
      <c r="L1487" s="93">
        <f t="shared" si="394"/>
        <v>37250571</v>
      </c>
      <c r="M1487" s="93">
        <f t="shared" si="394"/>
        <v>41538018</v>
      </c>
      <c r="N1487" s="93">
        <f t="shared" si="394"/>
        <v>41540437</v>
      </c>
      <c r="O1487" s="93">
        <f t="shared" si="394"/>
        <v>41874219</v>
      </c>
      <c r="P1487" s="93">
        <f t="shared" si="394"/>
        <v>44139591</v>
      </c>
      <c r="Q1487" s="93">
        <f t="shared" si="394"/>
        <v>43866462</v>
      </c>
      <c r="R1487" s="93">
        <f t="shared" si="394"/>
        <v>43848690</v>
      </c>
      <c r="S1487" s="93">
        <f t="shared" si="394"/>
        <v>57486024</v>
      </c>
      <c r="T1487" s="93">
        <f t="shared" si="394"/>
        <v>57534875</v>
      </c>
      <c r="U1487" s="93">
        <f t="shared" si="394"/>
        <v>67098735</v>
      </c>
      <c r="V1487" s="93">
        <f t="shared" si="394"/>
        <v>67160741</v>
      </c>
      <c r="W1487" s="93">
        <f t="shared" si="394"/>
        <v>68058662</v>
      </c>
      <c r="X1487" s="93">
        <f t="shared" si="394"/>
        <v>68090447</v>
      </c>
      <c r="Y1487" s="93">
        <f t="shared" si="394"/>
        <v>69309518</v>
      </c>
      <c r="Z1487" s="93">
        <f t="shared" si="394"/>
        <v>69309518</v>
      </c>
    </row>
    <row r="1488" spans="3:26" hidden="1" outlineLevel="1">
      <c r="C1488" s="61">
        <v>9</v>
      </c>
      <c r="D1488" s="75" t="s">
        <v>406</v>
      </c>
      <c r="E1488" s="93">
        <f t="shared" ref="E1488:Z1488" si="395">ROUND(SUMIF($C1442:$C1478,$C1488,E1442:E1478),0)</f>
        <v>58126821</v>
      </c>
      <c r="F1488" s="93">
        <f t="shared" si="395"/>
        <v>58554589</v>
      </c>
      <c r="G1488" s="93">
        <f t="shared" si="395"/>
        <v>68172994</v>
      </c>
      <c r="H1488" s="93">
        <f t="shared" si="395"/>
        <v>68261801</v>
      </c>
      <c r="I1488" s="93">
        <f t="shared" si="395"/>
        <v>61297975</v>
      </c>
      <c r="J1488" s="93">
        <f t="shared" si="395"/>
        <v>61302898</v>
      </c>
      <c r="K1488" s="93">
        <f t="shared" si="395"/>
        <v>72397633</v>
      </c>
      <c r="L1488" s="93">
        <f t="shared" si="395"/>
        <v>72424705</v>
      </c>
      <c r="M1488" s="93">
        <f t="shared" si="395"/>
        <v>78883852</v>
      </c>
      <c r="N1488" s="93">
        <f t="shared" si="395"/>
        <v>78898953</v>
      </c>
      <c r="O1488" s="93">
        <f t="shared" si="395"/>
        <v>78071394</v>
      </c>
      <c r="P1488" s="93">
        <f t="shared" si="395"/>
        <v>82602149</v>
      </c>
      <c r="Q1488" s="93">
        <f t="shared" si="395"/>
        <v>82374023</v>
      </c>
      <c r="R1488" s="93">
        <f t="shared" si="395"/>
        <v>81800044</v>
      </c>
      <c r="S1488" s="93">
        <f t="shared" si="395"/>
        <v>106152077</v>
      </c>
      <c r="T1488" s="93">
        <f t="shared" si="395"/>
        <v>106248382</v>
      </c>
      <c r="U1488" s="93">
        <f t="shared" si="395"/>
        <v>96808345</v>
      </c>
      <c r="V1488" s="93">
        <f t="shared" si="395"/>
        <v>96893324</v>
      </c>
      <c r="W1488" s="93">
        <f t="shared" si="395"/>
        <v>98326715</v>
      </c>
      <c r="X1488" s="93">
        <f t="shared" si="395"/>
        <v>98415288</v>
      </c>
      <c r="Y1488" s="93">
        <f t="shared" si="395"/>
        <v>106649995</v>
      </c>
      <c r="Z1488" s="93">
        <f t="shared" si="395"/>
        <v>106649995</v>
      </c>
    </row>
    <row r="1489" spans="3:26" hidden="1" outlineLevel="1">
      <c r="C1489" s="61">
        <v>10</v>
      </c>
      <c r="D1489" s="75" t="s">
        <v>407</v>
      </c>
      <c r="E1489" s="93">
        <f t="shared" ref="E1489:Z1489" si="396">ROUND(SUMIF($C1443:$C1479,$C1489,E1443:E1479),0)</f>
        <v>0</v>
      </c>
      <c r="F1489" s="93">
        <f t="shared" si="396"/>
        <v>0</v>
      </c>
      <c r="G1489" s="93">
        <f t="shared" si="396"/>
        <v>0</v>
      </c>
      <c r="H1489" s="93">
        <f t="shared" si="396"/>
        <v>0</v>
      </c>
      <c r="I1489" s="93">
        <f t="shared" si="396"/>
        <v>0</v>
      </c>
      <c r="J1489" s="93">
        <f t="shared" si="396"/>
        <v>0</v>
      </c>
      <c r="K1489" s="93">
        <f t="shared" si="396"/>
        <v>0</v>
      </c>
      <c r="L1489" s="93">
        <f t="shared" si="396"/>
        <v>0</v>
      </c>
      <c r="M1489" s="93">
        <f t="shared" si="396"/>
        <v>0</v>
      </c>
      <c r="N1489" s="93">
        <f t="shared" si="396"/>
        <v>0</v>
      </c>
      <c r="O1489" s="93">
        <f t="shared" si="396"/>
        <v>0</v>
      </c>
      <c r="P1489" s="93">
        <f t="shared" si="396"/>
        <v>0</v>
      </c>
      <c r="Q1489" s="93">
        <f t="shared" si="396"/>
        <v>0</v>
      </c>
      <c r="R1489" s="93">
        <f t="shared" si="396"/>
        <v>0</v>
      </c>
      <c r="S1489" s="93">
        <f t="shared" si="396"/>
        <v>0</v>
      </c>
      <c r="T1489" s="93">
        <f t="shared" si="396"/>
        <v>0</v>
      </c>
      <c r="U1489" s="93">
        <f t="shared" si="396"/>
        <v>23041864</v>
      </c>
      <c r="V1489" s="93">
        <f t="shared" si="396"/>
        <v>23051605</v>
      </c>
      <c r="W1489" s="93">
        <f t="shared" si="396"/>
        <v>24861309</v>
      </c>
      <c r="X1489" s="93">
        <f t="shared" si="396"/>
        <v>24872650</v>
      </c>
      <c r="Y1489" s="93">
        <f t="shared" si="396"/>
        <v>26645792</v>
      </c>
      <c r="Z1489" s="93">
        <f t="shared" si="396"/>
        <v>26645792</v>
      </c>
    </row>
    <row r="1490" spans="3:26" hidden="1" outlineLevel="1">
      <c r="C1490" s="61">
        <v>11</v>
      </c>
      <c r="D1490" s="75" t="s">
        <v>420</v>
      </c>
      <c r="E1490" s="93"/>
      <c r="F1490" s="93"/>
      <c r="G1490" s="93"/>
      <c r="H1490" s="93"/>
      <c r="I1490" s="93"/>
      <c r="J1490" s="93"/>
      <c r="K1490" s="93"/>
      <c r="L1490" s="93"/>
      <c r="M1490" s="93"/>
      <c r="N1490" s="93"/>
      <c r="O1490" s="93"/>
      <c r="P1490" s="93"/>
      <c r="Q1490" s="93"/>
      <c r="R1490" s="93"/>
      <c r="S1490" s="93"/>
      <c r="T1490" s="93"/>
      <c r="U1490" s="93"/>
      <c r="V1490" s="93"/>
      <c r="W1490" s="93">
        <f t="shared" ref="W1490:Z1491" si="397">ROUND(SUMIF($C1444:$C1480,$C1490,W1444:W1480),0)</f>
        <v>5691443</v>
      </c>
      <c r="X1490" s="93">
        <f t="shared" si="397"/>
        <v>5691443</v>
      </c>
      <c r="Y1490" s="93">
        <f t="shared" si="397"/>
        <v>10985359</v>
      </c>
      <c r="Z1490" s="93">
        <f t="shared" si="397"/>
        <v>10985359</v>
      </c>
    </row>
    <row r="1491" spans="3:26" hidden="1" outlineLevel="1">
      <c r="C1491" s="61">
        <v>12</v>
      </c>
      <c r="D1491" s="75" t="s">
        <v>421</v>
      </c>
      <c r="E1491" s="93"/>
      <c r="F1491" s="93"/>
      <c r="G1491" s="93"/>
      <c r="H1491" s="93"/>
      <c r="I1491" s="93"/>
      <c r="J1491" s="93"/>
      <c r="K1491" s="93"/>
      <c r="L1491" s="93"/>
      <c r="M1491" s="93"/>
      <c r="N1491" s="93"/>
      <c r="O1491" s="93"/>
      <c r="P1491" s="93"/>
      <c r="Q1491" s="93"/>
      <c r="R1491" s="93"/>
      <c r="S1491" s="93"/>
      <c r="T1491" s="93"/>
      <c r="U1491" s="93"/>
      <c r="V1491" s="93"/>
      <c r="W1491" s="93">
        <f t="shared" si="397"/>
        <v>5743331</v>
      </c>
      <c r="X1491" s="93">
        <f t="shared" si="397"/>
        <v>5754712</v>
      </c>
      <c r="Y1491" s="93">
        <f t="shared" si="397"/>
        <v>9929565</v>
      </c>
      <c r="Z1491" s="93">
        <f t="shared" si="397"/>
        <v>9929565</v>
      </c>
    </row>
    <row r="1492" spans="3:26" ht="15.75" hidden="1" outlineLevel="1" thickBot="1">
      <c r="C1492" s="61"/>
      <c r="D1492" s="89" t="s">
        <v>146</v>
      </c>
      <c r="E1492" s="311">
        <f t="shared" ref="E1492:W1492" si="398">SUM(E1480:E1491)</f>
        <v>509373932</v>
      </c>
      <c r="F1492" s="311">
        <f t="shared" si="398"/>
        <v>514989593</v>
      </c>
      <c r="G1492" s="311">
        <f t="shared" si="398"/>
        <v>578369285</v>
      </c>
      <c r="H1492" s="311">
        <f t="shared" si="398"/>
        <v>578629523</v>
      </c>
      <c r="I1492" s="311">
        <f t="shared" si="398"/>
        <v>515412366</v>
      </c>
      <c r="J1492" s="311">
        <f t="shared" si="398"/>
        <v>515670445</v>
      </c>
      <c r="K1492" s="311">
        <f t="shared" si="398"/>
        <v>592595350</v>
      </c>
      <c r="L1492" s="311">
        <f t="shared" si="398"/>
        <v>593355260</v>
      </c>
      <c r="M1492" s="311">
        <f t="shared" si="398"/>
        <v>720358932</v>
      </c>
      <c r="N1492" s="311">
        <f t="shared" si="398"/>
        <v>719867116</v>
      </c>
      <c r="O1492" s="311">
        <f t="shared" si="398"/>
        <v>729978068</v>
      </c>
      <c r="P1492" s="311">
        <f t="shared" si="398"/>
        <v>759683965</v>
      </c>
      <c r="Q1492" s="311">
        <f t="shared" si="398"/>
        <v>721196484</v>
      </c>
      <c r="R1492" s="311">
        <f t="shared" si="398"/>
        <v>720663954</v>
      </c>
      <c r="S1492" s="311">
        <f t="shared" si="398"/>
        <v>839645369</v>
      </c>
      <c r="T1492" s="311">
        <f t="shared" si="398"/>
        <v>840310819</v>
      </c>
      <c r="U1492" s="311">
        <f t="shared" si="398"/>
        <v>902601421</v>
      </c>
      <c r="V1492" s="311">
        <f t="shared" si="398"/>
        <v>903356781</v>
      </c>
      <c r="W1492" s="311">
        <f t="shared" si="398"/>
        <v>913814702</v>
      </c>
      <c r="X1492" s="311">
        <f t="shared" ref="X1492:Z1492" si="399">SUM(X1480:X1491)</f>
        <v>914444896</v>
      </c>
      <c r="Y1492" s="311">
        <f t="shared" si="399"/>
        <v>1205170142</v>
      </c>
      <c r="Z1492" s="311">
        <f t="shared" si="399"/>
        <v>1205170144</v>
      </c>
    </row>
    <row r="1493" spans="3:26" ht="15.75" hidden="1" outlineLevel="1" thickBot="1">
      <c r="C1493" s="86"/>
      <c r="D1493" s="90"/>
      <c r="E1493" s="10"/>
      <c r="F1493" s="10"/>
      <c r="G1493" s="10"/>
      <c r="H1493" s="10"/>
      <c r="I1493" s="10"/>
      <c r="J1493" s="10"/>
      <c r="K1493" s="10"/>
      <c r="L1493" s="10"/>
      <c r="M1493" s="10"/>
      <c r="N1493" s="10"/>
      <c r="O1493" s="10"/>
      <c r="P1493" s="10"/>
      <c r="Q1493" s="10"/>
      <c r="R1493" s="10"/>
      <c r="U1493" s="10"/>
      <c r="V1493" s="10"/>
      <c r="W1493" s="10"/>
      <c r="X1493" s="10"/>
      <c r="Y1493" s="10"/>
      <c r="Z1493" s="10"/>
    </row>
    <row r="1494" spans="3:26" hidden="1" outlineLevel="1">
      <c r="C1494" s="86">
        <v>13</v>
      </c>
      <c r="D1494" s="83" t="s">
        <v>141</v>
      </c>
      <c r="E1494" s="101">
        <f t="shared" ref="E1494:Z1494" si="400">ROUND(SUMIF($C1448:$C1482,$C1494,E1448:E1482),0)</f>
        <v>0</v>
      </c>
      <c r="F1494" s="101">
        <f t="shared" si="400"/>
        <v>0</v>
      </c>
      <c r="G1494" s="101">
        <f t="shared" si="400"/>
        <v>0</v>
      </c>
      <c r="H1494" s="101">
        <f t="shared" si="400"/>
        <v>0</v>
      </c>
      <c r="I1494" s="101">
        <f t="shared" si="400"/>
        <v>0</v>
      </c>
      <c r="J1494" s="101">
        <f t="shared" si="400"/>
        <v>0</v>
      </c>
      <c r="K1494" s="101">
        <f t="shared" si="400"/>
        <v>2634781</v>
      </c>
      <c r="L1494" s="101">
        <f t="shared" si="400"/>
        <v>2634781</v>
      </c>
      <c r="M1494" s="101">
        <f t="shared" si="400"/>
        <v>6417156</v>
      </c>
      <c r="N1494" s="101">
        <f t="shared" si="400"/>
        <v>6417156</v>
      </c>
      <c r="O1494" s="101">
        <f t="shared" si="400"/>
        <v>7256038</v>
      </c>
      <c r="P1494" s="101">
        <f t="shared" si="400"/>
        <v>7065090</v>
      </c>
      <c r="Q1494" s="101">
        <f t="shared" si="400"/>
        <v>5464007</v>
      </c>
      <c r="R1494" s="101">
        <f t="shared" si="400"/>
        <v>5464007</v>
      </c>
      <c r="S1494" s="101">
        <f t="shared" si="400"/>
        <v>5972111</v>
      </c>
      <c r="T1494" s="101">
        <f t="shared" si="400"/>
        <v>5972111</v>
      </c>
      <c r="U1494" s="101">
        <f t="shared" si="400"/>
        <v>7813119</v>
      </c>
      <c r="V1494" s="101">
        <f t="shared" si="400"/>
        <v>7813119</v>
      </c>
      <c r="W1494" s="101">
        <f t="shared" si="400"/>
        <v>7710499</v>
      </c>
      <c r="X1494" s="101">
        <f t="shared" si="400"/>
        <v>7710499</v>
      </c>
      <c r="Y1494" s="101">
        <f t="shared" si="400"/>
        <v>8596623</v>
      </c>
      <c r="Z1494" s="101">
        <f t="shared" si="400"/>
        <v>8596623</v>
      </c>
    </row>
    <row r="1495" spans="3:26" hidden="1" outlineLevel="1">
      <c r="C1495" s="61"/>
      <c r="D1495" s="91"/>
      <c r="E1495" s="10"/>
      <c r="F1495" s="10"/>
      <c r="G1495" s="10"/>
      <c r="H1495" s="10"/>
      <c r="I1495" s="10"/>
      <c r="J1495" s="10"/>
      <c r="K1495" s="10"/>
      <c r="L1495" s="10"/>
      <c r="M1495" s="10"/>
      <c r="N1495" s="10"/>
      <c r="O1495" s="10"/>
      <c r="P1495" s="10"/>
      <c r="Q1495" s="10"/>
      <c r="R1495" s="10"/>
      <c r="U1495" s="10"/>
      <c r="V1495" s="10"/>
      <c r="W1495" s="10"/>
      <c r="X1495" s="10"/>
      <c r="Y1495" s="10"/>
      <c r="Z1495" s="10"/>
    </row>
    <row r="1496" spans="3:26" ht="13.5" hidden="1" outlineLevel="1" thickBot="1">
      <c r="C1496" s="61"/>
      <c r="D1496" s="76" t="s">
        <v>147</v>
      </c>
      <c r="E1496" s="102">
        <f t="shared" ref="E1496:V1496" si="401">E1494+E1492</f>
        <v>509373932</v>
      </c>
      <c r="F1496" s="102">
        <f t="shared" si="401"/>
        <v>514989593</v>
      </c>
      <c r="G1496" s="102">
        <f t="shared" si="401"/>
        <v>578369285</v>
      </c>
      <c r="H1496" s="102">
        <f t="shared" si="401"/>
        <v>578629523</v>
      </c>
      <c r="I1496" s="102">
        <f t="shared" si="401"/>
        <v>515412366</v>
      </c>
      <c r="J1496" s="102">
        <f t="shared" si="401"/>
        <v>515670445</v>
      </c>
      <c r="K1496" s="102">
        <f t="shared" si="401"/>
        <v>595230131</v>
      </c>
      <c r="L1496" s="102">
        <f t="shared" si="401"/>
        <v>595990041</v>
      </c>
      <c r="M1496" s="102">
        <f t="shared" si="401"/>
        <v>726776088</v>
      </c>
      <c r="N1496" s="102">
        <f t="shared" si="401"/>
        <v>726284272</v>
      </c>
      <c r="O1496" s="102">
        <f t="shared" si="401"/>
        <v>737234106</v>
      </c>
      <c r="P1496" s="102">
        <f t="shared" si="401"/>
        <v>766749055</v>
      </c>
      <c r="Q1496" s="102">
        <f t="shared" si="401"/>
        <v>726660491</v>
      </c>
      <c r="R1496" s="102">
        <f t="shared" si="401"/>
        <v>726127961</v>
      </c>
      <c r="S1496" s="102">
        <f t="shared" si="401"/>
        <v>845617480</v>
      </c>
      <c r="T1496" s="102">
        <f t="shared" si="401"/>
        <v>846282930</v>
      </c>
      <c r="U1496" s="102">
        <f t="shared" si="401"/>
        <v>910414540</v>
      </c>
      <c r="V1496" s="102">
        <f t="shared" si="401"/>
        <v>911169900</v>
      </c>
      <c r="W1496" s="102">
        <f t="shared" ref="W1496:Z1496" si="402">W1494+W1492</f>
        <v>921525201</v>
      </c>
      <c r="X1496" s="102">
        <f t="shared" si="402"/>
        <v>922155395</v>
      </c>
      <c r="Y1496" s="102">
        <f t="shared" si="402"/>
        <v>1213766765</v>
      </c>
      <c r="Z1496" s="102">
        <f t="shared" si="402"/>
        <v>1213766767</v>
      </c>
    </row>
    <row r="1497" spans="3:26" hidden="1" outlineLevel="1">
      <c r="E1497" s="9"/>
      <c r="F1497" s="9">
        <f>F1496+E1496</f>
        <v>1024363525</v>
      </c>
      <c r="G1497" s="9"/>
      <c r="H1497" s="9">
        <f>H1496+G1496</f>
        <v>1156998808</v>
      </c>
      <c r="I1497" s="9"/>
      <c r="J1497" s="9">
        <f>J1496+I1496</f>
        <v>1031082811</v>
      </c>
      <c r="K1497" s="9"/>
      <c r="L1497" s="9">
        <f>L1496+K1496</f>
        <v>1191220172</v>
      </c>
      <c r="M1497" s="9"/>
      <c r="N1497" s="9">
        <f>N1496+M1496</f>
        <v>1453060360</v>
      </c>
      <c r="O1497" s="9"/>
      <c r="P1497" s="9">
        <f>P1496+O1496</f>
        <v>1503983161</v>
      </c>
      <c r="R1497" s="9">
        <f>R1496+Q1496</f>
        <v>1452788452</v>
      </c>
      <c r="T1497" s="9">
        <f>T1496+S1496</f>
        <v>1691900410</v>
      </c>
      <c r="U1497" s="10"/>
      <c r="V1497" s="9">
        <f>V1496+U1496</f>
        <v>1821584440</v>
      </c>
      <c r="W1497" s="9"/>
      <c r="X1497" s="9">
        <f>X1496+W1496</f>
        <v>1843680596</v>
      </c>
      <c r="Y1497" s="10"/>
      <c r="Z1497" s="9">
        <f>Z1496+Y1496</f>
        <v>2427533532</v>
      </c>
    </row>
    <row r="1498" spans="3:26" hidden="1" outlineLevel="1">
      <c r="F1498" s="9">
        <v>1024363525</v>
      </c>
      <c r="H1498" s="9">
        <v>1156998808</v>
      </c>
      <c r="J1498" s="9">
        <v>1031082811</v>
      </c>
      <c r="L1498" s="9">
        <v>1191220174</v>
      </c>
      <c r="N1498" s="9">
        <v>1453060360</v>
      </c>
      <c r="P1498" s="9">
        <v>1503983161</v>
      </c>
      <c r="R1498" s="9">
        <v>1452788452</v>
      </c>
      <c r="T1498" s="10">
        <v>1691900410</v>
      </c>
      <c r="U1498" s="10"/>
      <c r="V1498" s="10">
        <v>1821584440</v>
      </c>
      <c r="W1498" s="10"/>
      <c r="X1498" s="10">
        <v>1843680596</v>
      </c>
      <c r="Y1498" s="10"/>
      <c r="Z1498" s="10">
        <v>2427533532</v>
      </c>
    </row>
    <row r="1499" spans="3:26" hidden="1" outlineLevel="1">
      <c r="N1499" s="123"/>
    </row>
    <row r="1508" spans="1:26" s="38" customFormat="1">
      <c r="A1508" s="7"/>
      <c r="B1508" s="7"/>
      <c r="C1508" s="7"/>
      <c r="D1508" s="117"/>
      <c r="E1508" s="117"/>
      <c r="F1508" s="117"/>
      <c r="G1508" s="117"/>
      <c r="H1508" s="117"/>
      <c r="I1508" s="117"/>
      <c r="J1508" s="117"/>
      <c r="K1508" s="117"/>
      <c r="L1508" s="117"/>
      <c r="M1508" s="117"/>
      <c r="N1508" s="117"/>
      <c r="O1508" s="7"/>
      <c r="P1508" s="7"/>
      <c r="Q1508" s="119"/>
      <c r="R1508" s="119"/>
      <c r="S1508" s="120"/>
      <c r="T1508" s="120"/>
    </row>
    <row r="1509" spans="1:26" collapsed="1"/>
    <row r="1510" spans="1:26" hidden="1" outlineLevel="1">
      <c r="D1510" s="303" t="s">
        <v>403</v>
      </c>
    </row>
    <row r="1511" spans="1:26" hidden="1" outlineLevel="1">
      <c r="D1511" s="319" t="s">
        <v>1</v>
      </c>
    </row>
    <row r="1512" spans="1:26" hidden="1" outlineLevel="1">
      <c r="D1512" s="303" t="s">
        <v>409</v>
      </c>
      <c r="T1512" s="353">
        <f>SUM(T7:T241)-T94-T190</f>
        <v>8670200990</v>
      </c>
      <c r="U1512" s="353">
        <f>SUM(U7:U241)-U94-U190</f>
        <v>9453368035</v>
      </c>
      <c r="V1512" s="353">
        <f>SUM(V7:V241)-V94-V190</f>
        <v>9352606888</v>
      </c>
      <c r="W1512" s="353">
        <f>SUM(W7:W241)-W94-W190</f>
        <v>9609098166</v>
      </c>
      <c r="X1512" s="353">
        <f>SUM(X7:X241)-X94-X190</f>
        <v>9503302780</v>
      </c>
      <c r="Y1512" s="353">
        <f t="shared" ref="Y1512:Z1512" si="403">SUM(Y7:Y241)-Y94-Y190</f>
        <v>9984147121.2829819</v>
      </c>
      <c r="Z1512" s="353">
        <f t="shared" si="403"/>
        <v>9874301562</v>
      </c>
    </row>
    <row r="1513" spans="1:26" hidden="1" outlineLevel="1">
      <c r="D1513" s="303" t="s">
        <v>385</v>
      </c>
      <c r="T1513" s="353">
        <f>SUM(T245:T310)-T310-T309-294</f>
        <v>270157818</v>
      </c>
      <c r="U1513" s="353">
        <f>SUM(U245:U310)-U310-U309-294</f>
        <v>429906943</v>
      </c>
      <c r="V1513" s="353">
        <f>SUM(V245:V310)-V310-V309-294</f>
        <v>282539590</v>
      </c>
      <c r="W1513" s="353">
        <f>SUM(W245:W310)-W310-W309-294</f>
        <v>470867035</v>
      </c>
      <c r="X1513" s="353">
        <f>SUM(X245:X310)-X310-X309-294</f>
        <v>289404302</v>
      </c>
      <c r="Y1513" s="353">
        <f t="shared" ref="Y1513:Z1513" si="404">SUM(Y245:Y310)-Y310-Y309-294</f>
        <v>525836056.89883143</v>
      </c>
      <c r="Z1513" s="353">
        <f t="shared" si="404"/>
        <v>328442332.29883146</v>
      </c>
    </row>
    <row r="1514" spans="1:26" hidden="1" outlineLevel="1">
      <c r="D1514" s="303" t="s">
        <v>471</v>
      </c>
      <c r="T1514" s="353">
        <f>SUM(T314:T351)-T350</f>
        <v>100682828</v>
      </c>
      <c r="U1514" s="353">
        <f>SUM(U314:U351)-U350</f>
        <v>93831900.050775185</v>
      </c>
      <c r="V1514" s="353">
        <f>SUM(V314:V351)-V350</f>
        <v>85680602</v>
      </c>
      <c r="W1514" s="353">
        <f>SUM(W314:W351)-W350</f>
        <v>96644612.050105438</v>
      </c>
      <c r="X1514" s="353">
        <f>SUM(X314:X351)-X350</f>
        <v>88235632</v>
      </c>
      <c r="Y1514" s="353">
        <f t="shared" ref="Y1514:Z1514" si="405">SUM(Y314:Y351)-Y350</f>
        <v>139520452.23001689</v>
      </c>
      <c r="Z1514" s="353">
        <f t="shared" si="405"/>
        <v>130739760</v>
      </c>
    </row>
    <row r="1515" spans="1:26" hidden="1" outlineLevel="1">
      <c r="D1515" s="303" t="s">
        <v>386</v>
      </c>
      <c r="T1515" s="353">
        <f>SUM(T355:T630)-T514-T515-T571-T628</f>
        <v>3535729784</v>
      </c>
      <c r="U1515" s="353">
        <f>SUM(U355:U630)-U514-U515-U571-U628</f>
        <v>3770598339</v>
      </c>
      <c r="V1515" s="353">
        <f>SUM(V355:V630)-V514-V515-V571-V628</f>
        <v>3487653148</v>
      </c>
      <c r="W1515" s="353">
        <f>SUM(W355:W630)-W514-W515-W571-W628</f>
        <v>3815761808</v>
      </c>
      <c r="X1515" s="353">
        <f>SUM(X355:X630)-X514-X515-X571-X628</f>
        <v>3534802380</v>
      </c>
      <c r="Y1515" s="353">
        <f t="shared" ref="Y1515:Z1515" si="406">SUM(Y355:Y630)-Y514-Y515-Y571-Y628</f>
        <v>3948450843</v>
      </c>
      <c r="Z1515" s="353">
        <f t="shared" si="406"/>
        <v>3666614380</v>
      </c>
    </row>
    <row r="1516" spans="1:26" hidden="1" outlineLevel="1">
      <c r="D1516" s="303" t="s">
        <v>425</v>
      </c>
      <c r="T1516" s="353">
        <f>SUM(T634:T645)</f>
        <v>541991696</v>
      </c>
      <c r="U1516" s="353">
        <f>SUM(U634:U645)</f>
        <v>585349348</v>
      </c>
      <c r="V1516" s="353">
        <f>SUM(V634:V645)</f>
        <v>585349348</v>
      </c>
      <c r="W1516" s="353">
        <f>SUM(W634:W645)</f>
        <v>590928380</v>
      </c>
      <c r="X1516" s="353">
        <f>SUM(X634:X645)</f>
        <v>590928380</v>
      </c>
      <c r="Y1516" s="353">
        <f t="shared" ref="Y1516:Z1516" si="407">SUM(Y634:Y645)</f>
        <v>629650325</v>
      </c>
      <c r="Z1516" s="353">
        <f t="shared" si="407"/>
        <v>629650325</v>
      </c>
    </row>
    <row r="1517" spans="1:26" hidden="1" outlineLevel="1">
      <c r="D1517" s="303" t="s">
        <v>475</v>
      </c>
      <c r="T1517" s="353">
        <f>SUM(T668:T679)</f>
        <v>124179292</v>
      </c>
      <c r="U1517" s="353">
        <f>SUM(U668:U679)</f>
        <v>132707049</v>
      </c>
      <c r="V1517" s="353">
        <f>SUM(V668:V679)</f>
        <v>132707049</v>
      </c>
      <c r="W1517" s="353">
        <f>SUM(W668:W679)</f>
        <v>133788223</v>
      </c>
      <c r="X1517" s="353">
        <f>SUM(X668:X679)</f>
        <v>133788223</v>
      </c>
      <c r="Y1517" s="353">
        <f t="shared" ref="Y1517:Z1517" si="408">SUM(Y668:Y679)</f>
        <v>139331726</v>
      </c>
      <c r="Z1517" s="353">
        <f t="shared" si="408"/>
        <v>139331726</v>
      </c>
    </row>
    <row r="1518" spans="1:26" hidden="1" outlineLevel="1">
      <c r="D1518" s="303" t="s">
        <v>426</v>
      </c>
      <c r="T1518" s="353">
        <f>SUM(T701:T712)</f>
        <v>34341671</v>
      </c>
      <c r="U1518" s="353">
        <f>SUM(U701:U712)</f>
        <v>37281147</v>
      </c>
      <c r="V1518" s="353">
        <f>SUM(V701:V712)</f>
        <v>37281147</v>
      </c>
      <c r="W1518" s="353">
        <f>SUM(W701:W712)</f>
        <v>40314189</v>
      </c>
      <c r="X1518" s="353">
        <f>SUM(X701:X712)</f>
        <v>40314189</v>
      </c>
      <c r="Y1518" s="353">
        <f t="shared" ref="Y1518:Z1518" si="409">SUM(Y701:Y712)</f>
        <v>42272717</v>
      </c>
      <c r="Z1518" s="353">
        <f t="shared" si="409"/>
        <v>42272717</v>
      </c>
    </row>
    <row r="1519" spans="1:26" hidden="1" outlineLevel="1">
      <c r="D1519" s="303" t="s">
        <v>427</v>
      </c>
      <c r="T1519" s="353">
        <f>SUM(T755:T756)</f>
        <v>151045514</v>
      </c>
      <c r="U1519" s="353">
        <f>SUM(U755:U756)</f>
        <v>161581023</v>
      </c>
      <c r="V1519" s="353">
        <f>SUM(V755:V756)</f>
        <v>161581023</v>
      </c>
      <c r="W1519" s="353">
        <f>SUM(W755:W756)</f>
        <v>161581023</v>
      </c>
      <c r="X1519" s="353">
        <f>SUM(X755:X756)</f>
        <v>161581023</v>
      </c>
      <c r="Y1519" s="353">
        <f t="shared" ref="Y1519:Z1519" si="410">SUM(Y755:Y756)</f>
        <v>171498892</v>
      </c>
      <c r="Z1519" s="353">
        <f t="shared" si="410"/>
        <v>171498892</v>
      </c>
    </row>
    <row r="1520" spans="1:26" hidden="1" outlineLevel="1">
      <c r="D1520" s="303" t="s">
        <v>428</v>
      </c>
      <c r="T1520" s="353">
        <f>SUM(T760:T771)+T812</f>
        <v>32841491</v>
      </c>
      <c r="U1520" s="353">
        <f>SUM(U760:U771)+U812</f>
        <v>42937693</v>
      </c>
      <c r="V1520" s="353">
        <f>SUM(V760:V771)+V812</f>
        <v>42937693</v>
      </c>
      <c r="W1520" s="353">
        <f>SUM(W760:W771)+W812</f>
        <v>45069146</v>
      </c>
      <c r="X1520" s="353">
        <f>SUM(X760:X771)+X812</f>
        <v>45069146</v>
      </c>
      <c r="Y1520" s="353">
        <f t="shared" ref="Y1520:Z1520" si="411">SUM(Y760:Y771)+Y812</f>
        <v>49269395</v>
      </c>
      <c r="Z1520" s="353">
        <f t="shared" si="411"/>
        <v>49269395</v>
      </c>
    </row>
    <row r="1521" spans="4:26" hidden="1" outlineLevel="1">
      <c r="T1521" s="353"/>
      <c r="U1521" s="353"/>
      <c r="V1521" s="353"/>
      <c r="W1521" s="353"/>
      <c r="X1521" s="353"/>
      <c r="Y1521" s="353"/>
      <c r="Z1521" s="353"/>
    </row>
    <row r="1522" spans="4:26" hidden="1" outlineLevel="1">
      <c r="D1522" s="319" t="s">
        <v>100</v>
      </c>
      <c r="T1522" s="353"/>
      <c r="U1522" s="353"/>
      <c r="V1522" s="353"/>
      <c r="W1522" s="353"/>
      <c r="X1522" s="353"/>
      <c r="Y1522" s="353"/>
      <c r="Z1522" s="353"/>
    </row>
    <row r="1523" spans="4:26" hidden="1" outlineLevel="1">
      <c r="D1523" s="303" t="s">
        <v>409</v>
      </c>
      <c r="T1523" s="353">
        <f>SUM(T823:T1035)</f>
        <v>6305149844</v>
      </c>
      <c r="U1523" s="353">
        <f>SUM(U823:U1035)</f>
        <v>6891156484</v>
      </c>
      <c r="V1523" s="353">
        <f>SUM(V823:V1035)</f>
        <v>6900957096</v>
      </c>
      <c r="W1523" s="353">
        <f>SUM(W823:W1035)</f>
        <v>6801729032</v>
      </c>
      <c r="X1523" s="353">
        <f>SUM(X823:X1035)</f>
        <v>6799506236</v>
      </c>
      <c r="Y1523" s="353">
        <f t="shared" ref="Y1523:Z1523" si="412">SUM(Y823:Y1035)</f>
        <v>7207041763.1430483</v>
      </c>
      <c r="Z1523" s="353">
        <f t="shared" si="412"/>
        <v>7199955282.0553122</v>
      </c>
    </row>
    <row r="1524" spans="4:26" hidden="1" outlineLevel="1">
      <c r="D1524" s="303" t="s">
        <v>385</v>
      </c>
      <c r="T1524" s="353">
        <f>SUM(T1039:T1080)</f>
        <v>204904552</v>
      </c>
      <c r="U1524" s="353">
        <f>SUM(U1039:U1080)</f>
        <v>213033926</v>
      </c>
      <c r="V1524" s="353">
        <f>SUM(V1039:V1080)</f>
        <v>212785216</v>
      </c>
      <c r="W1524" s="353">
        <f>SUM(W1039:W1080)</f>
        <v>214607120</v>
      </c>
      <c r="X1524" s="353">
        <f>SUM(X1039:X1080)</f>
        <v>214086600</v>
      </c>
      <c r="Y1524" s="353">
        <f t="shared" ref="Y1524:Z1524" si="413">SUM(Y1039:Y1080)</f>
        <v>307844044.87705594</v>
      </c>
      <c r="Z1524" s="353">
        <f t="shared" si="413"/>
        <v>308527659.27705598</v>
      </c>
    </row>
    <row r="1525" spans="4:26" hidden="1" outlineLevel="1">
      <c r="D1525" s="303" t="s">
        <v>471</v>
      </c>
      <c r="T1525" s="353">
        <f>SUM(T1084:T1105)</f>
        <v>76081864</v>
      </c>
      <c r="U1525" s="353">
        <f>SUM(U1084:U1105)</f>
        <v>67652052</v>
      </c>
      <c r="V1525" s="353">
        <f>SUM(V1084:V1105)</f>
        <v>67670000</v>
      </c>
      <c r="W1525" s="353">
        <f>SUM(W1084:W1105)</f>
        <v>69637148</v>
      </c>
      <c r="X1525" s="353">
        <f>SUM(X1084:X1105)</f>
        <v>69650690</v>
      </c>
      <c r="Y1525" s="353">
        <f t="shared" ref="Y1525:Z1525" si="414">SUM(Y1084:Y1105)</f>
        <v>111069289.39030831</v>
      </c>
      <c r="Z1525" s="353">
        <f t="shared" si="414"/>
        <v>111067704.93269768</v>
      </c>
    </row>
    <row r="1526" spans="4:26" hidden="1" outlineLevel="1">
      <c r="D1526" s="303" t="s">
        <v>386</v>
      </c>
      <c r="T1526" s="353">
        <f>SUM(T1109:T1372)</f>
        <v>3535729784</v>
      </c>
      <c r="U1526" s="353">
        <f>SUM(U1109:U1372)</f>
        <v>3487653400</v>
      </c>
      <c r="V1526" s="353">
        <f>SUM(V1109:V1372)</f>
        <v>3487653148</v>
      </c>
      <c r="W1526" s="353">
        <f>SUM(W1109:W1372)</f>
        <v>3534802564</v>
      </c>
      <c r="X1526" s="353">
        <f>SUM(X1109:X1372)</f>
        <v>3534802380</v>
      </c>
      <c r="Y1526" s="353">
        <f t="shared" ref="Y1526:Z1526" si="415">SUM(Y1109:Y1372)</f>
        <v>3666614568</v>
      </c>
      <c r="Z1526" s="353">
        <f t="shared" si="415"/>
        <v>3666614380</v>
      </c>
    </row>
    <row r="1527" spans="4:26" hidden="1" outlineLevel="1">
      <c r="D1527" s="303" t="s">
        <v>425</v>
      </c>
      <c r="T1527" s="354">
        <f>SUM(T1376:T1387)</f>
        <v>510019725</v>
      </c>
      <c r="U1527" s="354">
        <f>SUM(U1376:U1387)</f>
        <v>545285859</v>
      </c>
      <c r="V1527" s="354">
        <f>SUM(V1376:V1387)</f>
        <v>545902916</v>
      </c>
      <c r="W1527" s="354">
        <f>SUM(W1376:W1387)</f>
        <v>549564526</v>
      </c>
      <c r="X1527" s="354">
        <f>SUM(X1376:X1387)</f>
        <v>550084252</v>
      </c>
      <c r="Y1527" s="354">
        <f t="shared" ref="Y1527:Z1527" si="416">SUM(Y1376:Y1387)</f>
        <v>585827247</v>
      </c>
      <c r="Z1527" s="354">
        <f t="shared" si="416"/>
        <v>585827247</v>
      </c>
    </row>
    <row r="1528" spans="4:26" hidden="1" outlineLevel="1">
      <c r="D1528" s="303" t="s">
        <v>475</v>
      </c>
      <c r="T1528" s="353">
        <f>SUM(T1395:T1406)</f>
        <v>118034529</v>
      </c>
      <c r="U1528" s="353">
        <f>SUM(U1395:U1406)</f>
        <v>123328818</v>
      </c>
      <c r="V1528" s="353">
        <f>SUM(V1395:V1406)</f>
        <v>123467121</v>
      </c>
      <c r="W1528" s="353">
        <f>SUM(W1395:W1406)</f>
        <v>124996317</v>
      </c>
      <c r="X1528" s="353">
        <f>SUM(X1395:X1406)</f>
        <v>125106785</v>
      </c>
      <c r="Y1528" s="353">
        <f t="shared" ref="Y1528:Z1528" si="417">SUM(Y1395:Y1406)</f>
        <v>129410030</v>
      </c>
      <c r="Z1528" s="353">
        <f t="shared" si="417"/>
        <v>129410030</v>
      </c>
    </row>
    <row r="1529" spans="4:26" hidden="1" outlineLevel="1">
      <c r="D1529" s="303" t="s">
        <v>426</v>
      </c>
      <c r="T1529" s="353">
        <f>SUM(T1413:T1424)</f>
        <v>34341671</v>
      </c>
      <c r="U1529" s="353">
        <f>SUM(U1413:U1424)</f>
        <v>37281147</v>
      </c>
      <c r="V1529" s="353">
        <f>SUM(V1413:V1424)</f>
        <v>37281147</v>
      </c>
      <c r="W1529" s="353">
        <f t="shared" ref="W1529:X1529" si="418">SUM(W1413:W1424)</f>
        <v>40314189</v>
      </c>
      <c r="X1529" s="353">
        <f t="shared" si="418"/>
        <v>40314189</v>
      </c>
      <c r="Y1529" s="353">
        <f t="shared" ref="Y1529:Z1529" si="419">SUM(Y1413:Y1424)</f>
        <v>42272717</v>
      </c>
      <c r="Z1529" s="353">
        <f t="shared" si="419"/>
        <v>42272717</v>
      </c>
    </row>
    <row r="1530" spans="4:26" hidden="1" outlineLevel="1">
      <c r="D1530" s="303" t="s">
        <v>427</v>
      </c>
      <c r="T1530" s="353">
        <f>SUM(T1454:T1455)</f>
        <v>151045514</v>
      </c>
      <c r="U1530" s="353">
        <f>SUM(U1454:U1455)</f>
        <v>161581023</v>
      </c>
      <c r="V1530" s="353">
        <f>SUM(V1454:V1455)</f>
        <v>161581023</v>
      </c>
      <c r="W1530" s="353">
        <f t="shared" ref="W1530:X1530" si="420">SUM(W1454:W1455)</f>
        <v>161581023</v>
      </c>
      <c r="X1530" s="353">
        <f t="shared" si="420"/>
        <v>161581023</v>
      </c>
      <c r="Y1530" s="353">
        <f t="shared" ref="Y1530:Z1530" si="421">SUM(Y1454:Y1455)</f>
        <v>171498892</v>
      </c>
      <c r="Z1530" s="353">
        <f t="shared" si="421"/>
        <v>171498892</v>
      </c>
    </row>
    <row r="1531" spans="4:26" hidden="1" outlineLevel="1">
      <c r="D1531" s="303" t="s">
        <v>428</v>
      </c>
      <c r="T1531" s="353">
        <f>SUM(T1459:T1470)+T1473</f>
        <v>32841491</v>
      </c>
      <c r="U1531" s="353">
        <f>SUM(U1459:U1470)+U1473</f>
        <v>42937693</v>
      </c>
      <c r="V1531" s="353">
        <f>SUM(V1459:V1470)+V1473</f>
        <v>42937693</v>
      </c>
      <c r="W1531" s="353">
        <f t="shared" ref="W1531:X1531" si="422">SUM(W1459:W1470)+W1473</f>
        <v>45069146</v>
      </c>
      <c r="X1531" s="353">
        <f t="shared" si="422"/>
        <v>45069146</v>
      </c>
      <c r="Y1531" s="353">
        <f t="shared" ref="Y1531:Z1531" si="423">SUM(Y1459:Y1470)+Y1473</f>
        <v>49269395</v>
      </c>
      <c r="Z1531" s="353">
        <f t="shared" si="423"/>
        <v>49269395</v>
      </c>
    </row>
    <row r="1532" spans="4:26" hidden="1" outlineLevel="1">
      <c r="T1532" s="353"/>
      <c r="U1532" s="355"/>
      <c r="V1532" s="355"/>
      <c r="W1532" s="355"/>
      <c r="X1532" s="355"/>
      <c r="Y1532" s="355"/>
      <c r="Z1532" s="355"/>
    </row>
    <row r="1533" spans="4:26" hidden="1" outlineLevel="1">
      <c r="T1533" s="353"/>
      <c r="U1533" s="355"/>
      <c r="V1533" s="355"/>
      <c r="W1533" s="355"/>
      <c r="X1533" s="355"/>
      <c r="Y1533" s="355"/>
      <c r="Z1533" s="355"/>
    </row>
    <row r="1534" spans="4:26" hidden="1" outlineLevel="1">
      <c r="T1534" s="353">
        <f>SUM(T1512:T1533)</f>
        <v>24429320058</v>
      </c>
      <c r="U1534" s="355">
        <f>SUM(U1512:U1533)</f>
        <v>26277471879.050774</v>
      </c>
      <c r="V1534" s="355">
        <f>SUM(V1512:V1533)</f>
        <v>25748571848</v>
      </c>
      <c r="W1534" s="355">
        <f t="shared" ref="W1534:X1534" si="424">SUM(W1512:W1533)</f>
        <v>26506353647.050106</v>
      </c>
      <c r="X1534" s="355">
        <f t="shared" si="424"/>
        <v>25927627356</v>
      </c>
      <c r="Y1534" s="355">
        <f t="shared" ref="Y1534:Z1534" si="425">SUM(Y1512:Y1533)</f>
        <v>27900825474.822243</v>
      </c>
      <c r="Z1534" s="355">
        <f t="shared" si="425"/>
        <v>27296564396.5639</v>
      </c>
    </row>
    <row r="1535" spans="4:26" hidden="1" outlineLevel="1">
      <c r="T1535" s="353"/>
      <c r="U1535" s="355"/>
      <c r="V1535" s="355"/>
      <c r="W1535" s="355"/>
      <c r="X1535" s="355"/>
      <c r="Y1535" s="355"/>
      <c r="Z1535" s="305"/>
    </row>
    <row r="1536" spans="4:26" hidden="1" outlineLevel="1">
      <c r="T1536" s="353"/>
      <c r="U1536" s="355"/>
      <c r="V1536" s="355"/>
      <c r="W1536" s="355"/>
      <c r="X1536" s="355"/>
      <c r="Y1536" s="355"/>
      <c r="Z1536" s="305"/>
    </row>
    <row r="1537" spans="20:26" hidden="1" outlineLevel="1">
      <c r="T1537" s="353"/>
      <c r="U1537" s="355"/>
      <c r="V1537" s="355"/>
      <c r="W1537" s="355"/>
      <c r="X1537" s="355"/>
      <c r="Y1537" s="355"/>
      <c r="Z1537" s="305"/>
    </row>
    <row r="1538" spans="20:26" hidden="1" outlineLevel="1">
      <c r="T1538" s="353">
        <f>INT(T1534)</f>
        <v>24429320058</v>
      </c>
      <c r="U1538" s="353">
        <f>INT(U1534)</f>
        <v>26277471879</v>
      </c>
      <c r="V1538" s="353">
        <f>INT(V1534)</f>
        <v>25748571848</v>
      </c>
      <c r="W1538" s="353">
        <f>INT(W1534)</f>
        <v>26506353647</v>
      </c>
      <c r="X1538" s="353">
        <f t="shared" ref="X1538" si="426">INT(X1534)</f>
        <v>25927627356</v>
      </c>
      <c r="Y1538" s="353"/>
      <c r="Z1538" s="304"/>
    </row>
    <row r="1539" spans="20:26" hidden="1" outlineLevel="1">
      <c r="T1539" s="353"/>
      <c r="U1539" s="353"/>
      <c r="V1539" s="353"/>
      <c r="W1539" s="355"/>
      <c r="X1539" s="353"/>
      <c r="Y1539" s="353"/>
      <c r="Z1539" s="304"/>
    </row>
    <row r="1540" spans="20:26" hidden="1" outlineLevel="1">
      <c r="T1540" s="353"/>
      <c r="U1540" s="353"/>
      <c r="V1540" s="353"/>
      <c r="W1540" s="353"/>
      <c r="X1540" s="353"/>
      <c r="Y1540" s="353"/>
      <c r="Z1540" s="304"/>
    </row>
    <row r="1541" spans="20:26" hidden="1" outlineLevel="1">
      <c r="T1541" s="353"/>
      <c r="U1541" s="353"/>
      <c r="V1541" s="353"/>
      <c r="W1541" s="353"/>
      <c r="X1541" s="353"/>
      <c r="Y1541" s="353"/>
      <c r="Z1541" s="304"/>
    </row>
    <row r="1542" spans="20:26" hidden="1" outlineLevel="1">
      <c r="T1542" s="353"/>
      <c r="U1542" s="353"/>
      <c r="V1542" s="353"/>
      <c r="W1542" s="353"/>
      <c r="X1542" s="353"/>
      <c r="Y1542" s="353"/>
      <c r="Z1542" s="304"/>
    </row>
    <row r="1543" spans="20:26" hidden="1" outlineLevel="1">
      <c r="T1543" s="353">
        <f>T1534-T1538</f>
        <v>0</v>
      </c>
      <c r="U1543" s="353">
        <f>U1534-U1538</f>
        <v>5.077362060546875E-2</v>
      </c>
      <c r="V1543" s="353">
        <f>V1534-V1538</f>
        <v>0</v>
      </c>
      <c r="W1543" s="353">
        <f>W1534-W1538</f>
        <v>5.0106048583984375E-2</v>
      </c>
      <c r="X1543" s="353">
        <f>X1534-X1538</f>
        <v>0</v>
      </c>
      <c r="Y1543" s="353"/>
      <c r="Z1543" s="306"/>
    </row>
    <row r="1544" spans="20:26" hidden="1" outlineLevel="1"/>
  </sheetData>
  <pageMargins left="0.7" right="0.7" top="0.75" bottom="0.75" header="0.3" footer="0.3"/>
  <pageSetup orientation="portrait" r:id="rId1"/>
  <ignoredErrors>
    <ignoredError sqref="W302 U302 S302 Y302" formulaRange="1"/>
  </ignoredError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9" tint="0.39997558519241921"/>
  </sheetPr>
  <dimension ref="A1:L14"/>
  <sheetViews>
    <sheetView showGridLines="0" workbookViewId="0">
      <pane xSplit="1" ySplit="3" topLeftCell="G4" activePane="bottomRight" state="frozen"/>
      <selection activeCell="D1495" sqref="D1495"/>
      <selection pane="topRight" activeCell="D1495" sqref="D1495"/>
      <selection pane="bottomLeft" activeCell="D1495" sqref="D1495"/>
      <selection pane="bottomRight" activeCell="L11" sqref="L11"/>
    </sheetView>
  </sheetViews>
  <sheetFormatPr defaultRowHeight="12.75"/>
  <cols>
    <col min="1" max="1" width="17" customWidth="1"/>
    <col min="2" max="6" width="32" customWidth="1"/>
    <col min="7" max="7" width="32.5703125" customWidth="1"/>
    <col min="8" max="8" width="32.140625" customWidth="1"/>
    <col min="9" max="12" width="33" customWidth="1"/>
    <col min="13" max="17" width="32" customWidth="1"/>
  </cols>
  <sheetData>
    <row r="1" spans="1:12" s="43" customFormat="1" ht="19.5" hidden="1" customHeight="1">
      <c r="G1" s="43">
        <v>2010</v>
      </c>
      <c r="H1" s="43">
        <v>2012</v>
      </c>
      <c r="I1" s="43">
        <v>2014</v>
      </c>
      <c r="J1" s="43">
        <v>2016</v>
      </c>
      <c r="K1" s="43">
        <v>2018</v>
      </c>
      <c r="L1" s="43">
        <v>2018</v>
      </c>
    </row>
    <row r="2" spans="1:12" s="39" customFormat="1" ht="15.75" hidden="1" customHeight="1">
      <c r="G2" s="39" t="str">
        <f t="shared" ref="G2:L2" ca="1" si="0">MID(CELL("filename"),FIND("[",CELL("filename")),FIND("]",CELL("filename"))-FIND("[",CELL("filename"))+1)&amp;"footnotes!"&amp;CELL("address",G2)</f>
        <v>[3582_Overview of Formula Funding_10122020.xlsx]footnotes!$G$2</v>
      </c>
      <c r="H2" s="39" t="str">
        <f t="shared" ca="1" si="0"/>
        <v>[3582_Overview of Formula Funding_10122020.xlsx]footnotes!$H$2</v>
      </c>
      <c r="I2" s="39" t="str">
        <f t="shared" ca="1" si="0"/>
        <v>[3582_Overview of Formula Funding_10122020.xlsx]footnotes!$I$2</v>
      </c>
      <c r="J2" s="39" t="str">
        <f t="shared" ca="1" si="0"/>
        <v>[3582_Overview of Formula Funding_10122020.xlsx]footnotes!$J$2</v>
      </c>
      <c r="K2" s="39" t="str">
        <f t="shared" ca="1" si="0"/>
        <v>[3582_Overview of Formula Funding_10122020.xlsx]footnotes!$K$2</v>
      </c>
      <c r="L2" s="39" t="str">
        <f t="shared" ca="1" si="0"/>
        <v>[3582_Overview of Formula Funding_10122020.xlsx]footnotes!$L$2</v>
      </c>
    </row>
    <row r="3" spans="1:12">
      <c r="A3" s="59" t="s">
        <v>108</v>
      </c>
      <c r="B3" s="2" t="s">
        <v>116</v>
      </c>
      <c r="C3" s="2" t="s">
        <v>115</v>
      </c>
      <c r="D3" s="2" t="s">
        <v>114</v>
      </c>
      <c r="E3" s="2" t="s">
        <v>113</v>
      </c>
      <c r="F3" s="2" t="s">
        <v>112</v>
      </c>
      <c r="G3" s="2" t="s">
        <v>109</v>
      </c>
      <c r="H3" s="2" t="s">
        <v>117</v>
      </c>
      <c r="I3" s="3" t="s">
        <v>118</v>
      </c>
      <c r="J3" s="3" t="s">
        <v>402</v>
      </c>
      <c r="K3" s="3" t="s">
        <v>423</v>
      </c>
      <c r="L3" s="3" t="s">
        <v>508</v>
      </c>
    </row>
    <row r="4" spans="1:12">
      <c r="A4" s="52"/>
      <c r="B4" s="2"/>
      <c r="C4" s="2"/>
      <c r="D4" s="2"/>
      <c r="E4" s="2"/>
      <c r="F4" s="2"/>
      <c r="G4" s="2"/>
      <c r="H4" s="2"/>
      <c r="I4" s="3"/>
      <c r="J4" s="3"/>
      <c r="K4" s="3"/>
      <c r="L4" s="3"/>
    </row>
    <row r="5" spans="1:12" ht="114.75">
      <c r="A5" s="686" t="s">
        <v>371</v>
      </c>
      <c r="G5" s="53" t="s">
        <v>414</v>
      </c>
      <c r="H5" s="53" t="s">
        <v>415</v>
      </c>
      <c r="I5" s="53" t="s">
        <v>416</v>
      </c>
      <c r="J5" s="53" t="s">
        <v>410</v>
      </c>
      <c r="K5" s="53" t="s">
        <v>424</v>
      </c>
      <c r="L5" s="633" t="s">
        <v>510</v>
      </c>
    </row>
    <row r="6" spans="1:12" ht="92.25" customHeight="1">
      <c r="A6" s="687"/>
      <c r="G6" s="54" t="s">
        <v>110</v>
      </c>
      <c r="H6" s="54" t="s">
        <v>119</v>
      </c>
      <c r="I6" s="54" t="s">
        <v>121</v>
      </c>
      <c r="J6" s="54"/>
      <c r="K6" s="54" t="s">
        <v>443</v>
      </c>
      <c r="L6" s="54"/>
    </row>
    <row r="7" spans="1:12" ht="38.25">
      <c r="A7" s="688"/>
      <c r="G7" s="308" t="s">
        <v>111</v>
      </c>
      <c r="H7" s="308" t="s">
        <v>120</v>
      </c>
      <c r="I7" s="308" t="s">
        <v>111</v>
      </c>
      <c r="J7" s="308" t="s">
        <v>442</v>
      </c>
      <c r="K7" s="308" t="s">
        <v>111</v>
      </c>
      <c r="L7" s="634" t="s">
        <v>111</v>
      </c>
    </row>
    <row r="9" spans="1:12" ht="51">
      <c r="A9" s="60" t="s">
        <v>122</v>
      </c>
    </row>
    <row r="11" spans="1:12" s="637" customFormat="1" ht="41.25" customHeight="1">
      <c r="A11" s="636"/>
      <c r="G11" s="635" t="s">
        <v>372</v>
      </c>
      <c r="H11" s="635" t="s">
        <v>372</v>
      </c>
      <c r="I11" s="635" t="s">
        <v>372</v>
      </c>
      <c r="J11" s="635" t="s">
        <v>372</v>
      </c>
      <c r="K11" s="635" t="s">
        <v>372</v>
      </c>
      <c r="L11" s="635"/>
    </row>
    <row r="14" spans="1:12" ht="14.25" customHeight="1"/>
  </sheetData>
  <mergeCells count="1">
    <mergeCell ref="A5:A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Start</vt:lpstr>
      <vt:lpstr>Dollars - All Funds</vt:lpstr>
      <vt:lpstr>Dollars - GR</vt:lpstr>
      <vt:lpstr>Biennia History - All Funds</vt:lpstr>
      <vt:lpstr>Biennia History - GR</vt:lpstr>
      <vt:lpstr>Reconciliation</vt:lpstr>
      <vt:lpstr>Data</vt:lpstr>
      <vt:lpstr>Footnotes</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Overview of Formula Funding - 2000-2001 - 2020-2021</dc:title>
  <dc:subject>Overview of Formula Funding</dc:subject>
  <dc:creator>Strategic Planning and Funding</dc:creator>
  <cp:keywords>Formula Funding, Formula Funding Overview</cp:keywords>
  <cp:lastModifiedBy>kingcd</cp:lastModifiedBy>
  <cp:lastPrinted>2014-06-11T18:28:47Z</cp:lastPrinted>
  <dcterms:created xsi:type="dcterms:W3CDTF">2013-06-24T21:30:15Z</dcterms:created>
  <dcterms:modified xsi:type="dcterms:W3CDTF">2020-10-15T15:21:25Z</dcterms:modified>
</cp:coreProperties>
</file>