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Users\JohnsonTG\Desktop\MISC_FAS-TLJ\"/>
    </mc:Choice>
  </mc:AlternateContent>
  <xr:revisionPtr revIDLastSave="0" documentId="13_ncr:1_{1B3C1EA3-7FBD-4850-819F-5E12A204DF9F}" xr6:coauthVersionLast="45" xr6:coauthVersionMax="45" xr10:uidLastSave="{00000000-0000-0000-0000-000000000000}"/>
  <bookViews>
    <workbookView xWindow="-120" yWindow="-120" windowWidth="20730" windowHeight="11160" tabRatio="781" activeTab="1" xr2:uid="{00000000-000D-0000-FFFF-FFFF00000000}"/>
  </bookViews>
  <sheets>
    <sheet name="Rule" sheetId="8" r:id="rId1"/>
    <sheet name="Calculation Data" sheetId="15" r:id="rId2"/>
    <sheet name="FY19 Data from FADS" sheetId="4" state="hidden" r:id="rId3"/>
    <sheet name="EFC CAP Data" sheetId="14" state="hidden" r:id="rId4"/>
    <sheet name="FY2020 WSMP Opt In Out Survey" sheetId="13" state="hidden" r:id="rId5"/>
  </sheets>
  <externalReferences>
    <externalReference r:id="rId6"/>
  </externalReferences>
  <definedNames>
    <definedName name="_xlnm._FilterDatabase" localSheetId="1" hidden="1">'Calculation Data'!$A$7:$K$167</definedName>
    <definedName name="_xlnm._FilterDatabase" localSheetId="4" hidden="1">'FY2020 WSMP Opt In Out Survey'!$A$1:$I$145</definedName>
    <definedName name="DATA" localSheetId="4">'FY2020 WSMP Opt In Out Survey'!$B$1:$I$132</definedName>
    <definedName name="DATA">#REF!</definedName>
    <definedName name="DATA_SOURCE">'FY2020 WSMP Opt In Out Survey'!$1:$1048576</definedName>
    <definedName name="DATA2" localSheetId="4">'FY2020 WSMP Opt In Out Survey'!$A:$I</definedName>
    <definedName name="DATA2">'[1]Data Source'!$A:$M</definedName>
    <definedName name="FY17Enrollment">'FY19 Data from FADS'!$A$3:$F$148</definedName>
    <definedName name="Institutions" localSheetId="4">#REF!</definedName>
    <definedName name="Institutions">#REF!</definedName>
    <definedName name="particip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5" l="1"/>
  <c r="C166" i="15" l="1"/>
  <c r="F166" i="15" s="1"/>
  <c r="F167" i="15" s="1"/>
  <c r="C163" i="15"/>
  <c r="E163" i="15" s="1"/>
  <c r="C162" i="15"/>
  <c r="D162" i="15" s="1"/>
  <c r="C161" i="15"/>
  <c r="E161" i="15" s="1"/>
  <c r="C160" i="15"/>
  <c r="D160" i="15" s="1"/>
  <c r="C159" i="15"/>
  <c r="E159" i="15" s="1"/>
  <c r="C158" i="15"/>
  <c r="C157" i="15"/>
  <c r="F157" i="15" s="1"/>
  <c r="C156" i="15"/>
  <c r="F156" i="15" s="1"/>
  <c r="C155" i="15"/>
  <c r="E155" i="15" s="1"/>
  <c r="C154" i="15"/>
  <c r="D154" i="15" s="1"/>
  <c r="C153" i="15"/>
  <c r="D153" i="15" s="1"/>
  <c r="F152" i="15"/>
  <c r="C152" i="15"/>
  <c r="D152" i="15" s="1"/>
  <c r="C151" i="15"/>
  <c r="E151" i="15" s="1"/>
  <c r="C150" i="15"/>
  <c r="E149" i="15"/>
  <c r="C149" i="15"/>
  <c r="F149" i="15" s="1"/>
  <c r="C148" i="15"/>
  <c r="F148" i="15" s="1"/>
  <c r="F147" i="15"/>
  <c r="C147" i="15"/>
  <c r="E147" i="15" s="1"/>
  <c r="E146" i="15"/>
  <c r="C146" i="15"/>
  <c r="D146" i="15" s="1"/>
  <c r="C145" i="15"/>
  <c r="F145" i="15" s="1"/>
  <c r="C144" i="15"/>
  <c r="D144" i="15" s="1"/>
  <c r="F143" i="15"/>
  <c r="D143" i="15"/>
  <c r="C143" i="15"/>
  <c r="E143" i="15" s="1"/>
  <c r="C142" i="15"/>
  <c r="C141" i="15"/>
  <c r="F141" i="15" s="1"/>
  <c r="C140" i="15"/>
  <c r="E140" i="15" s="1"/>
  <c r="C139" i="15"/>
  <c r="E139" i="15" s="1"/>
  <c r="C138" i="15"/>
  <c r="D138" i="15" s="1"/>
  <c r="E137" i="15"/>
  <c r="C137" i="15"/>
  <c r="F137" i="15" s="1"/>
  <c r="G136" i="15"/>
  <c r="H136" i="15" s="1"/>
  <c r="I136" i="15" s="1"/>
  <c r="F136" i="15"/>
  <c r="E136" i="15"/>
  <c r="C136" i="15"/>
  <c r="D136" i="15" s="1"/>
  <c r="F135" i="15"/>
  <c r="D135" i="15"/>
  <c r="C135" i="15"/>
  <c r="E135" i="15" s="1"/>
  <c r="C134" i="15"/>
  <c r="F133" i="15"/>
  <c r="E133" i="15"/>
  <c r="D133" i="15"/>
  <c r="C133" i="15"/>
  <c r="C132" i="15"/>
  <c r="F131" i="15"/>
  <c r="C131" i="15"/>
  <c r="E131" i="15" s="1"/>
  <c r="C130" i="15"/>
  <c r="F130" i="15" s="1"/>
  <c r="F129" i="15"/>
  <c r="E129" i="15"/>
  <c r="D129" i="15"/>
  <c r="C129" i="15"/>
  <c r="C128" i="15"/>
  <c r="D128" i="15" s="1"/>
  <c r="F127" i="15"/>
  <c r="C127" i="15"/>
  <c r="E127" i="15" s="1"/>
  <c r="C126" i="15"/>
  <c r="C123" i="15"/>
  <c r="E123" i="15" s="1"/>
  <c r="E120" i="15"/>
  <c r="E121" i="15" s="1"/>
  <c r="C120" i="15"/>
  <c r="C117" i="15"/>
  <c r="E117" i="15" s="1"/>
  <c r="C116" i="15"/>
  <c r="F116" i="15" s="1"/>
  <c r="C115" i="15"/>
  <c r="F115" i="15" s="1"/>
  <c r="C112" i="15"/>
  <c r="D112" i="15" s="1"/>
  <c r="C111" i="15"/>
  <c r="E111" i="15" s="1"/>
  <c r="C110" i="15"/>
  <c r="F110" i="15" s="1"/>
  <c r="F109" i="15"/>
  <c r="E109" i="15"/>
  <c r="D109" i="15"/>
  <c r="C109" i="15"/>
  <c r="C108" i="15"/>
  <c r="D108" i="15" s="1"/>
  <c r="C107" i="15"/>
  <c r="E107" i="15" s="1"/>
  <c r="C106" i="15"/>
  <c r="F106" i="15" s="1"/>
  <c r="D105" i="15"/>
  <c r="C105" i="15"/>
  <c r="F105" i="15" s="1"/>
  <c r="C104" i="15"/>
  <c r="D104" i="15" s="1"/>
  <c r="C103" i="15"/>
  <c r="E103" i="15" s="1"/>
  <c r="C102" i="15"/>
  <c r="F102" i="15" s="1"/>
  <c r="C101" i="15"/>
  <c r="F101" i="15" s="1"/>
  <c r="C100" i="15"/>
  <c r="D100" i="15" s="1"/>
  <c r="D99" i="15"/>
  <c r="C99" i="15"/>
  <c r="E99" i="15" s="1"/>
  <c r="E98" i="15"/>
  <c r="G98" i="15" s="1"/>
  <c r="H98" i="15" s="1"/>
  <c r="C98" i="15"/>
  <c r="F98" i="15" s="1"/>
  <c r="F97" i="15"/>
  <c r="E97" i="15"/>
  <c r="C97" i="15"/>
  <c r="D97" i="15" s="1"/>
  <c r="C96" i="15"/>
  <c r="D96" i="15" s="1"/>
  <c r="F95" i="15"/>
  <c r="G95" i="15" s="1"/>
  <c r="H95" i="15" s="1"/>
  <c r="D95" i="15"/>
  <c r="C95" i="15"/>
  <c r="E95" i="15" s="1"/>
  <c r="C94" i="15"/>
  <c r="F94" i="15" s="1"/>
  <c r="C93" i="15"/>
  <c r="E93" i="15" s="1"/>
  <c r="C92" i="15"/>
  <c r="D92" i="15" s="1"/>
  <c r="C91" i="15"/>
  <c r="E91" i="15" s="1"/>
  <c r="C90" i="15"/>
  <c r="F90" i="15" s="1"/>
  <c r="E89" i="15"/>
  <c r="D89" i="15"/>
  <c r="C89" i="15"/>
  <c r="F89" i="15" s="1"/>
  <c r="C88" i="15"/>
  <c r="D88" i="15" s="1"/>
  <c r="F87" i="15"/>
  <c r="G87" i="15" s="1"/>
  <c r="H87" i="15" s="1"/>
  <c r="C87" i="15"/>
  <c r="E87" i="15" s="1"/>
  <c r="C86" i="15"/>
  <c r="F86" i="15" s="1"/>
  <c r="C85" i="15"/>
  <c r="F85" i="15" s="1"/>
  <c r="C84" i="15"/>
  <c r="D84" i="15" s="1"/>
  <c r="D83" i="15"/>
  <c r="C83" i="15"/>
  <c r="E83" i="15" s="1"/>
  <c r="C82" i="15"/>
  <c r="F82" i="15" s="1"/>
  <c r="C81" i="15"/>
  <c r="F81" i="15" s="1"/>
  <c r="C80" i="15"/>
  <c r="E80" i="15" s="1"/>
  <c r="E79" i="15"/>
  <c r="C79" i="15"/>
  <c r="F79" i="15" s="1"/>
  <c r="C78" i="15"/>
  <c r="F78" i="15" s="1"/>
  <c r="F77" i="15"/>
  <c r="D77" i="15"/>
  <c r="C77" i="15"/>
  <c r="E77" i="15" s="1"/>
  <c r="C76" i="15"/>
  <c r="F76" i="15" s="1"/>
  <c r="C75" i="15"/>
  <c r="C74" i="15"/>
  <c r="C73" i="15"/>
  <c r="F73" i="15" s="1"/>
  <c r="C72" i="15"/>
  <c r="D72" i="15" s="1"/>
  <c r="F71" i="15"/>
  <c r="E71" i="15"/>
  <c r="G71" i="15" s="1"/>
  <c r="H71" i="15" s="1"/>
  <c r="C71" i="15"/>
  <c r="D71" i="15" s="1"/>
  <c r="C70" i="15"/>
  <c r="F70" i="15" s="1"/>
  <c r="C69" i="15"/>
  <c r="E69" i="15" s="1"/>
  <c r="C68" i="15"/>
  <c r="F68" i="15" s="1"/>
  <c r="C67" i="15"/>
  <c r="E67" i="15" s="1"/>
  <c r="C66" i="15"/>
  <c r="F66" i="15" s="1"/>
  <c r="C65" i="15"/>
  <c r="F65" i="15" s="1"/>
  <c r="C64" i="15"/>
  <c r="D64" i="15" s="1"/>
  <c r="E63" i="15"/>
  <c r="C63" i="15"/>
  <c r="F63" i="15" s="1"/>
  <c r="C62" i="15"/>
  <c r="E62" i="15" s="1"/>
  <c r="D61" i="15"/>
  <c r="C61" i="15"/>
  <c r="E61" i="15" s="1"/>
  <c r="C60" i="15"/>
  <c r="D59" i="15"/>
  <c r="C59" i="15"/>
  <c r="E59" i="15" s="1"/>
  <c r="C56" i="15"/>
  <c r="F56" i="15" s="1"/>
  <c r="C55" i="15"/>
  <c r="F55" i="15" s="1"/>
  <c r="C54" i="15"/>
  <c r="D54" i="15" s="1"/>
  <c r="C53" i="15"/>
  <c r="F53" i="15" s="1"/>
  <c r="C52" i="15"/>
  <c r="E52" i="15" s="1"/>
  <c r="C51" i="15"/>
  <c r="E51" i="15" s="1"/>
  <c r="C50" i="15"/>
  <c r="E50" i="15" s="1"/>
  <c r="C49" i="15"/>
  <c r="E49" i="15" s="1"/>
  <c r="C48" i="15"/>
  <c r="F48" i="15" s="1"/>
  <c r="C47" i="15"/>
  <c r="E47" i="15" s="1"/>
  <c r="F44" i="15"/>
  <c r="C44" i="15"/>
  <c r="D44" i="15" s="1"/>
  <c r="C43" i="15"/>
  <c r="F43" i="15" s="1"/>
  <c r="C42" i="15"/>
  <c r="D42" i="15" s="1"/>
  <c r="C41" i="15"/>
  <c r="E41" i="15" s="1"/>
  <c r="C40" i="15"/>
  <c r="E40" i="15" s="1"/>
  <c r="C39" i="15"/>
  <c r="E39" i="15" s="1"/>
  <c r="C38" i="15"/>
  <c r="F38" i="15" s="1"/>
  <c r="D37" i="15"/>
  <c r="C37" i="15"/>
  <c r="E37" i="15" s="1"/>
  <c r="C36" i="15"/>
  <c r="D36" i="15" s="1"/>
  <c r="C35" i="15"/>
  <c r="E35" i="15" s="1"/>
  <c r="C34" i="15"/>
  <c r="D34" i="15" s="1"/>
  <c r="C33" i="15"/>
  <c r="E33" i="15" s="1"/>
  <c r="E32" i="15"/>
  <c r="G32" i="15" s="1"/>
  <c r="H32" i="15" s="1"/>
  <c r="D32" i="15"/>
  <c r="C32" i="15"/>
  <c r="F32" i="15" s="1"/>
  <c r="C31" i="15"/>
  <c r="F31" i="15" s="1"/>
  <c r="D30" i="15"/>
  <c r="C30" i="15"/>
  <c r="F30" i="15" s="1"/>
  <c r="C29" i="15"/>
  <c r="F29" i="15" s="1"/>
  <c r="E28" i="15"/>
  <c r="C28" i="15"/>
  <c r="D28" i="15" s="1"/>
  <c r="C27" i="15"/>
  <c r="F27" i="15" s="1"/>
  <c r="C26" i="15"/>
  <c r="F26" i="15" s="1"/>
  <c r="D25" i="15"/>
  <c r="C25" i="15"/>
  <c r="E25" i="15" s="1"/>
  <c r="C24" i="15"/>
  <c r="F24" i="15" s="1"/>
  <c r="C23" i="15"/>
  <c r="F23" i="15" s="1"/>
  <c r="C22" i="15"/>
  <c r="D21" i="15"/>
  <c r="C21" i="15"/>
  <c r="F21" i="15" s="1"/>
  <c r="C20" i="15"/>
  <c r="D20" i="15" s="1"/>
  <c r="C19" i="15"/>
  <c r="F19" i="15" s="1"/>
  <c r="C18" i="15"/>
  <c r="F18" i="15" s="1"/>
  <c r="C17" i="15"/>
  <c r="E17" i="15" s="1"/>
  <c r="C16" i="15"/>
  <c r="F16" i="15" s="1"/>
  <c r="C15" i="15"/>
  <c r="D15" i="15" s="1"/>
  <c r="C14" i="15"/>
  <c r="C13" i="15"/>
  <c r="E13" i="15" s="1"/>
  <c r="C12" i="15"/>
  <c r="D12" i="15" s="1"/>
  <c r="F11" i="15"/>
  <c r="D11" i="15"/>
  <c r="C11" i="15"/>
  <c r="E11" i="15" s="1"/>
  <c r="C10" i="15"/>
  <c r="C9" i="15"/>
  <c r="E9" i="15" s="1"/>
  <c r="F13" i="15" l="1"/>
  <c r="G13" i="15" s="1"/>
  <c r="H13" i="15" s="1"/>
  <c r="I13" i="15" s="1"/>
  <c r="E30" i="15"/>
  <c r="G30" i="15" s="1"/>
  <c r="H30" i="15" s="1"/>
  <c r="I30" i="15" s="1"/>
  <c r="F37" i="15"/>
  <c r="E42" i="15"/>
  <c r="F47" i="15"/>
  <c r="F61" i="15"/>
  <c r="E66" i="15"/>
  <c r="G66" i="15" s="1"/>
  <c r="H66" i="15" s="1"/>
  <c r="D81" i="15"/>
  <c r="F123" i="15"/>
  <c r="F124" i="15" s="1"/>
  <c r="E154" i="15"/>
  <c r="D27" i="15"/>
  <c r="D35" i="15"/>
  <c r="D43" i="15"/>
  <c r="E48" i="15"/>
  <c r="G48" i="15" s="1"/>
  <c r="H48" i="15" s="1"/>
  <c r="G63" i="15"/>
  <c r="H63" i="15" s="1"/>
  <c r="E82" i="15"/>
  <c r="G82" i="15" s="1"/>
  <c r="H82" i="15" s="1"/>
  <c r="D93" i="15"/>
  <c r="E105" i="15"/>
  <c r="F117" i="15"/>
  <c r="F118" i="15" s="1"/>
  <c r="D141" i="15"/>
  <c r="E144" i="15"/>
  <c r="D151" i="15"/>
  <c r="D155" i="15"/>
  <c r="G161" i="15"/>
  <c r="H161" i="15" s="1"/>
  <c r="G11" i="15"/>
  <c r="H11" i="15" s="1"/>
  <c r="F35" i="15"/>
  <c r="D63" i="15"/>
  <c r="F93" i="15"/>
  <c r="D110" i="15"/>
  <c r="D127" i="15"/>
  <c r="I127" i="15" s="1"/>
  <c r="D137" i="15"/>
  <c r="E141" i="15"/>
  <c r="G141" i="15" s="1"/>
  <c r="H141" i="15" s="1"/>
  <c r="I141" i="15" s="1"/>
  <c r="F144" i="15"/>
  <c r="D147" i="15"/>
  <c r="F155" i="15"/>
  <c r="G155" i="15" s="1"/>
  <c r="H155" i="15" s="1"/>
  <c r="I155" i="15" s="1"/>
  <c r="D161" i="15"/>
  <c r="F161" i="15"/>
  <c r="E36" i="15"/>
  <c r="F41" i="15"/>
  <c r="G41" i="15" s="1"/>
  <c r="H41" i="15" s="1"/>
  <c r="E70" i="15"/>
  <c r="G70" i="15" s="1"/>
  <c r="H70" i="15" s="1"/>
  <c r="D80" i="15"/>
  <c r="D94" i="15"/>
  <c r="D111" i="15"/>
  <c r="E156" i="15"/>
  <c r="E24" i="15"/>
  <c r="F9" i="15"/>
  <c r="G9" i="15" s="1"/>
  <c r="F12" i="15"/>
  <c r="D33" i="15"/>
  <c r="I33" i="15" s="1"/>
  <c r="D47" i="15"/>
  <c r="F80" i="15"/>
  <c r="F103" i="15"/>
  <c r="G103" i="15" s="1"/>
  <c r="H103" i="15" s="1"/>
  <c r="D123" i="15"/>
  <c r="D124" i="15" s="1"/>
  <c r="D145" i="15"/>
  <c r="E153" i="15"/>
  <c r="G35" i="15"/>
  <c r="H35" i="15" s="1"/>
  <c r="D9" i="15"/>
  <c r="E12" i="15"/>
  <c r="G12" i="15" s="1"/>
  <c r="H12" i="15" s="1"/>
  <c r="I12" i="15" s="1"/>
  <c r="F33" i="15"/>
  <c r="G33" i="15" s="1"/>
  <c r="H33" i="15" s="1"/>
  <c r="E145" i="15"/>
  <c r="G79" i="15"/>
  <c r="H79" i="15" s="1"/>
  <c r="I79" i="15" s="1"/>
  <c r="D19" i="15"/>
  <c r="E21" i="15"/>
  <c r="G21" i="15" s="1"/>
  <c r="H21" i="15" s="1"/>
  <c r="I21" i="15" s="1"/>
  <c r="F25" i="15"/>
  <c r="F28" i="15"/>
  <c r="G28" i="15" s="1"/>
  <c r="H28" i="15" s="1"/>
  <c r="I28" i="15" s="1"/>
  <c r="D49" i="15"/>
  <c r="D55" i="15"/>
  <c r="D69" i="15"/>
  <c r="E78" i="15"/>
  <c r="G78" i="15" s="1"/>
  <c r="H78" i="15" s="1"/>
  <c r="D86" i="15"/>
  <c r="F99" i="15"/>
  <c r="G99" i="15" s="1"/>
  <c r="H99" i="15" s="1"/>
  <c r="D102" i="15"/>
  <c r="F111" i="15"/>
  <c r="G111" i="15" s="1"/>
  <c r="H111" i="15" s="1"/>
  <c r="E148" i="15"/>
  <c r="G148" i="15" s="1"/>
  <c r="H148" i="15" s="1"/>
  <c r="F151" i="15"/>
  <c r="G151" i="15" s="1"/>
  <c r="H151" i="15" s="1"/>
  <c r="F153" i="15"/>
  <c r="G153" i="15" s="1"/>
  <c r="H153" i="15" s="1"/>
  <c r="I153" i="15" s="1"/>
  <c r="E160" i="15"/>
  <c r="G145" i="15"/>
  <c r="H145" i="15" s="1"/>
  <c r="E19" i="15"/>
  <c r="G19" i="15" s="1"/>
  <c r="H19" i="15" s="1"/>
  <c r="E55" i="15"/>
  <c r="G55" i="15" s="1"/>
  <c r="H55" i="15" s="1"/>
  <c r="F69" i="15"/>
  <c r="G80" i="15"/>
  <c r="H80" i="15" s="1"/>
  <c r="D157" i="15"/>
  <c r="F160" i="15"/>
  <c r="E162" i="15"/>
  <c r="E16" i="15"/>
  <c r="D29" i="15"/>
  <c r="D31" i="15"/>
  <c r="D39" i="15"/>
  <c r="D53" i="15"/>
  <c r="F64" i="15"/>
  <c r="E72" i="15"/>
  <c r="E76" i="15"/>
  <c r="G76" i="15" s="1"/>
  <c r="H76" i="15" s="1"/>
  <c r="D79" i="15"/>
  <c r="D87" i="15"/>
  <c r="I87" i="15" s="1"/>
  <c r="E90" i="15"/>
  <c r="G90" i="15" s="1"/>
  <c r="H90" i="15" s="1"/>
  <c r="D103" i="15"/>
  <c r="E106" i="15"/>
  <c r="G106" i="15" s="1"/>
  <c r="H106" i="15" s="1"/>
  <c r="E112" i="15"/>
  <c r="G129" i="15"/>
  <c r="H129" i="15" s="1"/>
  <c r="I129" i="15" s="1"/>
  <c r="G133" i="15"/>
  <c r="H133" i="15" s="1"/>
  <c r="E138" i="15"/>
  <c r="D149" i="15"/>
  <c r="E152" i="15"/>
  <c r="G152" i="15" s="1"/>
  <c r="H152" i="15" s="1"/>
  <c r="I152" i="15" s="1"/>
  <c r="E157" i="15"/>
  <c r="G157" i="15" s="1"/>
  <c r="H157" i="15" s="1"/>
  <c r="E31" i="15"/>
  <c r="G31" i="15" s="1"/>
  <c r="H31" i="15" s="1"/>
  <c r="G139" i="15"/>
  <c r="H139" i="15" s="1"/>
  <c r="G149" i="15"/>
  <c r="H149" i="15" s="1"/>
  <c r="D163" i="15"/>
  <c r="E29" i="15"/>
  <c r="G29" i="15" s="1"/>
  <c r="H29" i="15" s="1"/>
  <c r="E53" i="15"/>
  <c r="G53" i="15" s="1"/>
  <c r="H53" i="15" s="1"/>
  <c r="I53" i="15" s="1"/>
  <c r="D13" i="15"/>
  <c r="D17" i="15"/>
  <c r="E20" i="15"/>
  <c r="G20" i="15" s="1"/>
  <c r="H20" i="15" s="1"/>
  <c r="I20" i="15" s="1"/>
  <c r="E27" i="15"/>
  <c r="G27" i="15" s="1"/>
  <c r="H27" i="15" s="1"/>
  <c r="I27" i="15" s="1"/>
  <c r="E34" i="15"/>
  <c r="F36" i="15"/>
  <c r="E43" i="15"/>
  <c r="G43" i="15" s="1"/>
  <c r="H43" i="15" s="1"/>
  <c r="I43" i="15" s="1"/>
  <c r="D51" i="15"/>
  <c r="D56" i="15"/>
  <c r="D65" i="15"/>
  <c r="I65" i="15" s="1"/>
  <c r="D73" i="15"/>
  <c r="I73" i="15" s="1"/>
  <c r="E81" i="15"/>
  <c r="D85" i="15"/>
  <c r="D91" i="15"/>
  <c r="D101" i="15"/>
  <c r="D107" i="15"/>
  <c r="D115" i="15"/>
  <c r="G127" i="15"/>
  <c r="H127" i="15" s="1"/>
  <c r="D139" i="15"/>
  <c r="G147" i="15"/>
  <c r="H147" i="15" s="1"/>
  <c r="F163" i="15"/>
  <c r="G163" i="15" s="1"/>
  <c r="H163" i="15" s="1"/>
  <c r="I163" i="15" s="1"/>
  <c r="F17" i="15"/>
  <c r="G17" i="15" s="1"/>
  <c r="H17" i="15" s="1"/>
  <c r="F20" i="15"/>
  <c r="F34" i="15"/>
  <c r="G37" i="15"/>
  <c r="H37" i="15" s="1"/>
  <c r="I37" i="15" s="1"/>
  <c r="D41" i="15"/>
  <c r="D48" i="15"/>
  <c r="F51" i="15"/>
  <c r="G51" i="15" s="1"/>
  <c r="H51" i="15" s="1"/>
  <c r="E65" i="15"/>
  <c r="G65" i="15" s="1"/>
  <c r="H65" i="15" s="1"/>
  <c r="E68" i="15"/>
  <c r="G68" i="15" s="1"/>
  <c r="H68" i="15" s="1"/>
  <c r="E73" i="15"/>
  <c r="G73" i="15" s="1"/>
  <c r="H73" i="15" s="1"/>
  <c r="E85" i="15"/>
  <c r="G85" i="15" s="1"/>
  <c r="H85" i="15" s="1"/>
  <c r="I85" i="15" s="1"/>
  <c r="E101" i="15"/>
  <c r="G101" i="15" s="1"/>
  <c r="H101" i="15" s="1"/>
  <c r="I101" i="15" s="1"/>
  <c r="F107" i="15"/>
  <c r="G107" i="15" s="1"/>
  <c r="H107" i="15" s="1"/>
  <c r="E115" i="15"/>
  <c r="G135" i="15"/>
  <c r="H135" i="15" s="1"/>
  <c r="I135" i="15" s="1"/>
  <c r="F139" i="15"/>
  <c r="G143" i="15"/>
  <c r="H143" i="15" s="1"/>
  <c r="I143" i="15" s="1"/>
  <c r="G159" i="15"/>
  <c r="H159" i="15" s="1"/>
  <c r="G25" i="15"/>
  <c r="H25" i="15" s="1"/>
  <c r="I25" i="15" s="1"/>
  <c r="I32" i="15"/>
  <c r="G123" i="15"/>
  <c r="F159" i="15"/>
  <c r="E166" i="15"/>
  <c r="G166" i="15" s="1"/>
  <c r="H166" i="15" s="1"/>
  <c r="H167" i="15" s="1"/>
  <c r="I11" i="15"/>
  <c r="F10" i="15"/>
  <c r="E10" i="15"/>
  <c r="D10" i="15"/>
  <c r="C5" i="15"/>
  <c r="E14" i="15"/>
  <c r="D14" i="15"/>
  <c r="F14" i="15"/>
  <c r="G16" i="15"/>
  <c r="H16" i="15" s="1"/>
  <c r="G24" i="15"/>
  <c r="H24" i="15" s="1"/>
  <c r="D22" i="15"/>
  <c r="F22" i="15"/>
  <c r="E22" i="15"/>
  <c r="D23" i="15"/>
  <c r="F42" i="15"/>
  <c r="G42" i="15" s="1"/>
  <c r="H42" i="15" s="1"/>
  <c r="I42" i="15" s="1"/>
  <c r="E15" i="15"/>
  <c r="D16" i="15"/>
  <c r="E23" i="15"/>
  <c r="G23" i="15" s="1"/>
  <c r="H23" i="15" s="1"/>
  <c r="D24" i="15"/>
  <c r="G47" i="15"/>
  <c r="F50" i="15"/>
  <c r="G50" i="15" s="1"/>
  <c r="H50" i="15" s="1"/>
  <c r="D50" i="15"/>
  <c r="E64" i="15"/>
  <c r="G77" i="15"/>
  <c r="H77" i="15" s="1"/>
  <c r="I77" i="15" s="1"/>
  <c r="I63" i="15"/>
  <c r="D18" i="15"/>
  <c r="I18" i="15" s="1"/>
  <c r="D26" i="15"/>
  <c r="D38" i="15"/>
  <c r="F39" i="15"/>
  <c r="G39" i="15" s="1"/>
  <c r="H39" i="15" s="1"/>
  <c r="I39" i="15" s="1"/>
  <c r="E54" i="15"/>
  <c r="F59" i="15"/>
  <c r="G59" i="15" s="1"/>
  <c r="F62" i="15"/>
  <c r="G62" i="15" s="1"/>
  <c r="H62" i="15" s="1"/>
  <c r="D62" i="15"/>
  <c r="D67" i="15"/>
  <c r="F15" i="15"/>
  <c r="E18" i="15"/>
  <c r="G18" i="15" s="1"/>
  <c r="H18" i="15" s="1"/>
  <c r="E26" i="15"/>
  <c r="G26" i="15" s="1"/>
  <c r="H26" i="15" s="1"/>
  <c r="E38" i="15"/>
  <c r="G38" i="15" s="1"/>
  <c r="H38" i="15" s="1"/>
  <c r="F54" i="15"/>
  <c r="F67" i="15"/>
  <c r="G67" i="15" s="1"/>
  <c r="H67" i="15" s="1"/>
  <c r="F74" i="15"/>
  <c r="E74" i="15"/>
  <c r="E44" i="15"/>
  <c r="G44" i="15" s="1"/>
  <c r="H44" i="15" s="1"/>
  <c r="I44" i="15" s="1"/>
  <c r="F49" i="15"/>
  <c r="G49" i="15" s="1"/>
  <c r="H49" i="15" s="1"/>
  <c r="I49" i="15" s="1"/>
  <c r="F52" i="15"/>
  <c r="G52" i="15" s="1"/>
  <c r="H52" i="15" s="1"/>
  <c r="D52" i="15"/>
  <c r="G61" i="15"/>
  <c r="H61" i="15" s="1"/>
  <c r="I61" i="15" s="1"/>
  <c r="D66" i="15"/>
  <c r="I66" i="15" s="1"/>
  <c r="G69" i="15"/>
  <c r="H69" i="15" s="1"/>
  <c r="F72" i="15"/>
  <c r="G72" i="15" s="1"/>
  <c r="H72" i="15" s="1"/>
  <c r="I72" i="15" s="1"/>
  <c r="D74" i="15"/>
  <c r="I29" i="15"/>
  <c r="I35" i="15"/>
  <c r="F60" i="15"/>
  <c r="D60" i="15"/>
  <c r="I71" i="15"/>
  <c r="F132" i="15"/>
  <c r="D132" i="15"/>
  <c r="E132" i="15"/>
  <c r="G132" i="15" s="1"/>
  <c r="H132" i="15" s="1"/>
  <c r="F40" i="15"/>
  <c r="G40" i="15" s="1"/>
  <c r="H40" i="15" s="1"/>
  <c r="D40" i="15"/>
  <c r="E56" i="15"/>
  <c r="G56" i="15" s="1"/>
  <c r="H56" i="15" s="1"/>
  <c r="I56" i="15" s="1"/>
  <c r="E60" i="15"/>
  <c r="F75" i="15"/>
  <c r="E75" i="15"/>
  <c r="D75" i="15"/>
  <c r="I80" i="15"/>
  <c r="E86" i="15"/>
  <c r="G86" i="15" s="1"/>
  <c r="H86" i="15" s="1"/>
  <c r="I86" i="15" s="1"/>
  <c r="E94" i="15"/>
  <c r="G94" i="15" s="1"/>
  <c r="H94" i="15" s="1"/>
  <c r="I94" i="15" s="1"/>
  <c r="E102" i="15"/>
  <c r="G102" i="15" s="1"/>
  <c r="H102" i="15" s="1"/>
  <c r="I102" i="15" s="1"/>
  <c r="E110" i="15"/>
  <c r="G110" i="15" s="1"/>
  <c r="H110" i="15" s="1"/>
  <c r="I110" i="15" s="1"/>
  <c r="G115" i="15"/>
  <c r="G156" i="15"/>
  <c r="H156" i="15" s="1"/>
  <c r="I161" i="15"/>
  <c r="D68" i="15"/>
  <c r="D76" i="15"/>
  <c r="I76" i="15" s="1"/>
  <c r="E84" i="15"/>
  <c r="E92" i="15"/>
  <c r="G93" i="15"/>
  <c r="H93" i="15" s="1"/>
  <c r="I93" i="15" s="1"/>
  <c r="E100" i="15"/>
  <c r="E108" i="15"/>
  <c r="G109" i="15"/>
  <c r="H109" i="15" s="1"/>
  <c r="I109" i="15" s="1"/>
  <c r="E128" i="15"/>
  <c r="I145" i="15"/>
  <c r="I147" i="15"/>
  <c r="F150" i="15"/>
  <c r="E150" i="15"/>
  <c r="G150" i="15" s="1"/>
  <c r="H150" i="15" s="1"/>
  <c r="D150" i="15"/>
  <c r="F84" i="15"/>
  <c r="F92" i="15"/>
  <c r="I99" i="15"/>
  <c r="F100" i="15"/>
  <c r="F108" i="15"/>
  <c r="G117" i="15"/>
  <c r="H117" i="15" s="1"/>
  <c r="F128" i="15"/>
  <c r="G131" i="15"/>
  <c r="H131" i="15" s="1"/>
  <c r="F134" i="15"/>
  <c r="E134" i="15"/>
  <c r="D134" i="15"/>
  <c r="G137" i="15"/>
  <c r="H137" i="15" s="1"/>
  <c r="I137" i="15" s="1"/>
  <c r="D70" i="15"/>
  <c r="D78" i="15"/>
  <c r="I78" i="15" s="1"/>
  <c r="D82" i="15"/>
  <c r="I82" i="15" s="1"/>
  <c r="F83" i="15"/>
  <c r="G83" i="15" s="1"/>
  <c r="H83" i="15" s="1"/>
  <c r="I83" i="15" s="1"/>
  <c r="D90" i="15"/>
  <c r="I90" i="15" s="1"/>
  <c r="F91" i="15"/>
  <c r="G91" i="15" s="1"/>
  <c r="H91" i="15" s="1"/>
  <c r="I91" i="15" s="1"/>
  <c r="D98" i="15"/>
  <c r="I98" i="15" s="1"/>
  <c r="D106" i="15"/>
  <c r="D117" i="15"/>
  <c r="D131" i="15"/>
  <c r="I131" i="15" s="1"/>
  <c r="F140" i="15"/>
  <c r="G140" i="15" s="1"/>
  <c r="H140" i="15" s="1"/>
  <c r="D140" i="15"/>
  <c r="F142" i="15"/>
  <c r="E142" i="15"/>
  <c r="D142" i="15"/>
  <c r="F126" i="15"/>
  <c r="D126" i="15"/>
  <c r="G81" i="15"/>
  <c r="H81" i="15" s="1"/>
  <c r="I81" i="15" s="1"/>
  <c r="E88" i="15"/>
  <c r="G89" i="15"/>
  <c r="H89" i="15" s="1"/>
  <c r="I89" i="15" s="1"/>
  <c r="E96" i="15"/>
  <c r="G97" i="15"/>
  <c r="H97" i="15" s="1"/>
  <c r="I97" i="15" s="1"/>
  <c r="E104" i="15"/>
  <c r="G104" i="15" s="1"/>
  <c r="H104" i="15" s="1"/>
  <c r="I104" i="15" s="1"/>
  <c r="G105" i="15"/>
  <c r="H105" i="15" s="1"/>
  <c r="I105" i="15" s="1"/>
  <c r="F112" i="15"/>
  <c r="G112" i="15" s="1"/>
  <c r="H112" i="15" s="1"/>
  <c r="I112" i="15" s="1"/>
  <c r="D116" i="15"/>
  <c r="F120" i="15"/>
  <c r="D120" i="15"/>
  <c r="E126" i="15"/>
  <c r="D130" i="15"/>
  <c r="I133" i="15"/>
  <c r="F158" i="15"/>
  <c r="E158" i="15"/>
  <c r="D158" i="15"/>
  <c r="F88" i="15"/>
  <c r="I95" i="15"/>
  <c r="F96" i="15"/>
  <c r="I103" i="15"/>
  <c r="F104" i="15"/>
  <c r="I111" i="15"/>
  <c r="E116" i="15"/>
  <c r="G116" i="15" s="1"/>
  <c r="H116" i="15" s="1"/>
  <c r="E130" i="15"/>
  <c r="G130" i="15" s="1"/>
  <c r="H130" i="15" s="1"/>
  <c r="I149" i="15"/>
  <c r="F138" i="15"/>
  <c r="G138" i="15" s="1"/>
  <c r="H138" i="15" s="1"/>
  <c r="I138" i="15" s="1"/>
  <c r="F146" i="15"/>
  <c r="G146" i="15" s="1"/>
  <c r="H146" i="15" s="1"/>
  <c r="I146" i="15" s="1"/>
  <c r="D148" i="15"/>
  <c r="I148" i="15" s="1"/>
  <c r="F154" i="15"/>
  <c r="G154" i="15" s="1"/>
  <c r="H154" i="15" s="1"/>
  <c r="I154" i="15" s="1"/>
  <c r="D156" i="15"/>
  <c r="I156" i="15" s="1"/>
  <c r="F162" i="15"/>
  <c r="G162" i="15" s="1"/>
  <c r="H162" i="15" s="1"/>
  <c r="I162" i="15" s="1"/>
  <c r="D166" i="15"/>
  <c r="E124" i="15"/>
  <c r="D159" i="15"/>
  <c r="G167" i="15" l="1"/>
  <c r="I69" i="15"/>
  <c r="I151" i="15"/>
  <c r="I55" i="15"/>
  <c r="G144" i="15"/>
  <c r="H144" i="15" s="1"/>
  <c r="I144" i="15" s="1"/>
  <c r="G36" i="15"/>
  <c r="H36" i="15" s="1"/>
  <c r="I36" i="15" s="1"/>
  <c r="G100" i="15"/>
  <c r="H100" i="15" s="1"/>
  <c r="I100" i="15" s="1"/>
  <c r="I48" i="15"/>
  <c r="I31" i="15"/>
  <c r="I130" i="15"/>
  <c r="I70" i="15"/>
  <c r="G10" i="15"/>
  <c r="H10" i="15" s="1"/>
  <c r="I107" i="15"/>
  <c r="I41" i="15"/>
  <c r="G64" i="15"/>
  <c r="H64" i="15" s="1"/>
  <c r="I64" i="15" s="1"/>
  <c r="I139" i="15"/>
  <c r="I106" i="15"/>
  <c r="E167" i="15"/>
  <c r="K167" i="15" s="1"/>
  <c r="I23" i="15"/>
  <c r="I17" i="15"/>
  <c r="I68" i="15"/>
  <c r="G160" i="15"/>
  <c r="H160" i="15" s="1"/>
  <c r="I160" i="15" s="1"/>
  <c r="G158" i="15"/>
  <c r="H158" i="15" s="1"/>
  <c r="I158" i="15" s="1"/>
  <c r="G88" i="15"/>
  <c r="H88" i="15" s="1"/>
  <c r="I88" i="15" s="1"/>
  <c r="F57" i="15"/>
  <c r="I24" i="15"/>
  <c r="F45" i="15"/>
  <c r="I51" i="15"/>
  <c r="E113" i="15"/>
  <c r="G124" i="15"/>
  <c r="H123" i="15"/>
  <c r="I159" i="15"/>
  <c r="G128" i="15"/>
  <c r="H128" i="15" s="1"/>
  <c r="I128" i="15" s="1"/>
  <c r="G84" i="15"/>
  <c r="H84" i="15" s="1"/>
  <c r="I84" i="15" s="1"/>
  <c r="I16" i="15"/>
  <c r="I117" i="15"/>
  <c r="I132" i="15"/>
  <c r="I40" i="15"/>
  <c r="D45" i="15"/>
  <c r="G34" i="15"/>
  <c r="H34" i="15" s="1"/>
  <c r="I34" i="15" s="1"/>
  <c r="I157" i="15"/>
  <c r="I19" i="15"/>
  <c r="I52" i="15"/>
  <c r="H59" i="15"/>
  <c r="F121" i="15"/>
  <c r="G120" i="15"/>
  <c r="I116" i="15"/>
  <c r="G142" i="15"/>
  <c r="H142" i="15" s="1"/>
  <c r="I142" i="15" s="1"/>
  <c r="I150" i="15"/>
  <c r="G75" i="15"/>
  <c r="H75" i="15" s="1"/>
  <c r="I75" i="15" s="1"/>
  <c r="I10" i="15"/>
  <c r="E45" i="15"/>
  <c r="I166" i="15"/>
  <c r="D167" i="15"/>
  <c r="G108" i="15"/>
  <c r="H108" i="15" s="1"/>
  <c r="I108" i="15" s="1"/>
  <c r="I38" i="15"/>
  <c r="H9" i="15"/>
  <c r="I140" i="15"/>
  <c r="G134" i="15"/>
  <c r="H134" i="15" s="1"/>
  <c r="I134" i="15" s="1"/>
  <c r="G60" i="15"/>
  <c r="H60" i="15" s="1"/>
  <c r="I60" i="15" s="1"/>
  <c r="I67" i="15"/>
  <c r="I26" i="15"/>
  <c r="G15" i="15"/>
  <c r="H15" i="15" s="1"/>
  <c r="I15" i="15" s="1"/>
  <c r="I62" i="15"/>
  <c r="I50" i="15"/>
  <c r="D113" i="15"/>
  <c r="E164" i="15"/>
  <c r="G126" i="15"/>
  <c r="G96" i="15"/>
  <c r="H96" i="15" s="1"/>
  <c r="I96" i="15" s="1"/>
  <c r="D164" i="15"/>
  <c r="G92" i="15"/>
  <c r="H92" i="15" s="1"/>
  <c r="I92" i="15" s="1"/>
  <c r="G118" i="15"/>
  <c r="H115" i="15"/>
  <c r="D118" i="15"/>
  <c r="F113" i="15"/>
  <c r="H47" i="15"/>
  <c r="G14" i="15"/>
  <c r="H14" i="15" s="1"/>
  <c r="I14" i="15" s="1"/>
  <c r="D121" i="15"/>
  <c r="F164" i="15"/>
  <c r="E118" i="15"/>
  <c r="E57" i="15"/>
  <c r="G74" i="15"/>
  <c r="H74" i="15" s="1"/>
  <c r="I74" i="15" s="1"/>
  <c r="G54" i="15"/>
  <c r="H54" i="15" s="1"/>
  <c r="I54" i="15" s="1"/>
  <c r="G22" i="15"/>
  <c r="H22" i="15" s="1"/>
  <c r="I22" i="15" s="1"/>
  <c r="D57" i="15"/>
  <c r="F7" i="4"/>
  <c r="F15" i="4"/>
  <c r="F23" i="4"/>
  <c r="F31" i="4"/>
  <c r="F39" i="4"/>
  <c r="F47" i="4"/>
  <c r="F55" i="4"/>
  <c r="F63" i="4"/>
  <c r="F71" i="4"/>
  <c r="F79" i="4"/>
  <c r="F87" i="4"/>
  <c r="F95" i="4"/>
  <c r="F103" i="4"/>
  <c r="F111" i="4"/>
  <c r="F119" i="4"/>
  <c r="F5" i="4"/>
  <c r="F13" i="4"/>
  <c r="F21" i="4"/>
  <c r="F29" i="4"/>
  <c r="F37" i="4"/>
  <c r="F45" i="4"/>
  <c r="F53" i="4"/>
  <c r="F61" i="4"/>
  <c r="F69" i="4"/>
  <c r="F77" i="4"/>
  <c r="F85" i="4"/>
  <c r="F93" i="4"/>
  <c r="F101" i="4"/>
  <c r="F109" i="4"/>
  <c r="F117" i="4"/>
  <c r="F125" i="4"/>
  <c r="F133" i="4"/>
  <c r="F141" i="4"/>
  <c r="E149" i="4"/>
  <c r="D149" i="4"/>
  <c r="F6" i="4"/>
  <c r="F8" i="4"/>
  <c r="F9" i="4"/>
  <c r="F10" i="4"/>
  <c r="F11" i="4"/>
  <c r="F12" i="4"/>
  <c r="F14" i="4"/>
  <c r="F16" i="4"/>
  <c r="F17" i="4"/>
  <c r="F18" i="4"/>
  <c r="F19" i="4"/>
  <c r="F20" i="4"/>
  <c r="F22" i="4"/>
  <c r="F24" i="4"/>
  <c r="F25" i="4"/>
  <c r="F26" i="4"/>
  <c r="F27" i="4"/>
  <c r="F28" i="4"/>
  <c r="F30" i="4"/>
  <c r="F32" i="4"/>
  <c r="F33" i="4"/>
  <c r="F34" i="4"/>
  <c r="F35" i="4"/>
  <c r="F36" i="4"/>
  <c r="F38" i="4"/>
  <c r="F40" i="4"/>
  <c r="F41" i="4"/>
  <c r="F42" i="4"/>
  <c r="F43" i="4"/>
  <c r="F44" i="4"/>
  <c r="F46" i="4"/>
  <c r="F48" i="4"/>
  <c r="F49" i="4"/>
  <c r="F50" i="4"/>
  <c r="F51" i="4"/>
  <c r="F52" i="4"/>
  <c r="F54" i="4"/>
  <c r="F56" i="4"/>
  <c r="F57" i="4"/>
  <c r="F58" i="4"/>
  <c r="F59" i="4"/>
  <c r="F60" i="4"/>
  <c r="F62" i="4"/>
  <c r="F64" i="4"/>
  <c r="F65" i="4"/>
  <c r="F66" i="4"/>
  <c r="F67" i="4"/>
  <c r="F68" i="4"/>
  <c r="F70" i="4"/>
  <c r="F72" i="4"/>
  <c r="F73" i="4"/>
  <c r="F74" i="4"/>
  <c r="F75" i="4"/>
  <c r="F76" i="4"/>
  <c r="F78" i="4"/>
  <c r="F80" i="4"/>
  <c r="F81" i="4"/>
  <c r="F82" i="4"/>
  <c r="F83" i="4"/>
  <c r="F84" i="4"/>
  <c r="F86" i="4"/>
  <c r="F88" i="4"/>
  <c r="F89" i="4"/>
  <c r="F90" i="4"/>
  <c r="F91" i="4"/>
  <c r="F92" i="4"/>
  <c r="F94" i="4"/>
  <c r="F96" i="4"/>
  <c r="F97" i="4"/>
  <c r="F98" i="4"/>
  <c r="F99" i="4"/>
  <c r="F100" i="4"/>
  <c r="F102" i="4"/>
  <c r="F104" i="4"/>
  <c r="F105" i="4"/>
  <c r="F106" i="4"/>
  <c r="F107" i="4"/>
  <c r="F108" i="4"/>
  <c r="F110" i="4"/>
  <c r="F112" i="4"/>
  <c r="F113" i="4"/>
  <c r="F114" i="4"/>
  <c r="F115" i="4"/>
  <c r="F116" i="4"/>
  <c r="F118" i="4"/>
  <c r="F120" i="4"/>
  <c r="F121" i="4"/>
  <c r="F122" i="4"/>
  <c r="F123" i="4"/>
  <c r="F124" i="4"/>
  <c r="F126" i="4"/>
  <c r="F127" i="4"/>
  <c r="F128" i="4"/>
  <c r="F129" i="4"/>
  <c r="F130" i="4"/>
  <c r="F131" i="4"/>
  <c r="F132" i="4"/>
  <c r="F134" i="4"/>
  <c r="F135" i="4"/>
  <c r="F136" i="4"/>
  <c r="F137" i="4"/>
  <c r="F138" i="4"/>
  <c r="F139" i="4"/>
  <c r="F140" i="4"/>
  <c r="F142" i="4"/>
  <c r="F143" i="4"/>
  <c r="F144" i="4"/>
  <c r="F145" i="4"/>
  <c r="F146" i="4"/>
  <c r="F148" i="4"/>
  <c r="C149" i="4"/>
  <c r="K63" i="14"/>
  <c r="F63" i="14"/>
  <c r="F62" i="14"/>
  <c r="K62" i="14" s="1"/>
  <c r="K61" i="14"/>
  <c r="F61" i="14"/>
  <c r="F60" i="14"/>
  <c r="K60" i="14" s="1"/>
  <c r="K59" i="14"/>
  <c r="F59" i="14"/>
  <c r="F58" i="14"/>
  <c r="K58" i="14" s="1"/>
  <c r="K57" i="14"/>
  <c r="F57" i="14"/>
  <c r="F56" i="14"/>
  <c r="K56" i="14" s="1"/>
  <c r="K55" i="14"/>
  <c r="F55" i="14"/>
  <c r="F54" i="14"/>
  <c r="K54" i="14" s="1"/>
  <c r="K53" i="14"/>
  <c r="F53" i="14"/>
  <c r="F52" i="14"/>
  <c r="K52" i="14" s="1"/>
  <c r="K51" i="14"/>
  <c r="F51" i="14"/>
  <c r="F50" i="14"/>
  <c r="K50" i="14" s="1"/>
  <c r="K49" i="14"/>
  <c r="F49" i="14"/>
  <c r="F48" i="14"/>
  <c r="K48" i="14" s="1"/>
  <c r="K47" i="14"/>
  <c r="F47" i="14"/>
  <c r="F46" i="14"/>
  <c r="K46" i="14" s="1"/>
  <c r="K45" i="14"/>
  <c r="F45" i="14"/>
  <c r="F44" i="14"/>
  <c r="K44" i="14" s="1"/>
  <c r="K43" i="14"/>
  <c r="F43" i="14"/>
  <c r="F42" i="14"/>
  <c r="K42" i="14" s="1"/>
  <c r="K41" i="14"/>
  <c r="F41" i="14"/>
  <c r="F40" i="14"/>
  <c r="K40" i="14" s="1"/>
  <c r="K39" i="14"/>
  <c r="F39" i="14"/>
  <c r="F38" i="14"/>
  <c r="K38" i="14" s="1"/>
  <c r="K37" i="14"/>
  <c r="F37" i="14"/>
  <c r="F36" i="14"/>
  <c r="K36" i="14" s="1"/>
  <c r="K35" i="14"/>
  <c r="F35" i="14"/>
  <c r="F34" i="14"/>
  <c r="K34" i="14" s="1"/>
  <c r="K33" i="14"/>
  <c r="F33" i="14"/>
  <c r="F32" i="14"/>
  <c r="K32" i="14" s="1"/>
  <c r="K31" i="14"/>
  <c r="F31" i="14"/>
  <c r="F30" i="14"/>
  <c r="K30" i="14" s="1"/>
  <c r="K29" i="14"/>
  <c r="F29" i="14"/>
  <c r="F28" i="14"/>
  <c r="K28" i="14" s="1"/>
  <c r="K27" i="14"/>
  <c r="F27" i="14"/>
  <c r="F26" i="14"/>
  <c r="K26" i="14" s="1"/>
  <c r="K25" i="14"/>
  <c r="F25" i="14"/>
  <c r="F24" i="14"/>
  <c r="K24" i="14" s="1"/>
  <c r="K23" i="14"/>
  <c r="F23" i="14"/>
  <c r="F22" i="14"/>
  <c r="K22" i="14" s="1"/>
  <c r="K21" i="14"/>
  <c r="F21" i="14"/>
  <c r="F20" i="14"/>
  <c r="K20" i="14" s="1"/>
  <c r="K19" i="14"/>
  <c r="F19" i="14"/>
  <c r="F18" i="14"/>
  <c r="K18" i="14" s="1"/>
  <c r="K17" i="14"/>
  <c r="F17" i="14"/>
  <c r="F16" i="14"/>
  <c r="K16" i="14" s="1"/>
  <c r="K15" i="14"/>
  <c r="F15" i="14"/>
  <c r="F14" i="14"/>
  <c r="K14" i="14" s="1"/>
  <c r="K13" i="14"/>
  <c r="F13" i="14"/>
  <c r="F12" i="14"/>
  <c r="F7" i="14" s="1"/>
  <c r="K11" i="14"/>
  <c r="F11" i="14"/>
  <c r="F10" i="14"/>
  <c r="K10" i="14" s="1"/>
  <c r="J7" i="14"/>
  <c r="I7" i="14"/>
  <c r="H7" i="14"/>
  <c r="G7" i="14"/>
  <c r="E7" i="14"/>
  <c r="D7" i="14"/>
  <c r="J6" i="14"/>
  <c r="I6" i="14"/>
  <c r="H6" i="14"/>
  <c r="G6" i="14"/>
  <c r="E6" i="14"/>
  <c r="D6" i="14"/>
  <c r="D169" i="15" l="1"/>
  <c r="F169" i="15"/>
  <c r="E169" i="15"/>
  <c r="H124" i="15"/>
  <c r="I123" i="15"/>
  <c r="I124" i="15" s="1"/>
  <c r="H118" i="15"/>
  <c r="I115" i="15"/>
  <c r="H45" i="15"/>
  <c r="I9" i="15"/>
  <c r="H113" i="15"/>
  <c r="I59" i="15"/>
  <c r="G164" i="15"/>
  <c r="H126" i="15"/>
  <c r="G45" i="15"/>
  <c r="G113" i="15"/>
  <c r="H57" i="15"/>
  <c r="I47" i="15"/>
  <c r="G57" i="15"/>
  <c r="I167" i="15"/>
  <c r="H120" i="15"/>
  <c r="G121" i="15"/>
  <c r="F149" i="4"/>
  <c r="F4" i="4"/>
  <c r="K7" i="14"/>
  <c r="K12" i="14"/>
  <c r="K6" i="14" s="1"/>
  <c r="F6" i="14"/>
  <c r="G169" i="15" l="1"/>
  <c r="H164" i="15"/>
  <c r="H169" i="15" s="1"/>
  <c r="I126" i="15"/>
  <c r="H121" i="15"/>
  <c r="I120" i="15"/>
  <c r="I57" i="15"/>
  <c r="I113" i="15"/>
  <c r="I118" i="15"/>
  <c r="I45" i="15"/>
  <c r="I164" i="15" l="1"/>
  <c r="I121" i="15"/>
  <c r="I169" i="15" l="1"/>
  <c r="J34" i="15" s="1"/>
  <c r="K34" i="15" s="1"/>
  <c r="J15" i="15" l="1"/>
  <c r="K15" i="15" s="1"/>
  <c r="J70" i="15"/>
  <c r="K70" i="15" s="1"/>
  <c r="J80" i="15"/>
  <c r="K80" i="15" s="1"/>
  <c r="J133" i="15"/>
  <c r="K133" i="15" s="1"/>
  <c r="J27" i="15"/>
  <c r="K27" i="15" s="1"/>
  <c r="J56" i="15"/>
  <c r="K56" i="15" s="1"/>
  <c r="J52" i="15"/>
  <c r="K52" i="15" s="1"/>
  <c r="J156" i="15"/>
  <c r="K156" i="15" s="1"/>
  <c r="J115" i="15"/>
  <c r="K115" i="15" s="1"/>
  <c r="K118" i="15" s="1"/>
  <c r="J97" i="15"/>
  <c r="K97" i="15" s="1"/>
  <c r="J151" i="15"/>
  <c r="K151" i="15" s="1"/>
  <c r="J131" i="15"/>
  <c r="K131" i="15" s="1"/>
  <c r="J79" i="15"/>
  <c r="K79" i="15" s="1"/>
  <c r="J65" i="15"/>
  <c r="K65" i="15" s="1"/>
  <c r="J32" i="15"/>
  <c r="K32" i="15" s="1"/>
  <c r="J126" i="15"/>
  <c r="K126" i="15" s="1"/>
  <c r="J21" i="15"/>
  <c r="K21" i="15" s="1"/>
  <c r="J153" i="15"/>
  <c r="K153" i="15" s="1"/>
  <c r="J19" i="15"/>
  <c r="K19" i="15" s="1"/>
  <c r="J10" i="15"/>
  <c r="K10" i="15" s="1"/>
  <c r="J35" i="15"/>
  <c r="K35" i="15" s="1"/>
  <c r="J139" i="15"/>
  <c r="K139" i="15" s="1"/>
  <c r="J17" i="15"/>
  <c r="K17" i="15" s="1"/>
  <c r="J152" i="15"/>
  <c r="K152" i="15" s="1"/>
  <c r="J150" i="15"/>
  <c r="K150" i="15" s="1"/>
  <c r="J75" i="15"/>
  <c r="K75" i="15" s="1"/>
  <c r="J106" i="15"/>
  <c r="K106" i="15" s="1"/>
  <c r="J24" i="15"/>
  <c r="K24" i="15" s="1"/>
  <c r="J148" i="15"/>
  <c r="K148" i="15" s="1"/>
  <c r="J72" i="15"/>
  <c r="K72" i="15" s="1"/>
  <c r="J42" i="15"/>
  <c r="K42" i="15" s="1"/>
  <c r="J44" i="15"/>
  <c r="K44" i="15" s="1"/>
  <c r="J109" i="15"/>
  <c r="K109" i="15" s="1"/>
  <c r="J87" i="15"/>
  <c r="K87" i="15" s="1"/>
  <c r="J146" i="15"/>
  <c r="K146" i="15" s="1"/>
  <c r="J160" i="15"/>
  <c r="K160" i="15" s="1"/>
  <c r="J30" i="15"/>
  <c r="K30" i="15" s="1"/>
  <c r="J28" i="15"/>
  <c r="K28" i="15" s="1"/>
  <c r="J120" i="15"/>
  <c r="K120" i="15" s="1"/>
  <c r="J108" i="15"/>
  <c r="K108" i="15" s="1"/>
  <c r="J86" i="15"/>
  <c r="K86" i="15" s="1"/>
  <c r="J82" i="15"/>
  <c r="K82" i="15" s="1"/>
  <c r="J38" i="15"/>
  <c r="K38" i="15" s="1"/>
  <c r="J89" i="15"/>
  <c r="K89" i="15" s="1"/>
  <c r="J29" i="15"/>
  <c r="K29" i="15" s="1"/>
  <c r="J96" i="15"/>
  <c r="K96" i="15" s="1"/>
  <c r="J81" i="15"/>
  <c r="K81" i="15" s="1"/>
  <c r="J53" i="15"/>
  <c r="K53" i="15" s="1"/>
  <c r="J59" i="15"/>
  <c r="K59" i="15" s="1"/>
  <c r="K113" i="15" s="1"/>
  <c r="J14" i="15"/>
  <c r="K14" i="15" s="1"/>
  <c r="J102" i="15"/>
  <c r="K102" i="15" s="1"/>
  <c r="J47" i="15"/>
  <c r="K47" i="15" s="1"/>
  <c r="J166" i="15"/>
  <c r="K166" i="15" s="1"/>
  <c r="J25" i="15"/>
  <c r="K25" i="15" s="1"/>
  <c r="J137" i="15"/>
  <c r="K137" i="15" s="1"/>
  <c r="J49" i="15"/>
  <c r="K49" i="15" s="1"/>
  <c r="J66" i="15"/>
  <c r="K66" i="15" s="1"/>
  <c r="J138" i="15"/>
  <c r="K138" i="15" s="1"/>
  <c r="J69" i="15"/>
  <c r="K69" i="15" s="1"/>
  <c r="J76" i="15"/>
  <c r="K76" i="15" s="1"/>
  <c r="J104" i="15"/>
  <c r="K104" i="15" s="1"/>
  <c r="J159" i="15"/>
  <c r="K159" i="15" s="1"/>
  <c r="J132" i="15"/>
  <c r="K132" i="15" s="1"/>
  <c r="J135" i="15"/>
  <c r="K135" i="15" s="1"/>
  <c r="J73" i="15"/>
  <c r="K73" i="15" s="1"/>
  <c r="J20" i="15"/>
  <c r="K20" i="15" s="1"/>
  <c r="J26" i="15"/>
  <c r="K26" i="15" s="1"/>
  <c r="J101" i="15"/>
  <c r="K101" i="15" s="1"/>
  <c r="J90" i="15"/>
  <c r="K90" i="15" s="1"/>
  <c r="J39" i="15"/>
  <c r="K39" i="15" s="1"/>
  <c r="J157" i="15"/>
  <c r="K157" i="15" s="1"/>
  <c r="J142" i="15"/>
  <c r="K142" i="15" s="1"/>
  <c r="J103" i="15"/>
  <c r="K103" i="15" s="1"/>
  <c r="J110" i="15"/>
  <c r="K110" i="15" s="1"/>
  <c r="J129" i="15"/>
  <c r="K129" i="15" s="1"/>
  <c r="J163" i="15"/>
  <c r="K163" i="15" s="1"/>
  <c r="J13" i="15"/>
  <c r="K13" i="15" s="1"/>
  <c r="J68" i="15"/>
  <c r="K68" i="15" s="1"/>
  <c r="J67" i="15"/>
  <c r="K67" i="15" s="1"/>
  <c r="J77" i="15"/>
  <c r="K77" i="15" s="1"/>
  <c r="J107" i="15"/>
  <c r="K107" i="15" s="1"/>
  <c r="J9" i="15"/>
  <c r="K9" i="15" s="1"/>
  <c r="J54" i="15"/>
  <c r="K54" i="15" s="1"/>
  <c r="J50" i="15"/>
  <c r="K50" i="15" s="1"/>
  <c r="J40" i="15"/>
  <c r="K40" i="15" s="1"/>
  <c r="J155" i="15"/>
  <c r="K155" i="15" s="1"/>
  <c r="J130" i="15"/>
  <c r="K130" i="15" s="1"/>
  <c r="J105" i="15"/>
  <c r="K105" i="15" s="1"/>
  <c r="J100" i="15"/>
  <c r="K100" i="15" s="1"/>
  <c r="J147" i="15"/>
  <c r="K147" i="15" s="1"/>
  <c r="J111" i="15"/>
  <c r="K111" i="15" s="1"/>
  <c r="J85" i="15"/>
  <c r="K85" i="15" s="1"/>
  <c r="J95" i="15"/>
  <c r="K95" i="15" s="1"/>
  <c r="J91" i="15"/>
  <c r="K91" i="15" s="1"/>
  <c r="J128" i="15"/>
  <c r="K128" i="15" s="1"/>
  <c r="J112" i="15"/>
  <c r="K112" i="15" s="1"/>
  <c r="J48" i="15"/>
  <c r="K48" i="15" s="1"/>
  <c r="J144" i="15"/>
  <c r="K144" i="15" s="1"/>
  <c r="J51" i="15"/>
  <c r="K51" i="15" s="1"/>
  <c r="K57" i="15" s="1"/>
  <c r="J60" i="15"/>
  <c r="K60" i="15" s="1"/>
  <c r="J145" i="15"/>
  <c r="K145" i="15" s="1"/>
  <c r="J93" i="15"/>
  <c r="K93" i="15" s="1"/>
  <c r="J143" i="15"/>
  <c r="K143" i="15" s="1"/>
  <c r="J140" i="15"/>
  <c r="K140" i="15" s="1"/>
  <c r="J98" i="15"/>
  <c r="K98" i="15" s="1"/>
  <c r="J154" i="15"/>
  <c r="K154" i="15" s="1"/>
  <c r="J43" i="15"/>
  <c r="K43" i="15" s="1"/>
  <c r="J12" i="15"/>
  <c r="K12" i="15" s="1"/>
  <c r="J62" i="15"/>
  <c r="K62" i="15" s="1"/>
  <c r="J116" i="15"/>
  <c r="K116" i="15" s="1"/>
  <c r="J22" i="15"/>
  <c r="K22" i="15" s="1"/>
  <c r="J36" i="15"/>
  <c r="K36" i="15" s="1"/>
  <c r="J83" i="15"/>
  <c r="K83" i="15" s="1"/>
  <c r="J161" i="15"/>
  <c r="K161" i="15" s="1"/>
  <c r="J61" i="15"/>
  <c r="K61" i="15" s="1"/>
  <c r="J63" i="15"/>
  <c r="K63" i="15" s="1"/>
  <c r="J16" i="15"/>
  <c r="K16" i="15" s="1"/>
  <c r="J71" i="15"/>
  <c r="K71" i="15" s="1"/>
  <c r="J162" i="15"/>
  <c r="K162" i="15" s="1"/>
  <c r="J84" i="15"/>
  <c r="K84" i="15" s="1"/>
  <c r="J158" i="15"/>
  <c r="K158" i="15" s="1"/>
  <c r="J37" i="15"/>
  <c r="K37" i="15" s="1"/>
  <c r="J64" i="15"/>
  <c r="K64" i="15" s="1"/>
  <c r="J33" i="15"/>
  <c r="K33" i="15" s="1"/>
  <c r="J136" i="15"/>
  <c r="K136" i="15" s="1"/>
  <c r="J123" i="15"/>
  <c r="K123" i="15" s="1"/>
  <c r="J92" i="15"/>
  <c r="K92" i="15" s="1"/>
  <c r="J134" i="15"/>
  <c r="K134" i="15" s="1"/>
  <c r="J74" i="15"/>
  <c r="K74" i="15" s="1"/>
  <c r="J23" i="15"/>
  <c r="K23" i="15" s="1"/>
  <c r="J78" i="15"/>
  <c r="K78" i="15" s="1"/>
  <c r="J55" i="15"/>
  <c r="K55" i="15" s="1"/>
  <c r="J99" i="15"/>
  <c r="K99" i="15" s="1"/>
  <c r="J31" i="15"/>
  <c r="K31" i="15" s="1"/>
  <c r="J149" i="15"/>
  <c r="K149" i="15" s="1"/>
  <c r="J18" i="15"/>
  <c r="K18" i="15" s="1"/>
  <c r="J127" i="15"/>
  <c r="K127" i="15" s="1"/>
  <c r="J94" i="15"/>
  <c r="K94" i="15" s="1"/>
  <c r="J11" i="15"/>
  <c r="K11" i="15" s="1"/>
  <c r="J117" i="15"/>
  <c r="K117" i="15" s="1"/>
  <c r="J88" i="15"/>
  <c r="K88" i="15" s="1"/>
  <c r="J41" i="15"/>
  <c r="K41" i="15" s="1"/>
  <c r="J141" i="15"/>
  <c r="K141" i="15" s="1"/>
  <c r="J121" i="15"/>
  <c r="K121" i="15"/>
  <c r="K164" i="15"/>
  <c r="J167" i="15"/>
  <c r="J45" i="15"/>
  <c r="J124" i="15"/>
  <c r="K124" i="15"/>
  <c r="J57" i="15" l="1"/>
  <c r="J169" i="15" s="1"/>
  <c r="J118" i="15"/>
  <c r="J113" i="15"/>
  <c r="J164" i="15"/>
  <c r="K45" i="15"/>
  <c r="K169" i="15" s="1"/>
</calcChain>
</file>

<file path=xl/sharedStrings.xml><?xml version="1.0" encoding="utf-8"?>
<sst xmlns="http://schemas.openxmlformats.org/spreadsheetml/2006/main" count="1471" uniqueCount="913">
  <si>
    <t>FICE</t>
  </si>
  <si>
    <t>Public Universities</t>
  </si>
  <si>
    <t>Angelo State University</t>
  </si>
  <si>
    <t>Lamar University</t>
  </si>
  <si>
    <t>Midwestern State University</t>
  </si>
  <si>
    <t>Prairie View A&amp;M University</t>
  </si>
  <si>
    <t>Sam Houston State University</t>
  </si>
  <si>
    <t>Stephen F. Austin State University</t>
  </si>
  <si>
    <t>Sul Ross State University</t>
  </si>
  <si>
    <t>Tarleton State University</t>
  </si>
  <si>
    <t>Texas A&amp;M International University</t>
  </si>
  <si>
    <t>Texas A&amp;M University</t>
  </si>
  <si>
    <t>Texas A&amp;M University at Galveston</t>
  </si>
  <si>
    <t>Texas A&amp;M University-Commerce</t>
  </si>
  <si>
    <t>Texas A&amp;M University-Corpus Christi</t>
  </si>
  <si>
    <t>Texas A&amp;M University-Kingsville</t>
  </si>
  <si>
    <t>Texas Southern University</t>
  </si>
  <si>
    <t>Texas Tech University</t>
  </si>
  <si>
    <t>Texas Woman's University</t>
  </si>
  <si>
    <t>The University of Texas at Arlington</t>
  </si>
  <si>
    <t>The University of Texas at Austin</t>
  </si>
  <si>
    <t>The University of Texas at Dallas</t>
  </si>
  <si>
    <t>The University of Texas at El Paso</t>
  </si>
  <si>
    <t>The University of Texas at San Antonio</t>
  </si>
  <si>
    <t>The University of Texas at Tyler</t>
  </si>
  <si>
    <t>University of Houston</t>
  </si>
  <si>
    <t>University of Houston-Clear Lake</t>
  </si>
  <si>
    <t>University of Houston-Downtown</t>
  </si>
  <si>
    <t>University of Houston-Victoria</t>
  </si>
  <si>
    <t>University of North Texas</t>
  </si>
  <si>
    <t>West Texas A&amp;M University</t>
  </si>
  <si>
    <t>Alvin Community College</t>
  </si>
  <si>
    <t>Angelina College</t>
  </si>
  <si>
    <t>Austin Community College</t>
  </si>
  <si>
    <t>Brazosport College</t>
  </si>
  <si>
    <t>Central Texas College</t>
  </si>
  <si>
    <t>Clarendon College</t>
  </si>
  <si>
    <t>Coastal Bend College</t>
  </si>
  <si>
    <t>Collin County Community College District</t>
  </si>
  <si>
    <t>Del Mar College</t>
  </si>
  <si>
    <t>El Paso Community College District</t>
  </si>
  <si>
    <t>Galveston College</t>
  </si>
  <si>
    <t>Hill College</t>
  </si>
  <si>
    <t>Houston Community College</t>
  </si>
  <si>
    <t>Howard College</t>
  </si>
  <si>
    <t>Kilgore College</t>
  </si>
  <si>
    <t>Laredo Community College</t>
  </si>
  <si>
    <t>Lone Star College System District</t>
  </si>
  <si>
    <t>McLennan Community College</t>
  </si>
  <si>
    <t>Midland College</t>
  </si>
  <si>
    <t>Navarro College</t>
  </si>
  <si>
    <t>North Central Texas College</t>
  </si>
  <si>
    <t>Northeast Texas Community College</t>
  </si>
  <si>
    <t>Northwest Vista College</t>
  </si>
  <si>
    <t>Odessa College</t>
  </si>
  <si>
    <t>Palo Alto College</t>
  </si>
  <si>
    <t>Panola College</t>
  </si>
  <si>
    <t>Paris Junior College</t>
  </si>
  <si>
    <t>San Antonio College</t>
  </si>
  <si>
    <t>San Jacinto College Central Campus</t>
  </si>
  <si>
    <t>St. Philip's College</t>
  </si>
  <si>
    <t>South Texas College</t>
  </si>
  <si>
    <t>Southwest Texas Junior College</t>
  </si>
  <si>
    <t>Tarrant County College District</t>
  </si>
  <si>
    <t>Texarkana College</t>
  </si>
  <si>
    <t>Temple College</t>
  </si>
  <si>
    <t>Texas Southmost College</t>
  </si>
  <si>
    <t>Trinity Valley Community College</t>
  </si>
  <si>
    <t>Tyler Junior College</t>
  </si>
  <si>
    <t>Vernon College</t>
  </si>
  <si>
    <t>Wharton County Junior College</t>
  </si>
  <si>
    <t>Public State Colleges</t>
  </si>
  <si>
    <t>Lamar Institute of Technology</t>
  </si>
  <si>
    <t>Lamar State College-Orange</t>
  </si>
  <si>
    <t>Lamar State College-Port Arthur</t>
  </si>
  <si>
    <t>Public Technical Colleges</t>
  </si>
  <si>
    <t>Texas State Technical College-Waco</t>
  </si>
  <si>
    <t>Independent Junior Colleges</t>
  </si>
  <si>
    <t>Jacksonville College</t>
  </si>
  <si>
    <t>Independent Universities and Colleges</t>
  </si>
  <si>
    <t>Abilene Christian University</t>
  </si>
  <si>
    <t>Austin College</t>
  </si>
  <si>
    <t>Baylor University</t>
  </si>
  <si>
    <t>Dallas Baptist University</t>
  </si>
  <si>
    <t>East Texas Baptist University</t>
  </si>
  <si>
    <t>Houston Baptist University</t>
  </si>
  <si>
    <t>Howard Payne University</t>
  </si>
  <si>
    <t>Jarvis Christian College</t>
  </si>
  <si>
    <t>Letourneau University</t>
  </si>
  <si>
    <t>Lubbock Christian University</t>
  </si>
  <si>
    <t>Our Lady of the Lake University of San Antonio</t>
  </si>
  <si>
    <t>Schreiner University</t>
  </si>
  <si>
    <t>Southern Methodist University</t>
  </si>
  <si>
    <t>Southwestern Adventist University</t>
  </si>
  <si>
    <t>Southwestern Assemblies of God University</t>
  </si>
  <si>
    <t>Southwestern Christian College</t>
  </si>
  <si>
    <t>St. Edward's University</t>
  </si>
  <si>
    <t>St. Mary's University</t>
  </si>
  <si>
    <t>Texas Lutheran University</t>
  </si>
  <si>
    <t>Texas Wesleyan University</t>
  </si>
  <si>
    <t>University of Mary Hardin-Baylor</t>
  </si>
  <si>
    <t>University of St. Thomas</t>
  </si>
  <si>
    <t>Wiley College</t>
  </si>
  <si>
    <t>Texas College</t>
  </si>
  <si>
    <t>Private Health Related</t>
  </si>
  <si>
    <t>Parker University</t>
  </si>
  <si>
    <t xml:space="preserve">*Half-time student--For undergraduates, a person who is enrolled or is expected to be enrolled for the equivalent of six or more semester credit hours. </t>
  </si>
  <si>
    <t>Total for all institution type</t>
  </si>
  <si>
    <t>Huston-Tillotson University</t>
  </si>
  <si>
    <t xml:space="preserve">Texas A&amp;M University-San Antonio </t>
  </si>
  <si>
    <t>Hardin-Simmons University</t>
  </si>
  <si>
    <t>ALAMO CCD NW VISTA COLLEGE</t>
  </si>
  <si>
    <t>ALAMO CCD NE LAKEVIEW COLLEGE</t>
  </si>
  <si>
    <t>ABILENE CHRISTIAN UNIVERSITY</t>
  </si>
  <si>
    <t>ALVIN COMMUNITY COLLEGE</t>
  </si>
  <si>
    <t>AMARILLO COLLEGE</t>
  </si>
  <si>
    <t>ANGELO STATE UNIVERSITY</t>
  </si>
  <si>
    <t>AUSTIN COLLEGE</t>
  </si>
  <si>
    <t>BAYLOR UNIVERSITY</t>
  </si>
  <si>
    <t>COASTAL BEND COLLEGE</t>
  </si>
  <si>
    <t>BLINN COLLEGE</t>
  </si>
  <si>
    <t>CISCO COLLEGE</t>
  </si>
  <si>
    <t>CLARENDON COLLEGE</t>
  </si>
  <si>
    <t>CONCORDIA UNIVERSITY TEXAS</t>
  </si>
  <si>
    <t>NORTH CENTRAL TEXAS COLLEGE</t>
  </si>
  <si>
    <t>DALLAS BAPTIST UNIVERSITY</t>
  </si>
  <si>
    <t>DEL MAR COLLEGE</t>
  </si>
  <si>
    <t>EAST TEXAS BAPTIST UNIVERSITY</t>
  </si>
  <si>
    <t>TEXAS A&amp;M UNIVERSITY-COMMERCE</t>
  </si>
  <si>
    <t>FRANK PHILLIPS COLLEGE</t>
  </si>
  <si>
    <t>HARDIN-SIMMONS UNIVERSITY</t>
  </si>
  <si>
    <t>TRINITY VALLEY COMM COLLEGE</t>
  </si>
  <si>
    <t>HILL COLLEGE</t>
  </si>
  <si>
    <t>HOWARD COLLEGE</t>
  </si>
  <si>
    <t>HOWARD PAYNE UNIVERSITY</t>
  </si>
  <si>
    <t>HOUSTON BAPTIST UNIVERSITY</t>
  </si>
  <si>
    <t>HUSTON-TILLOTSON UNIVERSITY</t>
  </si>
  <si>
    <t>UNIV OF THE INCARNATE WORD</t>
  </si>
  <si>
    <t>JACKSONVILLE COLLEGE</t>
  </si>
  <si>
    <t>KILGORE COLLEGE</t>
  </si>
  <si>
    <t>LAMAR UNIVERSITY</t>
  </si>
  <si>
    <t>LAREDO COMMUNITY COLLEGE</t>
  </si>
  <si>
    <t>LEE COLLEGE</t>
  </si>
  <si>
    <t>LETOURNEAU UNIVERSITY</t>
  </si>
  <si>
    <t>LUBBOCK CHRISTIAN UNIVERSITY</t>
  </si>
  <si>
    <t>UNIV OF MARY HARDIN-BAYLOR</t>
  </si>
  <si>
    <t>MCLENNAN COMMUNITY COLLEGE</t>
  </si>
  <si>
    <t>MCMURRY UNIVERSITY</t>
  </si>
  <si>
    <t>MIDWESTERN STATE UNIVERSITY</t>
  </si>
  <si>
    <t>NAVARRO COLLEGE</t>
  </si>
  <si>
    <t>UNIVERSITY OF NORTH TEXAS</t>
  </si>
  <si>
    <t>OUR LADY OF THE LAKE UNIV/SA</t>
  </si>
  <si>
    <t>U. OF TEXAS-RIO GRANDE VALLEY</t>
  </si>
  <si>
    <t>PANOLA COLLEGE</t>
  </si>
  <si>
    <t>PARIS JUNIOR COLLEGE</t>
  </si>
  <si>
    <t>PAUL QUINN COLLEGE</t>
  </si>
  <si>
    <t>RANGER COLLEGE</t>
  </si>
  <si>
    <t>RICE UNIVERSITY</t>
  </si>
  <si>
    <t>SAM HOUSTON STATE UNIVERSITY</t>
  </si>
  <si>
    <t>ALAMO CCD ST. PHILIPS COLLEGE</t>
  </si>
  <si>
    <t>SAN JACINTO COLLEGE CEN CAMPUS</t>
  </si>
  <si>
    <t>SCHREINER UNIVERSITY</t>
  </si>
  <si>
    <t>SOUTH PLAINS COLLEGE</t>
  </si>
  <si>
    <t>SOUTHERN METHODIST UNIVERSITY</t>
  </si>
  <si>
    <t>SOUTHWEST TEXAS JUNIOR COLLEGE</t>
  </si>
  <si>
    <t>TEXAS STATE UNIVERSITY</t>
  </si>
  <si>
    <t>SOUTHWESTERN CHRISTIAN COLLEGE</t>
  </si>
  <si>
    <t>SOUTHWESTERN UNIVERSITY</t>
  </si>
  <si>
    <t>ST. EDWARD'S UNIVERSITY</t>
  </si>
  <si>
    <t>STEPHEN F. AUSTIN STATE UNIV</t>
  </si>
  <si>
    <t>SUL ROSS STATE UNIVERSITY</t>
  </si>
  <si>
    <t>TARRANT COUNTY COLLEGE DIST</t>
  </si>
  <si>
    <t>TEMPLE COLLEGE</t>
  </si>
  <si>
    <t>TEXARKANA COLLEGE</t>
  </si>
  <si>
    <t>PRAIRIE VIEW A&amp;M UNIVERSITY</t>
  </si>
  <si>
    <t>TARLETON STATE UNIVERSITY</t>
  </si>
  <si>
    <t>TEXAS STATE T. C. WACO</t>
  </si>
  <si>
    <t>TEXAS CHIROPRACTIC COLLEGE</t>
  </si>
  <si>
    <t>TEXAS CHRISTIAN UNIVERSITY</t>
  </si>
  <si>
    <t>JARVIS CHRISTIAN COLLEGE</t>
  </si>
  <si>
    <t>TEXAS COLLEGE</t>
  </si>
  <si>
    <t>TEXAS A&amp;M UNIV-KINGSVILLE</t>
  </si>
  <si>
    <t>TEXAS LUTHERAN UNIVERSITY</t>
  </si>
  <si>
    <t>TEXAS SOUTHERN UNIVERSITY</t>
  </si>
  <si>
    <t>TEXAS SOUTHMOST COLLEGE</t>
  </si>
  <si>
    <t>TEXAS TECH UNIVERSITY</t>
  </si>
  <si>
    <t>TEXAS WESLEYAN UNIVERSITY</t>
  </si>
  <si>
    <t>TEXAS WOMAN'S UNIVERSITY</t>
  </si>
  <si>
    <t>TRINITY UNIVERSITY</t>
  </si>
  <si>
    <t>TYLER JUNIOR COLLEGE</t>
  </si>
  <si>
    <t>UNIVERSITY OF DALLAS</t>
  </si>
  <si>
    <t>UNIVERSITY OF HOUSTON</t>
  </si>
  <si>
    <t>UNIVERSITY OF ST THOMAS</t>
  </si>
  <si>
    <t>U. OF TEXAS AT ARLINGTON</t>
  </si>
  <si>
    <t>U. OF TEXAS AT AUSTIN</t>
  </si>
  <si>
    <t>UT MEDICAL SCHOOLSAN ANTONIO</t>
  </si>
  <si>
    <t>U. OF TEXAS AT EL PASO</t>
  </si>
  <si>
    <t>VICTORIA COLLEGE</t>
  </si>
  <si>
    <t>WAYLAND BAPTIST UNIVERSITY</t>
  </si>
  <si>
    <t>WEATHERFORD COLLEGE</t>
  </si>
  <si>
    <t>WEST TEXAS A&amp;M UNIVERSITY</t>
  </si>
  <si>
    <t>WHARTON COUNTY JUNIOR COLLEGE</t>
  </si>
  <si>
    <t>WILEY COLLEGE</t>
  </si>
  <si>
    <t>CENTRAL TEXAS COLLEGE</t>
  </si>
  <si>
    <t>TAMUS HSC-BAYLOR CL DENTAL SCH</t>
  </si>
  <si>
    <t>BAYLOR COLL MED-MEDICAL SCHOOL</t>
  </si>
  <si>
    <t>UT DENTAL SCHOOLHOUSTON</t>
  </si>
  <si>
    <t>UT MEDICAL SCHOOLGALVESTON</t>
  </si>
  <si>
    <t>ANGELINA COLLEGE</t>
  </si>
  <si>
    <t>GALVESTON COLLEGE</t>
  </si>
  <si>
    <t>COLLEGE OF THE MAINLAND COMMUN</t>
  </si>
  <si>
    <t>BRAZOSPORT JUNIOR COLLEGE</t>
  </si>
  <si>
    <t>ALAMO CCD SAN ANTONIO COLLEGE</t>
  </si>
  <si>
    <t>WESTERN TEXAS COLLEGE</t>
  </si>
  <si>
    <t>TEXAS A&amp;M INTERNATIONAL UNIV</t>
  </si>
  <si>
    <t>U. OF TEXAS AT DALLAS</t>
  </si>
  <si>
    <t>TEX COL OSTEOPATHIC MEDICINE</t>
  </si>
  <si>
    <t>MIDLAND COLLEGE</t>
  </si>
  <si>
    <t>U. OF TEXAS-PERMIAN BASIN</t>
  </si>
  <si>
    <t>UT SW SCH OF HEALTH PROF</t>
  </si>
  <si>
    <t>VERNON COLLEGE</t>
  </si>
  <si>
    <t>U. OF TEXAS AT SAN ANTONIO</t>
  </si>
  <si>
    <t>TEXAS A&amp;M UNIV AT GALVESTON</t>
  </si>
  <si>
    <t>EL PASO COMMUNITY COLLEGE DIST</t>
  </si>
  <si>
    <t>HOUSTON COMMUNITY COLLEGE</t>
  </si>
  <si>
    <t>TX TECH U HSC SCH OF MEDICINE</t>
  </si>
  <si>
    <t>LONE STAR COLLEGE SYSTEM DIST.</t>
  </si>
  <si>
    <t>TEXAS A&amp;M UNIV-CORPUS CHRISTI</t>
  </si>
  <si>
    <t>U. OF TEXAS AT TYLER</t>
  </si>
  <si>
    <t>U. OF HOUSTON-CLEAR LAKE</t>
  </si>
  <si>
    <t>AUSTIN COMMUNITY COLLEGE</t>
  </si>
  <si>
    <t>U. OF HOUSTON-DOWNTOWN</t>
  </si>
  <si>
    <t>U. OF HOUSTON-VICTORIA</t>
  </si>
  <si>
    <t>PARKER UNIVERSITY</t>
  </si>
  <si>
    <t>NORTHEAST TEXAS COMM COLLEGE</t>
  </si>
  <si>
    <t>ALAMO CCD PALO ALTO COLLEGE</t>
  </si>
  <si>
    <t>LAMAR STATE COLL-PORT ARTHUR</t>
  </si>
  <si>
    <t>LAMAR STATE COLL-ORANGE</t>
  </si>
  <si>
    <t>COLLIN CO COMM COLL DISTRICT</t>
  </si>
  <si>
    <t>UT M.D. ANDERSON CANCER CENTER</t>
  </si>
  <si>
    <t>TEXAS A&amp;M UNIVERSITY-TEXARKANA</t>
  </si>
  <si>
    <t>SOUTH TEXAS COLLEGE</t>
  </si>
  <si>
    <t>LAMAR INSTITUTE OF TECHNOLOGY</t>
  </si>
  <si>
    <t>TEXAS A&amp;M UNIV-CENTRAL TEXAS</t>
  </si>
  <si>
    <t>UNIV. OF NORTH TEXAS AT DALLAS</t>
  </si>
  <si>
    <t>UT HEALTH SCI CTR AT TYLER</t>
  </si>
  <si>
    <t>TEXAS A&amp;M UNIV-SAN ANTONIO</t>
  </si>
  <si>
    <t>Total Eligible Recipients (Full-Time and Weighted Part-TimeTotals)</t>
  </si>
  <si>
    <t>The University of Texas Medical Branch at Galveston</t>
  </si>
  <si>
    <t>Northeast Lakeview College</t>
  </si>
  <si>
    <t>Opt-In/Opt-Out</t>
  </si>
  <si>
    <t xml:space="preserve">Texas A&amp;M University-Central Texas </t>
  </si>
  <si>
    <t xml:space="preserve">Texas A&amp;M University-Texarkana </t>
  </si>
  <si>
    <t xml:space="preserve">University of North Texas at Dallas </t>
  </si>
  <si>
    <t>University of North Texas Health Science Center</t>
  </si>
  <si>
    <t>Amarillo College</t>
  </si>
  <si>
    <t xml:space="preserve">Blinn College </t>
  </si>
  <si>
    <t>Frank Phillips College</t>
  </si>
  <si>
    <t xml:space="preserve">Lee College </t>
  </si>
  <si>
    <t xml:space="preserve">Ranger College </t>
  </si>
  <si>
    <t>South Plains College</t>
  </si>
  <si>
    <t>Victoria College</t>
  </si>
  <si>
    <t xml:space="preserve">Weatherford College </t>
  </si>
  <si>
    <t xml:space="preserve">Western Texas College </t>
  </si>
  <si>
    <t xml:space="preserve">Concordia University </t>
  </si>
  <si>
    <t xml:space="preserve">McMurry University </t>
  </si>
  <si>
    <t>Paul Quinn College</t>
  </si>
  <si>
    <t xml:space="preserve">Rice University </t>
  </si>
  <si>
    <t xml:space="preserve">Southwestern University </t>
  </si>
  <si>
    <t xml:space="preserve">Texas Christian University </t>
  </si>
  <si>
    <t>Trinity University</t>
  </si>
  <si>
    <t xml:space="preserve">University of Dallas </t>
  </si>
  <si>
    <t xml:space="preserve">University of the Incarnate Word </t>
  </si>
  <si>
    <t>Wayland Baptist University</t>
  </si>
  <si>
    <t xml:space="preserve">Texas Chiropractic College </t>
  </si>
  <si>
    <t>Part-Time Eligible weighted as .5**</t>
  </si>
  <si>
    <t>Enrolled 1/2-time</t>
  </si>
  <si>
    <t>Enrolled 3/4-time</t>
  </si>
  <si>
    <t>Enrolled Full-time</t>
  </si>
  <si>
    <t>Total</t>
  </si>
  <si>
    <t>GRAYSON COUNTY COLLEGE</t>
  </si>
  <si>
    <t>SOUTHWESTERN ASSEM OF GOD COLL</t>
  </si>
  <si>
    <t>SOUTHWESTERN ADVENTIST COLLEGE</t>
  </si>
  <si>
    <t>ST. MARY'S UNIVERSITY SA</t>
  </si>
  <si>
    <t>TEXAS A &amp; M UNIVERSITY</t>
  </si>
  <si>
    <t>SOUTH TEXAS COLLEGE OF LAW</t>
  </si>
  <si>
    <t>DALLAS CO COMMUNITY COLL DIST</t>
  </si>
  <si>
    <t>* Abbreviated Basic Requirements are:</t>
  </si>
  <si>
    <t>Classified as Texas Residents. (FAD Data Element #36 = 1,5</t>
  </si>
  <si>
    <t>Completed either the FAFSA or the TASFA. (FAD Data Element #23 = 1)</t>
  </si>
  <si>
    <t>RULE §4.195 - Allocations and Disbursement of Funds</t>
  </si>
  <si>
    <t>Institution Name:</t>
  </si>
  <si>
    <t>Institution Type:</t>
  </si>
  <si>
    <t>Opt-in</t>
  </si>
  <si>
    <t>Private/Independent Institution</t>
  </si>
  <si>
    <t>Opt-out</t>
  </si>
  <si>
    <t>Public University</t>
  </si>
  <si>
    <t>Public Community College</t>
  </si>
  <si>
    <t>Blinn College</t>
  </si>
  <si>
    <t>Cisco College</t>
  </si>
  <si>
    <t>Collin College</t>
  </si>
  <si>
    <t>Concordia University Texas</t>
  </si>
  <si>
    <t>Dallas County Community College District</t>
  </si>
  <si>
    <t>El Paso Community College</t>
  </si>
  <si>
    <t>Public Technical Institute</t>
  </si>
  <si>
    <t>Public State College</t>
  </si>
  <si>
    <t>Lamar State College - Port Arthur</t>
  </si>
  <si>
    <t>McMurry University</t>
  </si>
  <si>
    <t>Our Lady of the Lake University</t>
  </si>
  <si>
    <t>Ranger College</t>
  </si>
  <si>
    <t>Rice University</t>
  </si>
  <si>
    <t>San Jacinto College</t>
  </si>
  <si>
    <t>South Texas College of Law Houston</t>
  </si>
  <si>
    <t>Southwestern University</t>
  </si>
  <si>
    <t>Stephen F Austin State University</t>
  </si>
  <si>
    <t>Public Health-Related Institution</t>
  </si>
  <si>
    <t>Texas A&amp;M University-Central Texas</t>
  </si>
  <si>
    <t>Texas A&amp;M University Texarkana</t>
  </si>
  <si>
    <t>Texas Chiropractic College</t>
  </si>
  <si>
    <t>Texas Christian University</t>
  </si>
  <si>
    <t>Texas State Technical College</t>
  </si>
  <si>
    <t>Texas State University</t>
  </si>
  <si>
    <t>University of Texas at Arlington</t>
  </si>
  <si>
    <t>University of Texas at Tyler</t>
  </si>
  <si>
    <t>UTMB</t>
  </si>
  <si>
    <t>University of Dallas</t>
  </si>
  <si>
    <t>University of North Texas at Dallas</t>
  </si>
  <si>
    <t>Weatherford College</t>
  </si>
  <si>
    <t>Western Texas College</t>
  </si>
  <si>
    <t>(a) Allocations. The Board shall allocate Program funds to participating institutions according to criteria established by the Commissioner. At the beginning of each academic year, the year's full allocation will be provided to each participating institution.
 (b) Reallocations. Institutions shall have until a date specified by the Commissioner to encumber all funds allocated. On that date, institutions lose claim to unencumbered funds and the unencumbered funds are available to the Commissioner for reallocation to other institutions. If necessary for ensuring the full use of funds, subsequent reallocations may be scheduled until all funds are awarded and disbursed.
 (c) Program funds may be used during any academic period for which mentorship opportunities are needed by participating entities as long as student mentors meet eligibility requirements as outlined under §4.194(b).</t>
  </si>
  <si>
    <t>Institution</t>
  </si>
  <si>
    <t># of Participating Institutions:</t>
  </si>
  <si>
    <t>% Share of Appropriation</t>
  </si>
  <si>
    <t>Name of Certifying Official:Â (The Certifying Official must be in a position of Director or higher.)</t>
  </si>
  <si>
    <t>Title of Certifying Official: (The Certifying Official must be in a position of Director or higher.)</t>
  </si>
  <si>
    <t>Email of Certifying Official:</t>
  </si>
  <si>
    <t>Phone of Certifying Official:</t>
  </si>
  <si>
    <t>Director, Student Financial Aid</t>
  </si>
  <si>
    <t>aahmad4@alamo.edu</t>
  </si>
  <si>
    <t>Thomas Ratliff</t>
  </si>
  <si>
    <t>325-674-2546</t>
  </si>
  <si>
    <t>281-756-3523</t>
  </si>
  <si>
    <t>Kelly Steelman</t>
  </si>
  <si>
    <t>Director of Financial Aid</t>
  </si>
  <si>
    <t>klprater@actx.edu</t>
  </si>
  <si>
    <t>806-371-5311</t>
  </si>
  <si>
    <t>Charles Edward Kerestly</t>
  </si>
  <si>
    <t>ed.kerestly@angelo.edu</t>
  </si>
  <si>
    <t>lcoulter@austincollege.edu</t>
  </si>
  <si>
    <t>903-813-2900</t>
  </si>
  <si>
    <t>Lisa Martin</t>
  </si>
  <si>
    <t>Senior Director for Financial Aid</t>
  </si>
  <si>
    <t>lisa_m_martin@baylor.edu</t>
  </si>
  <si>
    <t>Nora P Morales</t>
  </si>
  <si>
    <t>moralesn@coastalbend.edu</t>
  </si>
  <si>
    <t>361-354-2239</t>
  </si>
  <si>
    <t>Brent Williford</t>
  </si>
  <si>
    <t>brent.williford@blinn.edu</t>
  </si>
  <si>
    <t>Linda Sellers</t>
  </si>
  <si>
    <t>Director Financial Aid</t>
  </si>
  <si>
    <t>linda.sellers@cisco.edu</t>
  </si>
  <si>
    <t>254-442-5155</t>
  </si>
  <si>
    <t>Amanda L Smith</t>
  </si>
  <si>
    <t>amanda.smith@clarendoncollege.edu</t>
  </si>
  <si>
    <t>Russell Jeffrey</t>
  </si>
  <si>
    <t>russell.jeffrey@concordia.edu</t>
  </si>
  <si>
    <t>Ashley Tatum</t>
  </si>
  <si>
    <t>atatum@nctc.edu</t>
  </si>
  <si>
    <t>940-668-3323</t>
  </si>
  <si>
    <t>Shermain Reed</t>
  </si>
  <si>
    <t>shermain@dbu.edu</t>
  </si>
  <si>
    <t>Director</t>
  </si>
  <si>
    <t>Nathan Flory</t>
  </si>
  <si>
    <t>nflory@etbu.edu</t>
  </si>
  <si>
    <t>903-923-2137</t>
  </si>
  <si>
    <t>Beverly Fields</t>
  </si>
  <si>
    <t>Director Student Financial Services</t>
  </si>
  <si>
    <t>bfields@fpctx.edu</t>
  </si>
  <si>
    <t>Amanda Howell</t>
  </si>
  <si>
    <t>Director of Financial Aid &amp; Veteran Services</t>
  </si>
  <si>
    <t>howella@grayson.edu</t>
  </si>
  <si>
    <t>903-463-8760</t>
  </si>
  <si>
    <t>Landri Ognowski</t>
  </si>
  <si>
    <t>landri.ognowski@hsutx.edu</t>
  </si>
  <si>
    <t>325.670.1010</t>
  </si>
  <si>
    <t>Kathleen Pustejovsky</t>
  </si>
  <si>
    <t>Director of Student Information Services</t>
  </si>
  <si>
    <t>Candice Maldonado</t>
  </si>
  <si>
    <t>District Dean of Financial Aid</t>
  </si>
  <si>
    <t>cdraper@howardcollege.edu</t>
  </si>
  <si>
    <t>325-481-8300 Ext. 3321</t>
  </si>
  <si>
    <t>Amy Carcanagues</t>
  </si>
  <si>
    <t>amyc@uiwtx.edu</t>
  </si>
  <si>
    <t>pgalyean@jacksonville-college.edu</t>
  </si>
  <si>
    <t>903-589-7135</t>
  </si>
  <si>
    <t>Reggie Brazzle</t>
  </si>
  <si>
    <t>rbrazzle@kilgore.edu</t>
  </si>
  <si>
    <t>903-983-8217</t>
  </si>
  <si>
    <t>Director of Student Financial Aid</t>
  </si>
  <si>
    <t>Laredo College</t>
  </si>
  <si>
    <t>Director, Financial Aid &amp; Veterans Affairs Services</t>
  </si>
  <si>
    <t>steven.aguilar@laredo.edu</t>
  </si>
  <si>
    <t>Lee College</t>
  </si>
  <si>
    <t>Felipe Leal</t>
  </si>
  <si>
    <t>fleal@lee.edu</t>
  </si>
  <si>
    <t>LeTourneau University</t>
  </si>
  <si>
    <t>Tracy Watkins</t>
  </si>
  <si>
    <t>Financial Aid Director</t>
  </si>
  <si>
    <t>tracywatkins@letu.edu</t>
  </si>
  <si>
    <t>Amy Hardesty</t>
  </si>
  <si>
    <t>Director, Financial Assistance</t>
  </si>
  <si>
    <t>amy.hardesty@lcu.edu</t>
  </si>
  <si>
    <t>Ron Brown</t>
  </si>
  <si>
    <t>rbrown@umhb.edu</t>
  </si>
  <si>
    <t>James F Kubacak</t>
  </si>
  <si>
    <t>jkubacak@mclennan.edu</t>
  </si>
  <si>
    <t>254-299-8608</t>
  </si>
  <si>
    <t>Tim Sechrist</t>
  </si>
  <si>
    <t>sechrist.tim@mcm.edu</t>
  </si>
  <si>
    <t>325-793-4978</t>
  </si>
  <si>
    <t>kathy.pennartz@msutexas.edu</t>
  </si>
  <si>
    <t>Kristal Nicholson</t>
  </si>
  <si>
    <t>kristal.nicholson@navarrocollege.edu</t>
  </si>
  <si>
    <t>903.875.7362</t>
  </si>
  <si>
    <t>Zelma DeLeon</t>
  </si>
  <si>
    <t>Executive Director, Student Financial Aid and Scholarships</t>
  </si>
  <si>
    <t>Zelma.Deleon@unt.edu</t>
  </si>
  <si>
    <t>940-565-3901</t>
  </si>
  <si>
    <t>Ashley Warren</t>
  </si>
  <si>
    <t>awarren@odessa.edu</t>
  </si>
  <si>
    <t>432-335-6758</t>
  </si>
  <si>
    <t>Esmeralda M Flores</t>
  </si>
  <si>
    <t>emflores@ollusa.edu</t>
  </si>
  <si>
    <t>210-431-6520</t>
  </si>
  <si>
    <t>Denise Welch</t>
  </si>
  <si>
    <t>dwelch@panola.edu</t>
  </si>
  <si>
    <t>903.693.1121</t>
  </si>
  <si>
    <t>Linda Slawson</t>
  </si>
  <si>
    <t>Director, Financial aid</t>
  </si>
  <si>
    <t>lslawson@parisjc.edu</t>
  </si>
  <si>
    <t>Mildred Martinez</t>
  </si>
  <si>
    <t>mmartinez@pqc.edu</t>
  </si>
  <si>
    <t>Don Hilton</t>
  </si>
  <si>
    <t>dhilton@rangercollege.edu</t>
  </si>
  <si>
    <t>254-267-7007</t>
  </si>
  <si>
    <t>Anne Walker</t>
  </si>
  <si>
    <t>Executive Director</t>
  </si>
  <si>
    <t>Lydia T. Hall</t>
  </si>
  <si>
    <t>lth003@shsu.edu</t>
  </si>
  <si>
    <t>936-294-3608</t>
  </si>
  <si>
    <t>Robert Merino</t>
  </si>
  <si>
    <t>Dean of Financial Aid</t>
  </si>
  <si>
    <t>robert.merino@sjcd.edu</t>
  </si>
  <si>
    <t>Natalie R. Sandoval</t>
  </si>
  <si>
    <t>nsandoval@schreiner.edu</t>
  </si>
  <si>
    <t>Susan Nazworth</t>
  </si>
  <si>
    <t>snazworth@southplainscollege.edu</t>
  </si>
  <si>
    <t>806-716-2513</t>
  </si>
  <si>
    <t>mpeterso@smu.edu</t>
  </si>
  <si>
    <t>Yvette Hernandez</t>
  </si>
  <si>
    <t>yvetteh@swtjc.edu</t>
  </si>
  <si>
    <t>Christopher D. Murr</t>
  </si>
  <si>
    <t>murr@txstate.edu</t>
  </si>
  <si>
    <t>Jeff Francis</t>
  </si>
  <si>
    <t>jfrancis@sagu.edu</t>
  </si>
  <si>
    <t>972-825-4731</t>
  </si>
  <si>
    <t>Duane Valencia</t>
  </si>
  <si>
    <t>valenciad@swau.edu</t>
  </si>
  <si>
    <t>817.202.6533</t>
  </si>
  <si>
    <t>James Gaeta</t>
  </si>
  <si>
    <t>Associate Dean of Enrollment Services</t>
  </si>
  <si>
    <t>gaetaj@southwestern.edu</t>
  </si>
  <si>
    <t>512-863-1259</t>
  </si>
  <si>
    <t>jbeck@stedwards.edu</t>
  </si>
  <si>
    <t>210-436-3141</t>
  </si>
  <si>
    <t>nixonhr@sfasu.edu</t>
  </si>
  <si>
    <t>Michael Corbett</t>
  </si>
  <si>
    <t>mcorbett@sulross.edu</t>
  </si>
  <si>
    <t>Samantha K. Stalnaker</t>
  </si>
  <si>
    <t>District Director of Student Financial Aid Services</t>
  </si>
  <si>
    <t>samantha.stalnaker@tccd.edu</t>
  </si>
  <si>
    <t>Mary Daniel</t>
  </si>
  <si>
    <t>mary.daniel@templejc.edu</t>
  </si>
  <si>
    <t>254-298-8362</t>
  </si>
  <si>
    <t>Susan Johnston</t>
  </si>
  <si>
    <t>Susan.Johnston@texarkanacollege.edu</t>
  </si>
  <si>
    <t>903-823-3260</t>
  </si>
  <si>
    <t>Charlene Ervin</t>
  </si>
  <si>
    <t>chervin@pvamu.edu</t>
  </si>
  <si>
    <t>kpurvis@tarleton.edu</t>
  </si>
  <si>
    <t>254-968-9072</t>
  </si>
  <si>
    <t>Delisa Falks</t>
  </si>
  <si>
    <t>AVP Scholarships &amp; Financial Aid</t>
  </si>
  <si>
    <t>delisaf@tamu.edu</t>
  </si>
  <si>
    <t>Jackie Adler</t>
  </si>
  <si>
    <t>Executive Director of Financial Aid</t>
  </si>
  <si>
    <t>254-867-3620</t>
  </si>
  <si>
    <t>Victoria Chen</t>
  </si>
  <si>
    <t>v.chen@tcu.edu</t>
  </si>
  <si>
    <t>Cecelia Jones</t>
  </si>
  <si>
    <t>ckjones@jarvis.edu</t>
  </si>
  <si>
    <t>Raul Cavazos</t>
  </si>
  <si>
    <t>Raul.Cavazos@tamuk.edu</t>
  </si>
  <si>
    <t>361-593-5029</t>
  </si>
  <si>
    <t>Director of Student Financial Services</t>
  </si>
  <si>
    <t>Linda.Ballard@tsu.edu</t>
  </si>
  <si>
    <t>713-313-7480</t>
  </si>
  <si>
    <t>Aarika Ramon</t>
  </si>
  <si>
    <t>ramon@txwes.edu</t>
  </si>
  <si>
    <t>Interim Director of Financial Aid</t>
  </si>
  <si>
    <t>Christina Pikla</t>
  </si>
  <si>
    <t>cpikla@trinity.edu</t>
  </si>
  <si>
    <t>(210) 999-8336</t>
  </si>
  <si>
    <t>Devon Wiggins</t>
  </si>
  <si>
    <t>Director, Financial Aid and Enrollment Support Services</t>
  </si>
  <si>
    <t>dwig@tjc.edu</t>
  </si>
  <si>
    <t>903-510-2646</t>
  </si>
  <si>
    <t>Taryn Anderson</t>
  </si>
  <si>
    <t>taryn@udallas.edu</t>
  </si>
  <si>
    <t>972-721-5102</t>
  </si>
  <si>
    <t>Lynda McKendree</t>
  </si>
  <si>
    <t>Dean of Scholarships and Financial Aid</t>
  </si>
  <si>
    <t>mckendla@stthom.edu</t>
  </si>
  <si>
    <t>Karen Krause</t>
  </si>
  <si>
    <t>kkrause@uta.edu</t>
  </si>
  <si>
    <t>817 272-1354</t>
  </si>
  <si>
    <t>University of Texas at Austin</t>
  </si>
  <si>
    <t>Diane Todd Sprague</t>
  </si>
  <si>
    <t>DTSprague@austin.utexas.edu</t>
  </si>
  <si>
    <t>Ellen Nystrom</t>
  </si>
  <si>
    <t>nystrom@uthscsa.edu</t>
  </si>
  <si>
    <t>Gladys Chairez</t>
  </si>
  <si>
    <t>gchairez@utep.edu</t>
  </si>
  <si>
    <t>Kim Obsta</t>
  </si>
  <si>
    <t>kim.obsta@victoriacollege.edu</t>
  </si>
  <si>
    <t>Karen LaQuey</t>
  </si>
  <si>
    <t>Donnie Purvis</t>
  </si>
  <si>
    <t>dpurvis@wc.edu</t>
  </si>
  <si>
    <t>Marian Giesecke</t>
  </si>
  <si>
    <t>mgiesecke@wtamu.edu</t>
  </si>
  <si>
    <t>Corliss Cooper</t>
  </si>
  <si>
    <t>Associate Director of Financial Aid</t>
  </si>
  <si>
    <t>ccooper@wileyc.edu</t>
  </si>
  <si>
    <t>903-927-3252</t>
  </si>
  <si>
    <t>Annabelle.Smith@ctcd.edu</t>
  </si>
  <si>
    <t>Araceli Alvarez</t>
  </si>
  <si>
    <t>araceli.alvarez@uth.tmc.edu</t>
  </si>
  <si>
    <t>713-500-3871</t>
  </si>
  <si>
    <t>Carol Cromie</t>
  </si>
  <si>
    <t>cacromie@utmb.edu</t>
  </si>
  <si>
    <t>Emily Sillcocks</t>
  </si>
  <si>
    <t>esillcocks@stcl.edu</t>
  </si>
  <si>
    <t>Meghann Nash</t>
  </si>
  <si>
    <t>mnash@gc.edu</t>
  </si>
  <si>
    <t>SANDRA GUZMAN</t>
  </si>
  <si>
    <t>DIRECTOR</t>
  </si>
  <si>
    <t>SGUZMAN@COM.EDU</t>
  </si>
  <si>
    <t>Executive District Director of Financial Aid</t>
  </si>
  <si>
    <t>cbutler@dcccd.edu</t>
  </si>
  <si>
    <t>214-378-1772</t>
  </si>
  <si>
    <t>956-326-2213</t>
  </si>
  <si>
    <t>M. Beth Tolan</t>
  </si>
  <si>
    <t>bnt031000@utdallas.edu</t>
  </si>
  <si>
    <t>Joseph Sanchez</t>
  </si>
  <si>
    <t>joseph.sanchez@unthsc.edu</t>
  </si>
  <si>
    <t>817-735-2522</t>
  </si>
  <si>
    <t>Yolanda Ramos</t>
  </si>
  <si>
    <t>yramos@midland.edu</t>
  </si>
  <si>
    <t>Melet Leafgreen</t>
  </si>
  <si>
    <t>melet.leafgreen@utsouthwestern.edu</t>
  </si>
  <si>
    <t>Melissa Elliott</t>
  </si>
  <si>
    <t>mjelliott@vernoncollege.edu</t>
  </si>
  <si>
    <t>Ines Lopez</t>
  </si>
  <si>
    <t>ivelazco@epcc.edu</t>
  </si>
  <si>
    <t>915-831-2659</t>
  </si>
  <si>
    <t>Marcus Wilson</t>
  </si>
  <si>
    <t>Managing Director, Financial Aid</t>
  </si>
  <si>
    <t>marcus.wilson@ttuhsc.edu</t>
  </si>
  <si>
    <t>806.743.3025</t>
  </si>
  <si>
    <t>Jeannie Gage</t>
  </si>
  <si>
    <t>jeannie.gage@tamucc.edu</t>
  </si>
  <si>
    <t>361-825-2332</t>
  </si>
  <si>
    <t>slapinski@uttyler.edu</t>
  </si>
  <si>
    <t>Executive Director Financial Aid</t>
  </si>
  <si>
    <t>nolan@uhcl.edu</t>
  </si>
  <si>
    <t>281-283-2492</t>
  </si>
  <si>
    <t>Jason Briseno</t>
  </si>
  <si>
    <t>jbrisen2@austincc.edu</t>
  </si>
  <si>
    <t>512-223-7550</t>
  </si>
  <si>
    <t>LaTasha Goudeau</t>
  </si>
  <si>
    <t>goudeaul@uhd.edu</t>
  </si>
  <si>
    <t>Lashon Williams</t>
  </si>
  <si>
    <t>williamslb@uhv.edu</t>
  </si>
  <si>
    <t>Kim Irvin</t>
  </si>
  <si>
    <t>kirvin@ntcc.edu</t>
  </si>
  <si>
    <t>Sharon Thibodeaux</t>
  </si>
  <si>
    <t>thibodeauxsd1@lamarpa.edu</t>
  </si>
  <si>
    <t>409-984-6200</t>
  </si>
  <si>
    <t>kerry.olson@lsco.edu</t>
  </si>
  <si>
    <t>Alan Pixley</t>
  </si>
  <si>
    <t>Michael Fuller</t>
  </si>
  <si>
    <t>Director of Financial Aid and Veteran Services</t>
  </si>
  <si>
    <t>mfuller@tamut.edu</t>
  </si>
  <si>
    <t>903.223.3060</t>
  </si>
  <si>
    <t>jmiguel@southtexascollege.edu</t>
  </si>
  <si>
    <t>Linda Korns</t>
  </si>
  <si>
    <t>ldkorns@lit.edu</t>
  </si>
  <si>
    <t>409-839-2022</t>
  </si>
  <si>
    <t>Irene Montalvo</t>
  </si>
  <si>
    <t>Director, Student Financial Assistance</t>
  </si>
  <si>
    <t>i.montalvo@tamuct.edu</t>
  </si>
  <si>
    <t>254-501-5852</t>
  </si>
  <si>
    <t>garrick.hildebrand@untdallas.edu</t>
  </si>
  <si>
    <t>972-780-3678</t>
  </si>
  <si>
    <t>512-475-6808</t>
  </si>
  <si>
    <t>Steven Aguilar</t>
  </si>
  <si>
    <t>Scott Moore</t>
  </si>
  <si>
    <t>Grayson College</t>
  </si>
  <si>
    <t>College of the Mainland Community College District</t>
  </si>
  <si>
    <t>Blinn College District</t>
  </si>
  <si>
    <t>Alamo Community College - San Antonio College</t>
  </si>
  <si>
    <t>Alamo Community College - Palo Alto College</t>
  </si>
  <si>
    <t>Alamo Community College - Northwest Vista College</t>
  </si>
  <si>
    <t>Alamo Community College - Northeast Lakeview College</t>
  </si>
  <si>
    <t>Institution FICE Code:</t>
  </si>
  <si>
    <t>COLLEGE OF THE MAINLAND</t>
  </si>
  <si>
    <t>UT Southwestern Medical Center</t>
  </si>
  <si>
    <t xml:space="preserve">** Calculation includes a rounded number  </t>
  </si>
  <si>
    <t xml:space="preserve">Odessa College </t>
  </si>
  <si>
    <t>FY2019
Full-Time Eligible Recipients</t>
  </si>
  <si>
    <t>FY2019
3/4-Time Eligible Recipients</t>
  </si>
  <si>
    <t>FY2019
Half-Time* Eligible Recipients</t>
  </si>
  <si>
    <t>Preliminary  
FY2021
Allocation**</t>
  </si>
  <si>
    <t>Date Received:</t>
  </si>
  <si>
    <t>Select the appropriate response for the Work-Study Student Mentorship Program (WSMP), according to institutional type. If the institution is not eligible to participate in this program based on the institution type, please select N/A.</t>
  </si>
  <si>
    <t>thomas.ratliff@acu.edu</t>
  </si>
  <si>
    <t xml:space="preserve">Austin College </t>
  </si>
  <si>
    <t>LAURIE COULTER</t>
  </si>
  <si>
    <t>A.V.P. Inst Enrollment and Exec Director of Financial Aid</t>
  </si>
  <si>
    <t>254-710-8647</t>
  </si>
  <si>
    <t>LaChelle Davenport</t>
  </si>
  <si>
    <t>ldavenport@hbu.edu</t>
  </si>
  <si>
    <t>klaquey@hputx.edu</t>
  </si>
  <si>
    <t>325-649-8015</t>
  </si>
  <si>
    <t>BrySondra Williams</t>
  </si>
  <si>
    <t>bwwilliams@htu.edu</t>
  </si>
  <si>
    <t>512-505-3031</t>
  </si>
  <si>
    <t>Paul Galyean</t>
  </si>
  <si>
    <t>903-730-4890 ext. 2410</t>
  </si>
  <si>
    <t>806-720-7178</t>
  </si>
  <si>
    <t>Joel Depue</t>
  </si>
  <si>
    <t>jdepue@parker.edu</t>
  </si>
  <si>
    <t>972-438-6932</t>
  </si>
  <si>
    <t>Interim Financial Aid Director</t>
  </si>
  <si>
    <t>214-379-5438</t>
  </si>
  <si>
    <t>Executive Director, University Financial Aid Services</t>
  </si>
  <si>
    <t>aew1@rice.edu</t>
  </si>
  <si>
    <t>Schreiner Univeristy</t>
  </si>
  <si>
    <t>Director, of Financial Services</t>
  </si>
  <si>
    <t>L. Marc Peterson</t>
  </si>
  <si>
    <t>214-768-3016</t>
  </si>
  <si>
    <t>Senior Director</t>
  </si>
  <si>
    <t>Dr. Joyce M. Cathey</t>
  </si>
  <si>
    <t>Comptroller, Fiscal Officer</t>
  </si>
  <si>
    <t>joyce.cathey@swcc.edu</t>
  </si>
  <si>
    <t>972-524-3341 ext 140</t>
  </si>
  <si>
    <t>Jennifer Beck</t>
  </si>
  <si>
    <t>512-448-8516</t>
  </si>
  <si>
    <t>Marivel T. Ojeda</t>
  </si>
  <si>
    <t>Director of Financial Assistance and Enrollment Operations</t>
  </si>
  <si>
    <t>mojeda@stmarytx.edu</t>
  </si>
  <si>
    <t>Arthur Goudeau</t>
  </si>
  <si>
    <t>agoudeau@txchiro.edu</t>
  </si>
  <si>
    <t>Erica Miller</t>
  </si>
  <si>
    <t>emiller@tlu.edu</t>
  </si>
  <si>
    <t>Cynthia M. Marshall-Biggins</t>
  </si>
  <si>
    <t>Vice President for Student Affairs</t>
  </si>
  <si>
    <t>cmarshall-biggins@texascollege.edu</t>
  </si>
  <si>
    <t>903-593-8311 ext 2267</t>
  </si>
  <si>
    <t>254 295 4515</t>
  </si>
  <si>
    <t>713.525.2151</t>
  </si>
  <si>
    <t>University of the Incarnate Word</t>
  </si>
  <si>
    <t>Christy Miller</t>
  </si>
  <si>
    <t>millerc@wbu.edu</t>
  </si>
  <si>
    <t>806-291-3526</t>
  </si>
  <si>
    <t>Gabriela Leon</t>
  </si>
  <si>
    <t>gleon@alvincollege.edu</t>
  </si>
  <si>
    <t>Glenn Goforth</t>
  </si>
  <si>
    <t>ggoforth@angelina.edu</t>
  </si>
  <si>
    <t>Executive Director Student Assistance and Veterans Affairs</t>
  </si>
  <si>
    <t>Dean, Financial Aid and Scholarships</t>
  </si>
  <si>
    <t>Daniel Yarritu</t>
  </si>
  <si>
    <t>daniel.yarritu@brazosport.edu</t>
  </si>
  <si>
    <t>Annabelle L. Smith</t>
  </si>
  <si>
    <t>Assoc. Dean OSFA/VA</t>
  </si>
  <si>
    <t>apixley@collin.edu</t>
  </si>
  <si>
    <t>972-758-3842</t>
  </si>
  <si>
    <t>Cynthia Butler</t>
  </si>
  <si>
    <t>Erika Williams</t>
  </si>
  <si>
    <t>Associate Director</t>
  </si>
  <si>
    <t>ewilliams9@delmar.edu</t>
  </si>
  <si>
    <t>361-695-1295</t>
  </si>
  <si>
    <t>Kpustejovsky@hillcollege.edu</t>
  </si>
  <si>
    <t>JoEllen Soucier</t>
  </si>
  <si>
    <t>joellen.soucier@hccs.edu</t>
  </si>
  <si>
    <t>Lone Star College System</t>
  </si>
  <si>
    <t>Zena Williams</t>
  </si>
  <si>
    <t>Executive Director of Financial Aid, System Operations</t>
  </si>
  <si>
    <t>zena.williams@lonestar.edu</t>
  </si>
  <si>
    <t>281-290-3660</t>
  </si>
  <si>
    <t>McLennan Community college</t>
  </si>
  <si>
    <t>Director of Student Financial</t>
  </si>
  <si>
    <t>Sr Director of Financial Aid</t>
  </si>
  <si>
    <t>Alan Ahmad</t>
  </si>
  <si>
    <t>Director of Compliance, Student Financial Aid</t>
  </si>
  <si>
    <t>Dean of Enrollment Management</t>
  </si>
  <si>
    <t>Director, Financial AId</t>
  </si>
  <si>
    <t>Director of Financial aid</t>
  </si>
  <si>
    <t>Director of Compliance, Financial Aid</t>
  </si>
  <si>
    <t xml:space="preserve">South Texas College </t>
  </si>
  <si>
    <t>Juan Miguel</t>
  </si>
  <si>
    <t>Director of Compliane</t>
  </si>
  <si>
    <t>817-515-1785</t>
  </si>
  <si>
    <t>Esiquia Tillie Flores</t>
  </si>
  <si>
    <t>esiquia.flores@tsc.edu</t>
  </si>
  <si>
    <t>(956) 295-3622</t>
  </si>
  <si>
    <t>Trinity Valley Community college</t>
  </si>
  <si>
    <t>Tonya Richardson-Dean</t>
  </si>
  <si>
    <t>tonya.dean@tvcc.edu</t>
  </si>
  <si>
    <t>903-675-6387</t>
  </si>
  <si>
    <t>Tevian Sides</t>
  </si>
  <si>
    <t>tevian.sides@wtc.edu</t>
  </si>
  <si>
    <t>325-574-7639</t>
  </si>
  <si>
    <t>Leslie Kolojaco</t>
  </si>
  <si>
    <t>kolojacol@wcjc.edu</t>
  </si>
  <si>
    <t>979-532-6346</t>
  </si>
  <si>
    <t>Texas A&amp;M University Health Science Center</t>
  </si>
  <si>
    <t>Texas Tech Health Sciences Center El Paso</t>
  </si>
  <si>
    <t>Ron Williams</t>
  </si>
  <si>
    <t>ron.williams@ttuhsc.edu</t>
  </si>
  <si>
    <t>TTU Health Sciences Center</t>
  </si>
  <si>
    <t>University of Texas Health Science Center at Houston</t>
  </si>
  <si>
    <t>University of Texas Health Science Center at San Antonio</t>
  </si>
  <si>
    <t>University of Texas Health Science Center at Tyler</t>
  </si>
  <si>
    <t>UT MD Anderson Cancer Center</t>
  </si>
  <si>
    <t>Lamar State College Orange</t>
  </si>
  <si>
    <t>Kerry Olson</t>
  </si>
  <si>
    <t>jackie.adler@tstc.edu</t>
  </si>
  <si>
    <t>Bethany Iñesta Bowman</t>
  </si>
  <si>
    <t>bbowman1@lamar.edu</t>
  </si>
  <si>
    <t>Kathy Browning</t>
  </si>
  <si>
    <t>Interim Director</t>
  </si>
  <si>
    <t>936-261-1205</t>
  </si>
  <si>
    <t>Director of Financial Aid &amp; Scholarships Office</t>
  </si>
  <si>
    <t>H. Rachele Garrett</t>
  </si>
  <si>
    <t>Director, Office of Financial Aid &amp; Scholarships</t>
  </si>
  <si>
    <t>Kathy Wright</t>
  </si>
  <si>
    <t>Executive Director, Student Financial Assistance Services</t>
  </si>
  <si>
    <t>Texas A&amp;M - San Antonio</t>
  </si>
  <si>
    <t>Phillip W.W.D. Rodgers, Sr.</t>
  </si>
  <si>
    <t>Director, Student Financial Aid &amp; Scholarships</t>
  </si>
  <si>
    <t>prodgers@tamusa.edu</t>
  </si>
  <si>
    <t>Laura Elizondo</t>
  </si>
  <si>
    <t>laura@tamiu.edu</t>
  </si>
  <si>
    <t>Texas A&amp;M University - Commerce</t>
  </si>
  <si>
    <t>Lester McKenzie</t>
  </si>
  <si>
    <t>lester.mckenzie@tamac.edu</t>
  </si>
  <si>
    <t>903.886.5091</t>
  </si>
  <si>
    <t>Texas A&amp;M University College Station</t>
  </si>
  <si>
    <t>979 458-5311</t>
  </si>
  <si>
    <t>Texas A&amp;M University Galveston</t>
  </si>
  <si>
    <t>Linda Ballard</t>
  </si>
  <si>
    <t>Director (FAS)</t>
  </si>
  <si>
    <t>Shannon Venezia</t>
  </si>
  <si>
    <t>Managing Director</t>
  </si>
  <si>
    <t>shannon.venezia@ttu.edu</t>
  </si>
  <si>
    <t>Lacey Thompson</t>
  </si>
  <si>
    <t>LThompson20@twu.edu</t>
  </si>
  <si>
    <t>940-898-3051</t>
  </si>
  <si>
    <t>Director, Customer Service and Financial Literacy</t>
  </si>
  <si>
    <t>Director, Scholarships and Financial Aid</t>
  </si>
  <si>
    <t>samoore4@central.uh.edu</t>
  </si>
  <si>
    <t>832/842-3730</t>
  </si>
  <si>
    <t>Holly Nolan</t>
  </si>
  <si>
    <t>Executive Director, Financial Aid</t>
  </si>
  <si>
    <t>Director, financial Aid</t>
  </si>
  <si>
    <t>(361) 570-4128</t>
  </si>
  <si>
    <t>Garrick D. Hildebrand</t>
  </si>
  <si>
    <t>University of Texas at dallas</t>
  </si>
  <si>
    <t>Senior Director of Financail Aid</t>
  </si>
  <si>
    <t>972-883-4037</t>
  </si>
  <si>
    <t>University of Texas at San Antonio</t>
  </si>
  <si>
    <t>Arnold Trejo</t>
  </si>
  <si>
    <t>Executive Director Financial Aid and Scholarships</t>
  </si>
  <si>
    <t>arnold.trejo@utsa.edu</t>
  </si>
  <si>
    <t>210-458-3061</t>
  </si>
  <si>
    <t>Dr. Scott Lapinski</t>
  </si>
  <si>
    <t>903-530-7292</t>
  </si>
  <si>
    <t>University of Texas Permian Basin</t>
  </si>
  <si>
    <t>Champella Milton</t>
  </si>
  <si>
    <t>Associate Director Financial Aid</t>
  </si>
  <si>
    <t>milton_c@utpb.edu</t>
  </si>
  <si>
    <t>University of Texas Rio Grande Valley</t>
  </si>
  <si>
    <t>Susana Hernandez</t>
  </si>
  <si>
    <t>Assistant Director</t>
  </si>
  <si>
    <t>Susana.hernandez@utrgv.edu</t>
  </si>
  <si>
    <t>956-665-7093</t>
  </si>
  <si>
    <t>College Student Budgets (CSB)</t>
  </si>
  <si>
    <t>FY 2020 In-District Average COA for Community Colleges</t>
  </si>
  <si>
    <t>Source:  CSB</t>
  </si>
  <si>
    <t>Run date:  01/13/2020</t>
  </si>
  <si>
    <t xml:space="preserve">Statewide Average:  </t>
  </si>
  <si>
    <t xml:space="preserve">Statewide Nonzero Average:  </t>
  </si>
  <si>
    <t>Fiscal_Year</t>
  </si>
  <si>
    <t>Inst_Name</t>
  </si>
  <si>
    <t>InDistTuition</t>
  </si>
  <si>
    <t>InDistFees</t>
  </si>
  <si>
    <t>InDistTuitFees</t>
  </si>
  <si>
    <t>BooksSupplies</t>
  </si>
  <si>
    <t>RoomOff</t>
  </si>
  <si>
    <t>TransOff</t>
  </si>
  <si>
    <t>PersonalOff</t>
  </si>
  <si>
    <t>Total COA</t>
  </si>
  <si>
    <t>2019 - 2020</t>
  </si>
  <si>
    <t>000309</t>
  </si>
  <si>
    <t>000307</t>
  </si>
  <si>
    <t>023413</t>
  </si>
  <si>
    <t>009163</t>
  </si>
  <si>
    <t>Alamo Community College - St. Philip's College</t>
  </si>
  <si>
    <t>003608</t>
  </si>
  <si>
    <t>003539</t>
  </si>
  <si>
    <t>003540</t>
  </si>
  <si>
    <t>006661</t>
  </si>
  <si>
    <t>012015</t>
  </si>
  <si>
    <t>003549</t>
  </si>
  <si>
    <t>007857</t>
  </si>
  <si>
    <t>004003</t>
  </si>
  <si>
    <t>003553</t>
  </si>
  <si>
    <t>003554</t>
  </si>
  <si>
    <t>003546</t>
  </si>
  <si>
    <t>007096</t>
  </si>
  <si>
    <t>023614</t>
  </si>
  <si>
    <t>Dallas County Community College - Cedar Valley College</t>
  </si>
  <si>
    <t>003561</t>
  </si>
  <si>
    <t>003563</t>
  </si>
  <si>
    <t>010387</t>
  </si>
  <si>
    <t>003568</t>
  </si>
  <si>
    <t>006662</t>
  </si>
  <si>
    <t>003570</t>
  </si>
  <si>
    <t>003573</t>
  </si>
  <si>
    <t>Houston Community College System</t>
  </si>
  <si>
    <t>010633</t>
  </si>
  <si>
    <t>003574</t>
  </si>
  <si>
    <t>003580</t>
  </si>
  <si>
    <t>003582</t>
  </si>
  <si>
    <t>003583</t>
  </si>
  <si>
    <t>011145</t>
  </si>
  <si>
    <t>003590</t>
  </si>
  <si>
    <t>009797</t>
  </si>
  <si>
    <t>003593</t>
  </si>
  <si>
    <t>003558</t>
  </si>
  <si>
    <t>023154</t>
  </si>
  <si>
    <t>003596</t>
  </si>
  <si>
    <t>003600</t>
  </si>
  <si>
    <t>003601</t>
  </si>
  <si>
    <t>003603</t>
  </si>
  <si>
    <t>003609</t>
  </si>
  <si>
    <t>003611</t>
  </si>
  <si>
    <t>031034</t>
  </si>
  <si>
    <t>003614</t>
  </si>
  <si>
    <t>003626</t>
  </si>
  <si>
    <t>003627</t>
  </si>
  <si>
    <t>003628</t>
  </si>
  <si>
    <t>003643</t>
  </si>
  <si>
    <t>003572</t>
  </si>
  <si>
    <t>003648</t>
  </si>
  <si>
    <t>010060</t>
  </si>
  <si>
    <t>003662</t>
  </si>
  <si>
    <t>003664</t>
  </si>
  <si>
    <t>009549</t>
  </si>
  <si>
    <t>003668</t>
  </si>
  <si>
    <t>TCWS 2021 Allocation</t>
  </si>
  <si>
    <t>Enrolled as undergraduates either half-time, three-quarter-time or full-time (FAD data element #42 = 1,2,3</t>
  </si>
  <si>
    <t>Have a 9-month Expected Family Contribution &lt;= $16,829</t>
  </si>
  <si>
    <t>FY2019 Part-time Students (combined FY2019 3/4-Time and Half-Time)</t>
  </si>
  <si>
    <t>Public Health-Related</t>
  </si>
  <si>
    <t>Public Community Colleges</t>
  </si>
  <si>
    <t>FY2021 Preliminary Texas College Work-Study Student Mentorship Allocations</t>
  </si>
  <si>
    <t xml:space="preserve">RULE §22.133 Allocation and Disbursement of Funds </t>
  </si>
  <si>
    <t xml:space="preserve">(a) Allocations. Allocations for the Texas College Work-Study Program are to be determined on an annual basis as follows: 
  (1) All eligible institutions will be invited to participate; those choosing not to participate will be left out of the calculations for the relevant year. 
   (2) The allocation base for each institution choosing to participate will be the number of students it reported in the most recent financial aid database report who met the following criteria: 
    (A) were classified as Texas residents; 
     (B) were enrolled at least half-time, with full-time students weighted as 1 and part-time students weighted as .5; 
     (C) completed either the FAFSA or TASFA; and 
     (D) have a 9-month Expected Family Contribution less than the simple average in-district 9-month cost of attendance for community college students enrolled for 30 semester credit hours while living off campus, as reported in the most recent year's College Student Budget Report. 
   (3) Each institution's share of the available funds will equal its share of the state-wide total of students who meet the criteria in paragraph (2) of this subsection. 
 (b) Verification of Data. Allocation calculations will be shared with all participating institutions for comment and verification prior to final posting and the institutions will be given 10 working days, beginning the day of the notice's distribution and excluding State holidays, to confirm that the allocation report accurately reflects the data they submitted or to advise Board staff of any inaccuracies. </t>
  </si>
  <si>
    <t>TX TECH HSC-EL PASO</t>
  </si>
  <si>
    <t>The University of Texas at Permian Basin</t>
  </si>
  <si>
    <t xml:space="preserve">The University of Texas M.D. Anderson Cancer Center </t>
  </si>
  <si>
    <t xml:space="preserve">The University of Texas Health Science Center  at Houston </t>
  </si>
  <si>
    <t>The University of Texas Health Science Center at Tyler</t>
  </si>
  <si>
    <t>The University of Texas Health Science Center at  San Antonio</t>
  </si>
  <si>
    <t>University of North Texas Health Science Center at Forth Worth</t>
  </si>
  <si>
    <t>The University of Texas Southwestern Medical Center</t>
  </si>
  <si>
    <t>Texas A&amp;M Health Science Center</t>
  </si>
  <si>
    <t>Texas Tech University Health Sciences Center at El Paso</t>
  </si>
  <si>
    <t>Texas Tech Univ. Health Science Center</t>
  </si>
  <si>
    <t xml:space="preserve">Cisco College </t>
  </si>
  <si>
    <t xml:space="preserve">College of the Mainland </t>
  </si>
  <si>
    <t xml:space="preserve">Dallas County Community College District </t>
  </si>
  <si>
    <t>El Paso County  Community College District</t>
  </si>
  <si>
    <t>Grayson  College</t>
  </si>
  <si>
    <t xml:space="preserve">Lone Star College System </t>
  </si>
  <si>
    <t>San Jacinto College District</t>
  </si>
  <si>
    <t>St. Mary's University of San Antonio</t>
  </si>
  <si>
    <t>University of Texas-Rio Grande Valley</t>
  </si>
  <si>
    <t>FY2021 Appropriation***:</t>
  </si>
  <si>
    <t>Program reduction due to statewide budget reductions:</t>
  </si>
  <si>
    <t>Revised FY 2021 Available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</si>
</sst>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000000"/>
    <numFmt numFmtId="165" formatCode="_(&quot;$&quot;* #,##0_);_(&quot;$&quot;* \(#,##0\);_(&quot;$&quot;* &quot;-&quot;??_);_(@_)"/>
    <numFmt numFmtId="166" formatCode="0.000%"/>
    <numFmt numFmtId="167" formatCode="&quot;$&quot;#,##0"/>
    <numFmt numFmtId="168" formatCode="[&lt;=9999999]###\-####;\(###\)\ ###\-####"/>
  </numFmts>
  <fonts count="26" x14ac:knownFonts="1">
    <font>
      <sz val="11"/>
      <color theme="1"/>
      <name val="Calibri"/>
      <family val="2"/>
      <scheme val="minor"/>
    </font>
    <font>
      <sz val="11"/>
      <color theme="1"/>
      <name val="Calibri"/>
      <family val="2"/>
      <scheme val="minor"/>
    </font>
    <font>
      <b/>
      <sz val="14"/>
      <name val="Tahoma"/>
      <family val="2"/>
    </font>
    <font>
      <b/>
      <sz val="10"/>
      <color theme="1"/>
      <name val="Tahoma"/>
      <family val="2"/>
    </font>
    <font>
      <sz val="10"/>
      <name val="Tahoma"/>
      <family val="2"/>
    </font>
    <font>
      <sz val="10"/>
      <color theme="1"/>
      <name val="Tahoma"/>
      <family val="2"/>
    </font>
    <font>
      <b/>
      <sz val="11"/>
      <name val="Tahoma"/>
      <family val="2"/>
    </font>
    <font>
      <sz val="11"/>
      <color theme="1"/>
      <name val="Tahoma"/>
      <family val="2"/>
    </font>
    <font>
      <sz val="11"/>
      <name val="Tahoma"/>
      <family val="2"/>
    </font>
    <font>
      <b/>
      <sz val="11"/>
      <color theme="1"/>
      <name val="Tahoma"/>
      <family val="2"/>
    </font>
    <font>
      <sz val="11"/>
      <color rgb="FF000000"/>
      <name val="Tahoma"/>
      <family val="2"/>
    </font>
    <font>
      <sz val="11"/>
      <color rgb="FF002060"/>
      <name val="Tahoma"/>
      <family val="2"/>
    </font>
    <font>
      <b/>
      <sz val="11"/>
      <name val="Calibri"/>
      <family val="2"/>
      <scheme val="minor"/>
    </font>
    <font>
      <b/>
      <sz val="11"/>
      <color theme="1"/>
      <name val="Calibri"/>
      <family val="2"/>
      <scheme val="minor"/>
    </font>
    <font>
      <sz val="12"/>
      <name val="Tahoma"/>
      <family val="2"/>
    </font>
    <font>
      <sz val="11"/>
      <name val="Calibri"/>
      <family val="2"/>
      <scheme val="minor"/>
    </font>
    <font>
      <b/>
      <sz val="14"/>
      <color rgb="FFFF0000"/>
      <name val="Calibri"/>
      <family val="2"/>
    </font>
    <font>
      <b/>
      <u/>
      <sz val="14"/>
      <color theme="1"/>
      <name val="Calibri"/>
      <family val="2"/>
      <scheme val="minor"/>
    </font>
    <font>
      <sz val="12"/>
      <color theme="1"/>
      <name val="Calibri"/>
      <family val="2"/>
      <scheme val="minor"/>
    </font>
    <font>
      <b/>
      <sz val="12"/>
      <name val="Tahoma"/>
      <family val="2"/>
    </font>
    <font>
      <b/>
      <sz val="12"/>
      <color rgb="FFFF0000"/>
      <name val="Tahoma"/>
      <family val="2"/>
    </font>
    <font>
      <strike/>
      <sz val="11"/>
      <color theme="1"/>
      <name val="Calibri"/>
      <family val="2"/>
      <scheme val="minor"/>
    </font>
    <font>
      <b/>
      <sz val="12"/>
      <color theme="1"/>
      <name val="Tahoma"/>
      <family val="2"/>
    </font>
    <font>
      <sz val="10"/>
      <color indexed="8"/>
      <name val="Arial"/>
      <family val="2"/>
    </font>
    <font>
      <b/>
      <sz val="11"/>
      <color indexed="8"/>
      <name val="Tahoma"/>
      <family val="2"/>
    </font>
    <font>
      <sz val="11"/>
      <color indexed="8"/>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0.14999847407452621"/>
        <bgColor indexed="0"/>
      </patternFill>
    </fill>
  </fills>
  <borders count="29">
    <border>
      <left/>
      <right/>
      <top/>
      <bottom/>
      <diagonal/>
    </border>
    <border>
      <left style="medium">
        <color indexed="64"/>
      </left>
      <right/>
      <top/>
      <bottom style="medium">
        <color indexed="64"/>
      </bottom>
      <diagonal/>
    </border>
    <border>
      <left/>
      <right/>
      <top/>
      <bottom style="medium">
        <color indexed="64"/>
      </bottom>
      <diagonal/>
    </border>
    <border>
      <left/>
      <right/>
      <top/>
      <bottom style="double">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0" tint="-0.249977111117893"/>
      </top>
      <bottom style="thin">
        <color theme="0" tint="-0.249977111117893"/>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theme="0" tint="-0.249977111117893"/>
      </top>
      <bottom style="double">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theme="0" tint="-0.249977111117893"/>
      </bottom>
      <diagonal/>
    </border>
    <border>
      <left/>
      <right style="medium">
        <color indexed="64"/>
      </right>
      <top style="thin">
        <color theme="0" tint="-0.249977111117893"/>
      </top>
      <bottom style="double">
        <color indexed="64"/>
      </bottom>
      <diagonal/>
    </border>
    <border>
      <left/>
      <right style="medium">
        <color indexed="64"/>
      </right>
      <top style="thin">
        <color theme="0" tint="-0.249977111117893"/>
      </top>
      <bottom style="thin">
        <color theme="0" tint="-0.249977111117893"/>
      </bottom>
      <diagonal/>
    </border>
    <border>
      <left/>
      <right style="medium">
        <color indexed="64"/>
      </right>
      <top/>
      <bottom style="double">
        <color indexed="64"/>
      </bottom>
      <diagonal/>
    </border>
    <border>
      <left/>
      <right style="medium">
        <color indexed="64"/>
      </right>
      <top style="double">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22"/>
      </left>
      <right style="thin">
        <color indexed="22"/>
      </right>
      <top style="thin">
        <color indexed="22"/>
      </top>
      <bottom style="thin">
        <color indexed="22"/>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5" fillId="0" borderId="0"/>
    <xf numFmtId="0" fontId="23" fillId="0" borderId="0"/>
  </cellStyleXfs>
  <cellXfs count="171">
    <xf numFmtId="0" fontId="0" fillId="0" borderId="0" xfId="0"/>
    <xf numFmtId="44" fontId="7" fillId="0" borderId="0" xfId="3" applyFont="1" applyAlignment="1">
      <alignment horizontal="left"/>
    </xf>
    <xf numFmtId="0" fontId="7" fillId="0" borderId="0" xfId="0" applyFont="1" applyAlignment="1">
      <alignment horizontal="left"/>
    </xf>
    <xf numFmtId="0" fontId="7" fillId="0" borderId="0" xfId="0" applyFont="1" applyFill="1" applyAlignment="1">
      <alignment horizontal="left"/>
    </xf>
    <xf numFmtId="44" fontId="6" fillId="3" borderId="9" xfId="3" applyFont="1" applyFill="1" applyBorder="1" applyAlignment="1">
      <alignment horizontal="left"/>
    </xf>
    <xf numFmtId="3" fontId="0" fillId="0" borderId="13" xfId="0" applyNumberFormat="1" applyBorder="1" applyAlignment="1">
      <alignment vertical="top" wrapText="1"/>
    </xf>
    <xf numFmtId="0" fontId="0" fillId="0" borderId="13" xfId="0" applyBorder="1" applyAlignment="1">
      <alignment vertical="top" wrapText="1"/>
    </xf>
    <xf numFmtId="0" fontId="7" fillId="0" borderId="0" xfId="0" applyFont="1" applyBorder="1" applyAlignment="1">
      <alignment horizontal="left"/>
    </xf>
    <xf numFmtId="49" fontId="6" fillId="2" borderId="4" xfId="0" applyNumberFormat="1" applyFont="1" applyFill="1" applyBorder="1" applyAlignment="1">
      <alignment horizontal="left" vertical="center"/>
    </xf>
    <xf numFmtId="49" fontId="6" fillId="3" borderId="4" xfId="0" applyNumberFormat="1" applyFont="1" applyFill="1" applyBorder="1" applyAlignment="1">
      <alignment horizontal="left" vertical="center"/>
    </xf>
    <xf numFmtId="49" fontId="8" fillId="0" borderId="0" xfId="0" applyNumberFormat="1" applyFont="1" applyBorder="1" applyAlignment="1">
      <alignment horizontal="left" vertical="center"/>
    </xf>
    <xf numFmtId="49" fontId="8" fillId="0" borderId="5" xfId="0" applyNumberFormat="1" applyFont="1" applyBorder="1" applyAlignment="1">
      <alignment horizontal="left" vertical="center"/>
    </xf>
    <xf numFmtId="49" fontId="10" fillId="0" borderId="0" xfId="0" applyNumberFormat="1" applyFont="1" applyBorder="1" applyAlignment="1">
      <alignment horizontal="left" vertical="center"/>
    </xf>
    <xf numFmtId="49" fontId="11" fillId="0" borderId="0" xfId="0" applyNumberFormat="1" applyFont="1" applyBorder="1" applyAlignment="1">
      <alignment horizontal="left" vertical="center"/>
    </xf>
    <xf numFmtId="49" fontId="4" fillId="0" borderId="0" xfId="0" applyNumberFormat="1" applyFont="1" applyBorder="1" applyAlignment="1">
      <alignment horizontal="left" vertical="center"/>
    </xf>
    <xf numFmtId="49" fontId="4" fillId="0" borderId="0" xfId="0" applyNumberFormat="1" applyFont="1" applyAlignment="1">
      <alignment horizontal="left" vertical="center"/>
    </xf>
    <xf numFmtId="44" fontId="6" fillId="2" borderId="10" xfId="3" applyFont="1" applyFill="1" applyBorder="1" applyAlignment="1">
      <alignment horizontal="left" wrapText="1"/>
    </xf>
    <xf numFmtId="0" fontId="8" fillId="3" borderId="0" xfId="0" applyFont="1" applyFill="1" applyBorder="1" applyAlignment="1">
      <alignment horizontal="left" wrapText="1"/>
    </xf>
    <xf numFmtId="0" fontId="8" fillId="0" borderId="0" xfId="0" applyFont="1" applyBorder="1" applyAlignment="1">
      <alignment horizontal="left" wrapText="1"/>
    </xf>
    <xf numFmtId="0" fontId="8" fillId="0" borderId="6" xfId="0" applyFont="1" applyBorder="1" applyAlignment="1">
      <alignment horizontal="left" wrapText="1"/>
    </xf>
    <xf numFmtId="0" fontId="8" fillId="0" borderId="0" xfId="0" applyFont="1" applyBorder="1" applyAlignment="1">
      <alignment horizontal="left" vertical="center" wrapText="1"/>
    </xf>
    <xf numFmtId="0" fontId="4" fillId="0" borderId="0" xfId="0" applyFont="1" applyBorder="1" applyAlignment="1">
      <alignment horizontal="left" wrapText="1"/>
    </xf>
    <xf numFmtId="0" fontId="4" fillId="0" borderId="0" xfId="0" applyFont="1" applyAlignment="1">
      <alignment horizontal="left" wrapText="1"/>
    </xf>
    <xf numFmtId="0" fontId="0" fillId="0" borderId="0" xfId="0" applyFont="1" applyFill="1"/>
    <xf numFmtId="0" fontId="15" fillId="0" borderId="0" xfId="0" applyFont="1" applyFill="1"/>
    <xf numFmtId="44" fontId="7" fillId="0" borderId="17" xfId="3" applyFont="1" applyBorder="1" applyAlignment="1">
      <alignment horizontal="left"/>
    </xf>
    <xf numFmtId="44" fontId="7" fillId="0" borderId="18" xfId="3" applyFont="1" applyBorder="1" applyAlignment="1">
      <alignment horizontal="left"/>
    </xf>
    <xf numFmtId="0" fontId="8" fillId="0" borderId="0" xfId="0" applyFont="1" applyFill="1" applyBorder="1" applyAlignment="1">
      <alignment horizontal="left" wrapText="1"/>
    </xf>
    <xf numFmtId="49" fontId="6" fillId="0" borderId="0" xfId="0" applyNumberFormat="1" applyFont="1" applyFill="1" applyBorder="1" applyAlignment="1">
      <alignment horizontal="left" vertical="center"/>
    </xf>
    <xf numFmtId="49" fontId="6" fillId="2" borderId="0" xfId="0" applyNumberFormat="1" applyFont="1" applyFill="1" applyBorder="1" applyAlignment="1">
      <alignment horizontal="left" vertical="center"/>
    </xf>
    <xf numFmtId="0" fontId="6" fillId="2" borderId="0" xfId="0" applyFont="1" applyFill="1" applyBorder="1" applyAlignment="1">
      <alignment wrapText="1"/>
    </xf>
    <xf numFmtId="44" fontId="9" fillId="0" borderId="15" xfId="3" applyFont="1" applyFill="1" applyBorder="1" applyAlignment="1">
      <alignment horizontal="left"/>
    </xf>
    <xf numFmtId="44" fontId="7" fillId="2" borderId="15" xfId="3" applyFont="1" applyFill="1" applyBorder="1" applyAlignment="1">
      <alignment horizontal="left"/>
    </xf>
    <xf numFmtId="44" fontId="7" fillId="0" borderId="19" xfId="3" applyFont="1" applyBorder="1" applyAlignment="1">
      <alignment horizontal="left"/>
    </xf>
    <xf numFmtId="44" fontId="7" fillId="0" borderId="19" xfId="3" applyFont="1" applyFill="1" applyBorder="1" applyAlignment="1">
      <alignment horizontal="left"/>
    </xf>
    <xf numFmtId="44" fontId="7" fillId="0" borderId="20" xfId="3" applyFont="1" applyBorder="1" applyAlignment="1">
      <alignment horizontal="left"/>
    </xf>
    <xf numFmtId="44" fontId="6" fillId="0" borderId="15" xfId="3" applyFont="1" applyFill="1" applyBorder="1" applyAlignment="1">
      <alignment horizontal="left"/>
    </xf>
    <xf numFmtId="49" fontId="9" fillId="2" borderId="0" xfId="0" applyNumberFormat="1" applyFont="1" applyFill="1" applyBorder="1" applyAlignment="1">
      <alignment horizontal="left" vertical="center"/>
    </xf>
    <xf numFmtId="49" fontId="9" fillId="0" borderId="0" xfId="0" applyNumberFormat="1" applyFont="1" applyFill="1" applyBorder="1" applyAlignment="1">
      <alignment horizontal="left" vertical="center"/>
    </xf>
    <xf numFmtId="3" fontId="8" fillId="0" borderId="0" xfId="0" applyNumberFormat="1" applyFont="1" applyFill="1" applyBorder="1" applyAlignment="1">
      <alignment horizontal="left"/>
    </xf>
    <xf numFmtId="0" fontId="7" fillId="0" borderId="0" xfId="0" applyFont="1" applyFill="1" applyBorder="1" applyAlignment="1">
      <alignment horizontal="left"/>
    </xf>
    <xf numFmtId="0" fontId="8" fillId="0" borderId="3" xfId="0" applyFont="1" applyBorder="1" applyAlignment="1">
      <alignment horizontal="left" wrapText="1"/>
    </xf>
    <xf numFmtId="0" fontId="8" fillId="0" borderId="0" xfId="0" applyFont="1" applyFill="1" applyBorder="1" applyAlignment="1">
      <alignment wrapText="1"/>
    </xf>
    <xf numFmtId="0" fontId="8" fillId="0" borderId="3" xfId="0" applyFont="1" applyFill="1" applyBorder="1" applyAlignment="1">
      <alignment horizontal="left" wrapText="1"/>
    </xf>
    <xf numFmtId="0" fontId="7" fillId="0" borderId="0" xfId="0" applyFont="1" applyFill="1" applyBorder="1" applyAlignment="1">
      <alignment horizontal="left" vertical="center"/>
    </xf>
    <xf numFmtId="0" fontId="7" fillId="0" borderId="0" xfId="0" applyFont="1" applyFill="1" applyAlignment="1">
      <alignment horizontal="left" vertical="center"/>
    </xf>
    <xf numFmtId="44" fontId="9" fillId="0" borderId="0" xfId="3" applyFont="1" applyBorder="1" applyAlignment="1">
      <alignment horizontal="right"/>
    </xf>
    <xf numFmtId="44" fontId="9" fillId="0" borderId="0" xfId="3" applyFont="1" applyFill="1" applyBorder="1" applyAlignment="1">
      <alignment horizontal="right"/>
    </xf>
    <xf numFmtId="0" fontId="6" fillId="2" borderId="2" xfId="0" applyFont="1" applyFill="1" applyBorder="1" applyAlignment="1">
      <alignment horizontal="left" wrapText="1"/>
    </xf>
    <xf numFmtId="0" fontId="8" fillId="0" borderId="0" xfId="0" applyFont="1" applyBorder="1" applyAlignment="1">
      <alignment horizontal="center" wrapText="1"/>
    </xf>
    <xf numFmtId="0" fontId="8" fillId="0" borderId="0" xfId="0" applyFont="1" applyFill="1" applyBorder="1" applyAlignment="1">
      <alignment horizontal="center" wrapText="1"/>
    </xf>
    <xf numFmtId="0" fontId="8" fillId="0" borderId="3" xfId="0" applyFont="1" applyBorder="1" applyAlignment="1">
      <alignment horizontal="center" wrapText="1"/>
    </xf>
    <xf numFmtId="0" fontId="6" fillId="2" borderId="0" xfId="0" applyFont="1" applyFill="1" applyBorder="1" applyAlignment="1">
      <alignment horizontal="center" wrapText="1"/>
    </xf>
    <xf numFmtId="0" fontId="8" fillId="0" borderId="0" xfId="0" applyFont="1" applyFill="1" applyBorder="1" applyAlignment="1">
      <alignment horizontal="left"/>
    </xf>
    <xf numFmtId="0" fontId="8" fillId="0" borderId="3" xfId="0" applyFont="1" applyFill="1" applyBorder="1" applyAlignment="1">
      <alignment horizontal="center" wrapText="1"/>
    </xf>
    <xf numFmtId="44" fontId="7" fillId="0" borderId="18" xfId="3" applyFont="1" applyFill="1" applyBorder="1" applyAlignment="1">
      <alignment horizontal="left"/>
    </xf>
    <xf numFmtId="0" fontId="8" fillId="0" borderId="0" xfId="0" applyFont="1" applyFill="1" applyBorder="1" applyAlignment="1">
      <alignment horizontal="left" vertical="center" wrapText="1"/>
    </xf>
    <xf numFmtId="0" fontId="14" fillId="0" borderId="0" xfId="0" applyFont="1" applyFill="1" applyBorder="1" applyAlignment="1">
      <alignment horizontal="left" wrapText="1"/>
    </xf>
    <xf numFmtId="165" fontId="2" fillId="0" borderId="0" xfId="0" applyNumberFormat="1" applyFont="1" applyBorder="1" applyAlignment="1">
      <alignment horizontal="left" vertical="center"/>
    </xf>
    <xf numFmtId="165" fontId="7" fillId="2" borderId="0" xfId="0" applyNumberFormat="1" applyFont="1" applyFill="1" applyBorder="1" applyAlignment="1">
      <alignment horizontal="right"/>
    </xf>
    <xf numFmtId="165" fontId="7" fillId="0" borderId="0" xfId="0" applyNumberFormat="1" applyFont="1" applyBorder="1" applyAlignment="1">
      <alignment horizontal="right"/>
    </xf>
    <xf numFmtId="165" fontId="7" fillId="0" borderId="0" xfId="0" applyNumberFormat="1" applyFont="1" applyFill="1" applyBorder="1" applyAlignment="1">
      <alignment horizontal="right"/>
    </xf>
    <xf numFmtId="165" fontId="7" fillId="0" borderId="6" xfId="0" applyNumberFormat="1" applyFont="1" applyBorder="1" applyAlignment="1">
      <alignment horizontal="right"/>
    </xf>
    <xf numFmtId="165" fontId="10" fillId="0" borderId="0" xfId="0" applyNumberFormat="1" applyFont="1" applyBorder="1" applyAlignment="1">
      <alignment horizontal="right" vertical="center"/>
    </xf>
    <xf numFmtId="165" fontId="5" fillId="0" borderId="0" xfId="0" applyNumberFormat="1" applyFont="1" applyBorder="1" applyAlignment="1">
      <alignment horizontal="right"/>
    </xf>
    <xf numFmtId="165" fontId="5" fillId="0" borderId="0" xfId="0" applyNumberFormat="1" applyFont="1" applyAlignment="1">
      <alignment horizontal="right"/>
    </xf>
    <xf numFmtId="0" fontId="7" fillId="0" borderId="0" xfId="0" applyFont="1" applyBorder="1" applyAlignment="1">
      <alignment wrapText="1"/>
    </xf>
    <xf numFmtId="44" fontId="7" fillId="0" borderId="0" xfId="3" applyFont="1" applyBorder="1" applyAlignment="1">
      <alignment horizontal="left"/>
    </xf>
    <xf numFmtId="41" fontId="7" fillId="0" borderId="0" xfId="0" applyNumberFormat="1" applyFont="1" applyBorder="1" applyAlignment="1">
      <alignment horizontal="right"/>
    </xf>
    <xf numFmtId="41" fontId="7" fillId="0" borderId="3" xfId="0" applyNumberFormat="1" applyFont="1" applyBorder="1" applyAlignment="1">
      <alignment horizontal="right"/>
    </xf>
    <xf numFmtId="41" fontId="7" fillId="0" borderId="0" xfId="0" applyNumberFormat="1" applyFont="1" applyFill="1" applyBorder="1" applyAlignment="1">
      <alignment horizontal="right"/>
    </xf>
    <xf numFmtId="41" fontId="9" fillId="0" borderId="0" xfId="0" applyNumberFormat="1" applyFont="1" applyBorder="1" applyAlignment="1">
      <alignment horizontal="right"/>
    </xf>
    <xf numFmtId="41" fontId="7" fillId="2" borderId="0" xfId="0" applyNumberFormat="1" applyFont="1" applyFill="1" applyBorder="1" applyAlignment="1">
      <alignment horizontal="right"/>
    </xf>
    <xf numFmtId="41" fontId="7" fillId="0" borderId="3" xfId="0" applyNumberFormat="1" applyFont="1" applyFill="1" applyBorder="1" applyAlignment="1">
      <alignment horizontal="right"/>
    </xf>
    <xf numFmtId="41" fontId="9" fillId="0" borderId="0" xfId="0" applyNumberFormat="1" applyFont="1" applyFill="1" applyBorder="1" applyAlignment="1">
      <alignment horizontal="right"/>
    </xf>
    <xf numFmtId="41" fontId="6" fillId="0" borderId="0" xfId="0" applyNumberFormat="1" applyFont="1" applyFill="1" applyBorder="1" applyAlignment="1">
      <alignment horizontal="right"/>
    </xf>
    <xf numFmtId="41" fontId="6" fillId="3" borderId="0" xfId="0" applyNumberFormat="1" applyFont="1" applyFill="1" applyBorder="1" applyAlignment="1">
      <alignment horizontal="right"/>
    </xf>
    <xf numFmtId="41" fontId="6" fillId="2" borderId="11" xfId="0" applyNumberFormat="1" applyFont="1" applyFill="1" applyBorder="1" applyAlignment="1">
      <alignment horizontal="right"/>
    </xf>
    <xf numFmtId="165" fontId="3" fillId="0" borderId="0" xfId="0" applyNumberFormat="1" applyFont="1" applyFill="1" applyAlignment="1">
      <alignment horizontal="right"/>
    </xf>
    <xf numFmtId="41" fontId="7" fillId="0" borderId="0" xfId="0" applyNumberFormat="1" applyFont="1" applyFill="1" applyBorder="1" applyAlignment="1"/>
    <xf numFmtId="165" fontId="7" fillId="0" borderId="6" xfId="0" applyNumberFormat="1" applyFont="1" applyFill="1" applyBorder="1" applyAlignment="1">
      <alignment horizontal="right"/>
    </xf>
    <xf numFmtId="0" fontId="7" fillId="0" borderId="0" xfId="0" applyFont="1" applyFill="1" applyBorder="1" applyAlignment="1">
      <alignment wrapText="1"/>
    </xf>
    <xf numFmtId="165" fontId="5" fillId="0" borderId="0" xfId="0" applyNumberFormat="1" applyFont="1" applyFill="1" applyBorder="1" applyAlignment="1">
      <alignment horizontal="right"/>
    </xf>
    <xf numFmtId="165" fontId="5" fillId="0" borderId="0" xfId="0" applyNumberFormat="1" applyFont="1" applyFill="1" applyAlignment="1">
      <alignment horizontal="right"/>
    </xf>
    <xf numFmtId="0" fontId="3" fillId="0" borderId="0" xfId="0" applyFont="1" applyFill="1" applyAlignment="1">
      <alignment horizontal="center"/>
    </xf>
    <xf numFmtId="166" fontId="7" fillId="0" borderId="0" xfId="0" applyNumberFormat="1" applyFont="1" applyFill="1" applyBorder="1" applyAlignment="1">
      <alignment horizontal="center"/>
    </xf>
    <xf numFmtId="166" fontId="9" fillId="0" borderId="0" xfId="0" applyNumberFormat="1" applyFont="1" applyFill="1" applyBorder="1" applyAlignment="1">
      <alignment horizontal="center"/>
    </xf>
    <xf numFmtId="166" fontId="7" fillId="0" borderId="8" xfId="0" applyNumberFormat="1" applyFont="1" applyFill="1" applyBorder="1" applyAlignment="1">
      <alignment horizontal="center"/>
    </xf>
    <xf numFmtId="166" fontId="7" fillId="0" borderId="14" xfId="0" applyNumberFormat="1" applyFont="1" applyFill="1" applyBorder="1" applyAlignment="1">
      <alignment horizontal="center"/>
    </xf>
    <xf numFmtId="166" fontId="9" fillId="0" borderId="0" xfId="2" applyNumberFormat="1" applyFont="1" applyFill="1" applyBorder="1" applyAlignment="1">
      <alignment horizontal="center"/>
    </xf>
    <xf numFmtId="166" fontId="7" fillId="0" borderId="3" xfId="0" applyNumberFormat="1" applyFont="1" applyFill="1" applyBorder="1" applyAlignment="1">
      <alignment horizontal="center"/>
    </xf>
    <xf numFmtId="166" fontId="6" fillId="0" borderId="0" xfId="0" applyNumberFormat="1" applyFont="1" applyFill="1" applyBorder="1" applyAlignment="1">
      <alignment horizontal="center"/>
    </xf>
    <xf numFmtId="0" fontId="7" fillId="0" borderId="0" xfId="0" applyFont="1" applyFill="1" applyBorder="1" applyAlignment="1">
      <alignment horizontal="center"/>
    </xf>
    <xf numFmtId="0" fontId="7" fillId="0" borderId="7" xfId="0"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166" fontId="6" fillId="2" borderId="11" xfId="2" applyNumberFormat="1" applyFont="1" applyFill="1" applyBorder="1" applyAlignment="1">
      <alignment horizontal="right"/>
    </xf>
    <xf numFmtId="44" fontId="9" fillId="0" borderId="21" xfId="3" applyFont="1" applyFill="1" applyBorder="1" applyAlignment="1">
      <alignment horizontal="right"/>
    </xf>
    <xf numFmtId="165" fontId="7" fillId="2" borderId="22" xfId="0" applyNumberFormat="1" applyFont="1" applyFill="1" applyBorder="1" applyAlignment="1">
      <alignment horizontal="right"/>
    </xf>
    <xf numFmtId="0" fontId="7" fillId="2" borderId="23" xfId="0" applyFont="1" applyFill="1" applyBorder="1" applyAlignment="1">
      <alignment horizontal="left"/>
    </xf>
    <xf numFmtId="0" fontId="6" fillId="2" borderId="24" xfId="0" applyFont="1" applyFill="1" applyBorder="1" applyAlignment="1">
      <alignment wrapText="1"/>
    </xf>
    <xf numFmtId="0" fontId="6" fillId="2" borderId="22" xfId="0" applyFont="1" applyFill="1" applyBorder="1" applyAlignment="1">
      <alignment wrapText="1"/>
    </xf>
    <xf numFmtId="0" fontId="0" fillId="0" borderId="13" xfId="0" applyBorder="1"/>
    <xf numFmtId="0" fontId="13" fillId="0" borderId="13" xfId="0" applyFont="1" applyBorder="1" applyAlignment="1">
      <alignment horizontal="center" vertical="top" wrapText="1"/>
    </xf>
    <xf numFmtId="0" fontId="0" fillId="0" borderId="0" xfId="0" applyFill="1"/>
    <xf numFmtId="0" fontId="17" fillId="0" borderId="0" xfId="0" applyFont="1"/>
    <xf numFmtId="0" fontId="18" fillId="0" borderId="0" xfId="0" applyFont="1" applyAlignment="1">
      <alignment horizontal="left" vertical="top" wrapText="1"/>
    </xf>
    <xf numFmtId="0" fontId="0" fillId="0" borderId="13" xfId="0" applyFill="1" applyBorder="1"/>
    <xf numFmtId="44" fontId="7" fillId="0" borderId="17" xfId="3" applyFont="1" applyFill="1" applyBorder="1" applyAlignment="1">
      <alignment horizontal="left"/>
    </xf>
    <xf numFmtId="49" fontId="6" fillId="5" borderId="5" xfId="1" applyNumberFormat="1" applyFont="1" applyFill="1" applyBorder="1" applyAlignment="1" applyProtection="1">
      <alignment horizontal="center" wrapText="1"/>
    </xf>
    <xf numFmtId="3" fontId="12" fillId="5" borderId="5" xfId="1" applyNumberFormat="1" applyFont="1" applyFill="1" applyBorder="1" applyAlignment="1" applyProtection="1">
      <alignment horizontal="center" wrapText="1"/>
    </xf>
    <xf numFmtId="165" fontId="12" fillId="5" borderId="5" xfId="1" applyNumberFormat="1" applyFont="1" applyFill="1" applyBorder="1" applyAlignment="1" applyProtection="1">
      <alignment horizontal="center" wrapText="1"/>
    </xf>
    <xf numFmtId="165" fontId="12" fillId="5" borderId="16" xfId="1" applyNumberFormat="1" applyFont="1" applyFill="1" applyBorder="1" applyAlignment="1" applyProtection="1">
      <alignment horizontal="center" wrapText="1"/>
    </xf>
    <xf numFmtId="165" fontId="12" fillId="5" borderId="6" xfId="1" applyNumberFormat="1" applyFont="1" applyFill="1" applyBorder="1" applyAlignment="1" applyProtection="1">
      <alignment horizontal="center" wrapText="1"/>
    </xf>
    <xf numFmtId="3" fontId="12" fillId="5" borderId="16" xfId="1" applyNumberFormat="1" applyFont="1" applyFill="1" applyBorder="1" applyAlignment="1" applyProtection="1">
      <alignment horizontal="center" wrapText="1"/>
    </xf>
    <xf numFmtId="3" fontId="2" fillId="6" borderId="0" xfId="0" applyNumberFormat="1" applyFont="1" applyFill="1" applyBorder="1" applyAlignment="1">
      <alignment horizontal="left" vertical="center"/>
    </xf>
    <xf numFmtId="49" fontId="19" fillId="6" borderId="0" xfId="0" applyNumberFormat="1" applyFont="1" applyFill="1" applyBorder="1" applyAlignment="1">
      <alignment horizontal="right" wrapText="1"/>
    </xf>
    <xf numFmtId="44" fontId="20" fillId="6" borderId="0" xfId="3" applyNumberFormat="1" applyFont="1" applyFill="1" applyBorder="1" applyAlignment="1">
      <alignment horizontal="left"/>
    </xf>
    <xf numFmtId="3" fontId="2" fillId="7" borderId="0" xfId="0" applyNumberFormat="1" applyFont="1" applyFill="1" applyBorder="1" applyAlignment="1">
      <alignment horizontal="left" vertical="center"/>
    </xf>
    <xf numFmtId="3" fontId="19" fillId="7" borderId="0" xfId="0" applyNumberFormat="1" applyFont="1" applyFill="1" applyBorder="1" applyAlignment="1">
      <alignment horizontal="right"/>
    </xf>
    <xf numFmtId="165" fontId="16" fillId="0" borderId="0" xfId="3" applyNumberFormat="1" applyFont="1" applyFill="1" applyBorder="1" applyAlignment="1">
      <alignment horizontal="left"/>
    </xf>
    <xf numFmtId="0" fontId="0" fillId="0" borderId="13" xfId="0" applyNumberFormat="1" applyBorder="1"/>
    <xf numFmtId="0" fontId="0" fillId="0" borderId="13" xfId="0" applyNumberFormat="1" applyFill="1" applyBorder="1"/>
    <xf numFmtId="164" fontId="8" fillId="0" borderId="0" xfId="0" applyNumberFormat="1" applyFont="1" applyFill="1" applyBorder="1" applyAlignment="1">
      <alignment horizontal="left" vertical="center"/>
    </xf>
    <xf numFmtId="164" fontId="8" fillId="0" borderId="3" xfId="0" applyNumberFormat="1" applyFont="1" applyFill="1" applyBorder="1" applyAlignment="1">
      <alignment horizontal="left" vertical="center"/>
    </xf>
    <xf numFmtId="164" fontId="13" fillId="5" borderId="25" xfId="0" applyNumberFormat="1" applyFont="1" applyFill="1" applyBorder="1" applyAlignment="1">
      <alignment horizontal="left" vertical="top" wrapText="1"/>
    </xf>
    <xf numFmtId="14" fontId="13" fillId="5" borderId="25" xfId="0" applyNumberFormat="1" applyFont="1" applyFill="1" applyBorder="1" applyAlignment="1">
      <alignment horizontal="left" vertical="top" wrapText="1"/>
    </xf>
    <xf numFmtId="168" fontId="13" fillId="5" borderId="25" xfId="0" applyNumberFormat="1" applyFont="1" applyFill="1" applyBorder="1" applyAlignment="1">
      <alignment horizontal="left" vertical="top" wrapText="1"/>
    </xf>
    <xf numFmtId="0" fontId="13" fillId="0" borderId="25" xfId="0" applyFont="1" applyBorder="1" applyAlignment="1">
      <alignment vertical="top"/>
    </xf>
    <xf numFmtId="164" fontId="0" fillId="0" borderId="25" xfId="0" applyNumberFormat="1" applyBorder="1" applyAlignment="1">
      <alignment vertical="top"/>
    </xf>
    <xf numFmtId="14" fontId="0" fillId="0" borderId="25" xfId="0" applyNumberFormat="1" applyBorder="1" applyAlignment="1">
      <alignment horizontal="right" vertical="top"/>
    </xf>
    <xf numFmtId="0" fontId="0" fillId="0" borderId="25" xfId="0" applyBorder="1" applyAlignment="1">
      <alignment vertical="top"/>
    </xf>
    <xf numFmtId="168" fontId="0" fillId="0" borderId="25" xfId="0" applyNumberFormat="1" applyBorder="1" applyAlignment="1">
      <alignment horizontal="left" vertical="top"/>
    </xf>
    <xf numFmtId="14" fontId="0" fillId="0" borderId="25" xfId="0" applyNumberFormat="1" applyBorder="1" applyAlignment="1">
      <alignment horizontal="right" vertical="center"/>
    </xf>
    <xf numFmtId="0" fontId="0" fillId="0" borderId="25" xfId="0" applyBorder="1"/>
    <xf numFmtId="168" fontId="0" fillId="0" borderId="25" xfId="0" applyNumberFormat="1" applyBorder="1" applyAlignment="1">
      <alignment horizontal="left"/>
    </xf>
    <xf numFmtId="0" fontId="0" fillId="6" borderId="25" xfId="0" applyFill="1" applyBorder="1"/>
    <xf numFmtId="0" fontId="0" fillId="6" borderId="25" xfId="0" applyFill="1" applyBorder="1" applyAlignment="1">
      <alignment vertical="top"/>
    </xf>
    <xf numFmtId="164" fontId="0" fillId="0" borderId="25" xfId="0" applyNumberFormat="1" applyBorder="1"/>
    <xf numFmtId="0" fontId="21" fillId="0" borderId="25" xfId="0" applyFont="1" applyBorder="1" applyAlignment="1">
      <alignment vertical="top"/>
    </xf>
    <xf numFmtId="0" fontId="0" fillId="0" borderId="0" xfId="0" applyAlignment="1">
      <alignment vertical="top"/>
    </xf>
    <xf numFmtId="0" fontId="22" fillId="0" borderId="0" xfId="4" applyFont="1"/>
    <xf numFmtId="0" fontId="5" fillId="0" borderId="0" xfId="4"/>
    <xf numFmtId="0" fontId="5" fillId="0" borderId="0" xfId="4" applyAlignment="1">
      <alignment horizontal="center"/>
    </xf>
    <xf numFmtId="167" fontId="5" fillId="0" borderId="0" xfId="4" applyNumberFormat="1"/>
    <xf numFmtId="0" fontId="9" fillId="0" borderId="0" xfId="4" applyFont="1"/>
    <xf numFmtId="0" fontId="5" fillId="0" borderId="0" xfId="4" applyAlignment="1">
      <alignment horizontal="right"/>
    </xf>
    <xf numFmtId="167" fontId="3" fillId="0" borderId="0" xfId="4" applyNumberFormat="1" applyFont="1"/>
    <xf numFmtId="0" fontId="24" fillId="8" borderId="26" xfId="5" applyFont="1" applyFill="1" applyBorder="1" applyAlignment="1">
      <alignment horizontal="center"/>
    </xf>
    <xf numFmtId="167" fontId="24" fillId="8" borderId="26" xfId="5" applyNumberFormat="1" applyFont="1" applyFill="1" applyBorder="1" applyAlignment="1">
      <alignment horizontal="center"/>
    </xf>
    <xf numFmtId="167" fontId="24" fillId="8" borderId="27" xfId="5" applyNumberFormat="1" applyFont="1" applyFill="1" applyBorder="1" applyAlignment="1">
      <alignment horizontal="center"/>
    </xf>
    <xf numFmtId="0" fontId="25" fillId="0" borderId="28" xfId="5" applyFont="1" applyBorder="1" applyAlignment="1">
      <alignment horizontal="center"/>
    </xf>
    <xf numFmtId="167" fontId="25" fillId="0" borderId="28" xfId="5" applyNumberFormat="1" applyFont="1" applyBorder="1" applyAlignment="1">
      <alignment horizontal="right"/>
    </xf>
    <xf numFmtId="0" fontId="0" fillId="0" borderId="0" xfId="0" applyAlignment="1">
      <alignment vertical="top" wrapText="1"/>
    </xf>
    <xf numFmtId="0" fontId="0" fillId="0" borderId="0" xfId="0"/>
    <xf numFmtId="0" fontId="0" fillId="0" borderId="0" xfId="0"/>
    <xf numFmtId="3" fontId="2" fillId="0" borderId="0" xfId="0" applyNumberFormat="1" applyFont="1" applyBorder="1" applyAlignment="1">
      <alignment horizontal="left" vertical="center"/>
    </xf>
    <xf numFmtId="3" fontId="2" fillId="0" borderId="0" xfId="0" applyNumberFormat="1" applyFont="1" applyFill="1" applyBorder="1" applyAlignment="1">
      <alignment horizontal="left" vertical="center"/>
    </xf>
    <xf numFmtId="49" fontId="19" fillId="0" borderId="0" xfId="0" applyNumberFormat="1" applyFont="1" applyFill="1" applyBorder="1" applyAlignment="1">
      <alignment horizontal="right" wrapText="1"/>
    </xf>
    <xf numFmtId="44" fontId="20" fillId="0" borderId="0" xfId="3" applyNumberFormat="1" applyFont="1" applyFill="1" applyBorder="1" applyAlignment="1">
      <alignment horizontal="left"/>
    </xf>
    <xf numFmtId="3" fontId="2" fillId="0" borderId="0" xfId="0" applyNumberFormat="1" applyFont="1" applyBorder="1" applyAlignment="1">
      <alignment horizontal="left" vertical="center"/>
    </xf>
    <xf numFmtId="3" fontId="19" fillId="0" borderId="0" xfId="0" applyNumberFormat="1" applyFont="1" applyBorder="1" applyAlignment="1">
      <alignment horizontal="left" vertical="center"/>
    </xf>
    <xf numFmtId="3" fontId="2" fillId="0" borderId="0" xfId="0" applyNumberFormat="1" applyFont="1" applyBorder="1" applyAlignment="1">
      <alignment horizontal="left" vertical="center"/>
    </xf>
    <xf numFmtId="0" fontId="6" fillId="2" borderId="1" xfId="0" applyFont="1" applyFill="1" applyBorder="1" applyAlignment="1">
      <alignment horizontal="left" wrapText="1"/>
    </xf>
    <xf numFmtId="0" fontId="6" fillId="2" borderId="12" xfId="0" applyFont="1" applyFill="1" applyBorder="1" applyAlignment="1">
      <alignment horizontal="left" wrapText="1"/>
    </xf>
    <xf numFmtId="0" fontId="7" fillId="4" borderId="5" xfId="0" applyFont="1" applyFill="1" applyBorder="1" applyAlignment="1">
      <alignment horizontal="left"/>
    </xf>
    <xf numFmtId="0" fontId="7" fillId="4" borderId="7" xfId="0" applyFont="1" applyFill="1" applyBorder="1" applyAlignment="1">
      <alignment horizontal="left"/>
    </xf>
    <xf numFmtId="0" fontId="0" fillId="0" borderId="0" xfId="0" applyAlignment="1">
      <alignment vertical="top" wrapText="1"/>
    </xf>
    <xf numFmtId="0" fontId="0" fillId="0" borderId="0" xfId="0"/>
    <xf numFmtId="0" fontId="0" fillId="0" borderId="0" xfId="0" applyAlignment="1"/>
    <xf numFmtId="0" fontId="13" fillId="0" borderId="13" xfId="0" applyFont="1" applyBorder="1" applyAlignment="1">
      <alignment horizontal="center" vertical="center"/>
    </xf>
  </cellXfs>
  <cellStyles count="6">
    <cellStyle name="Comma" xfId="1" builtinId="3"/>
    <cellStyle name="Currency" xfId="3" builtinId="4"/>
    <cellStyle name="Normal" xfId="0" builtinId="0"/>
    <cellStyle name="Normal 2" xfId="4" xr:uid="{E60841CD-3AA1-4023-A675-78AA87689BA2}"/>
    <cellStyle name="Normal_Sheet3" xfId="5" xr:uid="{466F9DF8-0899-4372-9C54-C71DDF41F56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F\SFA\FAS\Reporting%20and%20Tracking\OPT%20IN%20-%20OPT%20OUT%20Survey%20Tracking\FY2020\FY%202020%20TEXAS%20STATE%20FINANCIAL%20AID%20OPT-IN%20%20OPT-OUT%20FORM_DATA_Tracker_3_4_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ource"/>
      <sheetName val="Program.Tracker"/>
      <sheetName val="Inst.Tracker"/>
    </sheetNames>
    <sheetDataSet>
      <sheetData sheetId="0">
        <row r="1">
          <cell r="A1" t="str">
            <v>Institution FICE Code:</v>
          </cell>
          <cell r="B1" t="str">
            <v>Start Date</v>
          </cell>
          <cell r="C1" t="str">
            <v>End Date</v>
          </cell>
          <cell r="D1" t="str">
            <v>Institution Name:</v>
          </cell>
          <cell r="E1" t="str">
            <v>Institution Type:</v>
          </cell>
          <cell r="F1" t="str">
            <v>Select the appropriate response for the Educational Aide Exemption (EAE) program, according toÂ institutional type. IfÂ the institution is not eligible to participate in this program based on the institution type, please select N/A.</v>
          </cell>
          <cell r="G1" t="str">
            <v>Select the appropriate response for the Texas College Work-Study (TCWS) program, according toÂ institutional type. IfÂ the institution is not eligible to participate in this program based on the institution type, please select N/A.</v>
          </cell>
          <cell r="H1" t="str">
            <v>Select the appropriate response for the Texas College Work-Study (TCWS)Â Mentorship program, according toÂ institutional type. IfÂ the institution is not eligible to participate in this program based on the institution type, please select N/A.</v>
          </cell>
          <cell r="I1" t="str">
            <v>Select the appropriate response forÂ the Tuition Equalization Grant (TEG)Â according toÂ institutional type. IfÂ the institution is not eligible to participate in this program based on the institution type, please select N/A.</v>
          </cell>
          <cell r="J1" t="str">
            <v>Name of Certifying Official:Â (The Certifying Official must be in a position of Director or higher.)</v>
          </cell>
          <cell r="K1" t="str">
            <v>Title of Certifying Official: (The Certifying Official must be in a position of Director or higher.)</v>
          </cell>
          <cell r="L1" t="str">
            <v>Email of Certifying Official:</v>
          </cell>
          <cell r="M1" t="str">
            <v>Phone of Certifying Official:</v>
          </cell>
        </row>
        <row r="2">
          <cell r="A2">
            <v>307</v>
          </cell>
          <cell r="B2">
            <v>43508.601145833331</v>
          </cell>
          <cell r="C2">
            <v>43508.601747685185</v>
          </cell>
          <cell r="D2" t="str">
            <v>Northwest Vista College</v>
          </cell>
          <cell r="E2" t="str">
            <v>Public Community College</v>
          </cell>
          <cell r="F2" t="str">
            <v>Opt-in</v>
          </cell>
          <cell r="G2" t="str">
            <v>Opt-in</v>
          </cell>
          <cell r="H2" t="str">
            <v>Opt-out</v>
          </cell>
          <cell r="I2" t="str">
            <v>N/A</v>
          </cell>
          <cell r="J2" t="str">
            <v>Alan D Ahmad</v>
          </cell>
          <cell r="K2" t="str">
            <v>Director, Student Financial Aid</v>
          </cell>
          <cell r="L2" t="str">
            <v>aahmad4@alamo.edu</v>
          </cell>
          <cell r="M2" t="str">
            <v>210-485-0613</v>
          </cell>
        </row>
        <row r="3">
          <cell r="A3">
            <v>309</v>
          </cell>
          <cell r="B3">
            <v>43508.6018287037</v>
          </cell>
          <cell r="C3">
            <v>43508.602442129632</v>
          </cell>
          <cell r="D3" t="str">
            <v>Northeast Lakeview College</v>
          </cell>
          <cell r="E3" t="str">
            <v>Public Community College</v>
          </cell>
          <cell r="F3" t="str">
            <v>Opt-in</v>
          </cell>
          <cell r="G3" t="str">
            <v>Opt-in</v>
          </cell>
          <cell r="H3" t="str">
            <v>Opt-out</v>
          </cell>
          <cell r="I3" t="str">
            <v>N/A</v>
          </cell>
          <cell r="J3" t="str">
            <v>Alan D Ahmad</v>
          </cell>
          <cell r="K3" t="str">
            <v>Director, Student Financial Aid</v>
          </cell>
          <cell r="L3" t="str">
            <v>aahmad4@alamo.edu</v>
          </cell>
          <cell r="M3" t="str">
            <v>210-485-0613</v>
          </cell>
        </row>
        <row r="4">
          <cell r="A4">
            <v>6661</v>
          </cell>
          <cell r="B4">
            <v>43516.695567129631</v>
          </cell>
          <cell r="C4">
            <v>43516.696250000001</v>
          </cell>
          <cell r="D4" t="str">
            <v>Angelina College</v>
          </cell>
          <cell r="E4" t="str">
            <v>Public Community College</v>
          </cell>
          <cell r="F4" t="str">
            <v>Opt-in</v>
          </cell>
          <cell r="G4" t="str">
            <v>Opt-in</v>
          </cell>
          <cell r="H4" t="str">
            <v>Opt-out</v>
          </cell>
          <cell r="I4" t="str">
            <v>Opt-out</v>
          </cell>
          <cell r="J4" t="str">
            <v>Susan P. Jones</v>
          </cell>
          <cell r="K4" t="str">
            <v>Director of Financial Aid</v>
          </cell>
          <cell r="L4" t="str">
            <v>sjones@angelina.edu</v>
          </cell>
          <cell r="M4" t="str">
            <v>(936) 633-3209</v>
          </cell>
        </row>
        <row r="5">
          <cell r="A5">
            <v>3539</v>
          </cell>
          <cell r="B5">
            <v>43508.585451388892</v>
          </cell>
          <cell r="C5">
            <v>43508.589560185188</v>
          </cell>
          <cell r="D5" t="str">
            <v>Alvin Community College</v>
          </cell>
          <cell r="E5" t="str">
            <v>Public University</v>
          </cell>
          <cell r="F5" t="str">
            <v>Opt-in</v>
          </cell>
          <cell r="G5" t="str">
            <v>Opt-in</v>
          </cell>
          <cell r="H5" t="str">
            <v>Opt-in</v>
          </cell>
          <cell r="I5" t="str">
            <v>N/A</v>
          </cell>
          <cell r="J5" t="str">
            <v>Dora Sims</v>
          </cell>
          <cell r="K5" t="str">
            <v>Director, Financial Aid</v>
          </cell>
          <cell r="L5" t="str">
            <v>dsims@alvincollege.edu</v>
          </cell>
          <cell r="M5" t="str">
            <v>281-756-3523</v>
          </cell>
        </row>
        <row r="6">
          <cell r="A6">
            <v>3540</v>
          </cell>
          <cell r="B6">
            <v>43509.359386574077</v>
          </cell>
          <cell r="C6">
            <v>43509.359976851854</v>
          </cell>
          <cell r="D6" t="str">
            <v>Amarillo College</v>
          </cell>
          <cell r="E6" t="str">
            <v>Public Community College</v>
          </cell>
          <cell r="F6" t="str">
            <v>Opt-out</v>
          </cell>
          <cell r="G6" t="str">
            <v>Opt-out</v>
          </cell>
          <cell r="H6" t="str">
            <v>Opt-in</v>
          </cell>
          <cell r="I6" t="str">
            <v>N/A</v>
          </cell>
          <cell r="J6" t="str">
            <v>Kelly Steelman</v>
          </cell>
          <cell r="K6" t="str">
            <v>Director of Financial Aid</v>
          </cell>
          <cell r="L6" t="str">
            <v>klprater@actx.edu</v>
          </cell>
          <cell r="M6" t="str">
            <v>806-371-5311</v>
          </cell>
        </row>
        <row r="7">
          <cell r="A7">
            <v>3541</v>
          </cell>
          <cell r="B7">
            <v>43525.438287037039</v>
          </cell>
          <cell r="C7">
            <v>43525.440243055556</v>
          </cell>
          <cell r="D7" t="str">
            <v>Angelo State University</v>
          </cell>
          <cell r="E7" t="str">
            <v>Public University</v>
          </cell>
          <cell r="F7" t="str">
            <v>Opt-in</v>
          </cell>
          <cell r="G7" t="str">
            <v>Opt-in</v>
          </cell>
          <cell r="H7" t="str">
            <v>Opt-out</v>
          </cell>
          <cell r="I7" t="str">
            <v>N/A</v>
          </cell>
          <cell r="J7" t="str">
            <v>Charles Edward Kerestly</v>
          </cell>
          <cell r="K7" t="str">
            <v>Director of Financial Aid</v>
          </cell>
          <cell r="L7" t="str">
            <v>ed.kerestly@angelo.edu</v>
          </cell>
          <cell r="M7" t="str">
            <v>325-486-6748</v>
          </cell>
        </row>
        <row r="8">
          <cell r="A8">
            <v>3543</v>
          </cell>
          <cell r="B8">
            <v>43508.594756944447</v>
          </cell>
          <cell r="C8">
            <v>43508.595775462964</v>
          </cell>
          <cell r="D8" t="str">
            <v>Austin College</v>
          </cell>
          <cell r="E8" t="str">
            <v>Private/Independent Institution</v>
          </cell>
          <cell r="F8" t="str">
            <v>N/A</v>
          </cell>
          <cell r="G8" t="str">
            <v>Opt-in</v>
          </cell>
          <cell r="H8" t="str">
            <v>Opt-out</v>
          </cell>
          <cell r="I8" t="str">
            <v>Opt-in</v>
          </cell>
          <cell r="J8" t="str">
            <v>Laurie Coulter</v>
          </cell>
          <cell r="K8" t="str">
            <v>Ass't VP for Enrollment &amp; Exec Director of Fin Aid</v>
          </cell>
          <cell r="L8" t="str">
            <v>lcoulter@austincollege.edu</v>
          </cell>
          <cell r="M8" t="str">
            <v>903-813-2900</v>
          </cell>
        </row>
        <row r="9">
          <cell r="A9">
            <v>3545</v>
          </cell>
          <cell r="B9">
            <v>43514.646701388891</v>
          </cell>
          <cell r="C9">
            <v>43514.651956018519</v>
          </cell>
          <cell r="D9" t="str">
            <v>Baylor University</v>
          </cell>
          <cell r="E9" t="str">
            <v>Private/Independent Institution</v>
          </cell>
          <cell r="F9" t="str">
            <v>N/A</v>
          </cell>
          <cell r="G9" t="str">
            <v>Opt-in</v>
          </cell>
          <cell r="H9" t="str">
            <v>Opt-in</v>
          </cell>
          <cell r="I9" t="str">
            <v>Opt-in</v>
          </cell>
          <cell r="J9" t="str">
            <v>Lisa Martin</v>
          </cell>
          <cell r="K9" t="str">
            <v>Senior Director for Financial Aid</v>
          </cell>
          <cell r="L9" t="str">
            <v>lisa_m_martin@baylor.edu</v>
          </cell>
          <cell r="M9" t="str">
            <v>254-710-8942</v>
          </cell>
        </row>
        <row r="10">
          <cell r="A10">
            <v>3546</v>
          </cell>
          <cell r="B10">
            <v>43524.337569444448</v>
          </cell>
          <cell r="C10">
            <v>43524.338900462964</v>
          </cell>
          <cell r="D10" t="str">
            <v>Coastal Bend College</v>
          </cell>
          <cell r="E10" t="str">
            <v>Public Community College</v>
          </cell>
          <cell r="F10" t="str">
            <v>Opt-out</v>
          </cell>
          <cell r="G10" t="str">
            <v>Opt-in</v>
          </cell>
          <cell r="H10" t="str">
            <v>Opt-in</v>
          </cell>
          <cell r="I10" t="str">
            <v>N/A</v>
          </cell>
          <cell r="J10" t="str">
            <v>Nora P Morales</v>
          </cell>
          <cell r="K10" t="str">
            <v>Director of Financial Aid</v>
          </cell>
          <cell r="L10" t="str">
            <v>moralesn@coastalbend.edu</v>
          </cell>
          <cell r="M10" t="str">
            <v>361-354-2239</v>
          </cell>
        </row>
        <row r="11">
          <cell r="A11">
            <v>3549</v>
          </cell>
          <cell r="B11">
            <v>43508.596979166665</v>
          </cell>
          <cell r="C11">
            <v>43508.598217592589</v>
          </cell>
          <cell r="D11" t="str">
            <v>Blinn College</v>
          </cell>
          <cell r="E11" t="str">
            <v>Public Community College</v>
          </cell>
          <cell r="F11" t="str">
            <v>Opt-out</v>
          </cell>
          <cell r="G11" t="str">
            <v>Opt-in</v>
          </cell>
          <cell r="H11" t="str">
            <v>Opt-out</v>
          </cell>
          <cell r="I11" t="str">
            <v>N/A</v>
          </cell>
          <cell r="J11" t="str">
            <v>Brent Williford</v>
          </cell>
          <cell r="K11" t="str">
            <v>Dean Financial Aid and Scholarships</v>
          </cell>
          <cell r="L11" t="str">
            <v>brent.williford@blinn.edu</v>
          </cell>
          <cell r="M11" t="str">
            <v>979-830-4146</v>
          </cell>
        </row>
        <row r="12">
          <cell r="A12">
            <v>3553</v>
          </cell>
          <cell r="B12">
            <v>43522.418541666666</v>
          </cell>
          <cell r="C12">
            <v>43522.42050925926</v>
          </cell>
          <cell r="D12" t="str">
            <v>Cisco College</v>
          </cell>
          <cell r="E12" t="str">
            <v>Public Community College</v>
          </cell>
          <cell r="F12" t="str">
            <v>Opt-in</v>
          </cell>
          <cell r="G12" t="str">
            <v>Opt-out</v>
          </cell>
          <cell r="H12" t="str">
            <v>Opt-out</v>
          </cell>
          <cell r="I12" t="str">
            <v>N/A</v>
          </cell>
          <cell r="J12" t="str">
            <v>Linda Sellers</v>
          </cell>
          <cell r="K12" t="str">
            <v>Director Financial Aid</v>
          </cell>
          <cell r="L12" t="str">
            <v>linda.sellers@cisco.edu</v>
          </cell>
          <cell r="M12" t="str">
            <v>254-442-5155</v>
          </cell>
        </row>
        <row r="13">
          <cell r="A13">
            <v>3554</v>
          </cell>
          <cell r="B13">
            <v>43514.672650462962</v>
          </cell>
          <cell r="C13">
            <v>43514.675208333334</v>
          </cell>
          <cell r="D13" t="str">
            <v>Clarendon College</v>
          </cell>
          <cell r="E13" t="str">
            <v>Public Community College</v>
          </cell>
          <cell r="F13" t="str">
            <v>Opt-in</v>
          </cell>
          <cell r="G13" t="str">
            <v>Opt-in</v>
          </cell>
          <cell r="H13" t="str">
            <v>Opt-out</v>
          </cell>
          <cell r="I13" t="str">
            <v>N/A</v>
          </cell>
          <cell r="J13" t="str">
            <v>Amanda L Smith</v>
          </cell>
          <cell r="K13" t="str">
            <v>Director of Financial Aid</v>
          </cell>
          <cell r="L13" t="str">
            <v>amanda.smith@clarendoncollege.edu</v>
          </cell>
          <cell r="M13">
            <v>8068744809</v>
          </cell>
        </row>
        <row r="14">
          <cell r="A14">
            <v>3557</v>
          </cell>
          <cell r="B14">
            <v>43508.58388888889</v>
          </cell>
          <cell r="C14">
            <v>43508.585023148145</v>
          </cell>
          <cell r="D14" t="str">
            <v>Concordia University Texas</v>
          </cell>
          <cell r="E14" t="str">
            <v>Private/Independent Institution</v>
          </cell>
          <cell r="F14" t="str">
            <v>N/A</v>
          </cell>
          <cell r="G14" t="str">
            <v>Opt-out</v>
          </cell>
          <cell r="H14" t="str">
            <v>Opt-out</v>
          </cell>
          <cell r="I14" t="str">
            <v>Opt-in</v>
          </cell>
          <cell r="J14" t="str">
            <v>Russell Jeffrey</v>
          </cell>
          <cell r="K14" t="str">
            <v>Director, Student Financial Services</v>
          </cell>
          <cell r="L14" t="str">
            <v>russell.jeffrey@concordia.edu</v>
          </cell>
          <cell r="M14" t="str">
            <v>469-401-4725</v>
          </cell>
        </row>
        <row r="15">
          <cell r="A15">
            <v>3558</v>
          </cell>
          <cell r="B15">
            <v>43508.601261574076</v>
          </cell>
          <cell r="C15">
            <v>43508.602152777778</v>
          </cell>
          <cell r="D15" t="str">
            <v>North Central Texas College</v>
          </cell>
          <cell r="E15" t="str">
            <v>Public Community College</v>
          </cell>
          <cell r="F15" t="str">
            <v>Opt-out</v>
          </cell>
          <cell r="G15" t="str">
            <v>Opt-in</v>
          </cell>
          <cell r="H15" t="str">
            <v>Opt-in</v>
          </cell>
          <cell r="I15" t="str">
            <v>N/A</v>
          </cell>
          <cell r="J15" t="str">
            <v>Ashley Tatum</v>
          </cell>
          <cell r="K15" t="str">
            <v>Sr. Director of Financial Aid</v>
          </cell>
          <cell r="L15" t="str">
            <v>atatum@nctc.edu</v>
          </cell>
          <cell r="M15" t="str">
            <v>940-668-3323</v>
          </cell>
        </row>
        <row r="16">
          <cell r="A16">
            <v>3560</v>
          </cell>
          <cell r="B16">
            <v>43514.567106481481</v>
          </cell>
          <cell r="C16">
            <v>43514.57136574074</v>
          </cell>
          <cell r="D16" t="str">
            <v xml:space="preserve">Dallas Baptist University </v>
          </cell>
          <cell r="E16" t="str">
            <v>Private/Independent Institution</v>
          </cell>
          <cell r="F16" t="str">
            <v>N/A</v>
          </cell>
          <cell r="G16" t="str">
            <v>Opt-in</v>
          </cell>
          <cell r="H16" t="str">
            <v>Opt-out</v>
          </cell>
          <cell r="I16" t="str">
            <v>Opt-in</v>
          </cell>
          <cell r="J16" t="str">
            <v>Shermain Reed</v>
          </cell>
          <cell r="K16" t="str">
            <v xml:space="preserve">Director of Financial Aid </v>
          </cell>
          <cell r="L16" t="str">
            <v>shermain@dbu.edu</v>
          </cell>
          <cell r="M16">
            <v>2143335460</v>
          </cell>
        </row>
        <row r="17">
          <cell r="A17">
            <v>3563</v>
          </cell>
          <cell r="B17">
            <v>43517.699826388889</v>
          </cell>
          <cell r="C17">
            <v>43517.701504629629</v>
          </cell>
          <cell r="D17" t="str">
            <v>Del Mar College</v>
          </cell>
          <cell r="E17" t="str">
            <v>Public Community College</v>
          </cell>
          <cell r="F17" t="str">
            <v>Opt-out</v>
          </cell>
          <cell r="G17" t="str">
            <v>Opt-in</v>
          </cell>
          <cell r="H17" t="str">
            <v>Opt-in</v>
          </cell>
          <cell r="I17" t="str">
            <v>N/A</v>
          </cell>
          <cell r="J17" t="str">
            <v>Joseph Ruiz</v>
          </cell>
          <cell r="K17" t="str">
            <v>Director</v>
          </cell>
          <cell r="L17" t="str">
            <v>jruiz156@delmar.edu</v>
          </cell>
          <cell r="M17" t="str">
            <v>361 698 1374</v>
          </cell>
        </row>
        <row r="18">
          <cell r="A18">
            <v>3564</v>
          </cell>
          <cell r="B18">
            <v>43524.598993055559</v>
          </cell>
          <cell r="C18">
            <v>43524.600277777776</v>
          </cell>
          <cell r="D18" t="str">
            <v xml:space="preserve">East Texas Baptist </v>
          </cell>
          <cell r="E18" t="str">
            <v>Private/Independent Institution</v>
          </cell>
          <cell r="F18" t="str">
            <v>N/A</v>
          </cell>
          <cell r="G18" t="str">
            <v>Opt-in</v>
          </cell>
          <cell r="H18" t="str">
            <v>Opt-in</v>
          </cell>
          <cell r="I18" t="str">
            <v>Opt-in</v>
          </cell>
          <cell r="J18" t="str">
            <v>Nathan Flory</v>
          </cell>
          <cell r="K18" t="str">
            <v>Director- Financial Aid</v>
          </cell>
          <cell r="L18" t="str">
            <v>nflory@etbu.edu</v>
          </cell>
          <cell r="M18" t="str">
            <v>903-923-2137</v>
          </cell>
        </row>
        <row r="19">
          <cell r="A19">
            <v>3565</v>
          </cell>
          <cell r="B19">
            <v>43525.471759259257</v>
          </cell>
          <cell r="C19">
            <v>43525.472685185188</v>
          </cell>
          <cell r="D19" t="str">
            <v>Texas A&amp;M University-Commerce</v>
          </cell>
          <cell r="E19" t="str">
            <v>Public University</v>
          </cell>
          <cell r="F19" t="str">
            <v>Opt-out</v>
          </cell>
          <cell r="G19" t="str">
            <v>Opt-in</v>
          </cell>
          <cell r="H19" t="str">
            <v>Opt-in</v>
          </cell>
          <cell r="I19" t="str">
            <v>N/A</v>
          </cell>
          <cell r="J19" t="str">
            <v>Maria C, Perez-Ramos</v>
          </cell>
          <cell r="K19" t="str">
            <v>Director Office of Financial Aid and Scholarships</v>
          </cell>
          <cell r="L19" t="str">
            <v>maria.ramos@tamuc.edu</v>
          </cell>
          <cell r="M19" t="str">
            <v>903-886-5091</v>
          </cell>
        </row>
        <row r="20">
          <cell r="A20">
            <v>3568</v>
          </cell>
          <cell r="B20">
            <v>43516.468287037038</v>
          </cell>
          <cell r="C20">
            <v>43516.46979166667</v>
          </cell>
          <cell r="D20" t="str">
            <v>Frank Phillips College</v>
          </cell>
          <cell r="E20" t="str">
            <v>Public Community College</v>
          </cell>
          <cell r="F20" t="str">
            <v>Opt-out</v>
          </cell>
          <cell r="G20" t="str">
            <v>Opt-out</v>
          </cell>
          <cell r="H20" t="str">
            <v>Opt-out</v>
          </cell>
          <cell r="I20" t="str">
            <v>N/A</v>
          </cell>
          <cell r="J20" t="str">
            <v>Beverly Fields</v>
          </cell>
          <cell r="K20" t="str">
            <v>Director Student Financial Services</v>
          </cell>
          <cell r="L20" t="str">
            <v>bfields@fpctx.edu</v>
          </cell>
          <cell r="M20" t="str">
            <v>806-457-4200</v>
          </cell>
        </row>
        <row r="21">
          <cell r="A21">
            <v>3537</v>
          </cell>
          <cell r="B21">
            <v>43522.422939814816</v>
          </cell>
          <cell r="C21">
            <v>43522.432581018518</v>
          </cell>
          <cell r="D21" t="str">
            <v>Abilene Christian University</v>
          </cell>
          <cell r="E21" t="str">
            <v>Private/Independent Institution</v>
          </cell>
          <cell r="F21" t="str">
            <v>N/A</v>
          </cell>
          <cell r="G21" t="str">
            <v>Opt-in</v>
          </cell>
          <cell r="H21" t="str">
            <v>Opt-out</v>
          </cell>
          <cell r="I21" t="str">
            <v>Opt-in</v>
          </cell>
          <cell r="J21" t="str">
            <v>Thomas Ratliff</v>
          </cell>
          <cell r="K21" t="str">
            <v>Director, Student Financial Services</v>
          </cell>
          <cell r="L21" t="str">
            <v>Thomas.Ratliff@acu.edu</v>
          </cell>
          <cell r="M21" t="str">
            <v>325-674-2546</v>
          </cell>
        </row>
        <row r="22">
          <cell r="A22">
            <v>3570</v>
          </cell>
          <cell r="B22">
            <v>43508.645185185182</v>
          </cell>
          <cell r="C22">
            <v>43508.66746527778</v>
          </cell>
          <cell r="D22" t="str">
            <v xml:space="preserve">Grayson College </v>
          </cell>
          <cell r="E22" t="str">
            <v>Public Community College</v>
          </cell>
          <cell r="F22" t="str">
            <v>Opt-in</v>
          </cell>
          <cell r="G22" t="str">
            <v>Opt-in</v>
          </cell>
          <cell r="H22" t="str">
            <v>Opt-in</v>
          </cell>
          <cell r="I22" t="str">
            <v>N/A</v>
          </cell>
          <cell r="J22" t="str">
            <v>Amanda Howell</v>
          </cell>
          <cell r="K22" t="str">
            <v>Director of Financial Aid &amp; Veteran Services</v>
          </cell>
          <cell r="L22" t="str">
            <v>howella@grayson.edu</v>
          </cell>
          <cell r="M22" t="str">
            <v>903-463-8760</v>
          </cell>
        </row>
        <row r="23">
          <cell r="A23">
            <v>3571</v>
          </cell>
          <cell r="B23">
            <v>43524.730208333334</v>
          </cell>
          <cell r="C23">
            <v>43524.73101851852</v>
          </cell>
          <cell r="D23" t="str">
            <v>Hardin-Simmons University</v>
          </cell>
          <cell r="E23" t="str">
            <v>Private/Independent Institution</v>
          </cell>
          <cell r="F23" t="str">
            <v>N/A</v>
          </cell>
          <cell r="G23" t="str">
            <v>Opt-in</v>
          </cell>
          <cell r="H23" t="str">
            <v>Opt-out</v>
          </cell>
          <cell r="I23" t="str">
            <v>Opt-in</v>
          </cell>
          <cell r="J23" t="str">
            <v>Landri Ognowski</v>
          </cell>
          <cell r="K23" t="str">
            <v>Director of Financial Aid</v>
          </cell>
          <cell r="L23" t="str">
            <v>landri.ognowski@hsutx.edu</v>
          </cell>
          <cell r="M23" t="str">
            <v>325.670.1010</v>
          </cell>
        </row>
        <row r="24">
          <cell r="A24">
            <v>3572</v>
          </cell>
          <cell r="B24">
            <v>43525.528391203705</v>
          </cell>
          <cell r="C24">
            <v>43525.529502314814</v>
          </cell>
          <cell r="D24" t="str">
            <v>Trinity valley community college</v>
          </cell>
          <cell r="E24" t="str">
            <v>Public Community College</v>
          </cell>
          <cell r="F24" t="str">
            <v>Opt-in</v>
          </cell>
          <cell r="G24" t="str">
            <v>Opt-in</v>
          </cell>
          <cell r="H24" t="str">
            <v>Opt-in</v>
          </cell>
          <cell r="I24" t="str">
            <v>N/A</v>
          </cell>
          <cell r="J24" t="str">
            <v xml:space="preserve">Tonya Richardson-Dean </v>
          </cell>
          <cell r="K24" t="str">
            <v>Director of Financial Aid</v>
          </cell>
          <cell r="L24" t="str">
            <v xml:space="preserve">Tonya.dean@tvcc.edu </v>
          </cell>
          <cell r="M24">
            <v>9036756387</v>
          </cell>
        </row>
        <row r="25">
          <cell r="A25">
            <v>3573</v>
          </cell>
          <cell r="B25">
            <v>43524.36173611111</v>
          </cell>
          <cell r="C25">
            <v>43524.668402777781</v>
          </cell>
          <cell r="D25" t="str">
            <v>Hill College</v>
          </cell>
          <cell r="E25" t="str">
            <v>Public Community College</v>
          </cell>
          <cell r="F25" t="str">
            <v>Opt-out</v>
          </cell>
          <cell r="G25" t="str">
            <v>Opt-in</v>
          </cell>
          <cell r="H25" t="str">
            <v>Opt-out</v>
          </cell>
          <cell r="I25" t="str">
            <v>Opt-out</v>
          </cell>
          <cell r="J25" t="str">
            <v>Kathleen Pustejovsky</v>
          </cell>
          <cell r="K25" t="str">
            <v>Director of Student Information Services</v>
          </cell>
          <cell r="L25" t="str">
            <v>kpustejovsky@hillcollege.edu</v>
          </cell>
          <cell r="M25">
            <v>2546597632</v>
          </cell>
        </row>
        <row r="26">
          <cell r="A26">
            <v>3574</v>
          </cell>
          <cell r="B26">
            <v>43515.451284722221</v>
          </cell>
          <cell r="C26">
            <v>43515.45416666667</v>
          </cell>
          <cell r="D26" t="str">
            <v>Howard College</v>
          </cell>
          <cell r="E26" t="str">
            <v>Public Community College</v>
          </cell>
          <cell r="F26" t="str">
            <v>Opt-in</v>
          </cell>
          <cell r="G26" t="str">
            <v>Opt-in</v>
          </cell>
          <cell r="H26" t="str">
            <v>Opt-out</v>
          </cell>
          <cell r="I26" t="str">
            <v>Opt-out</v>
          </cell>
          <cell r="J26" t="str">
            <v>Candice Maldonado</v>
          </cell>
          <cell r="K26" t="str">
            <v>District Dean of Financial Aid</v>
          </cell>
          <cell r="L26" t="str">
            <v>cdraper@howardcollege.edu</v>
          </cell>
          <cell r="M26" t="str">
            <v>325-481-8300 Ext. 3321</v>
          </cell>
        </row>
        <row r="27">
          <cell r="A27">
            <v>3575</v>
          </cell>
          <cell r="B27">
            <v>43508.702847222223</v>
          </cell>
          <cell r="C27">
            <v>43508.704791666663</v>
          </cell>
          <cell r="D27" t="str">
            <v>HOWARD PAYNE UNIVERSITY</v>
          </cell>
          <cell r="E27" t="str">
            <v>Private/Independent Institution</v>
          </cell>
          <cell r="F27" t="str">
            <v>N/A</v>
          </cell>
          <cell r="G27" t="str">
            <v>Opt-in</v>
          </cell>
          <cell r="H27" t="str">
            <v>Opt-out</v>
          </cell>
          <cell r="I27" t="str">
            <v>Opt-in</v>
          </cell>
          <cell r="J27" t="str">
            <v>GLENDA HUFF</v>
          </cell>
          <cell r="K27" t="str">
            <v>DIRECTOR OF STUDENT AID</v>
          </cell>
          <cell r="L27" t="str">
            <v>ghuff@hputx.edu</v>
          </cell>
          <cell r="M27" t="str">
            <v>325/649-8014</v>
          </cell>
        </row>
        <row r="28">
          <cell r="A28">
            <v>3576</v>
          </cell>
          <cell r="B28">
            <v>43508.596342592595</v>
          </cell>
          <cell r="C28">
            <v>43508.597025462965</v>
          </cell>
          <cell r="D28" t="str">
            <v>Houston Baptist University</v>
          </cell>
          <cell r="E28" t="str">
            <v>Private/Independent Institution</v>
          </cell>
          <cell r="F28" t="str">
            <v>N/A</v>
          </cell>
          <cell r="G28" t="str">
            <v>Opt-in</v>
          </cell>
          <cell r="H28" t="str">
            <v>Opt-out</v>
          </cell>
          <cell r="I28" t="str">
            <v>Opt-in</v>
          </cell>
          <cell r="J28" t="str">
            <v>Veronica Gabbard</v>
          </cell>
          <cell r="K28" t="str">
            <v>Director</v>
          </cell>
          <cell r="L28" t="str">
            <v>vgabbard@hbu.edu</v>
          </cell>
          <cell r="M28">
            <v>2816493747</v>
          </cell>
        </row>
        <row r="29">
          <cell r="A29">
            <v>3577</v>
          </cell>
          <cell r="B29">
            <v>43518.569120370368</v>
          </cell>
          <cell r="C29">
            <v>43518.576226851852</v>
          </cell>
          <cell r="D29" t="str">
            <v xml:space="preserve">Huston-Tillotson University </v>
          </cell>
          <cell r="E29" t="str">
            <v>Private/Independent Institution</v>
          </cell>
          <cell r="F29" t="str">
            <v>N/A</v>
          </cell>
          <cell r="G29" t="str">
            <v>Opt-in</v>
          </cell>
          <cell r="H29" t="str">
            <v>Opt-in</v>
          </cell>
          <cell r="I29" t="str">
            <v>Opt-in</v>
          </cell>
          <cell r="J29" t="str">
            <v>Wayne Knox</v>
          </cell>
          <cell r="K29" t="str">
            <v>Vice President/Chief Operating Officer &amp; Clerk of the Board</v>
          </cell>
          <cell r="L29" t="str">
            <v>wknox@htu.edu</v>
          </cell>
          <cell r="M29" t="str">
            <v>(512) 505-3003</v>
          </cell>
        </row>
        <row r="30">
          <cell r="A30">
            <v>3578</v>
          </cell>
          <cell r="B30">
            <v>43508.587870370371</v>
          </cell>
          <cell r="C30">
            <v>43508.593009259261</v>
          </cell>
          <cell r="D30" t="str">
            <v>University ofthe Incarnate Word</v>
          </cell>
          <cell r="E30" t="str">
            <v>Private/Independent Institution</v>
          </cell>
          <cell r="F30" t="str">
            <v>N/A</v>
          </cell>
          <cell r="G30" t="str">
            <v>Opt-out</v>
          </cell>
          <cell r="H30" t="str">
            <v>Opt-out</v>
          </cell>
          <cell r="I30" t="str">
            <v>Opt-in</v>
          </cell>
          <cell r="J30" t="str">
            <v>Amy Carcanagues</v>
          </cell>
          <cell r="K30" t="str">
            <v>Director, OFA</v>
          </cell>
          <cell r="L30" t="str">
            <v>amyc@uiwtx.edu</v>
          </cell>
          <cell r="M30" t="str">
            <v>210-829-3912</v>
          </cell>
        </row>
        <row r="31">
          <cell r="A31">
            <v>3579</v>
          </cell>
          <cell r="B31">
            <v>43516.684618055559</v>
          </cell>
          <cell r="C31">
            <v>43516.685925925929</v>
          </cell>
          <cell r="D31" t="str">
            <v>JACKSONVILLE COLLEGE</v>
          </cell>
          <cell r="E31" t="str">
            <v>Private/Independent Institution</v>
          </cell>
          <cell r="F31" t="str">
            <v>Opt-out</v>
          </cell>
          <cell r="G31" t="str">
            <v>Opt-in</v>
          </cell>
          <cell r="H31" t="str">
            <v>Opt-out</v>
          </cell>
          <cell r="I31" t="str">
            <v>Opt-in</v>
          </cell>
          <cell r="J31" t="str">
            <v>PAUL GALYEAN</v>
          </cell>
          <cell r="K31" t="str">
            <v>FINANCIAL AID DIRECTOR</v>
          </cell>
          <cell r="L31" t="str">
            <v>pgalyean@jacksonville-college.edu</v>
          </cell>
          <cell r="M31" t="str">
            <v>903-589-7135</v>
          </cell>
        </row>
        <row r="32">
          <cell r="A32">
            <v>3580</v>
          </cell>
          <cell r="B32">
            <v>43522.347962962966</v>
          </cell>
          <cell r="C32">
            <v>43522.351134259261</v>
          </cell>
          <cell r="D32" t="str">
            <v>Kilgore College</v>
          </cell>
          <cell r="E32" t="str">
            <v>Public Community College</v>
          </cell>
          <cell r="F32" t="str">
            <v>Opt-out</v>
          </cell>
          <cell r="G32" t="str">
            <v>Opt-in</v>
          </cell>
          <cell r="H32" t="str">
            <v>Opt-out</v>
          </cell>
          <cell r="I32" t="str">
            <v>N/A</v>
          </cell>
          <cell r="J32" t="str">
            <v>Reggie Brazzle</v>
          </cell>
          <cell r="K32" t="str">
            <v>Director of Financial Aid</v>
          </cell>
          <cell r="L32" t="str">
            <v>rbrazzle@kilgore.edu</v>
          </cell>
          <cell r="M32" t="str">
            <v>903-983-8217</v>
          </cell>
        </row>
        <row r="33">
          <cell r="A33">
            <v>3581</v>
          </cell>
          <cell r="B33">
            <v>43522.373449074075</v>
          </cell>
          <cell r="C33">
            <v>43522.374027777776</v>
          </cell>
          <cell r="D33" t="str">
            <v>Lamar University</v>
          </cell>
          <cell r="E33" t="str">
            <v>Public University</v>
          </cell>
          <cell r="F33" t="str">
            <v>Opt-out</v>
          </cell>
          <cell r="G33" t="str">
            <v>Opt-in</v>
          </cell>
          <cell r="H33" t="str">
            <v>Opt-out</v>
          </cell>
          <cell r="I33" t="str">
            <v>N/A</v>
          </cell>
          <cell r="J33" t="str">
            <v>Jill Rowley</v>
          </cell>
          <cell r="K33" t="str">
            <v>Director of Student Financial Aid</v>
          </cell>
          <cell r="L33" t="str">
            <v>jill.rowley@lamar.edu</v>
          </cell>
          <cell r="M33" t="str">
            <v>409-880-2302</v>
          </cell>
        </row>
        <row r="34">
          <cell r="A34">
            <v>3582</v>
          </cell>
          <cell r="B34">
            <v>43522.348229166666</v>
          </cell>
          <cell r="C34">
            <v>43522.351006944446</v>
          </cell>
          <cell r="D34" t="str">
            <v>Laredo College</v>
          </cell>
          <cell r="E34" t="str">
            <v>Public Community College</v>
          </cell>
          <cell r="F34" t="str">
            <v>Opt-out</v>
          </cell>
          <cell r="G34" t="str">
            <v>Opt-in</v>
          </cell>
          <cell r="H34" t="str">
            <v>Opt-in</v>
          </cell>
          <cell r="I34" t="str">
            <v>Opt-out</v>
          </cell>
          <cell r="J34" t="str">
            <v xml:space="preserve">Steven Aguilar </v>
          </cell>
          <cell r="K34" t="str">
            <v>Director, Financial Aid &amp; Veterans Affairs Services</v>
          </cell>
          <cell r="L34" t="str">
            <v>steven.aguilar@laredo.edu</v>
          </cell>
          <cell r="M34" t="str">
            <v>956-721-5361</v>
          </cell>
        </row>
        <row r="35">
          <cell r="A35">
            <v>3583</v>
          </cell>
          <cell r="B35">
            <v>43516.673217592594</v>
          </cell>
          <cell r="C35">
            <v>43516.674733796295</v>
          </cell>
          <cell r="D35" t="str">
            <v>Lee College</v>
          </cell>
          <cell r="E35" t="str">
            <v>Public Community College</v>
          </cell>
          <cell r="F35" t="str">
            <v>Opt-out</v>
          </cell>
          <cell r="G35" t="str">
            <v>Opt-in</v>
          </cell>
          <cell r="H35" t="str">
            <v>Opt-out</v>
          </cell>
          <cell r="I35" t="str">
            <v>N/A</v>
          </cell>
          <cell r="J35" t="str">
            <v>Felipe Leal</v>
          </cell>
          <cell r="K35" t="str">
            <v>Director of Financial Aid</v>
          </cell>
          <cell r="L35" t="str">
            <v>fleal@lee.edu</v>
          </cell>
          <cell r="M35" t="str">
            <v>281-425-6362</v>
          </cell>
        </row>
        <row r="36">
          <cell r="A36">
            <v>3584</v>
          </cell>
          <cell r="B36">
            <v>43516.690821759257</v>
          </cell>
          <cell r="C36">
            <v>43516.691620370373</v>
          </cell>
          <cell r="D36" t="str">
            <v>LeTourneau University</v>
          </cell>
          <cell r="E36" t="str">
            <v>Private/Independent Institution</v>
          </cell>
          <cell r="F36" t="str">
            <v>N/A</v>
          </cell>
          <cell r="G36" t="str">
            <v>Opt-in</v>
          </cell>
          <cell r="H36" t="str">
            <v>Opt-out</v>
          </cell>
          <cell r="I36" t="str">
            <v>Opt-in</v>
          </cell>
          <cell r="J36" t="str">
            <v>Tracy Watkins</v>
          </cell>
          <cell r="K36" t="str">
            <v>Financial Aid Director</v>
          </cell>
          <cell r="L36" t="str">
            <v>tracywatkins@letu.edu</v>
          </cell>
          <cell r="M36" t="str">
            <v>903 233 4356</v>
          </cell>
        </row>
        <row r="37">
          <cell r="A37">
            <v>3586</v>
          </cell>
          <cell r="B37">
            <v>43514.510787037034</v>
          </cell>
          <cell r="C37">
            <v>43514.511990740742</v>
          </cell>
          <cell r="D37" t="str">
            <v>Lubbock Christian University</v>
          </cell>
          <cell r="E37" t="str">
            <v>Private/Independent Institution</v>
          </cell>
          <cell r="F37" t="str">
            <v>N/A</v>
          </cell>
          <cell r="G37" t="str">
            <v>Opt-in</v>
          </cell>
          <cell r="H37" t="str">
            <v>Opt-out</v>
          </cell>
          <cell r="I37" t="str">
            <v>Opt-in</v>
          </cell>
          <cell r="J37" t="str">
            <v>Amy Hardesty</v>
          </cell>
          <cell r="K37" t="str">
            <v>Director, Financial Assistance</v>
          </cell>
          <cell r="L37" t="str">
            <v>amy.hardesty@lcu.edu</v>
          </cell>
          <cell r="M37">
            <v>8067207178</v>
          </cell>
        </row>
        <row r="38">
          <cell r="A38">
            <v>3588</v>
          </cell>
          <cell r="B38">
            <v>43508.661377314813</v>
          </cell>
          <cell r="C38">
            <v>43508.662442129629</v>
          </cell>
          <cell r="D38" t="str">
            <v>University of Mary Hardin-Baylor</v>
          </cell>
          <cell r="E38" t="str">
            <v>Private/Independent Institution</v>
          </cell>
          <cell r="F38" t="str">
            <v>N/A</v>
          </cell>
          <cell r="G38" t="str">
            <v>Opt-in</v>
          </cell>
          <cell r="H38" t="str">
            <v>Opt-out</v>
          </cell>
          <cell r="I38" t="str">
            <v>Opt-in</v>
          </cell>
          <cell r="J38" t="str">
            <v>Ron Brown</v>
          </cell>
          <cell r="K38" t="str">
            <v>Director of Financial Aid</v>
          </cell>
          <cell r="L38" t="str">
            <v>rbrown@umhb.edu</v>
          </cell>
          <cell r="M38" t="str">
            <v>rbrown@umhb.edu</v>
          </cell>
        </row>
        <row r="39">
          <cell r="A39">
            <v>3590</v>
          </cell>
          <cell r="B39">
            <v>43522.379652777781</v>
          </cell>
          <cell r="C39">
            <v>43522.380787037036</v>
          </cell>
          <cell r="D39" t="str">
            <v>McLennan Community College</v>
          </cell>
          <cell r="E39" t="str">
            <v>Public Community College</v>
          </cell>
          <cell r="F39" t="str">
            <v>Opt-in</v>
          </cell>
          <cell r="G39" t="str">
            <v>Opt-in</v>
          </cell>
          <cell r="H39" t="str">
            <v>Opt-out</v>
          </cell>
          <cell r="I39" t="str">
            <v>N/A</v>
          </cell>
          <cell r="J39" t="str">
            <v>James F Kubacak</v>
          </cell>
          <cell r="K39" t="str">
            <v>Director of Financial Aid</v>
          </cell>
          <cell r="L39" t="str">
            <v>jkubacak@mclennan.edu</v>
          </cell>
          <cell r="M39" t="str">
            <v>254-299-8608</v>
          </cell>
        </row>
        <row r="40">
          <cell r="A40">
            <v>3591</v>
          </cell>
          <cell r="B40">
            <v>43508.617627314816</v>
          </cell>
          <cell r="C40">
            <v>43508.621874999997</v>
          </cell>
          <cell r="D40" t="str">
            <v>McMurry University</v>
          </cell>
          <cell r="E40" t="str">
            <v>Private/Independent Institution</v>
          </cell>
          <cell r="F40" t="str">
            <v>N/A</v>
          </cell>
          <cell r="G40" t="str">
            <v>Opt-out</v>
          </cell>
          <cell r="H40" t="str">
            <v>Opt-out</v>
          </cell>
          <cell r="I40" t="str">
            <v>Opt-in</v>
          </cell>
          <cell r="J40" t="str">
            <v>Tim Sechrist</v>
          </cell>
          <cell r="K40" t="str">
            <v>Director of Student Financial Servies</v>
          </cell>
          <cell r="L40" t="str">
            <v>sechrist.tim@mcm.edu</v>
          </cell>
          <cell r="M40" t="str">
            <v>325-793-4978</v>
          </cell>
        </row>
        <row r="41">
          <cell r="A41">
            <v>3592</v>
          </cell>
          <cell r="B41">
            <v>43523.486828703702</v>
          </cell>
          <cell r="C41">
            <v>43523.487604166665</v>
          </cell>
          <cell r="D41" t="str">
            <v>Midwestern State University</v>
          </cell>
          <cell r="E41" t="str">
            <v>Public University</v>
          </cell>
          <cell r="F41" t="str">
            <v>Opt-out</v>
          </cell>
          <cell r="G41" t="str">
            <v>Opt-in</v>
          </cell>
          <cell r="H41" t="str">
            <v>Opt-out</v>
          </cell>
          <cell r="I41" t="str">
            <v>N/A</v>
          </cell>
          <cell r="J41" t="str">
            <v>Kathy Pennartz-Browning</v>
          </cell>
          <cell r="K41" t="str">
            <v xml:space="preserve">Director of Financial Aid </v>
          </cell>
          <cell r="L41" t="str">
            <v>kathy.pennartz@msutexas.edu</v>
          </cell>
          <cell r="M41" t="str">
            <v>940-397-4119</v>
          </cell>
        </row>
        <row r="42">
          <cell r="A42">
            <v>3593</v>
          </cell>
          <cell r="B42">
            <v>43522.519016203703</v>
          </cell>
          <cell r="C42">
            <v>43524.584027777775</v>
          </cell>
          <cell r="D42" t="str">
            <v>Navarro College</v>
          </cell>
          <cell r="E42" t="str">
            <v>Public University</v>
          </cell>
          <cell r="F42" t="str">
            <v>Opt-out</v>
          </cell>
          <cell r="G42" t="str">
            <v>Opt-in</v>
          </cell>
          <cell r="H42" t="str">
            <v>Opt-out</v>
          </cell>
          <cell r="I42" t="str">
            <v>N/A</v>
          </cell>
          <cell r="J42" t="str">
            <v>Kristal Nicholson</v>
          </cell>
          <cell r="K42" t="str">
            <v>Director of Student Financial Aid</v>
          </cell>
          <cell r="L42" t="str">
            <v>kristal.nicholson@navarrocollege.edu</v>
          </cell>
          <cell r="M42" t="str">
            <v>903.875.7362</v>
          </cell>
        </row>
        <row r="43">
          <cell r="A43">
            <v>3594</v>
          </cell>
          <cell r="B43">
            <v>43523.540555555555</v>
          </cell>
          <cell r="C43">
            <v>43523.57267361111</v>
          </cell>
          <cell r="D43" t="str">
            <v>University of North Texas</v>
          </cell>
          <cell r="E43" t="str">
            <v>Public University</v>
          </cell>
          <cell r="F43" t="str">
            <v>Opt-in</v>
          </cell>
          <cell r="G43" t="str">
            <v>Opt-in</v>
          </cell>
          <cell r="H43" t="str">
            <v>Opt-in</v>
          </cell>
          <cell r="I43" t="str">
            <v>N/A</v>
          </cell>
          <cell r="J43" t="str">
            <v>Zelma DeLeon</v>
          </cell>
          <cell r="K43" t="str">
            <v>Executive Director, Student Financial Aid and Scholarships</v>
          </cell>
          <cell r="L43" t="str">
            <v>Zelma.Deleon@unt.edu</v>
          </cell>
          <cell r="M43" t="str">
            <v>940-565-3901</v>
          </cell>
        </row>
        <row r="44">
          <cell r="A44">
            <v>3596</v>
          </cell>
          <cell r="B44">
            <v>43508.596770833334</v>
          </cell>
          <cell r="C44">
            <v>43508.597951388889</v>
          </cell>
          <cell r="D44" t="str">
            <v>Odessa College</v>
          </cell>
          <cell r="E44" t="str">
            <v>Public Community College</v>
          </cell>
          <cell r="F44" t="str">
            <v>Opt-in</v>
          </cell>
          <cell r="G44" t="str">
            <v>Opt-in</v>
          </cell>
          <cell r="H44" t="str">
            <v>Opt-in</v>
          </cell>
          <cell r="I44" t="str">
            <v>N/A</v>
          </cell>
          <cell r="J44" t="str">
            <v>Ashley Warren</v>
          </cell>
          <cell r="K44" t="str">
            <v>Director of Financial Aid</v>
          </cell>
          <cell r="L44" t="str">
            <v>awarren@odessa.edu</v>
          </cell>
          <cell r="M44" t="str">
            <v>432-335-6758</v>
          </cell>
        </row>
        <row r="45">
          <cell r="A45">
            <v>3598</v>
          </cell>
          <cell r="B45">
            <v>43524.665034722224</v>
          </cell>
          <cell r="C45">
            <v>43524.666122685187</v>
          </cell>
          <cell r="D45" t="str">
            <v>Our Lady of the Lake University</v>
          </cell>
          <cell r="E45" t="str">
            <v>Private/Independent Institution</v>
          </cell>
          <cell r="F45" t="str">
            <v>N/A</v>
          </cell>
          <cell r="G45" t="str">
            <v>Opt-in</v>
          </cell>
          <cell r="H45" t="str">
            <v>Opt-in</v>
          </cell>
          <cell r="I45" t="str">
            <v>Opt-in</v>
          </cell>
          <cell r="J45" t="str">
            <v>Esmeralda M Flores</v>
          </cell>
          <cell r="K45" t="str">
            <v xml:space="preserve">Director - Financial Aid </v>
          </cell>
          <cell r="L45" t="str">
            <v>emflores@ollusa.edu</v>
          </cell>
          <cell r="M45" t="str">
            <v>210-431-6520</v>
          </cell>
        </row>
        <row r="46">
          <cell r="A46">
            <v>3599</v>
          </cell>
          <cell r="B46">
            <v>43511.476898148147</v>
          </cell>
          <cell r="C46">
            <v>43511.478275462963</v>
          </cell>
          <cell r="D46" t="str">
            <v>The University of Texas Rio Grande Valley</v>
          </cell>
          <cell r="E46" t="str">
            <v>Public University</v>
          </cell>
          <cell r="F46" t="str">
            <v>Opt-in</v>
          </cell>
          <cell r="G46" t="str">
            <v>Opt-in</v>
          </cell>
          <cell r="H46" t="str">
            <v>Opt-in</v>
          </cell>
          <cell r="I46" t="str">
            <v>N/A</v>
          </cell>
          <cell r="J46" t="str">
            <v>Elias Ozuna</v>
          </cell>
          <cell r="K46" t="str">
            <v>Director</v>
          </cell>
          <cell r="L46" t="str">
            <v>elias.ozuna@utrgv.edu</v>
          </cell>
          <cell r="M46" t="str">
            <v>956-665-2508</v>
          </cell>
        </row>
        <row r="47">
          <cell r="A47">
            <v>3600</v>
          </cell>
          <cell r="B47">
            <v>43508.584247685183</v>
          </cell>
          <cell r="C47">
            <v>43508.585312499999</v>
          </cell>
          <cell r="D47" t="str">
            <v>Panola College</v>
          </cell>
          <cell r="E47" t="str">
            <v>Public Community College</v>
          </cell>
          <cell r="F47" t="str">
            <v>Opt-out</v>
          </cell>
          <cell r="G47" t="str">
            <v>Opt-in</v>
          </cell>
          <cell r="H47" t="str">
            <v>Opt-out</v>
          </cell>
          <cell r="I47" t="str">
            <v>N/A</v>
          </cell>
          <cell r="J47" t="str">
            <v>Denise Welch</v>
          </cell>
          <cell r="K47" t="str">
            <v>Director of Financial Aid</v>
          </cell>
          <cell r="L47" t="str">
            <v>dwelch@panola.edu</v>
          </cell>
          <cell r="M47" t="str">
            <v>903.693.1121</v>
          </cell>
        </row>
        <row r="48">
          <cell r="A48">
            <v>3601</v>
          </cell>
          <cell r="B48">
            <v>43508.591412037036</v>
          </cell>
          <cell r="C48">
            <v>43508.592256944445</v>
          </cell>
          <cell r="D48" t="str">
            <v>Paris Junior College</v>
          </cell>
          <cell r="E48" t="str">
            <v>Public Community College</v>
          </cell>
          <cell r="F48" t="str">
            <v>Opt-in</v>
          </cell>
          <cell r="G48" t="str">
            <v>Opt-in</v>
          </cell>
          <cell r="H48" t="str">
            <v>Opt-in</v>
          </cell>
          <cell r="I48" t="str">
            <v>N/A</v>
          </cell>
          <cell r="J48" t="str">
            <v>Linda Slawson</v>
          </cell>
          <cell r="K48" t="str">
            <v>Director, Financial aid</v>
          </cell>
          <cell r="L48" t="str">
            <v>lslawson@parisjc.edu</v>
          </cell>
          <cell r="M48">
            <v>9037820242</v>
          </cell>
        </row>
        <row r="49">
          <cell r="A49">
            <v>3602</v>
          </cell>
          <cell r="B49">
            <v>43524.755648148152</v>
          </cell>
          <cell r="C49">
            <v>43524.757106481484</v>
          </cell>
          <cell r="D49" t="str">
            <v>Paul Quinn College</v>
          </cell>
          <cell r="E49" t="str">
            <v>Private/Independent Institution</v>
          </cell>
          <cell r="F49" t="str">
            <v>N/A</v>
          </cell>
          <cell r="G49" t="str">
            <v>Opt-out</v>
          </cell>
          <cell r="H49" t="str">
            <v>Opt-in</v>
          </cell>
          <cell r="I49" t="str">
            <v>Opt-in</v>
          </cell>
          <cell r="J49" t="str">
            <v>Mildred Martinez</v>
          </cell>
          <cell r="K49" t="str">
            <v>Financial Aid Interim Director</v>
          </cell>
          <cell r="L49" t="str">
            <v>mmartinez@pqc.edu</v>
          </cell>
          <cell r="M49">
            <v>2143795438</v>
          </cell>
        </row>
        <row r="50">
          <cell r="A50">
            <v>3603</v>
          </cell>
          <cell r="B50">
            <v>43524.366030092591</v>
          </cell>
          <cell r="C50">
            <v>43524.368634259263</v>
          </cell>
          <cell r="D50" t="str">
            <v>Ranger College</v>
          </cell>
          <cell r="E50" t="str">
            <v>Public Community College</v>
          </cell>
          <cell r="F50" t="str">
            <v>Opt-in</v>
          </cell>
          <cell r="G50" t="str">
            <v>Opt-out</v>
          </cell>
          <cell r="H50" t="str">
            <v>Opt-out</v>
          </cell>
          <cell r="I50" t="str">
            <v>N/A</v>
          </cell>
          <cell r="J50" t="str">
            <v>Don Hilton</v>
          </cell>
          <cell r="K50" t="str">
            <v>Director of Financial Aid</v>
          </cell>
          <cell r="L50" t="str">
            <v>dhilton@rangercollege.edu</v>
          </cell>
          <cell r="M50" t="str">
            <v>254-267-7007</v>
          </cell>
        </row>
        <row r="51">
          <cell r="A51">
            <v>3604</v>
          </cell>
          <cell r="B51">
            <v>43524.666192129633</v>
          </cell>
          <cell r="C51">
            <v>43524.667141203703</v>
          </cell>
          <cell r="D51" t="str">
            <v>Rice University</v>
          </cell>
          <cell r="E51" t="str">
            <v>Private/Independent Institution</v>
          </cell>
          <cell r="F51" t="str">
            <v>N/A</v>
          </cell>
          <cell r="G51" t="str">
            <v>Opt-out</v>
          </cell>
          <cell r="H51" t="str">
            <v>Opt-out</v>
          </cell>
          <cell r="I51" t="str">
            <v>Opt-in</v>
          </cell>
          <cell r="J51" t="str">
            <v>Anne Walker</v>
          </cell>
          <cell r="K51" t="str">
            <v>Executive Director</v>
          </cell>
          <cell r="L51" t="str">
            <v>anne,walker@rice.edu</v>
          </cell>
          <cell r="M51">
            <v>7133488025</v>
          </cell>
        </row>
        <row r="52">
          <cell r="A52">
            <v>3606</v>
          </cell>
          <cell r="B52">
            <v>43508.588009259256</v>
          </cell>
          <cell r="C52">
            <v>43508.589085648149</v>
          </cell>
          <cell r="D52" t="str">
            <v>Sam Houston State University</v>
          </cell>
          <cell r="E52" t="str">
            <v>Public University</v>
          </cell>
          <cell r="F52" t="str">
            <v>Opt-in</v>
          </cell>
          <cell r="G52" t="str">
            <v>Opt-in</v>
          </cell>
          <cell r="H52" t="str">
            <v>Opt-in</v>
          </cell>
          <cell r="I52" t="str">
            <v>N/A</v>
          </cell>
          <cell r="J52" t="str">
            <v>Lydia T. Hall</v>
          </cell>
          <cell r="K52" t="str">
            <v>Director of Financial Aid &amp; Scholarships</v>
          </cell>
          <cell r="L52" t="str">
            <v>lth003@shsu.edu</v>
          </cell>
          <cell r="M52" t="str">
            <v>936-294-3608</v>
          </cell>
        </row>
        <row r="53">
          <cell r="A53">
            <v>3608</v>
          </cell>
          <cell r="B53">
            <v>43508.597222222219</v>
          </cell>
          <cell r="C53">
            <v>43508.597928240742</v>
          </cell>
          <cell r="D53" t="str">
            <v>St Philips College</v>
          </cell>
          <cell r="E53" t="str">
            <v>Public Community College</v>
          </cell>
          <cell r="F53" t="str">
            <v>Opt-in</v>
          </cell>
          <cell r="G53" t="str">
            <v>Opt-in</v>
          </cell>
          <cell r="H53" t="str">
            <v>Opt-out</v>
          </cell>
          <cell r="I53" t="str">
            <v>N/A</v>
          </cell>
          <cell r="J53" t="str">
            <v>Alan D Ahmad</v>
          </cell>
          <cell r="K53" t="str">
            <v>Director, Student Financial Aid</v>
          </cell>
          <cell r="L53" t="str">
            <v>aahmad4@alamo.edu</v>
          </cell>
          <cell r="M53" t="str">
            <v>210-485-0613</v>
          </cell>
        </row>
        <row r="54">
          <cell r="A54">
            <v>3609</v>
          </cell>
          <cell r="B54">
            <v>43521.676412037035</v>
          </cell>
          <cell r="C54">
            <v>43521.681435185186</v>
          </cell>
          <cell r="D54" t="str">
            <v>San Jacinto College</v>
          </cell>
          <cell r="E54" t="str">
            <v>Public Community College</v>
          </cell>
          <cell r="F54" t="str">
            <v>Opt-out</v>
          </cell>
          <cell r="G54" t="str">
            <v>Opt-in</v>
          </cell>
          <cell r="H54" t="str">
            <v>Opt-in</v>
          </cell>
          <cell r="I54" t="str">
            <v>N/A</v>
          </cell>
          <cell r="J54" t="str">
            <v>Robert Merino</v>
          </cell>
          <cell r="K54" t="str">
            <v>Dean of Financial Aid</v>
          </cell>
          <cell r="L54" t="str">
            <v>robert.merino@sjcd.edu</v>
          </cell>
          <cell r="M54">
            <v>2819986342</v>
          </cell>
        </row>
        <row r="55">
          <cell r="A55">
            <v>3610</v>
          </cell>
          <cell r="B55">
            <v>43524.675787037035</v>
          </cell>
          <cell r="C55">
            <v>43524.68167824074</v>
          </cell>
          <cell r="D55" t="str">
            <v>Schreiner University</v>
          </cell>
          <cell r="E55" t="str">
            <v>Private/Independent Institution</v>
          </cell>
          <cell r="F55" t="str">
            <v>N/A</v>
          </cell>
          <cell r="G55" t="str">
            <v>Opt-out</v>
          </cell>
          <cell r="H55" t="str">
            <v>Opt-out</v>
          </cell>
          <cell r="I55" t="str">
            <v>Opt-in</v>
          </cell>
          <cell r="J55" t="str">
            <v>Natalie R. Sandoval</v>
          </cell>
          <cell r="K55" t="str">
            <v>Director, Financial Services</v>
          </cell>
          <cell r="L55" t="str">
            <v>nsandoval@schreiner.edu</v>
          </cell>
          <cell r="M55" t="str">
            <v>830-792-7229</v>
          </cell>
        </row>
        <row r="56">
          <cell r="A56">
            <v>3611</v>
          </cell>
          <cell r="B56">
            <v>43508.597222222219</v>
          </cell>
          <cell r="C56">
            <v>43508.604328703703</v>
          </cell>
          <cell r="D56" t="str">
            <v>South Plains College</v>
          </cell>
          <cell r="E56" t="str">
            <v>Public Community College</v>
          </cell>
          <cell r="F56" t="str">
            <v>Opt-in</v>
          </cell>
          <cell r="G56" t="str">
            <v>Opt-out</v>
          </cell>
          <cell r="H56" t="str">
            <v>Opt-out</v>
          </cell>
          <cell r="I56" t="str">
            <v>N/A</v>
          </cell>
          <cell r="J56" t="str">
            <v>Susan Nazworth</v>
          </cell>
          <cell r="K56" t="str">
            <v>Director of Financial Aid</v>
          </cell>
          <cell r="L56" t="str">
            <v>snazworth@southplainscollege.edu</v>
          </cell>
          <cell r="M56" t="str">
            <v>806-716-2513</v>
          </cell>
        </row>
        <row r="57">
          <cell r="A57">
            <v>3613</v>
          </cell>
          <cell r="B57">
            <v>43508.587881944448</v>
          </cell>
          <cell r="C57">
            <v>43508.589548611111</v>
          </cell>
          <cell r="D57" t="str">
            <v>Southern Methodist University</v>
          </cell>
          <cell r="E57" t="str">
            <v>Private/Independent Institution</v>
          </cell>
          <cell r="F57" t="str">
            <v>N/A</v>
          </cell>
          <cell r="G57" t="str">
            <v>Opt-in</v>
          </cell>
          <cell r="H57" t="str">
            <v>Opt-out</v>
          </cell>
          <cell r="I57" t="str">
            <v>Opt-in</v>
          </cell>
          <cell r="J57" t="str">
            <v>Marc Peterson</v>
          </cell>
          <cell r="K57" t="str">
            <v>Director of Financial Aid</v>
          </cell>
          <cell r="L57" t="str">
            <v>mpeterso@smu.edu</v>
          </cell>
          <cell r="M57">
            <v>2147683016</v>
          </cell>
        </row>
        <row r="58">
          <cell r="A58">
            <v>3614</v>
          </cell>
          <cell r="B58">
            <v>43508.598425925928</v>
          </cell>
          <cell r="C58">
            <v>43508.599097222221</v>
          </cell>
          <cell r="D58" t="str">
            <v>Southwest Texas Junior College</v>
          </cell>
          <cell r="E58" t="str">
            <v>Public Community College</v>
          </cell>
          <cell r="F58" t="str">
            <v>Opt-out</v>
          </cell>
          <cell r="G58" t="str">
            <v>Opt-in</v>
          </cell>
          <cell r="H58" t="str">
            <v>Opt-in</v>
          </cell>
          <cell r="I58" t="str">
            <v>N/A</v>
          </cell>
          <cell r="J58" t="str">
            <v>Yvette Hernandez</v>
          </cell>
          <cell r="K58" t="str">
            <v>Director of Financial Aid</v>
          </cell>
          <cell r="L58" t="str">
            <v>yvetteh@swtjc.edu</v>
          </cell>
          <cell r="M58" t="str">
            <v>830-591-7318</v>
          </cell>
        </row>
        <row r="59">
          <cell r="A59">
            <v>3615</v>
          </cell>
          <cell r="B59">
            <v>43509.632824074077</v>
          </cell>
          <cell r="C59">
            <v>43509.63548611111</v>
          </cell>
          <cell r="D59" t="str">
            <v>Texas State University</v>
          </cell>
          <cell r="E59" t="str">
            <v>Public University</v>
          </cell>
          <cell r="F59" t="str">
            <v>Opt-out</v>
          </cell>
          <cell r="G59" t="str">
            <v>Opt-in</v>
          </cell>
          <cell r="H59" t="str">
            <v>Opt-in</v>
          </cell>
          <cell r="I59" t="str">
            <v>N/A</v>
          </cell>
          <cell r="J59" t="str">
            <v>Christopher D. Murr</v>
          </cell>
          <cell r="K59" t="str">
            <v>Director of FAS</v>
          </cell>
          <cell r="L59" t="str">
            <v>murr@txstate.edu</v>
          </cell>
          <cell r="M59" t="str">
            <v>512.245.4006</v>
          </cell>
        </row>
        <row r="60">
          <cell r="A60">
            <v>3616</v>
          </cell>
          <cell r="B60">
            <v>43508.603425925925</v>
          </cell>
          <cell r="C60">
            <v>43508.604328703703</v>
          </cell>
          <cell r="D60" t="str">
            <v>Southwestern Assemblies of God University</v>
          </cell>
          <cell r="E60" t="str">
            <v>Private/Independent Institution</v>
          </cell>
          <cell r="F60" t="str">
            <v>N/A</v>
          </cell>
          <cell r="G60" t="str">
            <v>Opt-in</v>
          </cell>
          <cell r="H60" t="str">
            <v>Opt-in</v>
          </cell>
          <cell r="I60" t="str">
            <v>Opt-in</v>
          </cell>
          <cell r="J60" t="str">
            <v>Jeff Francis</v>
          </cell>
          <cell r="K60" t="str">
            <v>Senior Director of Finanical Aid</v>
          </cell>
          <cell r="L60" t="str">
            <v>jfrancis@sagu.edu</v>
          </cell>
          <cell r="M60" t="str">
            <v>972-825-4731</v>
          </cell>
        </row>
        <row r="61">
          <cell r="A61">
            <v>3618</v>
          </cell>
          <cell r="B61">
            <v>43518.347708333335</v>
          </cell>
          <cell r="C61">
            <v>43518.348541666666</v>
          </cell>
          <cell r="D61" t="str">
            <v>Southwestern Christian College</v>
          </cell>
          <cell r="E61" t="str">
            <v>Private/Independent Institution</v>
          </cell>
          <cell r="F61" t="str">
            <v>N/A</v>
          </cell>
          <cell r="G61" t="str">
            <v>Opt-in</v>
          </cell>
          <cell r="H61" t="str">
            <v>Opt-in</v>
          </cell>
          <cell r="I61" t="str">
            <v>Opt-in</v>
          </cell>
          <cell r="J61" t="str">
            <v>Angela Hill</v>
          </cell>
          <cell r="K61" t="str">
            <v>Director of Financial Aid</v>
          </cell>
          <cell r="L61" t="str">
            <v>angela.hill@swcc.edu</v>
          </cell>
          <cell r="M61" t="str">
            <v>972-524-3341 ext 126</v>
          </cell>
        </row>
        <row r="62">
          <cell r="A62">
            <v>3619</v>
          </cell>
          <cell r="B62">
            <v>43508.626643518517</v>
          </cell>
          <cell r="C62">
            <v>43508.631828703707</v>
          </cell>
          <cell r="D62" t="str">
            <v>Southwestern Adventist University</v>
          </cell>
          <cell r="E62" t="str">
            <v>Private/Independent Institution</v>
          </cell>
          <cell r="F62" t="str">
            <v>N/A</v>
          </cell>
          <cell r="G62" t="str">
            <v>Opt-in</v>
          </cell>
          <cell r="H62" t="str">
            <v>Opt-in</v>
          </cell>
          <cell r="I62" t="str">
            <v>Opt-in</v>
          </cell>
          <cell r="J62" t="str">
            <v>Duane Valencia</v>
          </cell>
          <cell r="K62" t="str">
            <v>Financial Aid Director</v>
          </cell>
          <cell r="L62" t="str">
            <v>valenciad@swau.edu</v>
          </cell>
          <cell r="M62" t="str">
            <v>817.202.6533</v>
          </cell>
        </row>
        <row r="63">
          <cell r="A63">
            <v>3620</v>
          </cell>
          <cell r="B63">
            <v>43508.746388888889</v>
          </cell>
          <cell r="C63">
            <v>43508.747465277775</v>
          </cell>
          <cell r="D63" t="str">
            <v>Southwestern University</v>
          </cell>
          <cell r="E63" t="str">
            <v>Private/Independent Institution</v>
          </cell>
          <cell r="F63" t="str">
            <v>N/A</v>
          </cell>
          <cell r="G63" t="str">
            <v>Opt-out</v>
          </cell>
          <cell r="H63" t="str">
            <v>Opt-out</v>
          </cell>
          <cell r="I63" t="str">
            <v>Opt-in</v>
          </cell>
          <cell r="J63" t="str">
            <v>James Gaeta</v>
          </cell>
          <cell r="K63" t="str">
            <v>Associate Dean of Enrollment Services</v>
          </cell>
          <cell r="L63" t="str">
            <v>gaetaj@southwestern.edu</v>
          </cell>
          <cell r="M63" t="str">
            <v>512-863-1259</v>
          </cell>
        </row>
        <row r="64">
          <cell r="A64">
            <v>3621</v>
          </cell>
          <cell r="B64">
            <v>43515.417025462964</v>
          </cell>
          <cell r="C64">
            <v>43515.41883101852</v>
          </cell>
          <cell r="D64" t="str">
            <v xml:space="preserve">St. Edward's University </v>
          </cell>
          <cell r="E64" t="str">
            <v>Private/Independent Institution</v>
          </cell>
          <cell r="F64" t="str">
            <v>N/A</v>
          </cell>
          <cell r="G64" t="str">
            <v>Opt-in</v>
          </cell>
          <cell r="H64" t="str">
            <v>Opt-in</v>
          </cell>
          <cell r="I64" t="str">
            <v>Opt-in</v>
          </cell>
          <cell r="J64" t="str">
            <v xml:space="preserve">Jennifer Beck </v>
          </cell>
          <cell r="K64" t="str">
            <v xml:space="preserve">Director of Student Financial Aid </v>
          </cell>
          <cell r="L64" t="str">
            <v>jbeck@stedwards.edu</v>
          </cell>
          <cell r="M64" t="str">
            <v>512.448.8516</v>
          </cell>
        </row>
        <row r="65">
          <cell r="A65">
            <v>3623</v>
          </cell>
          <cell r="B65">
            <v>43509.33216435185</v>
          </cell>
          <cell r="C65">
            <v>43509.333622685182</v>
          </cell>
          <cell r="D65" t="str">
            <v>St. Mary's University</v>
          </cell>
          <cell r="E65" t="str">
            <v>Private/Independent Institution</v>
          </cell>
          <cell r="F65" t="str">
            <v>N/A</v>
          </cell>
          <cell r="G65" t="str">
            <v>Opt-in</v>
          </cell>
          <cell r="H65" t="str">
            <v>Opt-in</v>
          </cell>
          <cell r="I65" t="str">
            <v>Opt-in</v>
          </cell>
          <cell r="J65" t="str">
            <v>David Krause</v>
          </cell>
          <cell r="K65" t="str">
            <v>Director</v>
          </cell>
          <cell r="L65" t="str">
            <v>dkrause@stmarytx.edu</v>
          </cell>
          <cell r="M65" t="str">
            <v>210-436-3141</v>
          </cell>
        </row>
        <row r="66">
          <cell r="A66">
            <v>3624</v>
          </cell>
          <cell r="B66">
            <v>43510.427303240744</v>
          </cell>
          <cell r="C66">
            <v>43510.428599537037</v>
          </cell>
          <cell r="D66" t="str">
            <v>Stephen F Austin State University</v>
          </cell>
          <cell r="E66" t="str">
            <v>Public University</v>
          </cell>
          <cell r="F66" t="str">
            <v>Opt-out</v>
          </cell>
          <cell r="G66" t="str">
            <v>Opt-in</v>
          </cell>
          <cell r="H66" t="str">
            <v>Opt-in</v>
          </cell>
          <cell r="I66" t="str">
            <v>N/A</v>
          </cell>
          <cell r="J66" t="str">
            <v>H Rachele Garrett</v>
          </cell>
          <cell r="K66" t="str">
            <v>Financial Aid Director</v>
          </cell>
          <cell r="L66" t="str">
            <v>nixonhr@sfasu.edu</v>
          </cell>
          <cell r="M66">
            <v>9364683973</v>
          </cell>
        </row>
        <row r="67">
          <cell r="A67">
            <v>3625</v>
          </cell>
          <cell r="B67">
            <v>43509.365451388891</v>
          </cell>
          <cell r="C67">
            <v>43509.366481481484</v>
          </cell>
          <cell r="D67" t="str">
            <v>Sul Ross State University</v>
          </cell>
          <cell r="E67" t="str">
            <v>Public University</v>
          </cell>
          <cell r="F67" t="str">
            <v>Opt-out</v>
          </cell>
          <cell r="G67" t="str">
            <v>Opt-in</v>
          </cell>
          <cell r="H67" t="str">
            <v>Opt-out</v>
          </cell>
          <cell r="I67" t="str">
            <v>N/A</v>
          </cell>
          <cell r="J67" t="str">
            <v>Michael Corbett</v>
          </cell>
          <cell r="K67" t="str">
            <v>Director Financial Aid</v>
          </cell>
          <cell r="L67" t="str">
            <v>mcorbett@sulross.edu</v>
          </cell>
          <cell r="M67" t="str">
            <v>432-837-8056</v>
          </cell>
        </row>
        <row r="68">
          <cell r="A68">
            <v>3626</v>
          </cell>
          <cell r="B68">
            <v>43509.608935185184</v>
          </cell>
          <cell r="C68">
            <v>43509.610092592593</v>
          </cell>
          <cell r="D68" t="str">
            <v>Tarrant County College District</v>
          </cell>
          <cell r="E68" t="str">
            <v>Public Community College</v>
          </cell>
          <cell r="F68" t="str">
            <v>Opt-in</v>
          </cell>
          <cell r="G68" t="str">
            <v>Opt-in</v>
          </cell>
          <cell r="H68" t="str">
            <v>Opt-in</v>
          </cell>
          <cell r="I68" t="str">
            <v>N/A</v>
          </cell>
          <cell r="J68" t="str">
            <v>Samantha K. Stalnaker</v>
          </cell>
          <cell r="K68" t="str">
            <v>District Director of Student Financial Aid Services</v>
          </cell>
          <cell r="L68" t="str">
            <v>samantha.stalnaker@tccd.edu</v>
          </cell>
          <cell r="M68" t="str">
            <v>817-515-1795</v>
          </cell>
        </row>
        <row r="69">
          <cell r="A69">
            <v>3627</v>
          </cell>
          <cell r="B69">
            <v>43525.3903125</v>
          </cell>
          <cell r="C69">
            <v>43525.39340277778</v>
          </cell>
          <cell r="D69" t="str">
            <v>Temple College</v>
          </cell>
          <cell r="E69" t="str">
            <v>Public Community College</v>
          </cell>
          <cell r="F69" t="str">
            <v>Opt-out</v>
          </cell>
          <cell r="G69" t="str">
            <v>Opt-in</v>
          </cell>
          <cell r="H69" t="str">
            <v>Opt-in</v>
          </cell>
          <cell r="I69" t="str">
            <v>N/A</v>
          </cell>
          <cell r="J69" t="str">
            <v>Mary Daniel</v>
          </cell>
          <cell r="K69" t="str">
            <v>Director of Financial Aid</v>
          </cell>
          <cell r="L69" t="str">
            <v>mary.daniel@templejc.edu</v>
          </cell>
          <cell r="M69" t="str">
            <v>254-298-8362</v>
          </cell>
        </row>
        <row r="70">
          <cell r="A70">
            <v>3628</v>
          </cell>
          <cell r="B70">
            <v>43523.65729166667</v>
          </cell>
          <cell r="C70">
            <v>43523.666550925926</v>
          </cell>
          <cell r="D70" t="str">
            <v>Texarkana College</v>
          </cell>
          <cell r="E70" t="str">
            <v>Public Community College</v>
          </cell>
          <cell r="F70" t="str">
            <v>Opt-out</v>
          </cell>
          <cell r="G70" t="str">
            <v>Opt-out</v>
          </cell>
          <cell r="H70" t="str">
            <v>Opt-out</v>
          </cell>
          <cell r="I70" t="str">
            <v>N/A</v>
          </cell>
          <cell r="J70" t="str">
            <v>Susan Johnston</v>
          </cell>
          <cell r="K70" t="str">
            <v>Director of Financial Aid</v>
          </cell>
          <cell r="L70" t="str">
            <v>Susan.Johnston@texarkanacollege.edu</v>
          </cell>
          <cell r="M70" t="str">
            <v>903-823-3260</v>
          </cell>
        </row>
        <row r="71">
          <cell r="A71">
            <v>3630</v>
          </cell>
          <cell r="B71">
            <v>43508.696631944447</v>
          </cell>
          <cell r="C71">
            <v>43508.698854166665</v>
          </cell>
          <cell r="D71" t="str">
            <v>Prairie View A&amp;M University</v>
          </cell>
          <cell r="E71" t="str">
            <v>Public University</v>
          </cell>
          <cell r="F71" t="str">
            <v>Opt-out</v>
          </cell>
          <cell r="G71" t="str">
            <v>Opt-in</v>
          </cell>
          <cell r="H71" t="str">
            <v>Opt-out</v>
          </cell>
          <cell r="I71" t="str">
            <v>Opt-out</v>
          </cell>
          <cell r="J71" t="str">
            <v>Charlene Ervin</v>
          </cell>
          <cell r="K71" t="str">
            <v>Interim Director of Financial Aid &amp; Scholarships</v>
          </cell>
          <cell r="L71" t="str">
            <v>chervin@pvamu.edu</v>
          </cell>
          <cell r="M71" t="str">
            <v>(936) 261-1205</v>
          </cell>
        </row>
        <row r="72">
          <cell r="A72">
            <v>3631</v>
          </cell>
          <cell r="B72">
            <v>43524.54241898148</v>
          </cell>
          <cell r="C72">
            <v>43524.620844907404</v>
          </cell>
          <cell r="D72" t="str">
            <v>Tarleton State University</v>
          </cell>
          <cell r="E72" t="str">
            <v>Public University</v>
          </cell>
          <cell r="F72" t="str">
            <v>Opt-out</v>
          </cell>
          <cell r="G72" t="str">
            <v>Opt-out</v>
          </cell>
          <cell r="H72" t="str">
            <v>Opt-in</v>
          </cell>
          <cell r="I72" t="str">
            <v>N/A</v>
          </cell>
          <cell r="J72" t="str">
            <v>Kathy Wright`</v>
          </cell>
          <cell r="K72" t="str">
            <v>Executive Director, Student Financial Assistance</v>
          </cell>
          <cell r="L72" t="str">
            <v>kpurvis@tarleton.edu</v>
          </cell>
          <cell r="M72" t="str">
            <v>254-968-9072</v>
          </cell>
        </row>
        <row r="73">
          <cell r="A73">
            <v>3632</v>
          </cell>
          <cell r="B73">
            <v>43523.554386574076</v>
          </cell>
          <cell r="C73">
            <v>43523.555127314816</v>
          </cell>
          <cell r="D73" t="str">
            <v>Texas A&amp;M University</v>
          </cell>
          <cell r="E73" t="str">
            <v>Public University</v>
          </cell>
          <cell r="F73" t="str">
            <v>Opt-in</v>
          </cell>
          <cell r="G73" t="str">
            <v>Opt-in</v>
          </cell>
          <cell r="H73" t="str">
            <v>Opt-out</v>
          </cell>
          <cell r="I73" t="str">
            <v>N/A</v>
          </cell>
          <cell r="J73" t="str">
            <v>Delisa Falks</v>
          </cell>
          <cell r="K73" t="str">
            <v>AVP Scholarships &amp; Financial Aid</v>
          </cell>
          <cell r="L73" t="str">
            <v>delisaf@tamu.edu</v>
          </cell>
          <cell r="M73" t="str">
            <v>979 458 5311</v>
          </cell>
        </row>
        <row r="74">
          <cell r="A74">
            <v>3634</v>
          </cell>
          <cell r="B74">
            <v>43508.891238425924</v>
          </cell>
          <cell r="C74">
            <v>43508.893182870372</v>
          </cell>
          <cell r="D74" t="str">
            <v>Texas State Technical College</v>
          </cell>
          <cell r="E74" t="str">
            <v>Public Technical Institute</v>
          </cell>
          <cell r="F74" t="str">
            <v>Opt-out</v>
          </cell>
          <cell r="G74" t="str">
            <v>Opt-in</v>
          </cell>
          <cell r="H74" t="str">
            <v>Opt-in</v>
          </cell>
          <cell r="I74" t="str">
            <v>N/A</v>
          </cell>
          <cell r="J74" t="str">
            <v>Jackie Adler</v>
          </cell>
          <cell r="K74" t="str">
            <v>Executive Director of Financial Aid</v>
          </cell>
          <cell r="L74" t="str">
            <v>jjadler@tstc.edu</v>
          </cell>
          <cell r="M74" t="str">
            <v>254-867-3620</v>
          </cell>
        </row>
        <row r="75">
          <cell r="A75">
            <v>3635</v>
          </cell>
          <cell r="B75">
            <v>43525.451504629629</v>
          </cell>
          <cell r="C75">
            <v>43525.453263888892</v>
          </cell>
          <cell r="D75" t="str">
            <v>Texas Chiropractic College</v>
          </cell>
          <cell r="E75" t="str">
            <v>Private/Independent Institution</v>
          </cell>
          <cell r="F75" t="str">
            <v>Opt-out</v>
          </cell>
          <cell r="G75" t="str">
            <v>Opt-out</v>
          </cell>
          <cell r="H75" t="str">
            <v>Opt-out</v>
          </cell>
          <cell r="I75" t="str">
            <v>Opt-in</v>
          </cell>
          <cell r="J75" t="str">
            <v>Arthur Goudeau / Ben Harrison</v>
          </cell>
          <cell r="K75" t="str">
            <v>Director of Financial Aid / Chief Fiscal Officer</v>
          </cell>
          <cell r="L75" t="str">
            <v>agoudeau@txchiro.edu / bharrison@txchiro.edu</v>
          </cell>
          <cell r="M75" t="str">
            <v>281-998-6022 / 281-998-6001</v>
          </cell>
        </row>
        <row r="76">
          <cell r="A76">
            <v>3636</v>
          </cell>
          <cell r="B76">
            <v>43524.702106481483</v>
          </cell>
          <cell r="C76">
            <v>43524.706203703703</v>
          </cell>
          <cell r="D76" t="str">
            <v>Texas Christian University</v>
          </cell>
          <cell r="E76" t="str">
            <v>Private/Independent Institution</v>
          </cell>
          <cell r="F76" t="str">
            <v>N/A</v>
          </cell>
          <cell r="G76" t="str">
            <v>Opt-out</v>
          </cell>
          <cell r="H76" t="str">
            <v>Opt-in</v>
          </cell>
          <cell r="I76" t="str">
            <v>Opt-in</v>
          </cell>
          <cell r="J76" t="str">
            <v>Victoria Chen</v>
          </cell>
          <cell r="K76" t="str">
            <v>Director</v>
          </cell>
          <cell r="L76" t="str">
            <v>v.chen@tcu.edu</v>
          </cell>
          <cell r="M76">
            <v>8172577858</v>
          </cell>
        </row>
        <row r="77">
          <cell r="A77">
            <v>3637</v>
          </cell>
          <cell r="B77">
            <v>43522.348310185182</v>
          </cell>
          <cell r="C77">
            <v>43522.349872685183</v>
          </cell>
          <cell r="D77" t="str">
            <v>Jarvis Christian College</v>
          </cell>
          <cell r="E77" t="str">
            <v>Private/Independent Institution</v>
          </cell>
          <cell r="F77" t="str">
            <v>N/A</v>
          </cell>
          <cell r="G77" t="str">
            <v>Opt-in</v>
          </cell>
          <cell r="H77" t="str">
            <v>Opt-in</v>
          </cell>
          <cell r="I77" t="str">
            <v>Opt-in</v>
          </cell>
          <cell r="J77" t="str">
            <v>Cecelia Jones</v>
          </cell>
          <cell r="K77" t="str">
            <v>Director of Financial Aid</v>
          </cell>
          <cell r="L77" t="str">
            <v>ckjones@jarvis.edu</v>
          </cell>
          <cell r="M77" t="str">
            <v>903-730-4890</v>
          </cell>
        </row>
        <row r="78">
          <cell r="A78">
            <v>3638</v>
          </cell>
          <cell r="B78">
            <v>43508.594108796293</v>
          </cell>
          <cell r="C78">
            <v>43508.595833333333</v>
          </cell>
          <cell r="D78" t="str">
            <v xml:space="preserve">Texas College </v>
          </cell>
          <cell r="E78" t="str">
            <v>Private/Independent Institution</v>
          </cell>
          <cell r="F78" t="str">
            <v>N/A</v>
          </cell>
          <cell r="G78" t="str">
            <v>Opt-in</v>
          </cell>
          <cell r="H78" t="str">
            <v>Opt-in</v>
          </cell>
          <cell r="I78" t="str">
            <v>Opt-in</v>
          </cell>
          <cell r="J78" t="str">
            <v>Angela Speech Director Financial Aid</v>
          </cell>
          <cell r="K78" t="str">
            <v xml:space="preserve">Financial Aid Director </v>
          </cell>
          <cell r="L78" t="str">
            <v>amarshall@texascollege.edu</v>
          </cell>
          <cell r="M78">
            <v>9035938311</v>
          </cell>
        </row>
        <row r="79">
          <cell r="A79">
            <v>3641</v>
          </cell>
          <cell r="B79">
            <v>43525.372499999998</v>
          </cell>
          <cell r="C79">
            <v>43525.404733796298</v>
          </cell>
          <cell r="D79" t="str">
            <v>Texas Lutheran University</v>
          </cell>
          <cell r="E79" t="str">
            <v>Private/Independent Institution</v>
          </cell>
          <cell r="F79" t="str">
            <v>N/A</v>
          </cell>
          <cell r="G79" t="str">
            <v>Opt-in</v>
          </cell>
          <cell r="H79" t="str">
            <v>Opt-out</v>
          </cell>
          <cell r="I79" t="str">
            <v>Opt-in</v>
          </cell>
          <cell r="J79" t="str">
            <v>Cathleen Wright</v>
          </cell>
          <cell r="K79" t="str">
            <v>Director of Student Financial Services</v>
          </cell>
          <cell r="L79" t="str">
            <v>cwright@tlu.edu</v>
          </cell>
          <cell r="M79" t="str">
            <v>830-372-8078</v>
          </cell>
        </row>
        <row r="80">
          <cell r="A80">
            <v>3642</v>
          </cell>
          <cell r="B80">
            <v>43522.531134259261</v>
          </cell>
          <cell r="C80">
            <v>43522.531956018516</v>
          </cell>
          <cell r="D80" t="str">
            <v>Texas Southern University</v>
          </cell>
          <cell r="E80" t="str">
            <v>Public University</v>
          </cell>
          <cell r="F80" t="str">
            <v>Opt-in</v>
          </cell>
          <cell r="G80" t="str">
            <v>Opt-in</v>
          </cell>
          <cell r="H80" t="str">
            <v>Opt-in</v>
          </cell>
          <cell r="I80" t="str">
            <v>N/A</v>
          </cell>
          <cell r="J80" t="str">
            <v>Linda C Ballard</v>
          </cell>
          <cell r="K80" t="str">
            <v>Director, Office of Student Financial Assistance</v>
          </cell>
          <cell r="L80" t="str">
            <v>Linda.Ballard@tsu.edu</v>
          </cell>
          <cell r="M80" t="str">
            <v>713-313-7480</v>
          </cell>
        </row>
        <row r="81">
          <cell r="A81">
            <v>3643</v>
          </cell>
          <cell r="B81">
            <v>43522.761956018519</v>
          </cell>
          <cell r="C81">
            <v>43522.763055555559</v>
          </cell>
          <cell r="D81" t="str">
            <v>Texas Southmost College</v>
          </cell>
          <cell r="E81" t="str">
            <v>Public Community College</v>
          </cell>
          <cell r="F81" t="str">
            <v>Opt-out</v>
          </cell>
          <cell r="G81" t="str">
            <v>Opt-in</v>
          </cell>
          <cell r="H81" t="str">
            <v>Opt-in</v>
          </cell>
          <cell r="I81" t="str">
            <v>N/A</v>
          </cell>
          <cell r="J81" t="str">
            <v>Vanessa Vasquez</v>
          </cell>
          <cell r="K81" t="str">
            <v>Executive Director of Enrollment and Academic Support Services</v>
          </cell>
          <cell r="L81" t="str">
            <v>Vanessa.Vasquez@tsc.edu</v>
          </cell>
          <cell r="M81" t="str">
            <v>956-295-3605</v>
          </cell>
        </row>
        <row r="82">
          <cell r="A82">
            <v>3644</v>
          </cell>
          <cell r="B82">
            <v>43508.76525462963</v>
          </cell>
          <cell r="C82">
            <v>43508.766585648147</v>
          </cell>
          <cell r="D82" t="str">
            <v>Texas Tech University</v>
          </cell>
          <cell r="E82" t="str">
            <v>Public University</v>
          </cell>
          <cell r="F82" t="str">
            <v>Opt-out</v>
          </cell>
          <cell r="G82" t="str">
            <v>Opt-in</v>
          </cell>
          <cell r="H82" t="str">
            <v>Opt-out</v>
          </cell>
          <cell r="I82" t="str">
            <v>N/A</v>
          </cell>
          <cell r="J82" t="str">
            <v>Shannon Crossland</v>
          </cell>
          <cell r="K82" t="str">
            <v>Interim Executive Director</v>
          </cell>
          <cell r="L82" t="str">
            <v>shannon.crossland@ttu.edu</v>
          </cell>
          <cell r="M82" t="str">
            <v>806-470-0498</v>
          </cell>
        </row>
        <row r="83">
          <cell r="A83">
            <v>3645</v>
          </cell>
          <cell r="B83">
            <v>43516.609236111108</v>
          </cell>
          <cell r="C83">
            <v>43516.611979166664</v>
          </cell>
          <cell r="D83" t="str">
            <v>Texas Wesleyan University</v>
          </cell>
          <cell r="E83" t="str">
            <v>Private/Independent Institution</v>
          </cell>
          <cell r="F83" t="str">
            <v>N/A</v>
          </cell>
          <cell r="G83" t="str">
            <v>Opt-in</v>
          </cell>
          <cell r="H83" t="str">
            <v>Opt-in</v>
          </cell>
          <cell r="I83" t="str">
            <v>Opt-in</v>
          </cell>
          <cell r="J83" t="str">
            <v>Aarika Ramon</v>
          </cell>
          <cell r="K83" t="str">
            <v>Director of Finanical Aid</v>
          </cell>
          <cell r="L83" t="str">
            <v>ramon@txwes.edu</v>
          </cell>
          <cell r="M83" t="str">
            <v>817-531-4442</v>
          </cell>
        </row>
        <row r="84">
          <cell r="A84">
            <v>3646</v>
          </cell>
          <cell r="B84">
            <v>43521.373993055553</v>
          </cell>
          <cell r="C84">
            <v>43521.399548611109</v>
          </cell>
          <cell r="D84" t="str">
            <v>Texas Woman's University</v>
          </cell>
          <cell r="E84" t="str">
            <v>Public University</v>
          </cell>
          <cell r="F84" t="str">
            <v>Opt-out</v>
          </cell>
          <cell r="G84" t="str">
            <v>Opt-in</v>
          </cell>
          <cell r="H84" t="str">
            <v>Opt-in</v>
          </cell>
          <cell r="I84" t="str">
            <v>N/A</v>
          </cell>
          <cell r="J84" t="str">
            <v>Joyce Sonenberg</v>
          </cell>
          <cell r="K84" t="str">
            <v>Interim Director of Financial Aid</v>
          </cell>
          <cell r="L84" t="str">
            <v>jsonenberg@twu.edu</v>
          </cell>
          <cell r="M84" t="str">
            <v>(940) 898-3051</v>
          </cell>
        </row>
        <row r="85">
          <cell r="A85">
            <v>3647</v>
          </cell>
          <cell r="B85">
            <v>43516.689189814817</v>
          </cell>
          <cell r="C85">
            <v>43516.690011574072</v>
          </cell>
          <cell r="D85" t="str">
            <v>Trinity University</v>
          </cell>
          <cell r="E85" t="str">
            <v>Private/Independent Institution</v>
          </cell>
          <cell r="F85" t="str">
            <v>N/A</v>
          </cell>
          <cell r="G85" t="str">
            <v>Opt-out</v>
          </cell>
          <cell r="H85" t="str">
            <v>Opt-out</v>
          </cell>
          <cell r="I85" t="str">
            <v>Opt-in</v>
          </cell>
          <cell r="J85" t="str">
            <v>Christina Pikla</v>
          </cell>
          <cell r="K85" t="str">
            <v>Director of Financial Aid</v>
          </cell>
          <cell r="L85" t="str">
            <v>cpikla@trinity.edu</v>
          </cell>
          <cell r="M85" t="str">
            <v>(210) 999-8336</v>
          </cell>
        </row>
        <row r="86">
          <cell r="A86">
            <v>3648</v>
          </cell>
          <cell r="B86">
            <v>43514.455208333333</v>
          </cell>
          <cell r="C86">
            <v>43514.457731481481</v>
          </cell>
          <cell r="D86" t="str">
            <v>Tyler Junior College</v>
          </cell>
          <cell r="E86" t="str">
            <v>Public Community College</v>
          </cell>
          <cell r="F86" t="str">
            <v>Opt-out</v>
          </cell>
          <cell r="G86" t="str">
            <v>Opt-in</v>
          </cell>
          <cell r="H86" t="str">
            <v>Opt-out</v>
          </cell>
          <cell r="I86" t="str">
            <v>N/A</v>
          </cell>
          <cell r="J86" t="str">
            <v>Devon Wiggins</v>
          </cell>
          <cell r="K86" t="str">
            <v>Director, Financial Aid and Enrollment Support Services</v>
          </cell>
          <cell r="L86" t="str">
            <v>dwig@tjc.edu</v>
          </cell>
          <cell r="M86" t="str">
            <v>903-510-2646</v>
          </cell>
        </row>
        <row r="87">
          <cell r="A87">
            <v>3651</v>
          </cell>
          <cell r="B87">
            <v>43524.751388888886</v>
          </cell>
          <cell r="C87">
            <v>43524.752453703702</v>
          </cell>
          <cell r="D87" t="str">
            <v>University of Dallas</v>
          </cell>
          <cell r="E87" t="str">
            <v>Private/Independent Institution</v>
          </cell>
          <cell r="F87" t="str">
            <v>N/A</v>
          </cell>
          <cell r="G87" t="str">
            <v>Opt-out</v>
          </cell>
          <cell r="H87" t="str">
            <v>Opt-out</v>
          </cell>
          <cell r="I87" t="str">
            <v>Opt-in</v>
          </cell>
          <cell r="J87" t="str">
            <v>Taryn Anderson</v>
          </cell>
          <cell r="K87" t="str">
            <v>Director of Financial Aid</v>
          </cell>
          <cell r="L87" t="str">
            <v>taryn@udallas.edu</v>
          </cell>
          <cell r="M87" t="str">
            <v>972-721-5102</v>
          </cell>
        </row>
        <row r="88">
          <cell r="A88">
            <v>3652</v>
          </cell>
          <cell r="B88">
            <v>43511.607164351852</v>
          </cell>
          <cell r="C88">
            <v>43511.615069444444</v>
          </cell>
          <cell r="D88" t="str">
            <v>University of Houston</v>
          </cell>
          <cell r="E88" t="str">
            <v>Public University</v>
          </cell>
          <cell r="F88" t="str">
            <v>Opt-in</v>
          </cell>
          <cell r="G88" t="str">
            <v>Opt-in</v>
          </cell>
          <cell r="H88" t="str">
            <v>Opt-in</v>
          </cell>
          <cell r="I88" t="str">
            <v>N/A</v>
          </cell>
          <cell r="J88" t="str">
            <v>Briget A. Jans</v>
          </cell>
          <cell r="K88" t="str">
            <v>Executive Director, Scholarships &amp; Financial Aid</v>
          </cell>
          <cell r="L88" t="str">
            <v>bajans@central.uh.edu</v>
          </cell>
          <cell r="M88" t="str">
            <v>832-842-3701</v>
          </cell>
        </row>
        <row r="89">
          <cell r="A89">
            <v>3654</v>
          </cell>
          <cell r="B89">
            <v>43522.536562499998</v>
          </cell>
          <cell r="C89">
            <v>43522.537361111114</v>
          </cell>
          <cell r="D89" t="str">
            <v>University of St. Thomas</v>
          </cell>
          <cell r="E89" t="str">
            <v>Private/Independent Institution</v>
          </cell>
          <cell r="F89" t="str">
            <v>N/A</v>
          </cell>
          <cell r="G89" t="str">
            <v>Opt-in</v>
          </cell>
          <cell r="H89" t="str">
            <v>Opt-in</v>
          </cell>
          <cell r="I89" t="str">
            <v>Opt-in</v>
          </cell>
          <cell r="J89" t="str">
            <v>Lynda McKendree</v>
          </cell>
          <cell r="K89" t="str">
            <v>Dean of Scholarships and Financial Aid</v>
          </cell>
          <cell r="L89" t="str">
            <v>mckendla@stthom.edu</v>
          </cell>
          <cell r="M89" t="str">
            <v>713-525-2151</v>
          </cell>
        </row>
        <row r="90">
          <cell r="A90">
            <v>3656</v>
          </cell>
          <cell r="B90">
            <v>43524.556157407409</v>
          </cell>
          <cell r="C90">
            <v>43524.557106481479</v>
          </cell>
          <cell r="D90" t="str">
            <v>University of Texas at Arlington</v>
          </cell>
          <cell r="E90" t="str">
            <v>Public University</v>
          </cell>
          <cell r="F90" t="str">
            <v>Opt-in</v>
          </cell>
          <cell r="G90" t="str">
            <v>Opt-in</v>
          </cell>
          <cell r="H90" t="str">
            <v>N/A</v>
          </cell>
          <cell r="I90" t="str">
            <v>N/A</v>
          </cell>
          <cell r="J90" t="str">
            <v>Karen Krause</v>
          </cell>
          <cell r="K90" t="str">
            <v>Executive Director, Financial Aid, Scholarships and VA</v>
          </cell>
          <cell r="L90" t="str">
            <v>kkrause@uta.edu</v>
          </cell>
          <cell r="M90" t="str">
            <v>817 272-1354</v>
          </cell>
        </row>
        <row r="91">
          <cell r="A91">
            <v>3658</v>
          </cell>
          <cell r="B91">
            <v>43508.583738425928</v>
          </cell>
          <cell r="C91">
            <v>43508.588252314818</v>
          </cell>
          <cell r="D91" t="str">
            <v>The University of Texas at Austin</v>
          </cell>
          <cell r="E91" t="str">
            <v>Public University</v>
          </cell>
          <cell r="F91" t="str">
            <v>Opt-in</v>
          </cell>
          <cell r="G91" t="str">
            <v>Opt-in</v>
          </cell>
          <cell r="H91" t="str">
            <v>N/A</v>
          </cell>
          <cell r="I91" t="str">
            <v>N/A</v>
          </cell>
          <cell r="J91" t="str">
            <v>Diane Todd Sprague</v>
          </cell>
          <cell r="K91" t="str">
            <v>Executive Director of Financial Aid</v>
          </cell>
          <cell r="L91" t="str">
            <v>DTSprague@austin.utexas.edu</v>
          </cell>
          <cell r="M91" t="str">
            <v>512-475-6808</v>
          </cell>
        </row>
        <row r="92">
          <cell r="A92">
            <v>3658</v>
          </cell>
          <cell r="B92">
            <v>43518.324791666666</v>
          </cell>
          <cell r="C92">
            <v>43518.326504629629</v>
          </cell>
          <cell r="D92" t="str">
            <v>University of Texas at Austin</v>
          </cell>
          <cell r="E92" t="str">
            <v>Public University</v>
          </cell>
          <cell r="F92" t="str">
            <v>Opt-in</v>
          </cell>
          <cell r="G92" t="str">
            <v>Opt-in</v>
          </cell>
          <cell r="H92" t="str">
            <v>Opt-out</v>
          </cell>
          <cell r="I92" t="str">
            <v>N/A</v>
          </cell>
          <cell r="J92" t="str">
            <v>Diane Todd Sprague</v>
          </cell>
          <cell r="K92" t="str">
            <v>Executive Director</v>
          </cell>
          <cell r="L92" t="str">
            <v>DTSprague@austin.utexas.edu</v>
          </cell>
          <cell r="M92" t="str">
            <v>%12-475-6204</v>
          </cell>
        </row>
        <row r="93">
          <cell r="A93">
            <v>3659</v>
          </cell>
          <cell r="B93">
            <v>43508.582789351851</v>
          </cell>
          <cell r="C93">
            <v>43508.584490740737</v>
          </cell>
          <cell r="D93" t="str">
            <v>University of Texas Health Science Center San Antonio</v>
          </cell>
          <cell r="E93" t="str">
            <v>Public Health-Related Institution</v>
          </cell>
          <cell r="F93" t="str">
            <v>N/A</v>
          </cell>
          <cell r="G93" t="str">
            <v>Opt-in</v>
          </cell>
          <cell r="H93" t="str">
            <v>Opt-out</v>
          </cell>
          <cell r="I93" t="str">
            <v>N/A</v>
          </cell>
          <cell r="J93" t="str">
            <v>Ellen Nystrom</v>
          </cell>
          <cell r="K93" t="str">
            <v>Director</v>
          </cell>
          <cell r="L93" t="str">
            <v>nystrom@uthscsa.edu</v>
          </cell>
          <cell r="M93" t="str">
            <v>210 567-2640</v>
          </cell>
        </row>
        <row r="94">
          <cell r="A94">
            <v>3661</v>
          </cell>
          <cell r="B94">
            <v>43525.407916666663</v>
          </cell>
          <cell r="C94">
            <v>43525.441064814811</v>
          </cell>
          <cell r="D94" t="str">
            <v>The University of Texas at El Paso</v>
          </cell>
          <cell r="E94" t="str">
            <v>Public University</v>
          </cell>
          <cell r="F94" t="str">
            <v>Opt-out</v>
          </cell>
          <cell r="G94" t="str">
            <v>Opt-in</v>
          </cell>
          <cell r="H94" t="str">
            <v>Opt-in</v>
          </cell>
          <cell r="I94" t="str">
            <v>N/A</v>
          </cell>
          <cell r="J94" t="str">
            <v>Gladys Chairez</v>
          </cell>
          <cell r="K94" t="str">
            <v>Director</v>
          </cell>
          <cell r="L94" t="str">
            <v>gchairez@utep.edu</v>
          </cell>
          <cell r="M94" t="str">
            <v>915-747-7315</v>
          </cell>
        </row>
        <row r="95">
          <cell r="A95">
            <v>3662</v>
          </cell>
          <cell r="B95">
            <v>43508.585856481484</v>
          </cell>
          <cell r="C95">
            <v>43508.587141203701</v>
          </cell>
          <cell r="D95" t="str">
            <v>Victoria College</v>
          </cell>
          <cell r="E95" t="str">
            <v>Public Community College</v>
          </cell>
          <cell r="F95" t="str">
            <v>Opt-in</v>
          </cell>
          <cell r="G95" t="str">
            <v>Opt-out</v>
          </cell>
          <cell r="H95" t="str">
            <v>Opt-out</v>
          </cell>
          <cell r="I95" t="str">
            <v>N/A</v>
          </cell>
          <cell r="J95" t="str">
            <v>Kim Obsta</v>
          </cell>
          <cell r="K95" t="str">
            <v>Financial Aid Director</v>
          </cell>
          <cell r="L95" t="str">
            <v>kim.obsta@victoriacollege.edu</v>
          </cell>
          <cell r="M95" t="str">
            <v>361 572 6410</v>
          </cell>
        </row>
        <row r="96">
          <cell r="A96">
            <v>3663</v>
          </cell>
          <cell r="B96">
            <v>43524.683819444443</v>
          </cell>
          <cell r="C96">
            <v>43524.688634259262</v>
          </cell>
          <cell r="D96" t="str">
            <v>Wayland Baptist University</v>
          </cell>
          <cell r="E96" t="str">
            <v>Private/Independent Institution</v>
          </cell>
          <cell r="F96" t="str">
            <v>N/A</v>
          </cell>
          <cell r="G96" t="str">
            <v>Opt-in</v>
          </cell>
          <cell r="H96" t="str">
            <v>N/A</v>
          </cell>
          <cell r="I96" t="str">
            <v>Opt-in</v>
          </cell>
          <cell r="J96" t="str">
            <v>Karen LaQuey</v>
          </cell>
          <cell r="K96" t="str">
            <v>Director, Student Financial Aid</v>
          </cell>
          <cell r="L96" t="str">
            <v>laquey@wbu.edu</v>
          </cell>
          <cell r="M96" t="str">
            <v>806-291-3520</v>
          </cell>
        </row>
        <row r="97">
          <cell r="A97">
            <v>3664</v>
          </cell>
          <cell r="B97">
            <v>43508.629027777781</v>
          </cell>
          <cell r="C97">
            <v>43508.630555555559</v>
          </cell>
          <cell r="D97" t="str">
            <v>Weatherford College</v>
          </cell>
          <cell r="E97" t="str">
            <v>Public Community College</v>
          </cell>
          <cell r="F97" t="str">
            <v>Opt-out</v>
          </cell>
          <cell r="G97" t="str">
            <v>Opt-out</v>
          </cell>
          <cell r="H97" t="str">
            <v>Opt-out</v>
          </cell>
          <cell r="I97" t="str">
            <v>N/A</v>
          </cell>
          <cell r="J97" t="str">
            <v>Donnie Purvis</v>
          </cell>
          <cell r="K97" t="str">
            <v>Director of Financial Aid</v>
          </cell>
          <cell r="L97" t="str">
            <v>dpurvis@wc.edu</v>
          </cell>
          <cell r="M97">
            <v>8175986284</v>
          </cell>
        </row>
        <row r="98">
          <cell r="A98">
            <v>3665</v>
          </cell>
          <cell r="B98">
            <v>43509.506296296298</v>
          </cell>
          <cell r="C98">
            <v>43509.509247685186</v>
          </cell>
          <cell r="D98" t="str">
            <v>West Texas A&amp;M University</v>
          </cell>
          <cell r="E98" t="str">
            <v>Public University</v>
          </cell>
          <cell r="F98" t="str">
            <v>Opt-out</v>
          </cell>
          <cell r="G98" t="str">
            <v>Opt-in</v>
          </cell>
          <cell r="H98" t="str">
            <v>Opt-in</v>
          </cell>
          <cell r="I98" t="str">
            <v>N/A</v>
          </cell>
          <cell r="J98" t="str">
            <v>Marian Giesecke</v>
          </cell>
          <cell r="K98" t="str">
            <v>Director of Financial Aid</v>
          </cell>
          <cell r="L98" t="str">
            <v>mgiesecke@wtamu.edu</v>
          </cell>
          <cell r="M98" t="str">
            <v>806-651-2061</v>
          </cell>
        </row>
        <row r="99">
          <cell r="A99">
            <v>3668</v>
          </cell>
          <cell r="B99">
            <v>43508.633206018516</v>
          </cell>
          <cell r="C99">
            <v>43508.634953703702</v>
          </cell>
          <cell r="D99" t="str">
            <v>Wharton County Junior College</v>
          </cell>
          <cell r="E99" t="str">
            <v>Public Community College</v>
          </cell>
          <cell r="F99" t="str">
            <v>Opt-out</v>
          </cell>
          <cell r="G99" t="str">
            <v>Opt-in</v>
          </cell>
          <cell r="H99" t="str">
            <v>Opt-out</v>
          </cell>
          <cell r="I99" t="str">
            <v>Opt-out</v>
          </cell>
          <cell r="J99" t="str">
            <v>Merry Sprague</v>
          </cell>
          <cell r="K99" t="str">
            <v>Interim Director of Financial Aid</v>
          </cell>
          <cell r="L99" t="str">
            <v>merryr@wcjc.edu</v>
          </cell>
          <cell r="M99" t="str">
            <v>979-532-6945</v>
          </cell>
        </row>
        <row r="100">
          <cell r="A100">
            <v>3669</v>
          </cell>
          <cell r="B100">
            <v>43524.694537037038</v>
          </cell>
          <cell r="C100">
            <v>43524.696840277778</v>
          </cell>
          <cell r="D100" t="str">
            <v>Wiley College</v>
          </cell>
          <cell r="E100" t="str">
            <v>Private/Independent Institution</v>
          </cell>
          <cell r="F100" t="str">
            <v>N/A</v>
          </cell>
          <cell r="G100" t="str">
            <v>Opt-in</v>
          </cell>
          <cell r="H100" t="str">
            <v>Opt-out</v>
          </cell>
          <cell r="I100" t="str">
            <v>Opt-in</v>
          </cell>
          <cell r="J100" t="str">
            <v>Corliss Cooper</v>
          </cell>
          <cell r="K100" t="str">
            <v>Associate Director of Financial Aid</v>
          </cell>
          <cell r="L100" t="str">
            <v>ccooper@wileyc.edu</v>
          </cell>
          <cell r="M100" t="str">
            <v>903-927-3252</v>
          </cell>
        </row>
        <row r="101">
          <cell r="A101">
            <v>4003</v>
          </cell>
          <cell r="B101">
            <v>43508.583402777775</v>
          </cell>
          <cell r="C101">
            <v>43508.586134259262</v>
          </cell>
          <cell r="D101" t="str">
            <v>Central Texas College</v>
          </cell>
          <cell r="E101" t="str">
            <v>Public Community College</v>
          </cell>
          <cell r="F101" t="str">
            <v>Opt-out</v>
          </cell>
          <cell r="G101" t="str">
            <v>Opt-in</v>
          </cell>
          <cell r="H101" t="str">
            <v>Opt-in</v>
          </cell>
          <cell r="I101" t="str">
            <v>N/A</v>
          </cell>
          <cell r="J101" t="str">
            <v>Annabelle L Smith</v>
          </cell>
          <cell r="K101" t="str">
            <v>Associate Dean Office of FA/VA</v>
          </cell>
          <cell r="L101" t="str">
            <v>Annabelle.Smith@ctcd.edu</v>
          </cell>
          <cell r="M101" t="str">
            <v>254 526 1205</v>
          </cell>
        </row>
        <row r="102">
          <cell r="A102">
            <v>4948</v>
          </cell>
          <cell r="B102">
            <v>43523.556562500002</v>
          </cell>
          <cell r="C102">
            <v>43523.557372685187</v>
          </cell>
          <cell r="D102" t="str">
            <v>Texas A&amp;M Health Science Center</v>
          </cell>
          <cell r="E102" t="str">
            <v>Public Health-Related Institution</v>
          </cell>
          <cell r="F102" t="str">
            <v>Opt-out</v>
          </cell>
          <cell r="G102" t="str">
            <v>Opt-in</v>
          </cell>
          <cell r="H102" t="str">
            <v>Opt-out</v>
          </cell>
          <cell r="I102" t="str">
            <v>N/A</v>
          </cell>
          <cell r="J102" t="str">
            <v>Delisa Falks</v>
          </cell>
          <cell r="K102" t="str">
            <v>AVP Scholarships &amp; Financial Aid</v>
          </cell>
          <cell r="L102" t="str">
            <v>delisaf@tamu.edu</v>
          </cell>
          <cell r="M102" t="str">
            <v>979 458 5311</v>
          </cell>
        </row>
        <row r="103">
          <cell r="A103">
            <v>4951</v>
          </cell>
          <cell r="B103">
            <v>43525.628981481481</v>
          </cell>
          <cell r="C103">
            <v>43525.633831018517</v>
          </cell>
          <cell r="D103" t="str">
            <v>The University of Texas Health Science Center at Houston</v>
          </cell>
          <cell r="E103" t="str">
            <v>Public Health-Related Institution</v>
          </cell>
          <cell r="F103" t="str">
            <v>N/A</v>
          </cell>
          <cell r="G103" t="str">
            <v>Opt-out</v>
          </cell>
          <cell r="H103" t="str">
            <v>Opt-out</v>
          </cell>
          <cell r="I103" t="str">
            <v>N/A</v>
          </cell>
          <cell r="J103" t="str">
            <v>Araceli Alvarez</v>
          </cell>
          <cell r="K103" t="str">
            <v>Director, Student Financial Services</v>
          </cell>
          <cell r="L103" t="str">
            <v>araceli.alvarez@uth.tmc.edu</v>
          </cell>
          <cell r="M103" t="str">
            <v>713-500-3871</v>
          </cell>
        </row>
        <row r="104">
          <cell r="A104">
            <v>4952</v>
          </cell>
          <cell r="B104">
            <v>43509.344872685186</v>
          </cell>
          <cell r="C104">
            <v>43509.345509259256</v>
          </cell>
          <cell r="D104" t="str">
            <v>UTMB</v>
          </cell>
          <cell r="E104" t="str">
            <v>Public Health-Related Institution</v>
          </cell>
          <cell r="F104" t="str">
            <v>Opt-out</v>
          </cell>
          <cell r="G104" t="str">
            <v>Opt-in</v>
          </cell>
          <cell r="H104" t="str">
            <v>Opt-out</v>
          </cell>
          <cell r="I104" t="str">
            <v>Opt-out</v>
          </cell>
          <cell r="J104" t="str">
            <v>Carol Cromie</v>
          </cell>
          <cell r="K104" t="str">
            <v>Director Student Financial Services</v>
          </cell>
          <cell r="L104" t="str">
            <v>cacromie@utmb.edu</v>
          </cell>
          <cell r="M104">
            <v>4097729795</v>
          </cell>
        </row>
        <row r="105">
          <cell r="A105">
            <v>4977</v>
          </cell>
          <cell r="B105">
            <v>43515.595324074071</v>
          </cell>
          <cell r="C105">
            <v>43515.596597222226</v>
          </cell>
          <cell r="D105" t="str">
            <v>South Texas College of Law Houston</v>
          </cell>
          <cell r="E105" t="str">
            <v>Private/Independent Institution</v>
          </cell>
          <cell r="F105" t="str">
            <v>N/A</v>
          </cell>
          <cell r="G105" t="str">
            <v>Opt-out</v>
          </cell>
          <cell r="H105" t="str">
            <v>Opt-out</v>
          </cell>
          <cell r="I105" t="str">
            <v>Opt-in</v>
          </cell>
          <cell r="J105" t="str">
            <v>Emily Sillcocks</v>
          </cell>
          <cell r="K105" t="str">
            <v>Financial Aid Director</v>
          </cell>
          <cell r="L105" t="str">
            <v>esillcocks@stcl.edu</v>
          </cell>
          <cell r="M105">
            <v>7136461824</v>
          </cell>
        </row>
        <row r="106">
          <cell r="A106">
            <v>6662</v>
          </cell>
          <cell r="B106">
            <v>43509.332407407404</v>
          </cell>
          <cell r="C106">
            <v>43509.338182870371</v>
          </cell>
          <cell r="D106" t="str">
            <v>Galveston College</v>
          </cell>
          <cell r="E106" t="str">
            <v>Public Community College</v>
          </cell>
          <cell r="F106" t="str">
            <v>Opt-out</v>
          </cell>
          <cell r="G106" t="str">
            <v>Opt-in</v>
          </cell>
          <cell r="H106" t="str">
            <v>Opt-out</v>
          </cell>
          <cell r="I106" t="str">
            <v>N/A</v>
          </cell>
          <cell r="J106" t="str">
            <v>Meghann Nash</v>
          </cell>
          <cell r="K106" t="str">
            <v>Director of Financial Aid</v>
          </cell>
          <cell r="L106" t="str">
            <v>mnash@gc.edu</v>
          </cell>
          <cell r="M106">
            <v>4099441238</v>
          </cell>
        </row>
        <row r="107">
          <cell r="A107">
            <v>7096</v>
          </cell>
          <cell r="B107">
            <v>43508.749097222222</v>
          </cell>
          <cell r="C107">
            <v>43508.749861111108</v>
          </cell>
          <cell r="D107" t="str">
            <v>College of the Mainland</v>
          </cell>
          <cell r="E107" t="str">
            <v>Public Community College</v>
          </cell>
          <cell r="F107" t="str">
            <v>Opt-out</v>
          </cell>
          <cell r="G107" t="str">
            <v>Opt-out</v>
          </cell>
          <cell r="H107" t="str">
            <v>Opt-out</v>
          </cell>
          <cell r="I107" t="str">
            <v>Opt-out</v>
          </cell>
          <cell r="J107" t="str">
            <v>SANDRA GUZMAN</v>
          </cell>
          <cell r="K107" t="str">
            <v>DIRECTOR</v>
          </cell>
          <cell r="L107" t="str">
            <v>SGUZMAN@COM.EDU</v>
          </cell>
          <cell r="M107" t="str">
            <v>409.933.8466</v>
          </cell>
        </row>
        <row r="108">
          <cell r="A108">
            <v>7287</v>
          </cell>
          <cell r="B108">
            <v>43509.345937500002</v>
          </cell>
          <cell r="C108">
            <v>43509.348333333335</v>
          </cell>
          <cell r="D108" t="str">
            <v>Brazosport College</v>
          </cell>
          <cell r="E108" t="str">
            <v>Public Community College</v>
          </cell>
          <cell r="F108" t="str">
            <v>Opt-out</v>
          </cell>
          <cell r="G108" t="str">
            <v>Opt-in</v>
          </cell>
          <cell r="H108" t="str">
            <v>Opt-in</v>
          </cell>
          <cell r="I108" t="str">
            <v>N/A</v>
          </cell>
          <cell r="J108" t="str">
            <v>Kay Wright</v>
          </cell>
          <cell r="K108" t="str">
            <v>Director, Financial Aid</v>
          </cell>
          <cell r="L108" t="str">
            <v>kay.wright@brazosport.edu</v>
          </cell>
          <cell r="M108" t="str">
            <v>979-230-3441</v>
          </cell>
        </row>
        <row r="109">
          <cell r="A109">
            <v>9163</v>
          </cell>
          <cell r="B109">
            <v>43508.58315972222</v>
          </cell>
          <cell r="C109">
            <v>43508.596921296295</v>
          </cell>
          <cell r="D109" t="str">
            <v>San Antonio College</v>
          </cell>
          <cell r="E109" t="str">
            <v>Public Community College</v>
          </cell>
          <cell r="F109" t="str">
            <v>Opt-in</v>
          </cell>
          <cell r="G109" t="str">
            <v>Opt-in</v>
          </cell>
          <cell r="H109" t="str">
            <v>Opt-out</v>
          </cell>
          <cell r="I109" t="str">
            <v>N/A</v>
          </cell>
          <cell r="J109" t="str">
            <v>Alan D Ahmad</v>
          </cell>
          <cell r="K109" t="str">
            <v>Director, Student Financial Aid</v>
          </cell>
          <cell r="L109" t="str">
            <v>aahmad4@alamo.edu</v>
          </cell>
          <cell r="M109" t="str">
            <v>210-485-0613</v>
          </cell>
        </row>
        <row r="110">
          <cell r="A110">
            <v>9331</v>
          </cell>
          <cell r="B110">
            <v>43524.606678240743</v>
          </cell>
          <cell r="C110">
            <v>43524.6093287037</v>
          </cell>
          <cell r="D110" t="str">
            <v>Dallas County Community College District</v>
          </cell>
          <cell r="E110" t="str">
            <v>Public Community College</v>
          </cell>
          <cell r="F110" t="str">
            <v>Opt-out</v>
          </cell>
          <cell r="G110" t="str">
            <v>Opt-out</v>
          </cell>
          <cell r="H110" t="str">
            <v>Opt-in</v>
          </cell>
          <cell r="I110" t="str">
            <v>N/A</v>
          </cell>
          <cell r="J110" t="str">
            <v>Cynthia S Butler</v>
          </cell>
          <cell r="K110" t="str">
            <v>Executive District Director of Financial Aid</v>
          </cell>
          <cell r="L110" t="str">
            <v>cbutler@dcccd.edu</v>
          </cell>
          <cell r="M110" t="str">
            <v>214-378-1772</v>
          </cell>
        </row>
        <row r="111">
          <cell r="A111">
            <v>9549</v>
          </cell>
          <cell r="B111">
            <v>43508.589780092596</v>
          </cell>
          <cell r="C111">
            <v>43508.654675925929</v>
          </cell>
          <cell r="D111" t="str">
            <v>Western Texas College</v>
          </cell>
          <cell r="E111" t="str">
            <v>Public Community College</v>
          </cell>
          <cell r="F111" t="str">
            <v>Opt-out</v>
          </cell>
          <cell r="G111" t="str">
            <v>Opt-out</v>
          </cell>
          <cell r="H111" t="str">
            <v>Opt-out</v>
          </cell>
          <cell r="I111" t="str">
            <v>Opt-out</v>
          </cell>
          <cell r="J111" t="str">
            <v>Michelle Sosa</v>
          </cell>
          <cell r="K111" t="str">
            <v>Interim Director of Financial Aid</v>
          </cell>
          <cell r="L111" t="str">
            <v>msosa@wtc.edu</v>
          </cell>
          <cell r="M111" t="str">
            <v>325-574-7616</v>
          </cell>
        </row>
        <row r="112">
          <cell r="A112">
            <v>9651</v>
          </cell>
          <cell r="B112">
            <v>43508.587800925925</v>
          </cell>
          <cell r="C112">
            <v>43508.59003472222</v>
          </cell>
          <cell r="D112" t="str">
            <v>TEXAS A&amp;M INTERNATIONAL UNIVERSITY</v>
          </cell>
          <cell r="E112" t="str">
            <v>Public University</v>
          </cell>
          <cell r="F112" t="str">
            <v>Opt-in</v>
          </cell>
          <cell r="G112" t="str">
            <v>Opt-in</v>
          </cell>
          <cell r="H112" t="str">
            <v>Opt-in</v>
          </cell>
          <cell r="I112" t="str">
            <v>N/A</v>
          </cell>
          <cell r="J112" t="str">
            <v>LAURA ELIZONDO</v>
          </cell>
          <cell r="K112" t="str">
            <v>DIRECTOR</v>
          </cell>
          <cell r="L112" t="str">
            <v>LAURA@TAMIU.EDU</v>
          </cell>
          <cell r="M112" t="str">
            <v>956-326-2213</v>
          </cell>
        </row>
        <row r="113">
          <cell r="A113">
            <v>9741</v>
          </cell>
          <cell r="B113">
            <v>43523.7341087963</v>
          </cell>
          <cell r="C113">
            <v>43524.373124999998</v>
          </cell>
          <cell r="D113" t="str">
            <v>University of Texas at Dlallas</v>
          </cell>
          <cell r="E113" t="str">
            <v>Public University</v>
          </cell>
          <cell r="F113" t="str">
            <v>Opt-in</v>
          </cell>
          <cell r="G113" t="str">
            <v>Opt-in</v>
          </cell>
          <cell r="H113" t="str">
            <v>Opt-in</v>
          </cell>
          <cell r="I113" t="str">
            <v>N/A</v>
          </cell>
          <cell r="J113" t="str">
            <v>M. Beth Tolan</v>
          </cell>
          <cell r="K113" t="str">
            <v xml:space="preserve">Senior Director of Financial Aid </v>
          </cell>
          <cell r="L113" t="str">
            <v>bnt031000@utdallas.edu</v>
          </cell>
          <cell r="M113" t="str">
            <v>(972) 883-4037</v>
          </cell>
        </row>
        <row r="114">
          <cell r="A114">
            <v>9768</v>
          </cell>
          <cell r="B114">
            <v>43508.69091435185</v>
          </cell>
          <cell r="C114">
            <v>43508.692476851851</v>
          </cell>
          <cell r="D114" t="str">
            <v>University of North Texas Health Science Center</v>
          </cell>
          <cell r="E114" t="str">
            <v>Public Health-Related Institution</v>
          </cell>
          <cell r="F114" t="str">
            <v>N/A</v>
          </cell>
          <cell r="G114" t="str">
            <v>Opt-out</v>
          </cell>
          <cell r="H114" t="str">
            <v>Opt-out</v>
          </cell>
          <cell r="I114" t="str">
            <v>N/A</v>
          </cell>
          <cell r="J114" t="str">
            <v>Joseph Sanchez</v>
          </cell>
          <cell r="K114" t="str">
            <v>Director of Financial Aid</v>
          </cell>
          <cell r="L114" t="str">
            <v>joseph.sanchez@unthsc.edu</v>
          </cell>
          <cell r="M114" t="str">
            <v>817-735-2522</v>
          </cell>
        </row>
        <row r="115">
          <cell r="A115">
            <v>9797</v>
          </cell>
          <cell r="B115">
            <v>43522.343240740738</v>
          </cell>
          <cell r="C115">
            <v>43522.366863425923</v>
          </cell>
          <cell r="D115" t="str">
            <v xml:space="preserve">Midland College </v>
          </cell>
          <cell r="E115" t="str">
            <v>Public Community College</v>
          </cell>
          <cell r="F115" t="str">
            <v>Opt-out</v>
          </cell>
          <cell r="G115" t="str">
            <v>Opt-in</v>
          </cell>
          <cell r="H115" t="str">
            <v>Opt-out</v>
          </cell>
          <cell r="I115" t="str">
            <v>Opt-out</v>
          </cell>
          <cell r="J115" t="str">
            <v>Yolanda Ramos</v>
          </cell>
          <cell r="K115" t="str">
            <v xml:space="preserve">Director of Financial Aid </v>
          </cell>
          <cell r="L115" t="str">
            <v>yramos@midland.edu</v>
          </cell>
          <cell r="M115">
            <v>4326854733</v>
          </cell>
        </row>
        <row r="116">
          <cell r="A116">
            <v>9930</v>
          </cell>
          <cell r="B116">
            <v>43524.49658564815</v>
          </cell>
          <cell r="C116">
            <v>43524.498657407406</v>
          </cell>
          <cell r="D116" t="str">
            <v>Universitity of the Texas of the Permian Basin</v>
          </cell>
          <cell r="E116" t="str">
            <v>Public University</v>
          </cell>
          <cell r="F116" t="str">
            <v>Opt-in</v>
          </cell>
          <cell r="G116" t="str">
            <v>Opt-in</v>
          </cell>
          <cell r="H116" t="str">
            <v>Opt-in</v>
          </cell>
          <cell r="I116" t="str">
            <v>N/A</v>
          </cell>
          <cell r="J116" t="str">
            <v>Ruth Salinas</v>
          </cell>
          <cell r="K116" t="str">
            <v xml:space="preserve">Associate Director </v>
          </cell>
          <cell r="L116" t="str">
            <v>salinas_r@utpb.edu</v>
          </cell>
          <cell r="M116" t="str">
            <v>432-552-2623</v>
          </cell>
        </row>
        <row r="117">
          <cell r="A117">
            <v>9930</v>
          </cell>
          <cell r="B117">
            <v>43508.756793981483</v>
          </cell>
          <cell r="C117">
            <v>43508.757916666669</v>
          </cell>
          <cell r="D117" t="str">
            <v>University of Texas of the Permian Basin</v>
          </cell>
          <cell r="E117" t="str">
            <v>Public University</v>
          </cell>
          <cell r="F117" t="str">
            <v>Opt-in</v>
          </cell>
          <cell r="G117" t="str">
            <v>Opt-in</v>
          </cell>
          <cell r="H117" t="str">
            <v>Opt-in</v>
          </cell>
          <cell r="I117" t="str">
            <v>N/A</v>
          </cell>
          <cell r="J117" t="str">
            <v>Gary Byers</v>
          </cell>
          <cell r="K117" t="str">
            <v>Interim Director of Financial Aid</v>
          </cell>
          <cell r="L117" t="str">
            <v>byers_g@utpb.edu</v>
          </cell>
          <cell r="M117" t="str">
            <v>432-552-2629</v>
          </cell>
        </row>
        <row r="118">
          <cell r="A118">
            <v>10019</v>
          </cell>
          <cell r="B118">
            <v>43508.589988425927</v>
          </cell>
          <cell r="C118">
            <v>43508.599629629629</v>
          </cell>
          <cell r="D118" t="str">
            <v>University of Texas Southwestern Medical Center</v>
          </cell>
          <cell r="E118" t="str">
            <v>Public Health-Related Institution</v>
          </cell>
          <cell r="F118" t="str">
            <v>N/A</v>
          </cell>
          <cell r="G118" t="str">
            <v>Opt-out</v>
          </cell>
          <cell r="H118" t="str">
            <v>Opt-out</v>
          </cell>
          <cell r="I118" t="str">
            <v>N/A</v>
          </cell>
          <cell r="J118" t="str">
            <v>Melet Leafgreen</v>
          </cell>
          <cell r="K118" t="str">
            <v>Director, Student Financial Aid</v>
          </cell>
          <cell r="L118" t="str">
            <v>melet.leafgreen@utsouthwestern.edu</v>
          </cell>
          <cell r="M118" t="str">
            <v>214-648-6335</v>
          </cell>
        </row>
        <row r="119">
          <cell r="A119">
            <v>10060</v>
          </cell>
          <cell r="B119">
            <v>43508.604907407411</v>
          </cell>
          <cell r="C119">
            <v>43508.605752314812</v>
          </cell>
          <cell r="D119" t="str">
            <v>Vernon College</v>
          </cell>
          <cell r="E119" t="str">
            <v>Public Community College</v>
          </cell>
          <cell r="F119" t="str">
            <v>Opt-out</v>
          </cell>
          <cell r="G119" t="str">
            <v>Opt-in</v>
          </cell>
          <cell r="H119" t="str">
            <v>Opt-out</v>
          </cell>
          <cell r="I119" t="str">
            <v>N/A</v>
          </cell>
          <cell r="J119" t="str">
            <v>Melissa Elliott</v>
          </cell>
          <cell r="K119" t="str">
            <v>Director of Financial Aid</v>
          </cell>
          <cell r="L119" t="str">
            <v>mjelliott@vernoncollege.edu</v>
          </cell>
          <cell r="M119" t="str">
            <v>940 552 6291</v>
          </cell>
        </row>
        <row r="120">
          <cell r="A120">
            <v>10115</v>
          </cell>
          <cell r="B120">
            <v>43524.737951388888</v>
          </cell>
          <cell r="C120">
            <v>43524.73847222222</v>
          </cell>
          <cell r="D120" t="str">
            <v>The University of Texas at San Antonio</v>
          </cell>
          <cell r="E120" t="str">
            <v>Public University</v>
          </cell>
          <cell r="F120" t="str">
            <v>Opt-in</v>
          </cell>
          <cell r="G120" t="str">
            <v>Opt-in</v>
          </cell>
          <cell r="H120" t="str">
            <v>Opt-in</v>
          </cell>
          <cell r="I120" t="str">
            <v>N/A</v>
          </cell>
          <cell r="J120" t="str">
            <v>Erika Cox</v>
          </cell>
          <cell r="K120" t="str">
            <v>Interim Director of Financial AId</v>
          </cell>
          <cell r="L120" t="str">
            <v>erika.cox@utsa.edu</v>
          </cell>
          <cell r="M120" t="str">
            <v>210-458-4859</v>
          </cell>
        </row>
        <row r="121">
          <cell r="A121">
            <v>10298</v>
          </cell>
          <cell r="B121">
            <v>43523.555254629631</v>
          </cell>
          <cell r="C121">
            <v>43523.556458333333</v>
          </cell>
          <cell r="D121" t="str">
            <v>Texas A&amp;M Galveston</v>
          </cell>
          <cell r="E121" t="str">
            <v>Public University</v>
          </cell>
          <cell r="F121" t="str">
            <v>Opt-out</v>
          </cell>
          <cell r="G121" t="str">
            <v>Opt-in</v>
          </cell>
          <cell r="H121" t="str">
            <v>Opt-out</v>
          </cell>
          <cell r="I121" t="str">
            <v>N/A</v>
          </cell>
          <cell r="J121" t="str">
            <v>Delisa Falks</v>
          </cell>
          <cell r="K121" t="str">
            <v>AVP Scholarships &amp; Financial Aid</v>
          </cell>
          <cell r="L121" t="str">
            <v>delisaf@tamu.edu</v>
          </cell>
          <cell r="M121" t="str">
            <v>979 458 5311</v>
          </cell>
        </row>
        <row r="122">
          <cell r="A122">
            <v>10387</v>
          </cell>
          <cell r="B122">
            <v>43517.663993055554</v>
          </cell>
          <cell r="C122">
            <v>43517.675555555557</v>
          </cell>
          <cell r="D122" t="str">
            <v>El Paso Community College</v>
          </cell>
          <cell r="E122" t="str">
            <v>Public Community College</v>
          </cell>
          <cell r="F122" t="str">
            <v>Opt-out</v>
          </cell>
          <cell r="G122" t="str">
            <v>Opt-in</v>
          </cell>
          <cell r="H122" t="str">
            <v>Opt-in</v>
          </cell>
          <cell r="I122" t="str">
            <v>N/A</v>
          </cell>
          <cell r="J122" t="str">
            <v>Ines Lopez</v>
          </cell>
          <cell r="K122" t="str">
            <v>Executive Director, Student Financial Aid</v>
          </cell>
          <cell r="L122" t="str">
            <v>ivelazco@epcc.edu</v>
          </cell>
          <cell r="M122" t="str">
            <v>915-831-2659</v>
          </cell>
        </row>
        <row r="123">
          <cell r="A123">
            <v>10633</v>
          </cell>
          <cell r="B123">
            <v>43524.499907407408</v>
          </cell>
          <cell r="C123">
            <v>43524.508356481485</v>
          </cell>
          <cell r="D123" t="str">
            <v>Houston Community College</v>
          </cell>
          <cell r="E123" t="str">
            <v>Public Community College</v>
          </cell>
          <cell r="F123" t="str">
            <v>Opt-out</v>
          </cell>
          <cell r="G123" t="str">
            <v>Opt-in</v>
          </cell>
          <cell r="H123" t="str">
            <v>Opt-in</v>
          </cell>
          <cell r="I123" t="str">
            <v>N/A</v>
          </cell>
          <cell r="J123" t="str">
            <v>Bianca R. Matlock</v>
          </cell>
          <cell r="K123" t="str">
            <v>Director of Financial Aid Operations</v>
          </cell>
          <cell r="L123" t="str">
            <v>bianca.matlock@hccs.edu</v>
          </cell>
          <cell r="M123" t="str">
            <v>713-718-6596</v>
          </cell>
        </row>
        <row r="124">
          <cell r="A124">
            <v>10674</v>
          </cell>
          <cell r="B124">
            <v>43509.396701388891</v>
          </cell>
          <cell r="C124">
            <v>43509.397627314815</v>
          </cell>
          <cell r="D124" t="str">
            <v>Texas Tech University Health Sciences Center</v>
          </cell>
          <cell r="E124" t="str">
            <v>Public Health-Related Institution</v>
          </cell>
          <cell r="F124" t="str">
            <v>N/A</v>
          </cell>
          <cell r="G124" t="str">
            <v>Opt-out</v>
          </cell>
          <cell r="H124" t="str">
            <v>Opt-out</v>
          </cell>
          <cell r="I124" t="str">
            <v>N/A</v>
          </cell>
          <cell r="J124" t="str">
            <v>Marcus Wilson</v>
          </cell>
          <cell r="K124" t="str">
            <v>Managing Director, Financial Aid</v>
          </cell>
          <cell r="L124" t="str">
            <v>marcus.wilson@ttuhsc.edu</v>
          </cell>
          <cell r="M124" t="str">
            <v>806.743.3025</v>
          </cell>
        </row>
        <row r="125">
          <cell r="A125">
            <v>11145</v>
          </cell>
          <cell r="B125">
            <v>43525.381331018521</v>
          </cell>
          <cell r="C125">
            <v>43525.386412037034</v>
          </cell>
          <cell r="D125" t="str">
            <v>Lone Star College</v>
          </cell>
          <cell r="E125" t="str">
            <v>Public Community College</v>
          </cell>
          <cell r="F125" t="str">
            <v>Opt-out</v>
          </cell>
          <cell r="G125" t="str">
            <v>Opt-in</v>
          </cell>
          <cell r="H125" t="str">
            <v>Opt-in</v>
          </cell>
          <cell r="I125" t="str">
            <v>N/A</v>
          </cell>
          <cell r="J125" t="str">
            <v>Kevin L Hodge</v>
          </cell>
          <cell r="K125" t="str">
            <v>System Office Director of Program Operations</v>
          </cell>
          <cell r="L125" t="str">
            <v>KEVIN.HODGE@LONESTAR.EDU</v>
          </cell>
          <cell r="M125">
            <v>2812902936</v>
          </cell>
        </row>
        <row r="126">
          <cell r="A126">
            <v>11161</v>
          </cell>
          <cell r="B126">
            <v>43508.615729166668</v>
          </cell>
          <cell r="C126">
            <v>43508.617754629631</v>
          </cell>
          <cell r="D126" t="str">
            <v>Texas A&amp;M University-Corpus Christi</v>
          </cell>
          <cell r="E126" t="str">
            <v>Public University</v>
          </cell>
          <cell r="F126" t="str">
            <v>Opt-in</v>
          </cell>
          <cell r="G126" t="str">
            <v>Opt-in</v>
          </cell>
          <cell r="H126" t="str">
            <v>Opt-in</v>
          </cell>
          <cell r="I126" t="str">
            <v>N/A</v>
          </cell>
          <cell r="J126" t="str">
            <v>Jeannie Gage</v>
          </cell>
          <cell r="K126" t="str">
            <v>Director of Financial Aid</v>
          </cell>
          <cell r="L126" t="str">
            <v>jeannie.gage@tamucc.edu</v>
          </cell>
          <cell r="M126" t="str">
            <v>361-825-2332</v>
          </cell>
        </row>
        <row r="127">
          <cell r="A127">
            <v>11163</v>
          </cell>
          <cell r="B127">
            <v>43523.315879629627</v>
          </cell>
          <cell r="C127">
            <v>43523.31689814815</v>
          </cell>
          <cell r="D127" t="str">
            <v>University of Texas at Tyler</v>
          </cell>
          <cell r="E127" t="str">
            <v>Public University</v>
          </cell>
          <cell r="F127" t="str">
            <v>Opt-out</v>
          </cell>
          <cell r="G127" t="str">
            <v>Opt-in</v>
          </cell>
          <cell r="H127" t="str">
            <v>Opt-in</v>
          </cell>
          <cell r="I127" t="str">
            <v>N/A</v>
          </cell>
          <cell r="J127" t="str">
            <v>Scott Lapinski</v>
          </cell>
          <cell r="K127" t="str">
            <v>Director of Financial Aid</v>
          </cell>
          <cell r="L127" t="str">
            <v>slapinski@uttyler.edu</v>
          </cell>
          <cell r="M127" t="str">
            <v>903-566-7181</v>
          </cell>
        </row>
        <row r="128">
          <cell r="A128">
            <v>11711</v>
          </cell>
          <cell r="B128">
            <v>43508.591979166667</v>
          </cell>
          <cell r="C128">
            <v>43508.592974537038</v>
          </cell>
          <cell r="D128" t="str">
            <v>University of Houston Clear Lake</v>
          </cell>
          <cell r="E128" t="str">
            <v>Public University</v>
          </cell>
          <cell r="F128" t="str">
            <v>Opt-in</v>
          </cell>
          <cell r="G128" t="str">
            <v>Opt-in</v>
          </cell>
          <cell r="H128" t="str">
            <v>Opt-out</v>
          </cell>
          <cell r="I128" t="str">
            <v>N/A</v>
          </cell>
          <cell r="J128" t="str">
            <v>Holly A Nolan</v>
          </cell>
          <cell r="K128" t="str">
            <v>Executive Director Financial Aid</v>
          </cell>
          <cell r="L128" t="str">
            <v>nolan@uhcl.edu</v>
          </cell>
          <cell r="M128" t="str">
            <v>281-283-2492</v>
          </cell>
        </row>
        <row r="129">
          <cell r="A129">
            <v>12015</v>
          </cell>
          <cell r="B129">
            <v>43514.420520833337</v>
          </cell>
          <cell r="C129">
            <v>43514.423576388886</v>
          </cell>
          <cell r="D129" t="str">
            <v>Austin Community College</v>
          </cell>
          <cell r="E129" t="str">
            <v>Public Community College</v>
          </cell>
          <cell r="F129" t="str">
            <v>Opt-in</v>
          </cell>
          <cell r="G129" t="str">
            <v>Opt-in</v>
          </cell>
          <cell r="H129" t="str">
            <v>Opt-out</v>
          </cell>
          <cell r="I129" t="str">
            <v>N/A</v>
          </cell>
          <cell r="J129" t="str">
            <v>Jason Briseno</v>
          </cell>
          <cell r="K129" t="str">
            <v xml:space="preserve">Executive Director of Student Assistance &amp; Veteran Affairs  </v>
          </cell>
          <cell r="L129" t="str">
            <v>jbrisen2@austincc.edu</v>
          </cell>
          <cell r="M129" t="str">
            <v>512-223-7550</v>
          </cell>
        </row>
        <row r="130">
          <cell r="A130">
            <v>12826</v>
          </cell>
          <cell r="B130">
            <v>43509.310034722221</v>
          </cell>
          <cell r="C130">
            <v>43509.311481481483</v>
          </cell>
          <cell r="D130" t="str">
            <v>University of Houston Downtown</v>
          </cell>
          <cell r="E130" t="str">
            <v>Public University</v>
          </cell>
          <cell r="F130" t="str">
            <v>Opt-in</v>
          </cell>
          <cell r="G130" t="str">
            <v>Opt-in</v>
          </cell>
          <cell r="H130" t="str">
            <v>Opt-in</v>
          </cell>
          <cell r="I130" t="str">
            <v>N/A</v>
          </cell>
          <cell r="J130" t="str">
            <v>LaTasha Goudeau</v>
          </cell>
          <cell r="K130" t="str">
            <v>Director, Financial Aid</v>
          </cell>
          <cell r="L130" t="str">
            <v>goudeaul@uhd.edu</v>
          </cell>
          <cell r="M130" t="str">
            <v>713 221-8162</v>
          </cell>
        </row>
        <row r="131">
          <cell r="A131">
            <v>13231</v>
          </cell>
          <cell r="B131">
            <v>43515.576655092591</v>
          </cell>
          <cell r="C131">
            <v>43515.578310185185</v>
          </cell>
          <cell r="D131" t="str">
            <v>University of Houston-Victoria</v>
          </cell>
          <cell r="E131" t="str">
            <v>Public University</v>
          </cell>
          <cell r="F131" t="str">
            <v>Opt-in</v>
          </cell>
          <cell r="G131" t="str">
            <v>Opt-in</v>
          </cell>
          <cell r="H131" t="str">
            <v>Opt-out</v>
          </cell>
          <cell r="I131" t="str">
            <v>N/A</v>
          </cell>
          <cell r="J131" t="str">
            <v>Lashon Williams</v>
          </cell>
          <cell r="K131" t="str">
            <v>Director of Financial Aid</v>
          </cell>
          <cell r="L131" t="str">
            <v>williamslb@uhv.edu</v>
          </cell>
          <cell r="M131" t="str">
            <v>361-570-4128</v>
          </cell>
        </row>
        <row r="132">
          <cell r="A132">
            <v>23053</v>
          </cell>
          <cell r="B132">
            <v>43509.40384259259</v>
          </cell>
          <cell r="C132">
            <v>43509.404687499999</v>
          </cell>
          <cell r="D132" t="str">
            <v>Parker University</v>
          </cell>
          <cell r="E132" t="str">
            <v>Private/Independent Institution</v>
          </cell>
          <cell r="F132" t="str">
            <v>N/A</v>
          </cell>
          <cell r="G132" t="str">
            <v>Opt-in</v>
          </cell>
          <cell r="H132" t="str">
            <v>Opt-out</v>
          </cell>
          <cell r="I132" t="str">
            <v>Opt-in</v>
          </cell>
          <cell r="J132" t="str">
            <v>Sean M. View</v>
          </cell>
          <cell r="K132" t="str">
            <v>Director of Financial Aid</v>
          </cell>
          <cell r="L132" t="str">
            <v>sview@parker.edu</v>
          </cell>
          <cell r="M132" t="str">
            <v>214-902-2478</v>
          </cell>
        </row>
        <row r="133">
          <cell r="A133">
            <v>23154</v>
          </cell>
          <cell r="B133">
            <v>43511.394004629627</v>
          </cell>
          <cell r="C133">
            <v>43511.395092592589</v>
          </cell>
          <cell r="D133" t="str">
            <v>Northeast Texas Community College</v>
          </cell>
          <cell r="E133" t="str">
            <v>Public Community College</v>
          </cell>
          <cell r="F133" t="str">
            <v>Opt-in</v>
          </cell>
          <cell r="G133" t="str">
            <v>Opt-in</v>
          </cell>
          <cell r="H133" t="str">
            <v>Opt-in</v>
          </cell>
          <cell r="I133" t="str">
            <v>N/A</v>
          </cell>
          <cell r="J133" t="str">
            <v>Kim Irvin</v>
          </cell>
          <cell r="K133" t="str">
            <v>Dean of EM / Dir of Financial Aid</v>
          </cell>
          <cell r="L133" t="str">
            <v>kirvin@ntcc.edu</v>
          </cell>
          <cell r="M133" t="str">
            <v>903.434.8133</v>
          </cell>
        </row>
        <row r="134">
          <cell r="A134">
            <v>23413</v>
          </cell>
          <cell r="B134">
            <v>43508.59820601852</v>
          </cell>
          <cell r="C134">
            <v>43508.598912037036</v>
          </cell>
          <cell r="D134" t="str">
            <v>Palo Alto College</v>
          </cell>
          <cell r="E134" t="str">
            <v>Public Community College</v>
          </cell>
          <cell r="F134" t="str">
            <v>Opt-in</v>
          </cell>
          <cell r="G134" t="str">
            <v>Opt-in</v>
          </cell>
          <cell r="H134" t="str">
            <v>Opt-out</v>
          </cell>
          <cell r="I134" t="str">
            <v>N/A</v>
          </cell>
          <cell r="J134" t="str">
            <v>Alan D Ahmad</v>
          </cell>
          <cell r="K134" t="str">
            <v>Director, Student Financial Aid</v>
          </cell>
          <cell r="L134" t="str">
            <v>aahmad4@alamo.edu</v>
          </cell>
          <cell r="M134" t="str">
            <v>210-485-0613</v>
          </cell>
        </row>
        <row r="135">
          <cell r="A135">
            <v>23485</v>
          </cell>
          <cell r="B135">
            <v>43523.632164351853</v>
          </cell>
          <cell r="C135">
            <v>43523.633680555555</v>
          </cell>
          <cell r="D135" t="str">
            <v>Lamar State College - Port Arthur</v>
          </cell>
          <cell r="E135" t="str">
            <v>Public State College</v>
          </cell>
          <cell r="F135" t="str">
            <v>Opt-out</v>
          </cell>
          <cell r="G135" t="str">
            <v>Opt-in</v>
          </cell>
          <cell r="H135" t="str">
            <v>Opt-out</v>
          </cell>
          <cell r="I135" t="str">
            <v>N/A</v>
          </cell>
          <cell r="J135" t="str">
            <v>Sharon Thibodeaux</v>
          </cell>
          <cell r="K135" t="str">
            <v>Director of Student Financial Aid</v>
          </cell>
          <cell r="L135" t="str">
            <v>thibodeauxsd1@lamarpa.edu</v>
          </cell>
          <cell r="M135" t="str">
            <v>409-984-6200</v>
          </cell>
        </row>
        <row r="136">
          <cell r="A136">
            <v>23582</v>
          </cell>
          <cell r="B136">
            <v>43525.39534722222</v>
          </cell>
          <cell r="C136">
            <v>43525.398275462961</v>
          </cell>
          <cell r="D136" t="str">
            <v>LAMAR STATE COLLEGE ORANGE</v>
          </cell>
          <cell r="E136" t="str">
            <v>Public State College</v>
          </cell>
          <cell r="F136" t="str">
            <v>Opt-out</v>
          </cell>
          <cell r="G136" t="str">
            <v>Opt-in</v>
          </cell>
          <cell r="H136" t="str">
            <v>Opt-out</v>
          </cell>
          <cell r="I136" t="str">
            <v>Opt-out</v>
          </cell>
          <cell r="J136" t="str">
            <v>KERRY OLSON</v>
          </cell>
          <cell r="K136" t="str">
            <v>DIRECTOR OF FINANCIAL AID</v>
          </cell>
          <cell r="L136" t="str">
            <v>kerry.olson@lsco.edu</v>
          </cell>
          <cell r="M136">
            <v>4098823362</v>
          </cell>
        </row>
        <row r="137">
          <cell r="A137">
            <v>23614</v>
          </cell>
          <cell r="B137">
            <v>43525.385682870372</v>
          </cell>
          <cell r="C137">
            <v>43525.387384259258</v>
          </cell>
          <cell r="D137" t="str">
            <v>Collin College</v>
          </cell>
          <cell r="E137" t="str">
            <v>Public Community College</v>
          </cell>
          <cell r="F137" t="str">
            <v>Opt-out</v>
          </cell>
          <cell r="G137" t="str">
            <v>Opt-in</v>
          </cell>
          <cell r="H137" t="str">
            <v>Opt-out</v>
          </cell>
          <cell r="I137" t="str">
            <v>N/A</v>
          </cell>
          <cell r="J137" t="str">
            <v>Alan Pixley</v>
          </cell>
          <cell r="K137" t="str">
            <v>Director Financial Aid</v>
          </cell>
          <cell r="L137" t="str">
            <v>Apixley@collin.edu</v>
          </cell>
          <cell r="M137">
            <v>9727583842</v>
          </cell>
        </row>
        <row r="138">
          <cell r="A138">
            <v>25554</v>
          </cell>
          <cell r="B138">
            <v>43525.633958333332</v>
          </cell>
          <cell r="C138">
            <v>43525.637372685182</v>
          </cell>
          <cell r="D138" t="str">
            <v>The University of Texas MD Anderson Cancer Center</v>
          </cell>
          <cell r="E138" t="str">
            <v>Public Health-Related Institution</v>
          </cell>
          <cell r="F138" t="str">
            <v>N/A</v>
          </cell>
          <cell r="G138" t="str">
            <v>Opt-out</v>
          </cell>
          <cell r="H138" t="str">
            <v>Opt-out</v>
          </cell>
          <cell r="I138" t="str">
            <v>N/A</v>
          </cell>
          <cell r="J138" t="str">
            <v>Araceli Alvarez</v>
          </cell>
          <cell r="K138" t="str">
            <v>Director, Student Financial Services</v>
          </cell>
          <cell r="L138" t="str">
            <v>araceli.alvarez@uth.tmc.edu</v>
          </cell>
          <cell r="M138" t="str">
            <v>713-500-3871</v>
          </cell>
        </row>
        <row r="139">
          <cell r="A139">
            <v>29269</v>
          </cell>
          <cell r="B139">
            <v>43508.590532407405</v>
          </cell>
          <cell r="C139">
            <v>43508.591458333336</v>
          </cell>
          <cell r="D139" t="str">
            <v>Texas A&amp;M University Texarkana</v>
          </cell>
          <cell r="E139" t="str">
            <v>Public University</v>
          </cell>
          <cell r="F139" t="str">
            <v>Opt-out</v>
          </cell>
          <cell r="G139" t="str">
            <v>Opt-out</v>
          </cell>
          <cell r="H139" t="str">
            <v>Opt-out</v>
          </cell>
          <cell r="I139" t="str">
            <v>N/A</v>
          </cell>
          <cell r="J139" t="str">
            <v>Michael Fuller</v>
          </cell>
          <cell r="K139" t="str">
            <v>Director of Financial Aid and Veteran Services</v>
          </cell>
          <cell r="L139" t="str">
            <v>mfuller@tamut.edu</v>
          </cell>
          <cell r="M139" t="str">
            <v>903.223.3060</v>
          </cell>
        </row>
        <row r="140">
          <cell r="A140">
            <v>31034</v>
          </cell>
          <cell r="B140">
            <v>43509.374328703707</v>
          </cell>
          <cell r="C140">
            <v>43509.379618055558</v>
          </cell>
          <cell r="D140" t="str">
            <v>South Texas College</v>
          </cell>
          <cell r="E140" t="str">
            <v>Public Community College</v>
          </cell>
          <cell r="F140" t="str">
            <v>Opt-in</v>
          </cell>
          <cell r="G140" t="str">
            <v>Opt-in</v>
          </cell>
          <cell r="H140" t="str">
            <v>Opt-in</v>
          </cell>
          <cell r="I140" t="str">
            <v>N/A</v>
          </cell>
          <cell r="J140" t="str">
            <v>Juan Miguel Galvan</v>
          </cell>
          <cell r="K140" t="str">
            <v>Director of Student Financial Services</v>
          </cell>
          <cell r="L140" t="str">
            <v>jmiguel@southtexascollege.edu</v>
          </cell>
          <cell r="M140" t="str">
            <v>956-872-3419</v>
          </cell>
        </row>
        <row r="141">
          <cell r="A141">
            <v>36273</v>
          </cell>
          <cell r="B141">
            <v>43511.396643518521</v>
          </cell>
          <cell r="C141">
            <v>43511.397986111115</v>
          </cell>
          <cell r="D141" t="str">
            <v>Lamar Institute of Technology</v>
          </cell>
          <cell r="E141" t="str">
            <v>Public Technical Institute</v>
          </cell>
          <cell r="F141" t="str">
            <v>Opt-out</v>
          </cell>
          <cell r="G141" t="str">
            <v>Opt-in</v>
          </cell>
          <cell r="H141" t="str">
            <v>Opt-out</v>
          </cell>
          <cell r="I141" t="str">
            <v>N/A</v>
          </cell>
          <cell r="J141" t="str">
            <v>Linda Korns</v>
          </cell>
          <cell r="K141" t="str">
            <v>Financial Aid Director</v>
          </cell>
          <cell r="L141" t="str">
            <v>ldkorns@lit.edu</v>
          </cell>
          <cell r="M141" t="str">
            <v>409-839-2022</v>
          </cell>
        </row>
        <row r="142">
          <cell r="A142">
            <v>42295</v>
          </cell>
          <cell r="B142">
            <v>43524.738576388889</v>
          </cell>
          <cell r="C142">
            <v>43524.739212962966</v>
          </cell>
          <cell r="D142" t="str">
            <v>Texas A&amp;M University-Central Texas</v>
          </cell>
          <cell r="E142" t="str">
            <v>Public University</v>
          </cell>
          <cell r="F142" t="str">
            <v>Opt-in</v>
          </cell>
          <cell r="G142" t="str">
            <v>Opt-out</v>
          </cell>
          <cell r="H142" t="str">
            <v>Opt-out</v>
          </cell>
          <cell r="I142" t="str">
            <v>N/A</v>
          </cell>
          <cell r="J142" t="str">
            <v>Irene Montalvo</v>
          </cell>
          <cell r="K142" t="str">
            <v>Director, Student Financial Assistance</v>
          </cell>
          <cell r="L142" t="str">
            <v>i.montalvo@tamuct.edu</v>
          </cell>
          <cell r="M142" t="str">
            <v>254-501-5852</v>
          </cell>
        </row>
        <row r="143">
          <cell r="A143">
            <v>42421</v>
          </cell>
          <cell r="B143">
            <v>43524.646122685182</v>
          </cell>
          <cell r="C143">
            <v>43524.674768518518</v>
          </cell>
          <cell r="D143" t="str">
            <v>University of North Texas at Dallas</v>
          </cell>
          <cell r="E143" t="str">
            <v>Public University</v>
          </cell>
          <cell r="F143" t="str">
            <v>Opt-in</v>
          </cell>
          <cell r="G143" t="str">
            <v>Opt-out</v>
          </cell>
          <cell r="H143" t="str">
            <v>Opt-in</v>
          </cell>
          <cell r="I143" t="str">
            <v>N/A</v>
          </cell>
          <cell r="J143" t="str">
            <v>Garrick D Hildebrand</v>
          </cell>
          <cell r="K143" t="str">
            <v>Director of Financial Aid</v>
          </cell>
          <cell r="L143" t="str">
            <v>garrick.hildebrand@untdallas.edu</v>
          </cell>
          <cell r="M143" t="str">
            <v>972-780-3678</v>
          </cell>
        </row>
        <row r="144">
          <cell r="A144">
            <v>42439</v>
          </cell>
          <cell r="B144">
            <v>43525.617905092593</v>
          </cell>
          <cell r="C144">
            <v>43525.638726851852</v>
          </cell>
          <cell r="D144" t="str">
            <v>The University of Texas Health Science Center at Tyler</v>
          </cell>
          <cell r="E144" t="str">
            <v>Public Health-Related Institution</v>
          </cell>
          <cell r="F144" t="str">
            <v>N/A</v>
          </cell>
          <cell r="G144" t="str">
            <v>Opt-out</v>
          </cell>
          <cell r="H144" t="str">
            <v>Opt-out</v>
          </cell>
          <cell r="I144" t="str">
            <v>N/A</v>
          </cell>
          <cell r="J144" t="str">
            <v>Araceli Alvarez</v>
          </cell>
          <cell r="K144" t="str">
            <v>Director, Student Financial Services</v>
          </cell>
          <cell r="L144" t="str">
            <v>araceli.alvarez@uth.tmc.edu</v>
          </cell>
          <cell r="M144" t="str">
            <v>713-500-3871</v>
          </cell>
        </row>
        <row r="145">
          <cell r="A145">
            <v>42485</v>
          </cell>
          <cell r="B145">
            <v>43525.400011574071</v>
          </cell>
          <cell r="C145">
            <v>43525.40929398148</v>
          </cell>
          <cell r="D145" t="str">
            <v>Texas A&amp;M University - San Antonio Texas</v>
          </cell>
          <cell r="E145" t="str">
            <v>Public University</v>
          </cell>
          <cell r="F145" t="str">
            <v>Opt-out</v>
          </cell>
          <cell r="G145" t="str">
            <v>Opt-in</v>
          </cell>
          <cell r="H145" t="str">
            <v>Opt-out</v>
          </cell>
          <cell r="I145" t="str">
            <v>N/A</v>
          </cell>
          <cell r="J145" t="str">
            <v>Gail Johnson</v>
          </cell>
          <cell r="K145" t="str">
            <v>Associate Director of Scholarship, Compliance &amp; Financial Aid</v>
          </cell>
          <cell r="L145" t="str">
            <v>gjohnson1@tamusa.edu</v>
          </cell>
          <cell r="M145" t="str">
            <v>210-784-1403</v>
          </cell>
        </row>
        <row r="146">
          <cell r="A146">
            <v>10633</v>
          </cell>
          <cell r="B146">
            <v>43524.659363425926</v>
          </cell>
          <cell r="C146">
            <v>43524.661574074074</v>
          </cell>
          <cell r="D146" t="str">
            <v>Houston Community College</v>
          </cell>
          <cell r="E146" t="str">
            <v>Public Community College</v>
          </cell>
          <cell r="F146" t="str">
            <v>Opt-out</v>
          </cell>
          <cell r="G146" t="str">
            <v>Opt-in</v>
          </cell>
          <cell r="H146" t="str">
            <v>Opt-in</v>
          </cell>
          <cell r="I146" t="str">
            <v>Opt-in</v>
          </cell>
          <cell r="J146" t="str">
            <v>Bianca R. Matlock</v>
          </cell>
          <cell r="K146" t="str">
            <v>Director of Financial Aid Operations</v>
          </cell>
          <cell r="L146" t="str">
            <v>bianca.matlock@hccs.edu</v>
          </cell>
          <cell r="M146" t="str">
            <v>713-718-6596</v>
          </cell>
        </row>
        <row r="147">
          <cell r="A147">
            <v>3579</v>
          </cell>
          <cell r="B147">
            <v>43508.584733796299</v>
          </cell>
          <cell r="C147">
            <v>43508.58662037037</v>
          </cell>
          <cell r="D147" t="str">
            <v>JACKSONVILLE COLLEGE</v>
          </cell>
          <cell r="E147" t="str">
            <v>Private/Independent Institution</v>
          </cell>
          <cell r="F147" t="str">
            <v>N/A</v>
          </cell>
          <cell r="G147" t="str">
            <v>Opt-in</v>
          </cell>
          <cell r="H147" t="str">
            <v>N/A</v>
          </cell>
          <cell r="I147" t="str">
            <v>Opt-in</v>
          </cell>
          <cell r="J147" t="str">
            <v>PAUL GALYEAN</v>
          </cell>
          <cell r="K147" t="str">
            <v>FINANCIAL AID DIRECTOR</v>
          </cell>
          <cell r="L147" t="str">
            <v>pgalyean@jacksonville-college.edu</v>
          </cell>
          <cell r="M147" t="str">
            <v>903-589-7135</v>
          </cell>
        </row>
        <row r="148">
          <cell r="A148">
            <v>3581</v>
          </cell>
          <cell r="B148">
            <v>43515.352222222224</v>
          </cell>
          <cell r="C148">
            <v>43515.353495370371</v>
          </cell>
          <cell r="D148" t="str">
            <v>Lamar University</v>
          </cell>
          <cell r="E148" t="str">
            <v>Public University</v>
          </cell>
          <cell r="F148" t="str">
            <v>Opt-out</v>
          </cell>
          <cell r="G148" t="str">
            <v>Opt-in</v>
          </cell>
          <cell r="H148" t="str">
            <v>Opt-out</v>
          </cell>
          <cell r="I148" t="str">
            <v>N/A</v>
          </cell>
          <cell r="J148" t="str">
            <v>Jill Rowley</v>
          </cell>
          <cell r="K148" t="str">
            <v>Director of Student Financial Aid</v>
          </cell>
          <cell r="L148" t="str">
            <v>jill.rowley@lamar.edu</v>
          </cell>
          <cell r="M148" t="str">
            <v>409-880-2302</v>
          </cell>
        </row>
        <row r="149">
          <cell r="A149">
            <v>3582</v>
          </cell>
          <cell r="B149">
            <v>43508.592858796299</v>
          </cell>
          <cell r="C149">
            <v>43508.597395833334</v>
          </cell>
          <cell r="D149" t="str">
            <v>Laredo College</v>
          </cell>
          <cell r="E149" t="str">
            <v>Public Community College</v>
          </cell>
          <cell r="F149" t="str">
            <v>N/A</v>
          </cell>
          <cell r="G149" t="str">
            <v>Opt-in</v>
          </cell>
          <cell r="H149" t="str">
            <v>Opt-in</v>
          </cell>
          <cell r="I149" t="str">
            <v>N/A</v>
          </cell>
          <cell r="J149" t="str">
            <v>Steven Aguilar</v>
          </cell>
          <cell r="K149" t="str">
            <v>Director, Financial Aid &amp; Veterans Affairs Services</v>
          </cell>
          <cell r="L149" t="str">
            <v>steven.aguilar@laredo.edu</v>
          </cell>
          <cell r="M149" t="str">
            <v>956-721-5361</v>
          </cell>
        </row>
        <row r="150">
          <cell r="A150">
            <v>3583</v>
          </cell>
          <cell r="B150">
            <v>43508.657002314816</v>
          </cell>
          <cell r="C150">
            <v>43508.658333333333</v>
          </cell>
          <cell r="D150" t="str">
            <v>Lee College</v>
          </cell>
          <cell r="E150" t="str">
            <v>Public Community College</v>
          </cell>
          <cell r="F150" t="str">
            <v>N/A</v>
          </cell>
          <cell r="G150" t="str">
            <v>Opt-in</v>
          </cell>
          <cell r="H150" t="str">
            <v>N/A</v>
          </cell>
          <cell r="I150" t="str">
            <v>N/A</v>
          </cell>
          <cell r="J150" t="str">
            <v>Felipe Leal</v>
          </cell>
          <cell r="K150" t="str">
            <v>Director of Financial Aid</v>
          </cell>
          <cell r="L150" t="str">
            <v>fleal@lee.edu</v>
          </cell>
          <cell r="M150" t="str">
            <v>281-425-6362</v>
          </cell>
        </row>
        <row r="151">
          <cell r="A151">
            <v>3584</v>
          </cell>
          <cell r="B151">
            <v>43508.614178240743</v>
          </cell>
          <cell r="C151">
            <v>43508.616203703707</v>
          </cell>
          <cell r="D151" t="str">
            <v>LeTourneau University</v>
          </cell>
          <cell r="E151" t="str">
            <v>Private/Independent Institution</v>
          </cell>
          <cell r="F151" t="str">
            <v>N/A</v>
          </cell>
          <cell r="G151" t="str">
            <v>Opt-in</v>
          </cell>
          <cell r="H151" t="str">
            <v>N/A</v>
          </cell>
          <cell r="I151" t="str">
            <v>Opt-in</v>
          </cell>
          <cell r="J151" t="str">
            <v>Tracy Watkins</v>
          </cell>
          <cell r="K151" t="str">
            <v>Financial Aid Director</v>
          </cell>
          <cell r="L151" t="str">
            <v>tracywatkins@letu.edu</v>
          </cell>
          <cell r="M151" t="str">
            <v>903 233 4356</v>
          </cell>
        </row>
        <row r="152">
          <cell r="A152">
            <v>3590</v>
          </cell>
          <cell r="B152">
            <v>43508.602442129632</v>
          </cell>
          <cell r="C152">
            <v>43508.603831018518</v>
          </cell>
          <cell r="D152" t="str">
            <v>McLennan Community College</v>
          </cell>
          <cell r="E152" t="str">
            <v>Public Community College</v>
          </cell>
          <cell r="F152" t="str">
            <v>Opt-in</v>
          </cell>
          <cell r="G152" t="str">
            <v>Opt-in</v>
          </cell>
          <cell r="H152" t="str">
            <v>Opt-out</v>
          </cell>
          <cell r="I152" t="str">
            <v>N/A</v>
          </cell>
          <cell r="J152" t="str">
            <v>James F. Kubacak</v>
          </cell>
          <cell r="K152" t="str">
            <v>Director Financial Aid</v>
          </cell>
          <cell r="L152" t="str">
            <v>jkubacak@mclennan.edu</v>
          </cell>
          <cell r="M152" t="str">
            <v>254-299-8608</v>
          </cell>
        </row>
        <row r="153">
          <cell r="A153">
            <v>3618</v>
          </cell>
          <cell r="B153">
            <v>43517.367314814815</v>
          </cell>
          <cell r="C153">
            <v>43517.368587962963</v>
          </cell>
          <cell r="D153" t="str">
            <v>Southwestern Christian College</v>
          </cell>
          <cell r="E153" t="str">
            <v>Private/Independent Institution</v>
          </cell>
          <cell r="F153" t="str">
            <v>N/A</v>
          </cell>
          <cell r="G153" t="str">
            <v>Opt-in</v>
          </cell>
          <cell r="H153" t="str">
            <v>N/A</v>
          </cell>
          <cell r="I153" t="str">
            <v>Opt-in</v>
          </cell>
          <cell r="J153" t="str">
            <v>Angela Hill</v>
          </cell>
          <cell r="K153" t="str">
            <v>Director of Financial Aid</v>
          </cell>
          <cell r="L153" t="str">
            <v>angela.hill@swcc.edu</v>
          </cell>
          <cell r="M153" t="str">
            <v>972-524-3341 ext 126</v>
          </cell>
        </row>
        <row r="154">
          <cell r="A154">
            <v>3643</v>
          </cell>
          <cell r="B154">
            <v>43509.453622685185</v>
          </cell>
          <cell r="C154">
            <v>43509.459062499998</v>
          </cell>
          <cell r="D154" t="str">
            <v>Texas Southmost College</v>
          </cell>
          <cell r="E154" t="str">
            <v>Public Community College</v>
          </cell>
          <cell r="F154" t="str">
            <v>N/A</v>
          </cell>
          <cell r="G154" t="str">
            <v>Opt-in</v>
          </cell>
          <cell r="H154" t="str">
            <v>Opt-in</v>
          </cell>
          <cell r="I154" t="str">
            <v>N/A</v>
          </cell>
          <cell r="J154" t="str">
            <v>Vanessa Vasquez</v>
          </cell>
          <cell r="K154" t="str">
            <v>Executive Director of Enrollment and Academic Support Services</v>
          </cell>
          <cell r="L154" t="str">
            <v>Vanessa.Vasquez@tsc.edu</v>
          </cell>
          <cell r="M154" t="str">
            <v>956-295-3605</v>
          </cell>
        </row>
        <row r="155">
          <cell r="A155">
            <v>10115</v>
          </cell>
          <cell r="B155">
            <v>43523.984398148146</v>
          </cell>
          <cell r="C155">
            <v>43523.985312500001</v>
          </cell>
          <cell r="D155" t="str">
            <v>The University of Texas at san antonio</v>
          </cell>
          <cell r="E155" t="str">
            <v>Public University</v>
          </cell>
          <cell r="F155" t="str">
            <v>Opt-in</v>
          </cell>
          <cell r="G155" t="str">
            <v>Opt-in</v>
          </cell>
          <cell r="H155" t="str">
            <v>Opt-in</v>
          </cell>
          <cell r="I155" t="str">
            <v>N/A</v>
          </cell>
          <cell r="J155" t="str">
            <v>Erika Cox</v>
          </cell>
          <cell r="K155" t="str">
            <v>Interim Director of Financial Aid</v>
          </cell>
          <cell r="L155" t="str">
            <v>erika.cox@utsa.edu</v>
          </cell>
          <cell r="M155" t="str">
            <v>210-458-4859</v>
          </cell>
        </row>
        <row r="156">
          <cell r="A156">
            <v>11163</v>
          </cell>
          <cell r="B156">
            <v>43525.625057870369</v>
          </cell>
          <cell r="C156">
            <v>43525.626817129632</v>
          </cell>
          <cell r="D156" t="str">
            <v>The University of Texas Health Science Center at Tyler</v>
          </cell>
          <cell r="E156" t="str">
            <v>Public Health-Related Institution</v>
          </cell>
          <cell r="F156" t="str">
            <v>N/A</v>
          </cell>
          <cell r="G156" t="str">
            <v>N/A</v>
          </cell>
          <cell r="H156" t="str">
            <v>N/A</v>
          </cell>
          <cell r="I156" t="str">
            <v>N/A</v>
          </cell>
          <cell r="J156" t="str">
            <v>Araceli Alvarez</v>
          </cell>
          <cell r="K156" t="str">
            <v>Director, Student Financial Services</v>
          </cell>
          <cell r="L156" t="str">
            <v>araceli.alvarez@uth.tmc.edu</v>
          </cell>
          <cell r="M156" t="str">
            <v>713-500-3871</v>
          </cell>
        </row>
        <row r="157">
          <cell r="A157">
            <v>25554</v>
          </cell>
          <cell r="B157">
            <v>43525.62771990741</v>
          </cell>
          <cell r="C157">
            <v>43525.628888888888</v>
          </cell>
          <cell r="D157" t="str">
            <v>The University of Texas MD Anderson Cancer Center School of Health Professions</v>
          </cell>
          <cell r="E157" t="str">
            <v>Public Health-Related Institution</v>
          </cell>
          <cell r="F157" t="str">
            <v>N/A</v>
          </cell>
          <cell r="G157" t="str">
            <v>N/A</v>
          </cell>
          <cell r="H157" t="str">
            <v>N/A</v>
          </cell>
          <cell r="I157" t="str">
            <v>N/A</v>
          </cell>
          <cell r="J157" t="str">
            <v>Araceli Alvarez</v>
          </cell>
          <cell r="K157" t="str">
            <v>Director, Student Financial Services</v>
          </cell>
          <cell r="L157" t="str">
            <v>araceli.alvarez@uth.tmc.edu</v>
          </cell>
          <cell r="M157" t="str">
            <v>713-500-3871</v>
          </cell>
        </row>
        <row r="158">
          <cell r="A158">
            <v>3647</v>
          </cell>
          <cell r="B158">
            <v>43509.728437500002</v>
          </cell>
          <cell r="C158">
            <v>43509.732152777775</v>
          </cell>
          <cell r="D158" t="str">
            <v>Trinity University</v>
          </cell>
          <cell r="E158" t="str">
            <v>Private/Independent Institution</v>
          </cell>
          <cell r="F158" t="str">
            <v>N/A</v>
          </cell>
          <cell r="G158" t="str">
            <v>Opt-out</v>
          </cell>
          <cell r="H158" t="str">
            <v>N/A</v>
          </cell>
          <cell r="I158" t="str">
            <v>Opt-in</v>
          </cell>
          <cell r="J158" t="str">
            <v>Christina Pikla</v>
          </cell>
          <cell r="K158" t="str">
            <v>Director of Financial Aid</v>
          </cell>
          <cell r="L158" t="str">
            <v>cpikla@trinity.edu</v>
          </cell>
          <cell r="M158" t="str">
            <v>210-999-8336</v>
          </cell>
        </row>
        <row r="159">
          <cell r="A159">
            <v>3652</v>
          </cell>
          <cell r="B159">
            <v>43508.585162037038</v>
          </cell>
          <cell r="C159">
            <v>43508.586076388892</v>
          </cell>
          <cell r="D159" t="str">
            <v>University of Houston</v>
          </cell>
          <cell r="E159" t="str">
            <v>Public University</v>
          </cell>
          <cell r="F159" t="str">
            <v>Opt-in</v>
          </cell>
          <cell r="G159" t="str">
            <v>Opt-in</v>
          </cell>
          <cell r="H159" t="str">
            <v>Opt-in</v>
          </cell>
          <cell r="I159" t="str">
            <v>N/A</v>
          </cell>
          <cell r="J159" t="str">
            <v>Scott Moore</v>
          </cell>
          <cell r="K159" t="str">
            <v>Director, Scholarships &amp; Financial Aid</v>
          </cell>
          <cell r="L159" t="str">
            <v>samoore4@Central.UH.EDU</v>
          </cell>
          <cell r="M159" t="str">
            <v>832-842-3730</v>
          </cell>
        </row>
        <row r="160">
          <cell r="A160">
            <v>3654</v>
          </cell>
          <cell r="B160">
            <v>43508.606180555558</v>
          </cell>
          <cell r="C160">
            <v>43508.606782407405</v>
          </cell>
          <cell r="D160" t="str">
            <v>University of St. Thomas</v>
          </cell>
          <cell r="E160" t="str">
            <v>Private/Independent Institution</v>
          </cell>
          <cell r="F160" t="str">
            <v>N/A</v>
          </cell>
          <cell r="G160" t="str">
            <v>Opt-in</v>
          </cell>
          <cell r="H160" t="str">
            <v>Opt-in</v>
          </cell>
          <cell r="I160" t="str">
            <v>Opt-in</v>
          </cell>
          <cell r="J160" t="str">
            <v>Lynda McKendree</v>
          </cell>
          <cell r="K160" t="str">
            <v>Dean of Scholarships and Financial Aid</v>
          </cell>
          <cell r="L160" t="str">
            <v>mckendla@stthom.edu</v>
          </cell>
          <cell r="M160" t="str">
            <v>713-525-2151</v>
          </cell>
        </row>
        <row r="161">
          <cell r="A161">
            <v>3639</v>
          </cell>
          <cell r="B161">
            <v>43528</v>
          </cell>
          <cell r="C161">
            <v>43528</v>
          </cell>
          <cell r="D161" t="str">
            <v>Texas A&amp;M University-Kingsville</v>
          </cell>
          <cell r="E161" t="str">
            <v>Public University</v>
          </cell>
          <cell r="F161" t="str">
            <v>Opt-out</v>
          </cell>
          <cell r="G161" t="str">
            <v>Opt-in</v>
          </cell>
          <cell r="H161" t="str">
            <v>Opt-in</v>
          </cell>
          <cell r="I161" t="str">
            <v>N/A</v>
          </cell>
          <cell r="J161" t="str">
            <v>Raul Cavazos</v>
          </cell>
          <cell r="K161" t="str">
            <v>Director of Financial Aid</v>
          </cell>
          <cell r="L161" t="str">
            <v>Raul.Cavazos@tamuk.edu</v>
          </cell>
          <cell r="M161" t="str">
            <v>361-593-5029</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90" zoomScaleNormal="90" workbookViewId="0">
      <selection activeCell="F4" sqref="F4"/>
    </sheetView>
  </sheetViews>
  <sheetFormatPr defaultRowHeight="15" x14ac:dyDescent="0.25"/>
  <cols>
    <col min="1" max="1" width="117.140625" customWidth="1"/>
  </cols>
  <sheetData>
    <row r="1" spans="1:1" ht="18.75" x14ac:dyDescent="0.3">
      <c r="A1" s="105" t="s">
        <v>290</v>
      </c>
    </row>
    <row r="3" spans="1:1" ht="141.75" x14ac:dyDescent="0.25">
      <c r="A3" s="106" t="s">
        <v>329</v>
      </c>
    </row>
    <row r="5" spans="1:1" ht="18.75" x14ac:dyDescent="0.3">
      <c r="A5" s="105" t="s">
        <v>888</v>
      </c>
    </row>
    <row r="6" spans="1:1" x14ac:dyDescent="0.25">
      <c r="A6" s="154"/>
    </row>
    <row r="7" spans="1:1" ht="255" x14ac:dyDescent="0.25">
      <c r="A7" s="153" t="s">
        <v>889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EC166-D616-4015-B0E9-18EA93CF31D6}">
  <sheetPr>
    <pageSetUpPr fitToPage="1"/>
  </sheetPr>
  <dimension ref="A1:XFA236"/>
  <sheetViews>
    <sheetView tabSelected="1" zoomScaleNormal="100" zoomScalePageLayoutView="80" workbookViewId="0">
      <pane xSplit="3" ySplit="7" topLeftCell="D8" activePane="bottomRight" state="frozen"/>
      <selection pane="topRight" activeCell="D1" sqref="D1"/>
      <selection pane="bottomLeft" activeCell="A7" sqref="A7"/>
      <selection pane="bottomRight" activeCell="C174" sqref="C174"/>
    </sheetView>
  </sheetViews>
  <sheetFormatPr defaultColWidth="9.140625" defaultRowHeight="14.25" x14ac:dyDescent="0.2"/>
  <cols>
    <col min="1" max="1" width="8.42578125" style="15" customWidth="1"/>
    <col min="2" max="2" width="57" style="22" bestFit="1" customWidth="1"/>
    <col min="3" max="3" width="27.85546875" style="22" customWidth="1"/>
    <col min="4" max="5" width="17.85546875" style="65" customWidth="1"/>
    <col min="6" max="6" width="17.140625" style="65" customWidth="1"/>
    <col min="7" max="7" width="20.42578125" style="65" customWidth="1"/>
    <col min="8" max="9" width="18.5703125" style="83" customWidth="1"/>
    <col min="10" max="10" width="19.42578125" style="95" customWidth="1"/>
    <col min="11" max="11" width="23.5703125" style="1" customWidth="1"/>
    <col min="12" max="16366" width="9.140625" style="2"/>
    <col min="16367" max="16367" width="9.140625" style="7"/>
    <col min="16368" max="16384" width="9.140625" style="2"/>
  </cols>
  <sheetData>
    <row r="1" spans="1:11 16366:16367" ht="18" x14ac:dyDescent="0.2">
      <c r="A1" s="161" t="s">
        <v>887</v>
      </c>
      <c r="B1" s="162"/>
      <c r="C1" s="162"/>
      <c r="D1" s="162"/>
      <c r="E1" s="162"/>
      <c r="F1" s="162"/>
      <c r="G1" s="58"/>
      <c r="H1" s="78"/>
      <c r="I1" s="78"/>
      <c r="J1" s="84"/>
      <c r="XEL1" s="7"/>
      <c r="XEM1" s="2"/>
    </row>
    <row r="2" spans="1:11 16366:16367" ht="18" x14ac:dyDescent="0.2">
      <c r="A2" s="157"/>
      <c r="B2" s="158" t="s">
        <v>910</v>
      </c>
      <c r="C2" s="159">
        <v>2750000</v>
      </c>
      <c r="D2" s="156"/>
      <c r="E2" s="156"/>
      <c r="F2" s="156"/>
      <c r="G2" s="58"/>
      <c r="H2" s="78"/>
      <c r="I2" s="78"/>
      <c r="J2" s="84"/>
      <c r="XEL2" s="7"/>
      <c r="XEM2" s="2"/>
    </row>
    <row r="3" spans="1:11 16366:16367" ht="30" x14ac:dyDescent="0.2">
      <c r="A3" s="157"/>
      <c r="B3" s="158" t="s">
        <v>911</v>
      </c>
      <c r="C3" s="159">
        <v>145000</v>
      </c>
      <c r="D3" s="160"/>
      <c r="E3" s="160"/>
      <c r="F3" s="160"/>
      <c r="G3" s="58"/>
      <c r="H3" s="78"/>
      <c r="I3" s="78"/>
      <c r="J3" s="84"/>
      <c r="XEL3" s="7"/>
      <c r="XEM3" s="2"/>
    </row>
    <row r="4" spans="1:11 16366:16367" ht="18" x14ac:dyDescent="0.2">
      <c r="A4" s="115"/>
      <c r="B4" s="116" t="s">
        <v>912</v>
      </c>
      <c r="C4" s="117">
        <f>C2-C3</f>
        <v>2605000</v>
      </c>
      <c r="D4" s="156"/>
      <c r="E4" s="156"/>
      <c r="F4" s="156"/>
      <c r="G4" s="58"/>
      <c r="H4" s="78"/>
      <c r="I4" s="78"/>
      <c r="J4" s="84"/>
      <c r="XEL4" s="7"/>
      <c r="XEM4" s="2"/>
    </row>
    <row r="5" spans="1:11 16366:16367" ht="20.25" customHeight="1" x14ac:dyDescent="0.2">
      <c r="A5" s="118"/>
      <c r="B5" s="119" t="s">
        <v>331</v>
      </c>
      <c r="C5" s="119">
        <f>COUNTIF(C9:C166,"*In")</f>
        <v>60</v>
      </c>
      <c r="D5" s="156"/>
      <c r="E5" s="156"/>
      <c r="F5" s="156"/>
      <c r="G5" s="58"/>
      <c r="H5" s="78"/>
      <c r="I5" s="78"/>
      <c r="J5" s="84"/>
      <c r="XEL5" s="7"/>
      <c r="XEM5" s="2"/>
    </row>
    <row r="6" spans="1:11 16366:16367" ht="19.5" thickBot="1" x14ac:dyDescent="0.35">
      <c r="A6" s="14"/>
      <c r="B6" s="7"/>
      <c r="C6" s="7"/>
      <c r="D6" s="120"/>
      <c r="E6" s="58"/>
      <c r="F6" s="58"/>
      <c r="G6" s="58"/>
      <c r="H6" s="78"/>
      <c r="I6" s="78"/>
      <c r="J6" s="84"/>
      <c r="XEL6" s="7"/>
      <c r="XEM6" s="2"/>
    </row>
    <row r="7" spans="1:11 16366:16367" ht="75.75" thickBot="1" x14ac:dyDescent="0.3">
      <c r="A7" s="109" t="s">
        <v>0</v>
      </c>
      <c r="B7" s="110" t="s">
        <v>330</v>
      </c>
      <c r="C7" s="110" t="s">
        <v>250</v>
      </c>
      <c r="D7" s="111" t="s">
        <v>629</v>
      </c>
      <c r="E7" s="112" t="s">
        <v>630</v>
      </c>
      <c r="F7" s="113" t="s">
        <v>631</v>
      </c>
      <c r="G7" s="111" t="s">
        <v>884</v>
      </c>
      <c r="H7" s="111" t="s">
        <v>275</v>
      </c>
      <c r="I7" s="111" t="s">
        <v>247</v>
      </c>
      <c r="J7" s="114" t="s">
        <v>332</v>
      </c>
      <c r="K7" s="114" t="s">
        <v>632</v>
      </c>
    </row>
    <row r="8" spans="1:11 16366:16367" x14ac:dyDescent="0.2">
      <c r="A8" s="8" t="s">
        <v>1</v>
      </c>
      <c r="B8" s="100"/>
      <c r="C8" s="101"/>
      <c r="D8" s="59"/>
      <c r="E8" s="59"/>
      <c r="F8" s="98"/>
      <c r="G8" s="59"/>
      <c r="H8" s="59"/>
      <c r="I8" s="59"/>
      <c r="J8" s="59"/>
      <c r="K8" s="99"/>
    </row>
    <row r="9" spans="1:11 16366:16367" x14ac:dyDescent="0.2">
      <c r="A9" s="123">
        <v>3541</v>
      </c>
      <c r="B9" s="18" t="s">
        <v>2</v>
      </c>
      <c r="C9" s="49" t="str">
        <f>VLOOKUP(A9,'FY2020 WSMP Opt In Out Survey'!A2:E145,5,FALSE)</f>
        <v>Opt-out</v>
      </c>
      <c r="D9" s="68">
        <f t="shared" ref="D9:D44" si="0">IF(IFERROR(SEARCH("In",$C9),0),VLOOKUP(A9,FY17Enrollment,5,FALSE),0)</f>
        <v>0</v>
      </c>
      <c r="E9" s="68">
        <f t="shared" ref="E9:E44" si="1">IF(IFERROR(SEARCH("In",$C9),0),VLOOKUP(A9,FY17Enrollment,4,FALSE),0)</f>
        <v>0</v>
      </c>
      <c r="F9" s="68">
        <f t="shared" ref="F9:F44" si="2">IF(IFERROR(SEARCH("In",$C9),0),VLOOKUP(A9,FY17Enrollment,3,FALSE),0)</f>
        <v>0</v>
      </c>
      <c r="G9" s="68">
        <f>E9+F9</f>
        <v>0</v>
      </c>
      <c r="H9" s="70">
        <f>ROUND(G9*0.5,0)</f>
        <v>0</v>
      </c>
      <c r="I9" s="70">
        <f>D9+H9</f>
        <v>0</v>
      </c>
      <c r="J9" s="85">
        <f t="shared" ref="J9:J44" si="3">I9/$I$169</f>
        <v>0</v>
      </c>
      <c r="K9" s="25">
        <f>ROUNDDOWN($C$4*J9,0)</f>
        <v>0</v>
      </c>
    </row>
    <row r="10" spans="1:11 16366:16367" x14ac:dyDescent="0.2">
      <c r="A10" s="123">
        <v>3581</v>
      </c>
      <c r="B10" s="18" t="s">
        <v>3</v>
      </c>
      <c r="C10" s="49" t="str">
        <f>VLOOKUP(A10,'FY2020 WSMP Opt In Out Survey'!A2:E145,5,FALSE)</f>
        <v>Opt-out</v>
      </c>
      <c r="D10" s="68">
        <f t="shared" si="0"/>
        <v>0</v>
      </c>
      <c r="E10" s="68">
        <f t="shared" si="1"/>
        <v>0</v>
      </c>
      <c r="F10" s="68">
        <f t="shared" si="2"/>
        <v>0</v>
      </c>
      <c r="G10" s="68">
        <f t="shared" ref="G10:G44" si="4">E10+F10</f>
        <v>0</v>
      </c>
      <c r="H10" s="70">
        <f t="shared" ref="H10:H44" si="5">ROUND(G10*0.5,0)</f>
        <v>0</v>
      </c>
      <c r="I10" s="70">
        <f t="shared" ref="I10:I44" si="6">D10+H10</f>
        <v>0</v>
      </c>
      <c r="J10" s="85">
        <f t="shared" si="3"/>
        <v>0</v>
      </c>
      <c r="K10" s="25">
        <f t="shared" ref="K10:K44" si="7">ROUNDDOWN($C$4*J10,0)</f>
        <v>0</v>
      </c>
    </row>
    <row r="11" spans="1:11 16366:16367" x14ac:dyDescent="0.2">
      <c r="A11" s="123">
        <v>3592</v>
      </c>
      <c r="B11" s="18" t="s">
        <v>4</v>
      </c>
      <c r="C11" s="49" t="str">
        <f>VLOOKUP(A11,'FY2020 WSMP Opt In Out Survey'!A2:E145,5,FALSE)</f>
        <v>Opt-out</v>
      </c>
      <c r="D11" s="68">
        <f t="shared" si="0"/>
        <v>0</v>
      </c>
      <c r="E11" s="68">
        <f t="shared" si="1"/>
        <v>0</v>
      </c>
      <c r="F11" s="68">
        <f t="shared" si="2"/>
        <v>0</v>
      </c>
      <c r="G11" s="68">
        <f t="shared" si="4"/>
        <v>0</v>
      </c>
      <c r="H11" s="70">
        <f t="shared" si="5"/>
        <v>0</v>
      </c>
      <c r="I11" s="70">
        <f t="shared" si="6"/>
        <v>0</v>
      </c>
      <c r="J11" s="85">
        <f t="shared" si="3"/>
        <v>0</v>
      </c>
      <c r="K11" s="25">
        <f t="shared" si="7"/>
        <v>0</v>
      </c>
    </row>
    <row r="12" spans="1:11 16366:16367" x14ac:dyDescent="0.2">
      <c r="A12" s="123">
        <v>3630</v>
      </c>
      <c r="B12" s="18" t="s">
        <v>5</v>
      </c>
      <c r="C12" s="49" t="str">
        <f>VLOOKUP(A12,'FY2020 WSMP Opt In Out Survey'!A2:E145,5,FALSE)</f>
        <v>Opt-out</v>
      </c>
      <c r="D12" s="68">
        <f t="shared" si="0"/>
        <v>0</v>
      </c>
      <c r="E12" s="68">
        <f t="shared" si="1"/>
        <v>0</v>
      </c>
      <c r="F12" s="68">
        <f t="shared" si="2"/>
        <v>0</v>
      </c>
      <c r="G12" s="68">
        <f t="shared" si="4"/>
        <v>0</v>
      </c>
      <c r="H12" s="70">
        <f t="shared" si="5"/>
        <v>0</v>
      </c>
      <c r="I12" s="70">
        <f t="shared" si="6"/>
        <v>0</v>
      </c>
      <c r="J12" s="85">
        <f t="shared" si="3"/>
        <v>0</v>
      </c>
      <c r="K12" s="25">
        <f t="shared" si="7"/>
        <v>0</v>
      </c>
    </row>
    <row r="13" spans="1:11 16366:16367" x14ac:dyDescent="0.2">
      <c r="A13" s="123">
        <v>3606</v>
      </c>
      <c r="B13" s="18" t="s">
        <v>6</v>
      </c>
      <c r="C13" s="49" t="str">
        <f>VLOOKUP(A13,'FY2020 WSMP Opt In Out Survey'!A2:E145,5,FALSE)</f>
        <v>Opt-in</v>
      </c>
      <c r="D13" s="68">
        <f t="shared" si="0"/>
        <v>10879</v>
      </c>
      <c r="E13" s="68">
        <f t="shared" si="1"/>
        <v>1594</v>
      </c>
      <c r="F13" s="68">
        <f t="shared" si="2"/>
        <v>669</v>
      </c>
      <c r="G13" s="68">
        <f t="shared" si="4"/>
        <v>2263</v>
      </c>
      <c r="H13" s="70">
        <f>ROUND(G13*0.5,0)</f>
        <v>1132</v>
      </c>
      <c r="I13" s="70">
        <f t="shared" si="6"/>
        <v>12011</v>
      </c>
      <c r="J13" s="85">
        <f t="shared" si="3"/>
        <v>2.8376753317630159E-2</v>
      </c>
      <c r="K13" s="25">
        <f t="shared" si="7"/>
        <v>73921</v>
      </c>
    </row>
    <row r="14" spans="1:11 16366:16367" x14ac:dyDescent="0.2">
      <c r="A14" s="123">
        <v>3624</v>
      </c>
      <c r="B14" s="18" t="s">
        <v>7</v>
      </c>
      <c r="C14" s="49" t="str">
        <f>VLOOKUP(A14,'FY2020 WSMP Opt In Out Survey'!A2:E145,5,FALSE)</f>
        <v>Opt-in</v>
      </c>
      <c r="D14" s="68">
        <f t="shared" si="0"/>
        <v>6504</v>
      </c>
      <c r="E14" s="68">
        <f t="shared" si="1"/>
        <v>339</v>
      </c>
      <c r="F14" s="68">
        <f t="shared" si="2"/>
        <v>857</v>
      </c>
      <c r="G14" s="68">
        <f t="shared" si="4"/>
        <v>1196</v>
      </c>
      <c r="H14" s="70">
        <f t="shared" si="5"/>
        <v>598</v>
      </c>
      <c r="I14" s="70">
        <f t="shared" si="6"/>
        <v>7102</v>
      </c>
      <c r="J14" s="85">
        <f t="shared" si="3"/>
        <v>1.6778927821314578E-2</v>
      </c>
      <c r="K14" s="25">
        <f t="shared" si="7"/>
        <v>43709</v>
      </c>
    </row>
    <row r="15" spans="1:11 16366:16367" x14ac:dyDescent="0.2">
      <c r="A15" s="123">
        <v>3625</v>
      </c>
      <c r="B15" s="18" t="s">
        <v>8</v>
      </c>
      <c r="C15" s="49" t="str">
        <f>VLOOKUP(A15,'FY2020 WSMP Opt In Out Survey'!A2:E145,5,FALSE)</f>
        <v>Opt-out</v>
      </c>
      <c r="D15" s="68">
        <f t="shared" si="0"/>
        <v>0</v>
      </c>
      <c r="E15" s="68">
        <f t="shared" si="1"/>
        <v>0</v>
      </c>
      <c r="F15" s="68">
        <f t="shared" si="2"/>
        <v>0</v>
      </c>
      <c r="G15" s="68">
        <f t="shared" si="4"/>
        <v>0</v>
      </c>
      <c r="H15" s="70">
        <f t="shared" si="5"/>
        <v>0</v>
      </c>
      <c r="I15" s="70">
        <f t="shared" si="6"/>
        <v>0</v>
      </c>
      <c r="J15" s="85">
        <f t="shared" si="3"/>
        <v>0</v>
      </c>
      <c r="K15" s="25">
        <f t="shared" si="7"/>
        <v>0</v>
      </c>
    </row>
    <row r="16" spans="1:11 16366:16367" x14ac:dyDescent="0.2">
      <c r="A16" s="123">
        <v>3631</v>
      </c>
      <c r="B16" s="18" t="s">
        <v>9</v>
      </c>
      <c r="C16" s="49" t="str">
        <f>VLOOKUP(A16,'FY2020 WSMP Opt In Out Survey'!A2:E145,5,FALSE)</f>
        <v>Opt-in</v>
      </c>
      <c r="D16" s="68">
        <f t="shared" si="0"/>
        <v>6676</v>
      </c>
      <c r="E16" s="68">
        <f t="shared" si="1"/>
        <v>622</v>
      </c>
      <c r="F16" s="68">
        <f t="shared" si="2"/>
        <v>1131</v>
      </c>
      <c r="G16" s="68">
        <f t="shared" si="4"/>
        <v>1753</v>
      </c>
      <c r="H16" s="70">
        <f t="shared" si="5"/>
        <v>877</v>
      </c>
      <c r="I16" s="70">
        <f t="shared" si="6"/>
        <v>7553</v>
      </c>
      <c r="J16" s="85">
        <f t="shared" si="3"/>
        <v>1.7844444076934526E-2</v>
      </c>
      <c r="K16" s="25">
        <f t="shared" si="7"/>
        <v>46484</v>
      </c>
    </row>
    <row r="17" spans="1:11 16367:16367" x14ac:dyDescent="0.2">
      <c r="A17" s="123">
        <v>9651</v>
      </c>
      <c r="B17" s="18" t="s">
        <v>10</v>
      </c>
      <c r="C17" s="49" t="str">
        <f>VLOOKUP(A17,'FY2020 WSMP Opt In Out Survey'!A2:E145,5,FALSE)</f>
        <v>Opt-in</v>
      </c>
      <c r="D17" s="68">
        <f t="shared" si="0"/>
        <v>5417</v>
      </c>
      <c r="E17" s="68">
        <f t="shared" si="1"/>
        <v>474</v>
      </c>
      <c r="F17" s="68">
        <f t="shared" si="2"/>
        <v>672</v>
      </c>
      <c r="G17" s="68">
        <f t="shared" si="4"/>
        <v>1146</v>
      </c>
      <c r="H17" s="70">
        <f t="shared" si="5"/>
        <v>573</v>
      </c>
      <c r="I17" s="70">
        <f t="shared" si="6"/>
        <v>5990</v>
      </c>
      <c r="J17" s="85">
        <f t="shared" si="3"/>
        <v>1.4151756920539892E-2</v>
      </c>
      <c r="K17" s="25">
        <f t="shared" si="7"/>
        <v>36865</v>
      </c>
    </row>
    <row r="18" spans="1:11 16367:16367" x14ac:dyDescent="0.2">
      <c r="A18" s="123">
        <v>3632</v>
      </c>
      <c r="B18" s="18" t="s">
        <v>11</v>
      </c>
      <c r="C18" s="49" t="str">
        <f>VLOOKUP(A18,'FY2020 WSMP Opt In Out Survey'!A2:E145,5,FALSE)</f>
        <v>Opt-out</v>
      </c>
      <c r="D18" s="68">
        <f t="shared" si="0"/>
        <v>0</v>
      </c>
      <c r="E18" s="68">
        <f t="shared" si="1"/>
        <v>0</v>
      </c>
      <c r="F18" s="68">
        <f t="shared" si="2"/>
        <v>0</v>
      </c>
      <c r="G18" s="68">
        <f t="shared" si="4"/>
        <v>0</v>
      </c>
      <c r="H18" s="70">
        <f t="shared" si="5"/>
        <v>0</v>
      </c>
      <c r="I18" s="70">
        <f t="shared" si="6"/>
        <v>0</v>
      </c>
      <c r="J18" s="85">
        <f t="shared" si="3"/>
        <v>0</v>
      </c>
      <c r="K18" s="25">
        <f t="shared" si="7"/>
        <v>0</v>
      </c>
    </row>
    <row r="19" spans="1:11 16367:16367" x14ac:dyDescent="0.2">
      <c r="A19" s="123">
        <v>10298</v>
      </c>
      <c r="B19" s="18" t="s">
        <v>12</v>
      </c>
      <c r="C19" s="49" t="str">
        <f>VLOOKUP(A19,'FY2020 WSMP Opt In Out Survey'!A2:E145,5,FALSE)</f>
        <v>Opt-out</v>
      </c>
      <c r="D19" s="68">
        <f t="shared" si="0"/>
        <v>0</v>
      </c>
      <c r="E19" s="68">
        <f t="shared" si="1"/>
        <v>0</v>
      </c>
      <c r="F19" s="68">
        <f t="shared" si="2"/>
        <v>0</v>
      </c>
      <c r="G19" s="68">
        <f t="shared" si="4"/>
        <v>0</v>
      </c>
      <c r="H19" s="70">
        <f t="shared" si="5"/>
        <v>0</v>
      </c>
      <c r="I19" s="70">
        <f t="shared" si="6"/>
        <v>0</v>
      </c>
      <c r="J19" s="85">
        <f t="shared" si="3"/>
        <v>0</v>
      </c>
      <c r="K19" s="25">
        <f t="shared" si="7"/>
        <v>0</v>
      </c>
    </row>
    <row r="20" spans="1:11 16367:16367" s="3" customFormat="1" x14ac:dyDescent="0.2">
      <c r="A20" s="123">
        <v>42295</v>
      </c>
      <c r="B20" s="27" t="s">
        <v>251</v>
      </c>
      <c r="C20" s="49" t="str">
        <f>VLOOKUP(A20,'FY2020 WSMP Opt In Out Survey'!A2:E145,5,FALSE)</f>
        <v>Opt-out</v>
      </c>
      <c r="D20" s="68">
        <f t="shared" si="0"/>
        <v>0</v>
      </c>
      <c r="E20" s="68">
        <f t="shared" si="1"/>
        <v>0</v>
      </c>
      <c r="F20" s="68">
        <f t="shared" si="2"/>
        <v>0</v>
      </c>
      <c r="G20" s="70">
        <f t="shared" si="4"/>
        <v>0</v>
      </c>
      <c r="H20" s="70">
        <f t="shared" si="5"/>
        <v>0</v>
      </c>
      <c r="I20" s="70">
        <f t="shared" si="6"/>
        <v>0</v>
      </c>
      <c r="J20" s="85">
        <f t="shared" si="3"/>
        <v>0</v>
      </c>
      <c r="K20" s="25">
        <f t="shared" si="7"/>
        <v>0</v>
      </c>
      <c r="XEM20" s="40"/>
    </row>
    <row r="21" spans="1:11 16367:16367" x14ac:dyDescent="0.2">
      <c r="A21" s="123">
        <v>3565</v>
      </c>
      <c r="B21" s="18" t="s">
        <v>13</v>
      </c>
      <c r="C21" s="49" t="str">
        <f>VLOOKUP(A21,'FY2020 WSMP Opt In Out Survey'!A2:E145,5,FALSE)</f>
        <v>Opt-in</v>
      </c>
      <c r="D21" s="68">
        <f t="shared" si="0"/>
        <v>5384</v>
      </c>
      <c r="E21" s="68">
        <f t="shared" si="1"/>
        <v>459</v>
      </c>
      <c r="F21" s="68">
        <f t="shared" si="2"/>
        <v>1800</v>
      </c>
      <c r="G21" s="68">
        <f t="shared" si="4"/>
        <v>2259</v>
      </c>
      <c r="H21" s="70">
        <f t="shared" si="5"/>
        <v>1130</v>
      </c>
      <c r="I21" s="70">
        <f t="shared" si="6"/>
        <v>6514</v>
      </c>
      <c r="J21" s="85">
        <f t="shared" si="3"/>
        <v>1.5389740330617173E-2</v>
      </c>
      <c r="K21" s="25">
        <f t="shared" si="7"/>
        <v>40090</v>
      </c>
    </row>
    <row r="22" spans="1:11 16367:16367" x14ac:dyDescent="0.2">
      <c r="A22" s="123">
        <v>11161</v>
      </c>
      <c r="B22" s="18" t="s">
        <v>14</v>
      </c>
      <c r="C22" s="49" t="str">
        <f>VLOOKUP(A22,'FY2020 WSMP Opt In Out Survey'!A2:E145,5,FALSE)</f>
        <v>Opt-in</v>
      </c>
      <c r="D22" s="68">
        <f t="shared" si="0"/>
        <v>5802</v>
      </c>
      <c r="E22" s="68">
        <f t="shared" si="1"/>
        <v>467</v>
      </c>
      <c r="F22" s="68">
        <f t="shared" si="2"/>
        <v>967</v>
      </c>
      <c r="G22" s="68">
        <f t="shared" si="4"/>
        <v>1434</v>
      </c>
      <c r="H22" s="70">
        <f t="shared" si="5"/>
        <v>717</v>
      </c>
      <c r="I22" s="70">
        <f t="shared" si="6"/>
        <v>6519</v>
      </c>
      <c r="J22" s="85">
        <f t="shared" si="3"/>
        <v>1.5401553149415621E-2</v>
      </c>
      <c r="K22" s="25">
        <f t="shared" si="7"/>
        <v>40121</v>
      </c>
    </row>
    <row r="23" spans="1:11 16367:16367" x14ac:dyDescent="0.2">
      <c r="A23" s="123">
        <v>3639</v>
      </c>
      <c r="B23" s="18" t="s">
        <v>15</v>
      </c>
      <c r="C23" s="49" t="str">
        <f>VLOOKUP(A23,'FY2020 WSMP Opt In Out Survey'!A2:E145,5,FALSE)</f>
        <v>Opt-in</v>
      </c>
      <c r="D23" s="68">
        <f t="shared" si="0"/>
        <v>4348</v>
      </c>
      <c r="E23" s="68">
        <f t="shared" si="1"/>
        <v>186</v>
      </c>
      <c r="F23" s="68">
        <f t="shared" si="2"/>
        <v>346</v>
      </c>
      <c r="G23" s="68">
        <f t="shared" si="4"/>
        <v>532</v>
      </c>
      <c r="H23" s="70">
        <f t="shared" si="5"/>
        <v>266</v>
      </c>
      <c r="I23" s="70">
        <f t="shared" si="6"/>
        <v>4614</v>
      </c>
      <c r="J23" s="85">
        <f t="shared" si="3"/>
        <v>1.090086918720719E-2</v>
      </c>
      <c r="K23" s="25">
        <f t="shared" si="7"/>
        <v>28396</v>
      </c>
    </row>
    <row r="24" spans="1:11 16367:16367" s="3" customFormat="1" x14ac:dyDescent="0.2">
      <c r="A24" s="123">
        <v>29269</v>
      </c>
      <c r="B24" s="53" t="s">
        <v>252</v>
      </c>
      <c r="C24" s="49" t="str">
        <f>VLOOKUP(A24,'FY2020 WSMP Opt In Out Survey'!A2:E145,5,FALSE)</f>
        <v>Opt-out</v>
      </c>
      <c r="D24" s="68">
        <f t="shared" si="0"/>
        <v>0</v>
      </c>
      <c r="E24" s="68">
        <f t="shared" si="1"/>
        <v>0</v>
      </c>
      <c r="F24" s="68">
        <f t="shared" si="2"/>
        <v>0</v>
      </c>
      <c r="G24" s="70">
        <f t="shared" si="4"/>
        <v>0</v>
      </c>
      <c r="H24" s="70">
        <f t="shared" si="5"/>
        <v>0</v>
      </c>
      <c r="I24" s="70">
        <f t="shared" si="6"/>
        <v>0</v>
      </c>
      <c r="J24" s="85">
        <f t="shared" si="3"/>
        <v>0</v>
      </c>
      <c r="K24" s="25">
        <f t="shared" si="7"/>
        <v>0</v>
      </c>
      <c r="XEM24" s="40"/>
    </row>
    <row r="25" spans="1:11 16367:16367" x14ac:dyDescent="0.2">
      <c r="A25" s="123">
        <v>42485</v>
      </c>
      <c r="B25" s="18" t="s">
        <v>109</v>
      </c>
      <c r="C25" s="49" t="str">
        <f>VLOOKUP(A25,'FY2020 WSMP Opt In Out Survey'!A2:E145,5,FALSE)</f>
        <v>Opt-in</v>
      </c>
      <c r="D25" s="68">
        <f t="shared" si="0"/>
        <v>3305</v>
      </c>
      <c r="E25" s="68">
        <f t="shared" si="1"/>
        <v>763</v>
      </c>
      <c r="F25" s="68">
        <f t="shared" si="2"/>
        <v>1069</v>
      </c>
      <c r="G25" s="68">
        <f t="shared" si="4"/>
        <v>1832</v>
      </c>
      <c r="H25" s="70">
        <f t="shared" si="5"/>
        <v>916</v>
      </c>
      <c r="I25" s="70">
        <f t="shared" si="6"/>
        <v>4221</v>
      </c>
      <c r="J25" s="85">
        <f t="shared" si="3"/>
        <v>9.972381629649231E-3</v>
      </c>
      <c r="K25" s="25">
        <f t="shared" si="7"/>
        <v>25978</v>
      </c>
    </row>
    <row r="26" spans="1:11 16367:16367" x14ac:dyDescent="0.2">
      <c r="A26" s="123">
        <v>3642</v>
      </c>
      <c r="B26" s="18" t="s">
        <v>16</v>
      </c>
      <c r="C26" s="49" t="str">
        <f>VLOOKUP(A26,'FY2020 WSMP Opt In Out Survey'!A2:E145,5,FALSE)</f>
        <v>Opt-in</v>
      </c>
      <c r="D26" s="68">
        <f t="shared" si="0"/>
        <v>6703</v>
      </c>
      <c r="E26" s="68">
        <f t="shared" si="1"/>
        <v>323</v>
      </c>
      <c r="F26" s="68">
        <f t="shared" si="2"/>
        <v>676</v>
      </c>
      <c r="G26" s="68">
        <f t="shared" si="4"/>
        <v>999</v>
      </c>
      <c r="H26" s="70">
        <f t="shared" si="5"/>
        <v>500</v>
      </c>
      <c r="I26" s="70">
        <f t="shared" si="6"/>
        <v>7203</v>
      </c>
      <c r="J26" s="85">
        <f t="shared" si="3"/>
        <v>1.7017546761043213E-2</v>
      </c>
      <c r="K26" s="25">
        <f t="shared" si="7"/>
        <v>44330</v>
      </c>
    </row>
    <row r="27" spans="1:11 16367:16367" s="3" customFormat="1" x14ac:dyDescent="0.2">
      <c r="A27" s="123">
        <v>3615</v>
      </c>
      <c r="B27" s="27" t="s">
        <v>321</v>
      </c>
      <c r="C27" s="49" t="str">
        <f>VLOOKUP(A27,'FY2020 WSMP Opt In Out Survey'!A2:E145,5,FALSE)</f>
        <v>Opt-in</v>
      </c>
      <c r="D27" s="70">
        <f t="shared" si="0"/>
        <v>19066</v>
      </c>
      <c r="E27" s="70">
        <f t="shared" si="1"/>
        <v>1276</v>
      </c>
      <c r="F27" s="70">
        <f t="shared" si="2"/>
        <v>1795</v>
      </c>
      <c r="G27" s="70">
        <f t="shared" si="4"/>
        <v>3071</v>
      </c>
      <c r="H27" s="70">
        <f t="shared" si="5"/>
        <v>1536</v>
      </c>
      <c r="I27" s="70">
        <f t="shared" si="6"/>
        <v>20602</v>
      </c>
      <c r="J27" s="85">
        <f t="shared" si="3"/>
        <v>4.8673538577122352E-2</v>
      </c>
      <c r="K27" s="108">
        <f t="shared" si="7"/>
        <v>126794</v>
      </c>
      <c r="XEM27" s="40"/>
    </row>
    <row r="28" spans="1:11 16367:16367" x14ac:dyDescent="0.2">
      <c r="A28" s="123">
        <v>3644</v>
      </c>
      <c r="B28" s="18" t="s">
        <v>17</v>
      </c>
      <c r="C28" s="49" t="str">
        <f>VLOOKUP(A28,'FY2020 WSMP Opt In Out Survey'!A2:E145,5,FALSE)</f>
        <v>Opt-out</v>
      </c>
      <c r="D28" s="68">
        <f t="shared" si="0"/>
        <v>0</v>
      </c>
      <c r="E28" s="68">
        <f t="shared" si="1"/>
        <v>0</v>
      </c>
      <c r="F28" s="68">
        <f t="shared" si="2"/>
        <v>0</v>
      </c>
      <c r="G28" s="68">
        <f t="shared" si="4"/>
        <v>0</v>
      </c>
      <c r="H28" s="70">
        <f t="shared" si="5"/>
        <v>0</v>
      </c>
      <c r="I28" s="70">
        <f t="shared" si="6"/>
        <v>0</v>
      </c>
      <c r="J28" s="85">
        <f t="shared" si="3"/>
        <v>0</v>
      </c>
      <c r="K28" s="25">
        <f t="shared" si="7"/>
        <v>0</v>
      </c>
    </row>
    <row r="29" spans="1:11 16367:16367" x14ac:dyDescent="0.2">
      <c r="A29" s="123">
        <v>3646</v>
      </c>
      <c r="B29" s="27" t="s">
        <v>18</v>
      </c>
      <c r="C29" s="49" t="str">
        <f>VLOOKUP(A29,'FY2020 WSMP Opt In Out Survey'!A2:E145,5,FALSE)</f>
        <v>Opt-in</v>
      </c>
      <c r="D29" s="68">
        <f t="shared" si="0"/>
        <v>7130</v>
      </c>
      <c r="E29" s="68">
        <f t="shared" si="1"/>
        <v>728</v>
      </c>
      <c r="F29" s="68">
        <f t="shared" si="2"/>
        <v>1528</v>
      </c>
      <c r="G29" s="68">
        <f t="shared" si="4"/>
        <v>2256</v>
      </c>
      <c r="H29" s="70">
        <f t="shared" si="5"/>
        <v>1128</v>
      </c>
      <c r="I29" s="70">
        <f t="shared" si="6"/>
        <v>8258</v>
      </c>
      <c r="J29" s="85">
        <f t="shared" si="3"/>
        <v>1.9510051527515598E-2</v>
      </c>
      <c r="K29" s="25">
        <f t="shared" si="7"/>
        <v>50823</v>
      </c>
    </row>
    <row r="30" spans="1:11 16367:16367" x14ac:dyDescent="0.2">
      <c r="A30" s="123">
        <v>3656</v>
      </c>
      <c r="B30" s="18" t="s">
        <v>19</v>
      </c>
      <c r="C30" s="49" t="str">
        <f>VLOOKUP(A30,'FY2020 WSMP Opt In Out Survey'!A2:E145,5,FALSE)</f>
        <v>Opt-in</v>
      </c>
      <c r="D30" s="68">
        <f t="shared" si="0"/>
        <v>17977</v>
      </c>
      <c r="E30" s="68">
        <f t="shared" si="1"/>
        <v>2843</v>
      </c>
      <c r="F30" s="68">
        <f t="shared" si="2"/>
        <v>4550</v>
      </c>
      <c r="G30" s="68">
        <f t="shared" si="4"/>
        <v>7393</v>
      </c>
      <c r="H30" s="70">
        <f t="shared" si="5"/>
        <v>3697</v>
      </c>
      <c r="I30" s="70">
        <f t="shared" si="6"/>
        <v>21674</v>
      </c>
      <c r="J30" s="85">
        <f t="shared" si="3"/>
        <v>5.1206206927509455E-2</v>
      </c>
      <c r="K30" s="25">
        <f t="shared" si="7"/>
        <v>133392</v>
      </c>
    </row>
    <row r="31" spans="1:11 16367:16367" x14ac:dyDescent="0.2">
      <c r="A31" s="123">
        <v>3658</v>
      </c>
      <c r="B31" s="18" t="s">
        <v>20</v>
      </c>
      <c r="C31" s="49" t="str">
        <f>VLOOKUP(A31,'FY2020 WSMP Opt In Out Survey'!A2:E145,5,FALSE)</f>
        <v>Opt-out</v>
      </c>
      <c r="D31" s="68">
        <f t="shared" si="0"/>
        <v>0</v>
      </c>
      <c r="E31" s="68">
        <f t="shared" si="1"/>
        <v>0</v>
      </c>
      <c r="F31" s="68">
        <f t="shared" si="2"/>
        <v>0</v>
      </c>
      <c r="G31" s="68">
        <f t="shared" si="4"/>
        <v>0</v>
      </c>
      <c r="H31" s="70">
        <f t="shared" si="5"/>
        <v>0</v>
      </c>
      <c r="I31" s="70">
        <f t="shared" si="6"/>
        <v>0</v>
      </c>
      <c r="J31" s="85">
        <f t="shared" si="3"/>
        <v>0</v>
      </c>
      <c r="K31" s="25">
        <f t="shared" si="7"/>
        <v>0</v>
      </c>
    </row>
    <row r="32" spans="1:11 16367:16367" x14ac:dyDescent="0.2">
      <c r="A32" s="123">
        <v>9741</v>
      </c>
      <c r="B32" s="18" t="s">
        <v>21</v>
      </c>
      <c r="C32" s="49" t="str">
        <f>VLOOKUP(A32,'FY2020 WSMP Opt In Out Survey'!A2:E145,5,FALSE)</f>
        <v>Opt-in</v>
      </c>
      <c r="D32" s="68">
        <f t="shared" si="0"/>
        <v>9515</v>
      </c>
      <c r="E32" s="68">
        <f t="shared" si="1"/>
        <v>682</v>
      </c>
      <c r="F32" s="68">
        <f t="shared" si="2"/>
        <v>957</v>
      </c>
      <c r="G32" s="68">
        <f t="shared" si="4"/>
        <v>1639</v>
      </c>
      <c r="H32" s="70">
        <f t="shared" si="5"/>
        <v>820</v>
      </c>
      <c r="I32" s="70">
        <f t="shared" si="6"/>
        <v>10335</v>
      </c>
      <c r="J32" s="85">
        <f t="shared" si="3"/>
        <v>2.4417096456390616E-2</v>
      </c>
      <c r="K32" s="25">
        <f t="shared" si="7"/>
        <v>63606</v>
      </c>
    </row>
    <row r="33" spans="1:11 16367:16367" x14ac:dyDescent="0.2">
      <c r="A33" s="123">
        <v>3661</v>
      </c>
      <c r="B33" s="18" t="s">
        <v>22</v>
      </c>
      <c r="C33" s="49" t="str">
        <f>VLOOKUP(A33,'FY2020 WSMP Opt In Out Survey'!A2:E145,5,FALSE)</f>
        <v>Opt-in</v>
      </c>
      <c r="D33" s="68">
        <f t="shared" si="0"/>
        <v>13839</v>
      </c>
      <c r="E33" s="68">
        <f t="shared" si="1"/>
        <v>2577</v>
      </c>
      <c r="F33" s="68">
        <f t="shared" si="2"/>
        <v>1616</v>
      </c>
      <c r="G33" s="68">
        <f t="shared" si="4"/>
        <v>4193</v>
      </c>
      <c r="H33" s="70">
        <f t="shared" si="5"/>
        <v>2097</v>
      </c>
      <c r="I33" s="70">
        <f t="shared" si="6"/>
        <v>15936</v>
      </c>
      <c r="J33" s="85">
        <f t="shared" si="3"/>
        <v>3.7649816074411306E-2</v>
      </c>
      <c r="K33" s="25">
        <f t="shared" si="7"/>
        <v>98077</v>
      </c>
    </row>
    <row r="34" spans="1:11 16367:16367" x14ac:dyDescent="0.2">
      <c r="A34" s="123">
        <v>10115</v>
      </c>
      <c r="B34" s="18" t="s">
        <v>23</v>
      </c>
      <c r="C34" s="49" t="str">
        <f>VLOOKUP(A34,'FY2020 WSMP Opt In Out Survey'!A2:E145,5,FALSE)</f>
        <v>Opt-in</v>
      </c>
      <c r="D34" s="68">
        <f t="shared" si="0"/>
        <v>16534</v>
      </c>
      <c r="E34" s="68">
        <f t="shared" si="1"/>
        <v>1339</v>
      </c>
      <c r="F34" s="68">
        <f t="shared" si="2"/>
        <v>1943</v>
      </c>
      <c r="G34" s="68">
        <f t="shared" si="4"/>
        <v>3282</v>
      </c>
      <c r="H34" s="70">
        <f t="shared" si="5"/>
        <v>1641</v>
      </c>
      <c r="I34" s="70">
        <f t="shared" si="6"/>
        <v>18175</v>
      </c>
      <c r="J34" s="85">
        <f t="shared" si="3"/>
        <v>4.2939596332356021E-2</v>
      </c>
      <c r="K34" s="25">
        <f t="shared" si="7"/>
        <v>111857</v>
      </c>
    </row>
    <row r="35" spans="1:11 16367:16367" x14ac:dyDescent="0.2">
      <c r="A35" s="123">
        <v>11163</v>
      </c>
      <c r="B35" s="18" t="s">
        <v>24</v>
      </c>
      <c r="C35" s="49" t="str">
        <f>VLOOKUP(A35,'FY2020 WSMP Opt In Out Survey'!A2:E145,5,FALSE)</f>
        <v>Opt-in</v>
      </c>
      <c r="D35" s="68">
        <f t="shared" si="0"/>
        <v>4341</v>
      </c>
      <c r="E35" s="68">
        <f t="shared" si="1"/>
        <v>466</v>
      </c>
      <c r="F35" s="68">
        <f t="shared" si="2"/>
        <v>817</v>
      </c>
      <c r="G35" s="68">
        <f t="shared" si="4"/>
        <v>1283</v>
      </c>
      <c r="H35" s="70">
        <f t="shared" si="5"/>
        <v>642</v>
      </c>
      <c r="I35" s="70">
        <f t="shared" si="6"/>
        <v>4983</v>
      </c>
      <c r="J35" s="85">
        <f t="shared" si="3"/>
        <v>1.1772655214532602E-2</v>
      </c>
      <c r="K35" s="25">
        <f t="shared" si="7"/>
        <v>30667</v>
      </c>
    </row>
    <row r="36" spans="1:11 16367:16367" x14ac:dyDescent="0.2">
      <c r="A36" s="123">
        <v>9930</v>
      </c>
      <c r="B36" s="18" t="s">
        <v>891</v>
      </c>
      <c r="C36" s="49" t="str">
        <f>VLOOKUP(A36,'FY2020 WSMP Opt In Out Survey'!A2:E145,5,FALSE)</f>
        <v>Opt-in</v>
      </c>
      <c r="D36" s="68">
        <f t="shared" si="0"/>
        <v>1962</v>
      </c>
      <c r="E36" s="68">
        <f t="shared" si="1"/>
        <v>370</v>
      </c>
      <c r="F36" s="68">
        <f t="shared" si="2"/>
        <v>472</v>
      </c>
      <c r="G36" s="68">
        <f t="shared" si="4"/>
        <v>842</v>
      </c>
      <c r="H36" s="70">
        <f t="shared" si="5"/>
        <v>421</v>
      </c>
      <c r="I36" s="70">
        <f t="shared" si="6"/>
        <v>2383</v>
      </c>
      <c r="J36" s="85">
        <f t="shared" si="3"/>
        <v>5.6299894393399942E-3</v>
      </c>
      <c r="K36" s="25">
        <f t="shared" si="7"/>
        <v>14666</v>
      </c>
    </row>
    <row r="37" spans="1:11 16367:16367" x14ac:dyDescent="0.2">
      <c r="A37" s="123">
        <v>3652</v>
      </c>
      <c r="B37" s="18" t="s">
        <v>25</v>
      </c>
      <c r="C37" s="49" t="str">
        <f>VLOOKUP(A37,'FY2020 WSMP Opt In Out Survey'!A2:E145,5,FALSE)</f>
        <v>Opt-in</v>
      </c>
      <c r="D37" s="68">
        <f t="shared" si="0"/>
        <v>21271</v>
      </c>
      <c r="E37" s="68">
        <f t="shared" si="1"/>
        <v>3080</v>
      </c>
      <c r="F37" s="68">
        <f t="shared" si="2"/>
        <v>1899</v>
      </c>
      <c r="G37" s="68">
        <f t="shared" si="4"/>
        <v>4979</v>
      </c>
      <c r="H37" s="70">
        <f t="shared" si="5"/>
        <v>2490</v>
      </c>
      <c r="I37" s="70">
        <f t="shared" si="6"/>
        <v>23761</v>
      </c>
      <c r="J37" s="85">
        <f t="shared" si="3"/>
        <v>5.6136877493981371E-2</v>
      </c>
      <c r="K37" s="25">
        <f t="shared" si="7"/>
        <v>146236</v>
      </c>
    </row>
    <row r="38" spans="1:11 16367:16367" x14ac:dyDescent="0.2">
      <c r="A38" s="123">
        <v>11711</v>
      </c>
      <c r="B38" s="18" t="s">
        <v>26</v>
      </c>
      <c r="C38" s="49" t="str">
        <f>VLOOKUP(A38,'FY2020 WSMP Opt In Out Survey'!A2:E145,5,FALSE)</f>
        <v>Opt-out</v>
      </c>
      <c r="D38" s="68">
        <f t="shared" si="0"/>
        <v>0</v>
      </c>
      <c r="E38" s="68">
        <f t="shared" si="1"/>
        <v>0</v>
      </c>
      <c r="F38" s="68">
        <f t="shared" si="2"/>
        <v>0</v>
      </c>
      <c r="G38" s="68">
        <f t="shared" si="4"/>
        <v>0</v>
      </c>
      <c r="H38" s="70">
        <f t="shared" si="5"/>
        <v>0</v>
      </c>
      <c r="I38" s="70">
        <f t="shared" si="6"/>
        <v>0</v>
      </c>
      <c r="J38" s="85">
        <f t="shared" si="3"/>
        <v>0</v>
      </c>
      <c r="K38" s="25">
        <f t="shared" si="7"/>
        <v>0</v>
      </c>
    </row>
    <row r="39" spans="1:11 16367:16367" x14ac:dyDescent="0.2">
      <c r="A39" s="123">
        <v>12826</v>
      </c>
      <c r="B39" s="18" t="s">
        <v>27</v>
      </c>
      <c r="C39" s="49" t="str">
        <f>VLOOKUP(A39,'FY2020 WSMP Opt In Out Survey'!A2:E145,5,FALSE)</f>
        <v>Opt-in</v>
      </c>
      <c r="D39" s="68">
        <f t="shared" si="0"/>
        <v>6630</v>
      </c>
      <c r="E39" s="68">
        <f t="shared" si="1"/>
        <v>2423</v>
      </c>
      <c r="F39" s="68">
        <f t="shared" si="2"/>
        <v>1851</v>
      </c>
      <c r="G39" s="68">
        <f t="shared" si="4"/>
        <v>4274</v>
      </c>
      <c r="H39" s="70">
        <f t="shared" si="5"/>
        <v>2137</v>
      </c>
      <c r="I39" s="70">
        <f t="shared" si="6"/>
        <v>8767</v>
      </c>
      <c r="J39" s="85">
        <f t="shared" si="3"/>
        <v>2.0712596481197536E-2</v>
      </c>
      <c r="K39" s="25">
        <f t="shared" si="7"/>
        <v>53956</v>
      </c>
    </row>
    <row r="40" spans="1:11 16367:16367" x14ac:dyDescent="0.2">
      <c r="A40" s="123">
        <v>13231</v>
      </c>
      <c r="B40" s="18" t="s">
        <v>28</v>
      </c>
      <c r="C40" s="49" t="str">
        <f>VLOOKUP(A40,'FY2020 WSMP Opt In Out Survey'!A2:E145,5,FALSE)</f>
        <v>Opt-out</v>
      </c>
      <c r="D40" s="68">
        <f t="shared" si="0"/>
        <v>0</v>
      </c>
      <c r="E40" s="68">
        <f t="shared" si="1"/>
        <v>0</v>
      </c>
      <c r="F40" s="68">
        <f t="shared" si="2"/>
        <v>0</v>
      </c>
      <c r="G40" s="68">
        <f t="shared" si="4"/>
        <v>0</v>
      </c>
      <c r="H40" s="70">
        <f t="shared" si="5"/>
        <v>0</v>
      </c>
      <c r="I40" s="70">
        <f t="shared" si="6"/>
        <v>0</v>
      </c>
      <c r="J40" s="85">
        <f t="shared" si="3"/>
        <v>0</v>
      </c>
      <c r="K40" s="25">
        <f t="shared" si="7"/>
        <v>0</v>
      </c>
    </row>
    <row r="41" spans="1:11 16367:16367" x14ac:dyDescent="0.2">
      <c r="A41" s="123">
        <v>3594</v>
      </c>
      <c r="B41" s="18" t="s">
        <v>29</v>
      </c>
      <c r="C41" s="49" t="str">
        <f>VLOOKUP(A41,'FY2020 WSMP Opt In Out Survey'!A2:E145,5,FALSE)</f>
        <v>Opt-in</v>
      </c>
      <c r="D41" s="68">
        <f t="shared" si="0"/>
        <v>20918</v>
      </c>
      <c r="E41" s="68">
        <f t="shared" si="1"/>
        <v>144</v>
      </c>
      <c r="F41" s="68">
        <f t="shared" si="2"/>
        <v>77</v>
      </c>
      <c r="G41" s="68">
        <f t="shared" si="4"/>
        <v>221</v>
      </c>
      <c r="H41" s="70">
        <f t="shared" si="5"/>
        <v>111</v>
      </c>
      <c r="I41" s="70">
        <f t="shared" si="6"/>
        <v>21029</v>
      </c>
      <c r="J41" s="85">
        <f t="shared" si="3"/>
        <v>4.9682353302509752E-2</v>
      </c>
      <c r="K41" s="25">
        <f t="shared" si="7"/>
        <v>129422</v>
      </c>
    </row>
    <row r="42" spans="1:11 16367:16367" s="3" customFormat="1" x14ac:dyDescent="0.2">
      <c r="A42" s="123">
        <v>42421</v>
      </c>
      <c r="B42" s="27" t="s">
        <v>253</v>
      </c>
      <c r="C42" s="49" t="str">
        <f>VLOOKUP(A42,'FY2020 WSMP Opt In Out Survey'!A2:E145,5,FALSE)</f>
        <v>Opt-in</v>
      </c>
      <c r="D42" s="68">
        <f t="shared" si="0"/>
        <v>3096</v>
      </c>
      <c r="E42" s="70">
        <f t="shared" si="1"/>
        <v>57</v>
      </c>
      <c r="F42" s="68">
        <f t="shared" si="2"/>
        <v>40</v>
      </c>
      <c r="G42" s="70">
        <f t="shared" si="4"/>
        <v>97</v>
      </c>
      <c r="H42" s="70">
        <f t="shared" si="5"/>
        <v>49</v>
      </c>
      <c r="I42" s="70">
        <f t="shared" si="6"/>
        <v>3145</v>
      </c>
      <c r="J42" s="85">
        <f t="shared" si="3"/>
        <v>7.4302630242233658E-3</v>
      </c>
      <c r="K42" s="25">
        <f t="shared" si="7"/>
        <v>19355</v>
      </c>
      <c r="XEM42" s="40"/>
    </row>
    <row r="43" spans="1:11 16367:16367" x14ac:dyDescent="0.2">
      <c r="A43" s="123">
        <v>3665</v>
      </c>
      <c r="B43" s="18" t="s">
        <v>30</v>
      </c>
      <c r="C43" s="49" t="str">
        <f>VLOOKUP(A43,'FY2020 WSMP Opt In Out Survey'!A2:E145,5,FALSE)</f>
        <v>Opt-in</v>
      </c>
      <c r="D43" s="68">
        <f t="shared" si="0"/>
        <v>3558</v>
      </c>
      <c r="E43" s="68">
        <f t="shared" si="1"/>
        <v>681</v>
      </c>
      <c r="F43" s="68">
        <f t="shared" si="2"/>
        <v>819</v>
      </c>
      <c r="G43" s="68">
        <f t="shared" si="4"/>
        <v>1500</v>
      </c>
      <c r="H43" s="70">
        <f t="shared" si="5"/>
        <v>750</v>
      </c>
      <c r="I43" s="70">
        <f t="shared" si="6"/>
        <v>4308</v>
      </c>
      <c r="J43" s="85">
        <f t="shared" si="3"/>
        <v>1.0177924676742214E-2</v>
      </c>
      <c r="K43" s="25">
        <f t="shared" si="7"/>
        <v>26513</v>
      </c>
    </row>
    <row r="44" spans="1:11 16367:16367" s="3" customFormat="1" ht="15" thickBot="1" x14ac:dyDescent="0.25">
      <c r="A44" s="124">
        <v>3599</v>
      </c>
      <c r="B44" s="41" t="s">
        <v>909</v>
      </c>
      <c r="C44" s="51" t="str">
        <f>VLOOKUP(A44,'FY2020 WSMP Opt In Out Survey'!A2:E145,5,FALSE)</f>
        <v>Opt-in</v>
      </c>
      <c r="D44" s="69">
        <f t="shared" si="0"/>
        <v>19658</v>
      </c>
      <c r="E44" s="69">
        <f t="shared" si="1"/>
        <v>1708</v>
      </c>
      <c r="F44" s="69">
        <f t="shared" si="2"/>
        <v>2483</v>
      </c>
      <c r="G44" s="69">
        <f t="shared" si="4"/>
        <v>4191</v>
      </c>
      <c r="H44" s="73">
        <f t="shared" si="5"/>
        <v>2096</v>
      </c>
      <c r="I44" s="73">
        <f t="shared" si="6"/>
        <v>21754</v>
      </c>
      <c r="J44" s="90">
        <f t="shared" si="3"/>
        <v>5.1395212028284613E-2</v>
      </c>
      <c r="K44" s="35">
        <f t="shared" si="7"/>
        <v>133884</v>
      </c>
      <c r="XEM44" s="40"/>
    </row>
    <row r="45" spans="1:11 16367:16367" ht="15" thickTop="1" x14ac:dyDescent="0.2">
      <c r="A45" s="28"/>
      <c r="B45" s="27"/>
      <c r="C45" s="50"/>
      <c r="D45" s="71">
        <f>SUM(D9:D44)</f>
        <v>220513</v>
      </c>
      <c r="E45" s="71">
        <f t="shared" ref="E45:K45" si="8">SUM(E9:E44)</f>
        <v>23601</v>
      </c>
      <c r="F45" s="71">
        <f t="shared" si="8"/>
        <v>29034</v>
      </c>
      <c r="G45" s="71">
        <f t="shared" si="8"/>
        <v>52635</v>
      </c>
      <c r="H45" s="74">
        <f t="shared" si="8"/>
        <v>26324</v>
      </c>
      <c r="I45" s="74">
        <f>SUM(I9:I44)</f>
        <v>246837</v>
      </c>
      <c r="J45" s="86">
        <f t="shared" si="8"/>
        <v>0.58316815075046824</v>
      </c>
      <c r="K45" s="46">
        <f t="shared" si="8"/>
        <v>1519142</v>
      </c>
    </row>
    <row r="46" spans="1:11 16367:16367" x14ac:dyDescent="0.2">
      <c r="A46" s="29" t="s">
        <v>885</v>
      </c>
      <c r="B46" s="30"/>
      <c r="C46" s="52"/>
      <c r="D46" s="72"/>
      <c r="E46" s="72"/>
      <c r="F46" s="72"/>
      <c r="G46" s="72"/>
      <c r="H46" s="72"/>
      <c r="I46" s="72"/>
      <c r="J46" s="72"/>
      <c r="K46" s="32"/>
    </row>
    <row r="47" spans="1:11 16367:16367" s="3" customFormat="1" x14ac:dyDescent="0.2">
      <c r="A47" s="123">
        <v>25554</v>
      </c>
      <c r="B47" s="42" t="s">
        <v>892</v>
      </c>
      <c r="C47" s="50" t="str">
        <f>VLOOKUP(A47,'FY2020 WSMP Opt In Out Survey'!A2:E145,5,FALSE)</f>
        <v>Opt-out</v>
      </c>
      <c r="D47" s="70">
        <f t="shared" ref="D47:D56" si="9">IF(IFERROR(SEARCH("In",$C47),0),VLOOKUP(A47,FY17Enrollment,5,FALSE),0)</f>
        <v>0</v>
      </c>
      <c r="E47" s="70">
        <f t="shared" ref="E47:E56" si="10">IF(IFERROR(SEARCH("In",$C47),0),VLOOKUP(A47,FY17Enrollment,4,FALSE),0)</f>
        <v>0</v>
      </c>
      <c r="F47" s="70">
        <f t="shared" ref="F47:F56" si="11">IF(IFERROR(SEARCH("In",$C47),0),VLOOKUP(A47,FY17Enrollment,3,FALSE),0)</f>
        <v>0</v>
      </c>
      <c r="G47" s="70">
        <f t="shared" ref="G47:G56" si="12">E47+F47</f>
        <v>0</v>
      </c>
      <c r="H47" s="70">
        <f t="shared" ref="H47:H56" si="13">ROUND(G47*0.5,0)</f>
        <v>0</v>
      </c>
      <c r="I47" s="70">
        <f t="shared" ref="I47:I56" si="14">D47+H47</f>
        <v>0</v>
      </c>
      <c r="J47" s="87">
        <f t="shared" ref="J47:J56" si="15">I47/$I$169</f>
        <v>0</v>
      </c>
      <c r="K47" s="34">
        <f>ROUNDDOWN($C$4*J47,0)</f>
        <v>0</v>
      </c>
      <c r="XEM47" s="40"/>
    </row>
    <row r="48" spans="1:11 16367:16367" s="3" customFormat="1" ht="28.5" x14ac:dyDescent="0.2">
      <c r="A48" s="123">
        <v>4951</v>
      </c>
      <c r="B48" s="42" t="s">
        <v>893</v>
      </c>
      <c r="C48" s="50" t="str">
        <f>VLOOKUP(A48,'FY2020 WSMP Opt In Out Survey'!A2:E145,5,FALSE)</f>
        <v>Opt-out</v>
      </c>
      <c r="D48" s="70">
        <f t="shared" si="9"/>
        <v>0</v>
      </c>
      <c r="E48" s="70">
        <f t="shared" si="10"/>
        <v>0</v>
      </c>
      <c r="F48" s="70">
        <f t="shared" si="11"/>
        <v>0</v>
      </c>
      <c r="G48" s="70">
        <f t="shared" si="12"/>
        <v>0</v>
      </c>
      <c r="H48" s="70">
        <f t="shared" si="13"/>
        <v>0</v>
      </c>
      <c r="I48" s="70">
        <f t="shared" si="14"/>
        <v>0</v>
      </c>
      <c r="J48" s="87">
        <f t="shared" si="15"/>
        <v>0</v>
      </c>
      <c r="K48" s="34">
        <f t="shared" ref="K48:K56" si="16">ROUNDDOWN($C$4*J48,0)</f>
        <v>0</v>
      </c>
      <c r="XEM48" s="40"/>
    </row>
    <row r="49" spans="1:11 16367:16367" s="3" customFormat="1" x14ac:dyDescent="0.2">
      <c r="A49" s="123">
        <v>42439</v>
      </c>
      <c r="B49" s="42" t="s">
        <v>894</v>
      </c>
      <c r="C49" s="50" t="str">
        <f>VLOOKUP(A49,'FY2020 WSMP Opt In Out Survey'!A2:E145,5,FALSE)</f>
        <v>Opt-out</v>
      </c>
      <c r="D49" s="70">
        <f t="shared" si="9"/>
        <v>0</v>
      </c>
      <c r="E49" s="70">
        <f t="shared" si="10"/>
        <v>0</v>
      </c>
      <c r="F49" s="70">
        <f t="shared" si="11"/>
        <v>0</v>
      </c>
      <c r="G49" s="70">
        <f t="shared" si="12"/>
        <v>0</v>
      </c>
      <c r="H49" s="70">
        <f t="shared" si="13"/>
        <v>0</v>
      </c>
      <c r="I49" s="70">
        <f t="shared" si="14"/>
        <v>0</v>
      </c>
      <c r="J49" s="87">
        <f t="shared" si="15"/>
        <v>0</v>
      </c>
      <c r="K49" s="34">
        <f t="shared" si="16"/>
        <v>0</v>
      </c>
      <c r="XEM49" s="40"/>
    </row>
    <row r="50" spans="1:11 16367:16367" s="3" customFormat="1" x14ac:dyDescent="0.2">
      <c r="A50" s="123">
        <v>4952</v>
      </c>
      <c r="B50" s="42" t="s">
        <v>248</v>
      </c>
      <c r="C50" s="50" t="str">
        <f>VLOOKUP(A50,'FY2020 WSMP Opt In Out Survey'!A2:E145,5,FALSE)</f>
        <v>Opt-out</v>
      </c>
      <c r="D50" s="70">
        <f t="shared" si="9"/>
        <v>0</v>
      </c>
      <c r="E50" s="70">
        <f t="shared" si="10"/>
        <v>0</v>
      </c>
      <c r="F50" s="70">
        <f t="shared" si="11"/>
        <v>0</v>
      </c>
      <c r="G50" s="70">
        <f t="shared" si="12"/>
        <v>0</v>
      </c>
      <c r="H50" s="70">
        <f t="shared" si="13"/>
        <v>0</v>
      </c>
      <c r="I50" s="70">
        <f t="shared" si="14"/>
        <v>0</v>
      </c>
      <c r="J50" s="87">
        <f t="shared" si="15"/>
        <v>0</v>
      </c>
      <c r="K50" s="34">
        <f t="shared" si="16"/>
        <v>0</v>
      </c>
      <c r="XEM50" s="40"/>
    </row>
    <row r="51" spans="1:11 16367:16367" s="3" customFormat="1" ht="14.25" customHeight="1" x14ac:dyDescent="0.2">
      <c r="A51" s="123">
        <v>3659</v>
      </c>
      <c r="B51" s="27" t="s">
        <v>895</v>
      </c>
      <c r="C51" s="50" t="str">
        <f>VLOOKUP(A51,'FY2020 WSMP Opt In Out Survey'!A2:E145,5,FALSE)</f>
        <v>Opt-out</v>
      </c>
      <c r="D51" s="70">
        <f t="shared" si="9"/>
        <v>0</v>
      </c>
      <c r="E51" s="70">
        <f t="shared" si="10"/>
        <v>0</v>
      </c>
      <c r="F51" s="70">
        <f t="shared" si="11"/>
        <v>0</v>
      </c>
      <c r="G51" s="70">
        <f t="shared" si="12"/>
        <v>0</v>
      </c>
      <c r="H51" s="70">
        <f t="shared" si="13"/>
        <v>0</v>
      </c>
      <c r="I51" s="70">
        <f t="shared" si="14"/>
        <v>0</v>
      </c>
      <c r="J51" s="87">
        <f t="shared" si="15"/>
        <v>0</v>
      </c>
      <c r="K51" s="34">
        <f t="shared" si="16"/>
        <v>0</v>
      </c>
      <c r="XEM51" s="40"/>
    </row>
    <row r="52" spans="1:11 16367:16367" s="3" customFormat="1" ht="28.5" x14ac:dyDescent="0.2">
      <c r="A52" s="123">
        <v>9768</v>
      </c>
      <c r="B52" s="27" t="s">
        <v>896</v>
      </c>
      <c r="C52" s="50" t="str">
        <f>VLOOKUP(A52,'FY2020 WSMP Opt In Out Survey'!A2:E145,5,FALSE)</f>
        <v>Opt-out</v>
      </c>
      <c r="D52" s="70">
        <f t="shared" si="9"/>
        <v>0</v>
      </c>
      <c r="E52" s="70">
        <f t="shared" si="10"/>
        <v>0</v>
      </c>
      <c r="F52" s="70">
        <f t="shared" si="11"/>
        <v>0</v>
      </c>
      <c r="G52" s="70">
        <f t="shared" si="12"/>
        <v>0</v>
      </c>
      <c r="H52" s="70">
        <f t="shared" si="13"/>
        <v>0</v>
      </c>
      <c r="I52" s="70">
        <f t="shared" si="14"/>
        <v>0</v>
      </c>
      <c r="J52" s="87">
        <f t="shared" si="15"/>
        <v>0</v>
      </c>
      <c r="K52" s="34">
        <f t="shared" si="16"/>
        <v>0</v>
      </c>
      <c r="XEM52" s="40"/>
    </row>
    <row r="53" spans="1:11 16367:16367" s="3" customFormat="1" x14ac:dyDescent="0.2">
      <c r="A53" s="123">
        <v>10019</v>
      </c>
      <c r="B53" s="27" t="s">
        <v>897</v>
      </c>
      <c r="C53" s="50" t="str">
        <f>VLOOKUP(A53,'FY2020 WSMP Opt In Out Survey'!A2:E145,5,FALSE)</f>
        <v>Opt-out</v>
      </c>
      <c r="D53" s="70">
        <f t="shared" si="9"/>
        <v>0</v>
      </c>
      <c r="E53" s="70">
        <f t="shared" si="10"/>
        <v>0</v>
      </c>
      <c r="F53" s="70">
        <f t="shared" si="11"/>
        <v>0</v>
      </c>
      <c r="G53" s="70">
        <f t="shared" si="12"/>
        <v>0</v>
      </c>
      <c r="H53" s="70">
        <f t="shared" si="13"/>
        <v>0</v>
      </c>
      <c r="I53" s="70">
        <f t="shared" si="14"/>
        <v>0</v>
      </c>
      <c r="J53" s="87">
        <f t="shared" si="15"/>
        <v>0</v>
      </c>
      <c r="K53" s="34">
        <f t="shared" si="16"/>
        <v>0</v>
      </c>
      <c r="XEM53" s="40"/>
    </row>
    <row r="54" spans="1:11 16367:16367" s="3" customFormat="1" x14ac:dyDescent="0.2">
      <c r="A54" s="123">
        <v>4948</v>
      </c>
      <c r="B54" s="27" t="s">
        <v>898</v>
      </c>
      <c r="C54" s="50" t="str">
        <f>VLOOKUP(A54,'FY2020 WSMP Opt In Out Survey'!A2:E145,5,FALSE)</f>
        <v>Opt-out</v>
      </c>
      <c r="D54" s="70">
        <f t="shared" si="9"/>
        <v>0</v>
      </c>
      <c r="E54" s="70">
        <f t="shared" si="10"/>
        <v>0</v>
      </c>
      <c r="F54" s="70">
        <f t="shared" si="11"/>
        <v>0</v>
      </c>
      <c r="G54" s="70">
        <f t="shared" si="12"/>
        <v>0</v>
      </c>
      <c r="H54" s="70">
        <f t="shared" si="13"/>
        <v>0</v>
      </c>
      <c r="I54" s="70">
        <f t="shared" si="14"/>
        <v>0</v>
      </c>
      <c r="J54" s="87">
        <f t="shared" si="15"/>
        <v>0</v>
      </c>
      <c r="K54" s="34">
        <f t="shared" si="16"/>
        <v>0</v>
      </c>
      <c r="XEM54" s="40"/>
    </row>
    <row r="55" spans="1:11 16367:16367" s="3" customFormat="1" x14ac:dyDescent="0.2">
      <c r="A55" s="123">
        <v>42808</v>
      </c>
      <c r="B55" s="27" t="s">
        <v>899</v>
      </c>
      <c r="C55" s="50" t="str">
        <f>VLOOKUP(A55,'FY2020 WSMP Opt In Out Survey'!A2:E145,5,FALSE)</f>
        <v>Opt-in</v>
      </c>
      <c r="D55" s="70">
        <f t="shared" si="9"/>
        <v>586</v>
      </c>
      <c r="E55" s="70">
        <f t="shared" si="10"/>
        <v>5</v>
      </c>
      <c r="F55" s="70">
        <f t="shared" si="11"/>
        <v>19</v>
      </c>
      <c r="G55" s="70">
        <f t="shared" si="12"/>
        <v>24</v>
      </c>
      <c r="H55" s="70">
        <f t="shared" si="13"/>
        <v>12</v>
      </c>
      <c r="I55" s="70">
        <f t="shared" si="14"/>
        <v>598</v>
      </c>
      <c r="J55" s="87">
        <f t="shared" si="15"/>
        <v>1.4128131282942998E-3</v>
      </c>
      <c r="K55" s="34">
        <f t="shared" si="16"/>
        <v>3680</v>
      </c>
      <c r="XEM55" s="40"/>
    </row>
    <row r="56" spans="1:11 16367:16367" s="3" customFormat="1" ht="15" thickBot="1" x14ac:dyDescent="0.25">
      <c r="A56" s="124">
        <v>10674</v>
      </c>
      <c r="B56" s="43" t="s">
        <v>900</v>
      </c>
      <c r="C56" s="54" t="str">
        <f>VLOOKUP(A56,'FY2020 WSMP Opt In Out Survey'!A2:E145,5,FALSE)</f>
        <v>Opt-out</v>
      </c>
      <c r="D56" s="73">
        <f t="shared" si="9"/>
        <v>0</v>
      </c>
      <c r="E56" s="73">
        <f t="shared" si="10"/>
        <v>0</v>
      </c>
      <c r="F56" s="73">
        <f t="shared" si="11"/>
        <v>0</v>
      </c>
      <c r="G56" s="73">
        <f t="shared" si="12"/>
        <v>0</v>
      </c>
      <c r="H56" s="73">
        <f t="shared" si="13"/>
        <v>0</v>
      </c>
      <c r="I56" s="73">
        <f t="shared" si="14"/>
        <v>0</v>
      </c>
      <c r="J56" s="88">
        <f t="shared" si="15"/>
        <v>0</v>
      </c>
      <c r="K56" s="55">
        <f t="shared" si="16"/>
        <v>0</v>
      </c>
      <c r="XEM56" s="40"/>
    </row>
    <row r="57" spans="1:11 16367:16367" ht="15" thickTop="1" x14ac:dyDescent="0.2">
      <c r="A57" s="28"/>
      <c r="B57" s="27"/>
      <c r="C57" s="27"/>
      <c r="D57" s="74">
        <f>SUM(D47:D56)</f>
        <v>586</v>
      </c>
      <c r="E57" s="74">
        <f t="shared" ref="E57:H57" si="17">SUM(E47:E56)</f>
        <v>5</v>
      </c>
      <c r="F57" s="74">
        <f t="shared" si="17"/>
        <v>19</v>
      </c>
      <c r="G57" s="74">
        <f t="shared" si="17"/>
        <v>24</v>
      </c>
      <c r="H57" s="74">
        <f t="shared" si="17"/>
        <v>12</v>
      </c>
      <c r="I57" s="74">
        <f>SUM(I47:I56)</f>
        <v>598</v>
      </c>
      <c r="J57" s="89">
        <f>SUM(J47:J56)</f>
        <v>1.4128131282942998E-3</v>
      </c>
      <c r="K57" s="31">
        <f>SUM(K47:K56)</f>
        <v>3680</v>
      </c>
    </row>
    <row r="58" spans="1:11 16367:16367" ht="15" customHeight="1" x14ac:dyDescent="0.2">
      <c r="A58" s="29" t="s">
        <v>886</v>
      </c>
      <c r="B58" s="30"/>
      <c r="C58" s="30"/>
      <c r="D58" s="72"/>
      <c r="E58" s="72"/>
      <c r="F58" s="72"/>
      <c r="G58" s="72"/>
      <c r="H58" s="72"/>
      <c r="I58" s="72"/>
      <c r="J58" s="72"/>
      <c r="K58" s="32"/>
    </row>
    <row r="59" spans="1:11 16367:16367" x14ac:dyDescent="0.2">
      <c r="A59" s="123">
        <v>3539</v>
      </c>
      <c r="B59" s="18" t="s">
        <v>31</v>
      </c>
      <c r="C59" s="49" t="str">
        <f>VLOOKUP(A59,'FY2020 WSMP Opt In Out Survey'!A2:E145,5,FALSE)</f>
        <v>Opt-out</v>
      </c>
      <c r="D59" s="68">
        <f t="shared" ref="D59:D112" si="18">IF(IFERROR(SEARCH("In",$C59),0),VLOOKUP(A59,FY17Enrollment,5,FALSE),0)</f>
        <v>0</v>
      </c>
      <c r="E59" s="68">
        <f t="shared" ref="E59:E112" si="19">IF(IFERROR(SEARCH("In",$C59),0),VLOOKUP(A59,FY17Enrollment,4,FALSE),0)</f>
        <v>0</v>
      </c>
      <c r="F59" s="68">
        <f t="shared" ref="F59:F112" si="20">IF(IFERROR(SEARCH("In",$C59),0),VLOOKUP(A59,FY17Enrollment,3,FALSE),0)</f>
        <v>0</v>
      </c>
      <c r="G59" s="68">
        <f t="shared" ref="G59:G112" si="21">E59+F59</f>
        <v>0</v>
      </c>
      <c r="H59" s="70">
        <f t="shared" ref="H59:H112" si="22">ROUND(G59*0.5,0)</f>
        <v>0</v>
      </c>
      <c r="I59" s="70">
        <f t="shared" ref="I59:I112" si="23">D59+H59</f>
        <v>0</v>
      </c>
      <c r="J59" s="85">
        <f t="shared" ref="J59:J112" si="24">I59/$I$169</f>
        <v>0</v>
      </c>
      <c r="K59" s="33">
        <f>ROUNDDOWN($C$4*J59,0)</f>
        <v>0</v>
      </c>
    </row>
    <row r="60" spans="1:11 16367:16367" s="3" customFormat="1" x14ac:dyDescent="0.2">
      <c r="A60" s="123">
        <v>3540</v>
      </c>
      <c r="B60" s="27" t="s">
        <v>255</v>
      </c>
      <c r="C60" s="49" t="str">
        <f>VLOOKUP(A60,'FY2020 WSMP Opt In Out Survey'!A2:E145,5,FALSE)</f>
        <v>Opt-in</v>
      </c>
      <c r="D60" s="70">
        <f t="shared" si="18"/>
        <v>2499</v>
      </c>
      <c r="E60" s="70">
        <f t="shared" si="19"/>
        <v>973</v>
      </c>
      <c r="F60" s="70">
        <f t="shared" si="20"/>
        <v>1311</v>
      </c>
      <c r="G60" s="70">
        <f t="shared" si="21"/>
        <v>2284</v>
      </c>
      <c r="H60" s="70">
        <f t="shared" si="22"/>
        <v>1142</v>
      </c>
      <c r="I60" s="70">
        <f t="shared" si="23"/>
        <v>3641</v>
      </c>
      <c r="J60" s="85">
        <f t="shared" si="24"/>
        <v>8.6020946490293401E-3</v>
      </c>
      <c r="K60" s="33">
        <f t="shared" ref="K60:K112" si="25">ROUNDDOWN($C$4*J60,0)</f>
        <v>22408</v>
      </c>
      <c r="XEM60" s="40"/>
    </row>
    <row r="61" spans="1:11 16367:16367" s="3" customFormat="1" x14ac:dyDescent="0.2">
      <c r="A61" s="123">
        <v>6661</v>
      </c>
      <c r="B61" s="27" t="s">
        <v>32</v>
      </c>
      <c r="C61" s="49" t="str">
        <f>VLOOKUP(A61,'FY2020 WSMP Opt In Out Survey'!A2:E145,5,FALSE)</f>
        <v>Opt-out</v>
      </c>
      <c r="D61" s="70">
        <f t="shared" si="18"/>
        <v>0</v>
      </c>
      <c r="E61" s="70">
        <f t="shared" si="19"/>
        <v>0</v>
      </c>
      <c r="F61" s="70">
        <f t="shared" si="20"/>
        <v>0</v>
      </c>
      <c r="G61" s="70">
        <f t="shared" si="21"/>
        <v>0</v>
      </c>
      <c r="H61" s="70">
        <f t="shared" si="22"/>
        <v>0</v>
      </c>
      <c r="I61" s="70">
        <f t="shared" si="23"/>
        <v>0</v>
      </c>
      <c r="J61" s="85">
        <f t="shared" si="24"/>
        <v>0</v>
      </c>
      <c r="K61" s="33">
        <f t="shared" si="25"/>
        <v>0</v>
      </c>
      <c r="XEM61" s="40"/>
    </row>
    <row r="62" spans="1:11 16367:16367" s="3" customFormat="1" x14ac:dyDescent="0.2">
      <c r="A62" s="123">
        <v>12015</v>
      </c>
      <c r="B62" s="27" t="s">
        <v>33</v>
      </c>
      <c r="C62" s="49" t="str">
        <f>VLOOKUP(A62,'FY2020 WSMP Opt In Out Survey'!A2:E145,5,FALSE)</f>
        <v>Opt-out</v>
      </c>
      <c r="D62" s="70">
        <f t="shared" si="18"/>
        <v>0</v>
      </c>
      <c r="E62" s="70">
        <f t="shared" si="19"/>
        <v>0</v>
      </c>
      <c r="F62" s="70">
        <f t="shared" si="20"/>
        <v>0</v>
      </c>
      <c r="G62" s="70">
        <f t="shared" si="21"/>
        <v>0</v>
      </c>
      <c r="H62" s="70">
        <f t="shared" si="22"/>
        <v>0</v>
      </c>
      <c r="I62" s="70">
        <f t="shared" si="23"/>
        <v>0</v>
      </c>
      <c r="J62" s="85">
        <f t="shared" si="24"/>
        <v>0</v>
      </c>
      <c r="K62" s="33">
        <f t="shared" si="25"/>
        <v>0</v>
      </c>
      <c r="XEM62" s="40"/>
    </row>
    <row r="63" spans="1:11 16367:16367" s="3" customFormat="1" x14ac:dyDescent="0.2">
      <c r="A63" s="123">
        <v>3549</v>
      </c>
      <c r="B63" s="27" t="s">
        <v>256</v>
      </c>
      <c r="C63" s="49" t="str">
        <f>VLOOKUP(A63,'FY2020 WSMP Opt In Out Survey'!A2:E145,5,FALSE)</f>
        <v>Opt-out</v>
      </c>
      <c r="D63" s="70">
        <f t="shared" si="18"/>
        <v>0</v>
      </c>
      <c r="E63" s="70">
        <f t="shared" si="19"/>
        <v>0</v>
      </c>
      <c r="F63" s="70">
        <f t="shared" si="20"/>
        <v>0</v>
      </c>
      <c r="G63" s="70">
        <f t="shared" si="21"/>
        <v>0</v>
      </c>
      <c r="H63" s="70">
        <f t="shared" si="22"/>
        <v>0</v>
      </c>
      <c r="I63" s="70">
        <f t="shared" si="23"/>
        <v>0</v>
      </c>
      <c r="J63" s="85">
        <f t="shared" si="24"/>
        <v>0</v>
      </c>
      <c r="K63" s="33">
        <f t="shared" si="25"/>
        <v>0</v>
      </c>
      <c r="XEM63" s="40"/>
    </row>
    <row r="64" spans="1:11 16367:16367" s="3" customFormat="1" x14ac:dyDescent="0.2">
      <c r="A64" s="123">
        <v>7287</v>
      </c>
      <c r="B64" s="27" t="s">
        <v>34</v>
      </c>
      <c r="C64" s="49" t="str">
        <f>VLOOKUP(A64,'FY2020 WSMP Opt In Out Survey'!A2:E145,5,FALSE)</f>
        <v>Opt-in</v>
      </c>
      <c r="D64" s="70">
        <f t="shared" si="18"/>
        <v>570</v>
      </c>
      <c r="E64" s="70">
        <f t="shared" si="19"/>
        <v>372</v>
      </c>
      <c r="F64" s="70">
        <f t="shared" si="20"/>
        <v>582</v>
      </c>
      <c r="G64" s="70">
        <f t="shared" si="21"/>
        <v>954</v>
      </c>
      <c r="H64" s="70">
        <f t="shared" si="22"/>
        <v>477</v>
      </c>
      <c r="I64" s="70">
        <f t="shared" si="23"/>
        <v>1047</v>
      </c>
      <c r="J64" s="85">
        <f t="shared" si="24"/>
        <v>2.4736042563948697E-3</v>
      </c>
      <c r="K64" s="33">
        <f t="shared" si="25"/>
        <v>6443</v>
      </c>
      <c r="XEM64" s="40"/>
    </row>
    <row r="65" spans="1:11 16367:16367" s="3" customFormat="1" x14ac:dyDescent="0.2">
      <c r="A65" s="123">
        <v>4003</v>
      </c>
      <c r="B65" s="27" t="s">
        <v>35</v>
      </c>
      <c r="C65" s="49" t="str">
        <f>VLOOKUP(A65,'FY2020 WSMP Opt In Out Survey'!A2:E145,5,FALSE)</f>
        <v>Opt-in</v>
      </c>
      <c r="D65" s="70">
        <f t="shared" si="18"/>
        <v>2612</v>
      </c>
      <c r="E65" s="70">
        <f t="shared" si="19"/>
        <v>955</v>
      </c>
      <c r="F65" s="70">
        <f t="shared" si="20"/>
        <v>1350</v>
      </c>
      <c r="G65" s="70">
        <f t="shared" si="21"/>
        <v>2305</v>
      </c>
      <c r="H65" s="70">
        <f t="shared" si="22"/>
        <v>1153</v>
      </c>
      <c r="I65" s="70">
        <f t="shared" si="23"/>
        <v>3765</v>
      </c>
      <c r="J65" s="85">
        <f t="shared" si="24"/>
        <v>8.895052555230834E-3</v>
      </c>
      <c r="K65" s="33">
        <f t="shared" si="25"/>
        <v>23171</v>
      </c>
      <c r="XEM65" s="40"/>
    </row>
    <row r="66" spans="1:11 16367:16367" s="3" customFormat="1" x14ac:dyDescent="0.2">
      <c r="A66" s="123">
        <v>3553</v>
      </c>
      <c r="B66" s="27" t="s">
        <v>901</v>
      </c>
      <c r="C66" s="49" t="str">
        <f>VLOOKUP(A66,'FY2020 WSMP Opt In Out Survey'!A2:E145,5,FALSE)</f>
        <v>Opt-out</v>
      </c>
      <c r="D66" s="70">
        <f t="shared" si="18"/>
        <v>0</v>
      </c>
      <c r="E66" s="70">
        <f t="shared" si="19"/>
        <v>0</v>
      </c>
      <c r="F66" s="70">
        <f t="shared" si="20"/>
        <v>0</v>
      </c>
      <c r="G66" s="70">
        <f t="shared" si="21"/>
        <v>0</v>
      </c>
      <c r="H66" s="70">
        <f t="shared" si="22"/>
        <v>0</v>
      </c>
      <c r="I66" s="70">
        <f t="shared" si="23"/>
        <v>0</v>
      </c>
      <c r="J66" s="85">
        <f t="shared" si="24"/>
        <v>0</v>
      </c>
      <c r="K66" s="33">
        <f t="shared" si="25"/>
        <v>0</v>
      </c>
      <c r="XEM66" s="40"/>
    </row>
    <row r="67" spans="1:11 16367:16367" s="3" customFormat="1" x14ac:dyDescent="0.2">
      <c r="A67" s="123">
        <v>3554</v>
      </c>
      <c r="B67" s="27" t="s">
        <v>36</v>
      </c>
      <c r="C67" s="49" t="str">
        <f>VLOOKUP(A67,'FY2020 WSMP Opt In Out Survey'!A2:E145,5,FALSE)</f>
        <v>Opt-out</v>
      </c>
      <c r="D67" s="70">
        <f t="shared" si="18"/>
        <v>0</v>
      </c>
      <c r="E67" s="70">
        <f t="shared" si="19"/>
        <v>0</v>
      </c>
      <c r="F67" s="70">
        <f t="shared" si="20"/>
        <v>0</v>
      </c>
      <c r="G67" s="70">
        <f t="shared" si="21"/>
        <v>0</v>
      </c>
      <c r="H67" s="70">
        <f t="shared" si="22"/>
        <v>0</v>
      </c>
      <c r="I67" s="70">
        <f t="shared" si="23"/>
        <v>0</v>
      </c>
      <c r="J67" s="85">
        <f t="shared" si="24"/>
        <v>0</v>
      </c>
      <c r="K67" s="33">
        <f t="shared" si="25"/>
        <v>0</v>
      </c>
      <c r="XEM67" s="40"/>
    </row>
    <row r="68" spans="1:11 16367:16367" s="3" customFormat="1" x14ac:dyDescent="0.2">
      <c r="A68" s="123">
        <v>3546</v>
      </c>
      <c r="B68" s="27" t="s">
        <v>37</v>
      </c>
      <c r="C68" s="49" t="str">
        <f>VLOOKUP(A68,'FY2020 WSMP Opt In Out Survey'!A2:E145,5,FALSE)</f>
        <v>Opt-in</v>
      </c>
      <c r="D68" s="70">
        <f t="shared" si="18"/>
        <v>1229</v>
      </c>
      <c r="E68" s="70">
        <f t="shared" si="19"/>
        <v>297</v>
      </c>
      <c r="F68" s="70">
        <f t="shared" si="20"/>
        <v>216</v>
      </c>
      <c r="G68" s="70">
        <f t="shared" si="21"/>
        <v>513</v>
      </c>
      <c r="H68" s="70">
        <f t="shared" si="22"/>
        <v>257</v>
      </c>
      <c r="I68" s="70">
        <f t="shared" si="23"/>
        <v>1486</v>
      </c>
      <c r="J68" s="85">
        <f t="shared" si="24"/>
        <v>3.5107697468985443E-3</v>
      </c>
      <c r="K68" s="33">
        <f t="shared" si="25"/>
        <v>9145</v>
      </c>
      <c r="XEM68" s="40"/>
    </row>
    <row r="69" spans="1:11 16367:16367" s="3" customFormat="1" x14ac:dyDescent="0.2">
      <c r="A69" s="123">
        <v>7096</v>
      </c>
      <c r="B69" s="56" t="s">
        <v>902</v>
      </c>
      <c r="C69" s="49" t="str">
        <f>VLOOKUP(A69,'FY2020 WSMP Opt In Out Survey'!A2:E145,5,FALSE)</f>
        <v>Opt-out</v>
      </c>
      <c r="D69" s="70">
        <f t="shared" si="18"/>
        <v>0</v>
      </c>
      <c r="E69" s="70">
        <f t="shared" si="19"/>
        <v>0</v>
      </c>
      <c r="F69" s="70">
        <f t="shared" si="20"/>
        <v>0</v>
      </c>
      <c r="G69" s="70">
        <f t="shared" si="21"/>
        <v>0</v>
      </c>
      <c r="H69" s="70">
        <f t="shared" si="22"/>
        <v>0</v>
      </c>
      <c r="I69" s="70">
        <f t="shared" si="23"/>
        <v>0</v>
      </c>
      <c r="J69" s="85">
        <f t="shared" si="24"/>
        <v>0</v>
      </c>
      <c r="K69" s="33">
        <f t="shared" si="25"/>
        <v>0</v>
      </c>
      <c r="XEM69" s="40"/>
    </row>
    <row r="70" spans="1:11 16367:16367" s="3" customFormat="1" x14ac:dyDescent="0.2">
      <c r="A70" s="123">
        <v>23614</v>
      </c>
      <c r="B70" s="27" t="s">
        <v>38</v>
      </c>
      <c r="C70" s="49" t="str">
        <f>VLOOKUP(A70,'FY2020 WSMP Opt In Out Survey'!A2:E145,5,FALSE)</f>
        <v>Opt-out</v>
      </c>
      <c r="D70" s="70">
        <f t="shared" si="18"/>
        <v>0</v>
      </c>
      <c r="E70" s="70">
        <f t="shared" si="19"/>
        <v>0</v>
      </c>
      <c r="F70" s="70">
        <f t="shared" si="20"/>
        <v>0</v>
      </c>
      <c r="G70" s="70">
        <f t="shared" si="21"/>
        <v>0</v>
      </c>
      <c r="H70" s="70">
        <f t="shared" si="22"/>
        <v>0</v>
      </c>
      <c r="I70" s="70">
        <f t="shared" si="23"/>
        <v>0</v>
      </c>
      <c r="J70" s="85">
        <f t="shared" si="24"/>
        <v>0</v>
      </c>
      <c r="K70" s="33">
        <f t="shared" si="25"/>
        <v>0</v>
      </c>
      <c r="XEM70" s="40"/>
    </row>
    <row r="71" spans="1:11 16367:16367" s="3" customFormat="1" x14ac:dyDescent="0.2">
      <c r="A71" s="123">
        <v>9331</v>
      </c>
      <c r="B71" s="27" t="s">
        <v>903</v>
      </c>
      <c r="C71" s="49" t="str">
        <f>VLOOKUP(A71,'FY2020 WSMP Opt In Out Survey'!A2:E145,5,FALSE)</f>
        <v>Opt-in</v>
      </c>
      <c r="D71" s="70">
        <f t="shared" si="18"/>
        <v>14932</v>
      </c>
      <c r="E71" s="70">
        <f t="shared" si="19"/>
        <v>7264</v>
      </c>
      <c r="F71" s="70">
        <f t="shared" si="20"/>
        <v>7857</v>
      </c>
      <c r="G71" s="70">
        <f t="shared" si="21"/>
        <v>15121</v>
      </c>
      <c r="H71" s="70">
        <f t="shared" si="22"/>
        <v>7561</v>
      </c>
      <c r="I71" s="70">
        <f t="shared" si="23"/>
        <v>22493</v>
      </c>
      <c r="J71" s="85">
        <f t="shared" si="24"/>
        <v>5.3141146646695128E-2</v>
      </c>
      <c r="K71" s="33">
        <f t="shared" si="25"/>
        <v>138432</v>
      </c>
      <c r="XEM71" s="40"/>
    </row>
    <row r="72" spans="1:11 16367:16367" s="3" customFormat="1" x14ac:dyDescent="0.2">
      <c r="A72" s="123">
        <v>3563</v>
      </c>
      <c r="B72" s="27" t="s">
        <v>39</v>
      </c>
      <c r="C72" s="49" t="str">
        <f>VLOOKUP(A72,'FY2020 WSMP Opt In Out Survey'!A2:E145,5,FALSE)</f>
        <v>Opt-in</v>
      </c>
      <c r="D72" s="70">
        <f t="shared" si="18"/>
        <v>2653</v>
      </c>
      <c r="E72" s="70">
        <f t="shared" si="19"/>
        <v>1663</v>
      </c>
      <c r="F72" s="70">
        <f t="shared" si="20"/>
        <v>1847</v>
      </c>
      <c r="G72" s="70">
        <f t="shared" si="21"/>
        <v>3510</v>
      </c>
      <c r="H72" s="70">
        <f t="shared" si="22"/>
        <v>1755</v>
      </c>
      <c r="I72" s="70">
        <f t="shared" si="23"/>
        <v>4408</v>
      </c>
      <c r="J72" s="85">
        <f t="shared" si="24"/>
        <v>1.041418105271116E-2</v>
      </c>
      <c r="K72" s="33">
        <f t="shared" si="25"/>
        <v>27128</v>
      </c>
      <c r="XEM72" s="40"/>
    </row>
    <row r="73" spans="1:11 16367:16367" s="3" customFormat="1" x14ac:dyDescent="0.2">
      <c r="A73" s="123">
        <v>10387</v>
      </c>
      <c r="B73" s="27" t="s">
        <v>904</v>
      </c>
      <c r="C73" s="49" t="str">
        <f>VLOOKUP(A73,'FY2020 WSMP Opt In Out Survey'!A2:E145,5,FALSE)</f>
        <v>Opt-in</v>
      </c>
      <c r="D73" s="70">
        <f t="shared" si="18"/>
        <v>7633</v>
      </c>
      <c r="E73" s="70">
        <f t="shared" si="19"/>
        <v>3643</v>
      </c>
      <c r="F73" s="70">
        <f t="shared" si="20"/>
        <v>3728</v>
      </c>
      <c r="G73" s="70">
        <f t="shared" si="21"/>
        <v>7371</v>
      </c>
      <c r="H73" s="70">
        <f t="shared" si="22"/>
        <v>3686</v>
      </c>
      <c r="I73" s="70">
        <f t="shared" si="23"/>
        <v>11319</v>
      </c>
      <c r="J73" s="85">
        <f t="shared" si="24"/>
        <v>2.674185919592505E-2</v>
      </c>
      <c r="K73" s="33">
        <f t="shared" si="25"/>
        <v>69662</v>
      </c>
      <c r="XEM73" s="40"/>
    </row>
    <row r="74" spans="1:11 16367:16367" s="3" customFormat="1" x14ac:dyDescent="0.2">
      <c r="A74" s="123">
        <v>3568</v>
      </c>
      <c r="B74" s="27" t="s">
        <v>257</v>
      </c>
      <c r="C74" s="49" t="str">
        <f>VLOOKUP(A74,'FY2020 WSMP Opt In Out Survey'!A2:E145,5,FALSE)</f>
        <v>Opt-out</v>
      </c>
      <c r="D74" s="70">
        <f t="shared" si="18"/>
        <v>0</v>
      </c>
      <c r="E74" s="70">
        <f t="shared" si="19"/>
        <v>0</v>
      </c>
      <c r="F74" s="70">
        <f t="shared" si="20"/>
        <v>0</v>
      </c>
      <c r="G74" s="70">
        <f t="shared" si="21"/>
        <v>0</v>
      </c>
      <c r="H74" s="70">
        <f t="shared" si="22"/>
        <v>0</v>
      </c>
      <c r="I74" s="70">
        <f t="shared" si="23"/>
        <v>0</v>
      </c>
      <c r="J74" s="85">
        <f t="shared" si="24"/>
        <v>0</v>
      </c>
      <c r="K74" s="33">
        <f t="shared" si="25"/>
        <v>0</v>
      </c>
      <c r="XEM74" s="40"/>
    </row>
    <row r="75" spans="1:11 16367:16367" s="3" customFormat="1" x14ac:dyDescent="0.2">
      <c r="A75" s="123">
        <v>6662</v>
      </c>
      <c r="B75" s="27" t="s">
        <v>41</v>
      </c>
      <c r="C75" s="49" t="str">
        <f>VLOOKUP(A75,'FY2020 WSMP Opt In Out Survey'!A2:E145,5,FALSE)</f>
        <v>Opt-out</v>
      </c>
      <c r="D75" s="70">
        <f t="shared" si="18"/>
        <v>0</v>
      </c>
      <c r="E75" s="70">
        <f t="shared" si="19"/>
        <v>0</v>
      </c>
      <c r="F75" s="70">
        <f t="shared" si="20"/>
        <v>0</v>
      </c>
      <c r="G75" s="70">
        <f t="shared" si="21"/>
        <v>0</v>
      </c>
      <c r="H75" s="70">
        <f t="shared" si="22"/>
        <v>0</v>
      </c>
      <c r="I75" s="70">
        <f t="shared" si="23"/>
        <v>0</v>
      </c>
      <c r="J75" s="85">
        <f t="shared" si="24"/>
        <v>0</v>
      </c>
      <c r="K75" s="33">
        <f t="shared" si="25"/>
        <v>0</v>
      </c>
      <c r="XEM75" s="40"/>
    </row>
    <row r="76" spans="1:11 16367:16367" s="3" customFormat="1" x14ac:dyDescent="0.2">
      <c r="A76" s="123">
        <v>3570</v>
      </c>
      <c r="B76" s="27" t="s">
        <v>905</v>
      </c>
      <c r="C76" s="49" t="str">
        <f>VLOOKUP(A76,'FY2020 WSMP Opt In Out Survey'!A2:E145,5,FALSE)</f>
        <v>Opt-in</v>
      </c>
      <c r="D76" s="70">
        <f t="shared" si="18"/>
        <v>1068</v>
      </c>
      <c r="E76" s="70">
        <f t="shared" si="19"/>
        <v>352</v>
      </c>
      <c r="F76" s="70">
        <f t="shared" si="20"/>
        <v>410</v>
      </c>
      <c r="G76" s="70">
        <f t="shared" si="21"/>
        <v>762</v>
      </c>
      <c r="H76" s="70">
        <f t="shared" si="22"/>
        <v>381</v>
      </c>
      <c r="I76" s="70">
        <f t="shared" si="23"/>
        <v>1449</v>
      </c>
      <c r="J76" s="85">
        <f t="shared" si="24"/>
        <v>3.4233548877900342E-3</v>
      </c>
      <c r="K76" s="33">
        <f t="shared" si="25"/>
        <v>8917</v>
      </c>
      <c r="XEM76" s="40"/>
    </row>
    <row r="77" spans="1:11 16367:16367" s="3" customFormat="1" x14ac:dyDescent="0.2">
      <c r="A77" s="123">
        <v>3573</v>
      </c>
      <c r="B77" s="27" t="s">
        <v>42</v>
      </c>
      <c r="C77" s="49" t="str">
        <f>VLOOKUP(A77,'FY2020 WSMP Opt In Out Survey'!A2:E145,5,FALSE)</f>
        <v>Opt-out</v>
      </c>
      <c r="D77" s="70">
        <f t="shared" si="18"/>
        <v>0</v>
      </c>
      <c r="E77" s="70">
        <f t="shared" si="19"/>
        <v>0</v>
      </c>
      <c r="F77" s="70">
        <f t="shared" si="20"/>
        <v>0</v>
      </c>
      <c r="G77" s="70">
        <f t="shared" si="21"/>
        <v>0</v>
      </c>
      <c r="H77" s="70">
        <f t="shared" si="22"/>
        <v>0</v>
      </c>
      <c r="I77" s="70">
        <f t="shared" si="23"/>
        <v>0</v>
      </c>
      <c r="J77" s="85">
        <f t="shared" si="24"/>
        <v>0</v>
      </c>
      <c r="K77" s="33">
        <f t="shared" si="25"/>
        <v>0</v>
      </c>
      <c r="XEM77" s="40"/>
    </row>
    <row r="78" spans="1:11 16367:16367" s="3" customFormat="1" x14ac:dyDescent="0.2">
      <c r="A78" s="123">
        <v>10633</v>
      </c>
      <c r="B78" s="27" t="s">
        <v>850</v>
      </c>
      <c r="C78" s="49" t="str">
        <f>VLOOKUP(A78,'FY2020 WSMP Opt In Out Survey'!A2:E145,5,FALSE)</f>
        <v>Opt-in</v>
      </c>
      <c r="D78" s="70">
        <f t="shared" si="18"/>
        <v>11504</v>
      </c>
      <c r="E78" s="70">
        <f t="shared" si="19"/>
        <v>6526</v>
      </c>
      <c r="F78" s="70">
        <f t="shared" si="20"/>
        <v>10812</v>
      </c>
      <c r="G78" s="70">
        <f t="shared" si="21"/>
        <v>17338</v>
      </c>
      <c r="H78" s="70">
        <f t="shared" si="22"/>
        <v>8669</v>
      </c>
      <c r="I78" s="70">
        <f t="shared" si="23"/>
        <v>20173</v>
      </c>
      <c r="J78" s="85">
        <f t="shared" si="24"/>
        <v>4.7659998724215571E-2</v>
      </c>
      <c r="K78" s="33">
        <f t="shared" si="25"/>
        <v>124154</v>
      </c>
      <c r="XEM78" s="40"/>
    </row>
    <row r="79" spans="1:11 16367:16367" s="3" customFormat="1" x14ac:dyDescent="0.2">
      <c r="A79" s="123">
        <v>3574</v>
      </c>
      <c r="B79" s="27" t="s">
        <v>44</v>
      </c>
      <c r="C79" s="49" t="str">
        <f>VLOOKUP(A79,'FY2020 WSMP Opt In Out Survey'!A2:E145,5,FALSE)</f>
        <v>Opt-out</v>
      </c>
      <c r="D79" s="70">
        <f t="shared" si="18"/>
        <v>0</v>
      </c>
      <c r="E79" s="70">
        <f t="shared" si="19"/>
        <v>0</v>
      </c>
      <c r="F79" s="70">
        <f t="shared" si="20"/>
        <v>0</v>
      </c>
      <c r="G79" s="70">
        <f t="shared" si="21"/>
        <v>0</v>
      </c>
      <c r="H79" s="70">
        <f t="shared" si="22"/>
        <v>0</v>
      </c>
      <c r="I79" s="70">
        <f t="shared" si="23"/>
        <v>0</v>
      </c>
      <c r="J79" s="85">
        <f t="shared" si="24"/>
        <v>0</v>
      </c>
      <c r="K79" s="33">
        <f t="shared" si="25"/>
        <v>0</v>
      </c>
      <c r="XEM79" s="40"/>
    </row>
    <row r="80" spans="1:11 16367:16367" s="3" customFormat="1" x14ac:dyDescent="0.2">
      <c r="A80" s="123">
        <v>3580</v>
      </c>
      <c r="B80" s="27" t="s">
        <v>45</v>
      </c>
      <c r="C80" s="49" t="str">
        <f>VLOOKUP(A80,'FY2020 WSMP Opt In Out Survey'!A2:E145,5,FALSE)</f>
        <v>Opt-out</v>
      </c>
      <c r="D80" s="70">
        <f t="shared" si="18"/>
        <v>0</v>
      </c>
      <c r="E80" s="70">
        <f t="shared" si="19"/>
        <v>0</v>
      </c>
      <c r="F80" s="70">
        <f t="shared" si="20"/>
        <v>0</v>
      </c>
      <c r="G80" s="70">
        <f t="shared" si="21"/>
        <v>0</v>
      </c>
      <c r="H80" s="70">
        <f t="shared" si="22"/>
        <v>0</v>
      </c>
      <c r="I80" s="70">
        <f t="shared" si="23"/>
        <v>0</v>
      </c>
      <c r="J80" s="85">
        <f t="shared" si="24"/>
        <v>0</v>
      </c>
      <c r="K80" s="33">
        <f t="shared" si="25"/>
        <v>0</v>
      </c>
      <c r="XEM80" s="40"/>
    </row>
    <row r="81" spans="1:11 16367:16367" s="3" customFormat="1" x14ac:dyDescent="0.2">
      <c r="A81" s="123">
        <v>3582</v>
      </c>
      <c r="B81" s="27" t="s">
        <v>46</v>
      </c>
      <c r="C81" s="49" t="str">
        <f>VLOOKUP(A81,'FY2020 WSMP Opt In Out Survey'!A2:E145,5,FALSE)</f>
        <v>Opt-in</v>
      </c>
      <c r="D81" s="70">
        <f t="shared" si="18"/>
        <v>3630</v>
      </c>
      <c r="E81" s="70">
        <f t="shared" si="19"/>
        <v>995</v>
      </c>
      <c r="F81" s="70">
        <f t="shared" si="20"/>
        <v>648</v>
      </c>
      <c r="G81" s="70">
        <f t="shared" si="21"/>
        <v>1643</v>
      </c>
      <c r="H81" s="70">
        <f t="shared" si="22"/>
        <v>822</v>
      </c>
      <c r="I81" s="70">
        <f t="shared" si="23"/>
        <v>4452</v>
      </c>
      <c r="J81" s="85">
        <f t="shared" si="24"/>
        <v>1.0518133858137496E-2</v>
      </c>
      <c r="K81" s="33">
        <f t="shared" si="25"/>
        <v>27399</v>
      </c>
      <c r="XEM81" s="40"/>
    </row>
    <row r="82" spans="1:11 16367:16367" s="3" customFormat="1" x14ac:dyDescent="0.2">
      <c r="A82" s="123">
        <v>3583</v>
      </c>
      <c r="B82" s="27" t="s">
        <v>258</v>
      </c>
      <c r="C82" s="49" t="str">
        <f>VLOOKUP(A82,'FY2020 WSMP Opt In Out Survey'!A2:E145,5,FALSE)</f>
        <v>Opt-out</v>
      </c>
      <c r="D82" s="70">
        <f t="shared" si="18"/>
        <v>0</v>
      </c>
      <c r="E82" s="70">
        <f t="shared" si="19"/>
        <v>0</v>
      </c>
      <c r="F82" s="70">
        <f t="shared" si="20"/>
        <v>0</v>
      </c>
      <c r="G82" s="70">
        <f t="shared" si="21"/>
        <v>0</v>
      </c>
      <c r="H82" s="70">
        <f t="shared" si="22"/>
        <v>0</v>
      </c>
      <c r="I82" s="70">
        <f t="shared" si="23"/>
        <v>0</v>
      </c>
      <c r="J82" s="85">
        <f t="shared" si="24"/>
        <v>0</v>
      </c>
      <c r="K82" s="33">
        <f t="shared" si="25"/>
        <v>0</v>
      </c>
      <c r="XEM82" s="40"/>
    </row>
    <row r="83" spans="1:11 16367:16367" s="3" customFormat="1" x14ac:dyDescent="0.2">
      <c r="A83" s="123">
        <v>11145</v>
      </c>
      <c r="B83" s="27" t="s">
        <v>906</v>
      </c>
      <c r="C83" s="49" t="str">
        <f>VLOOKUP(A83,'FY2020 WSMP Opt In Out Survey'!A2:E145,5,FALSE)</f>
        <v>Opt-in</v>
      </c>
      <c r="D83" s="70">
        <f t="shared" si="18"/>
        <v>13653</v>
      </c>
      <c r="E83" s="70">
        <f t="shared" si="19"/>
        <v>8070</v>
      </c>
      <c r="F83" s="70">
        <f t="shared" si="20"/>
        <v>7998</v>
      </c>
      <c r="G83" s="70">
        <f t="shared" si="21"/>
        <v>16068</v>
      </c>
      <c r="H83" s="70">
        <f t="shared" si="22"/>
        <v>8034</v>
      </c>
      <c r="I83" s="70">
        <f t="shared" si="23"/>
        <v>21687</v>
      </c>
      <c r="J83" s="85">
        <f t="shared" si="24"/>
        <v>5.1236920256385418E-2</v>
      </c>
      <c r="K83" s="33">
        <f t="shared" si="25"/>
        <v>133472</v>
      </c>
      <c r="XEM83" s="40"/>
    </row>
    <row r="84" spans="1:11 16367:16367" s="3" customFormat="1" x14ac:dyDescent="0.2">
      <c r="A84" s="123">
        <v>3590</v>
      </c>
      <c r="B84" s="27" t="s">
        <v>48</v>
      </c>
      <c r="C84" s="49" t="str">
        <f>VLOOKUP(A84,'FY2020 WSMP Opt In Out Survey'!A2:E145,5,FALSE)</f>
        <v>Opt-in</v>
      </c>
      <c r="D84" s="70">
        <f t="shared" si="18"/>
        <v>3341</v>
      </c>
      <c r="E84" s="70">
        <f t="shared" si="19"/>
        <v>767</v>
      </c>
      <c r="F84" s="70">
        <f t="shared" si="20"/>
        <v>818</v>
      </c>
      <c r="G84" s="70">
        <f t="shared" si="21"/>
        <v>1585</v>
      </c>
      <c r="H84" s="70">
        <f t="shared" si="22"/>
        <v>793</v>
      </c>
      <c r="I84" s="70">
        <f t="shared" si="23"/>
        <v>4134</v>
      </c>
      <c r="J84" s="85">
        <f t="shared" si="24"/>
        <v>9.7668385825562462E-3</v>
      </c>
      <c r="K84" s="33">
        <f t="shared" si="25"/>
        <v>25442</v>
      </c>
      <c r="XEM84" s="40"/>
    </row>
    <row r="85" spans="1:11 16367:16367" s="3" customFormat="1" x14ac:dyDescent="0.2">
      <c r="A85" s="123">
        <v>9797</v>
      </c>
      <c r="B85" s="27" t="s">
        <v>49</v>
      </c>
      <c r="C85" s="49" t="str">
        <f>VLOOKUP(A85,'FY2020 WSMP Opt In Out Survey'!A2:E145,5,FALSE)</f>
        <v>Opt-out</v>
      </c>
      <c r="D85" s="70">
        <f t="shared" si="18"/>
        <v>0</v>
      </c>
      <c r="E85" s="70">
        <f t="shared" si="19"/>
        <v>0</v>
      </c>
      <c r="F85" s="70">
        <f t="shared" si="20"/>
        <v>0</v>
      </c>
      <c r="G85" s="70">
        <f t="shared" si="21"/>
        <v>0</v>
      </c>
      <c r="H85" s="70">
        <f t="shared" si="22"/>
        <v>0</v>
      </c>
      <c r="I85" s="70">
        <f t="shared" si="23"/>
        <v>0</v>
      </c>
      <c r="J85" s="85">
        <f t="shared" si="24"/>
        <v>0</v>
      </c>
      <c r="K85" s="33">
        <f t="shared" si="25"/>
        <v>0</v>
      </c>
      <c r="XEM85" s="40"/>
    </row>
    <row r="86" spans="1:11 16367:16367" s="3" customFormat="1" x14ac:dyDescent="0.2">
      <c r="A86" s="123">
        <v>3593</v>
      </c>
      <c r="B86" s="27" t="s">
        <v>50</v>
      </c>
      <c r="C86" s="49" t="str">
        <f>VLOOKUP(A86,'FY2020 WSMP Opt In Out Survey'!A2:E145,5,FALSE)</f>
        <v>Opt-out</v>
      </c>
      <c r="D86" s="70">
        <f t="shared" si="18"/>
        <v>0</v>
      </c>
      <c r="E86" s="70">
        <f t="shared" si="19"/>
        <v>0</v>
      </c>
      <c r="F86" s="70">
        <f t="shared" si="20"/>
        <v>0</v>
      </c>
      <c r="G86" s="70">
        <f t="shared" si="21"/>
        <v>0</v>
      </c>
      <c r="H86" s="70">
        <f t="shared" si="22"/>
        <v>0</v>
      </c>
      <c r="I86" s="70">
        <f t="shared" si="23"/>
        <v>0</v>
      </c>
      <c r="J86" s="85">
        <f t="shared" si="24"/>
        <v>0</v>
      </c>
      <c r="K86" s="33">
        <f t="shared" si="25"/>
        <v>0</v>
      </c>
      <c r="XEM86" s="40"/>
    </row>
    <row r="87" spans="1:11 16367:16367" s="3" customFormat="1" x14ac:dyDescent="0.2">
      <c r="A87" s="123">
        <v>3558</v>
      </c>
      <c r="B87" s="27" t="s">
        <v>51</v>
      </c>
      <c r="C87" s="49" t="str">
        <f>VLOOKUP(A87,'FY2020 WSMP Opt In Out Survey'!A2:E145,5,FALSE)</f>
        <v>Opt-out</v>
      </c>
      <c r="D87" s="70">
        <f t="shared" si="18"/>
        <v>0</v>
      </c>
      <c r="E87" s="70">
        <f t="shared" si="19"/>
        <v>0</v>
      </c>
      <c r="F87" s="70">
        <f t="shared" si="20"/>
        <v>0</v>
      </c>
      <c r="G87" s="70">
        <f t="shared" si="21"/>
        <v>0</v>
      </c>
      <c r="H87" s="70">
        <f t="shared" si="22"/>
        <v>0</v>
      </c>
      <c r="I87" s="70">
        <f t="shared" si="23"/>
        <v>0</v>
      </c>
      <c r="J87" s="85">
        <f t="shared" si="24"/>
        <v>0</v>
      </c>
      <c r="K87" s="33">
        <f t="shared" si="25"/>
        <v>0</v>
      </c>
      <c r="XEM87" s="40"/>
    </row>
    <row r="88" spans="1:11 16367:16367" s="3" customFormat="1" x14ac:dyDescent="0.2">
      <c r="A88" s="123">
        <v>309</v>
      </c>
      <c r="B88" s="27" t="s">
        <v>249</v>
      </c>
      <c r="C88" s="49" t="str">
        <f>VLOOKUP(A88,'FY2020 WSMP Opt In Out Survey'!A2:E145,5,FALSE)</f>
        <v>Opt-out</v>
      </c>
      <c r="D88" s="70">
        <f t="shared" si="18"/>
        <v>0</v>
      </c>
      <c r="E88" s="70">
        <f t="shared" si="19"/>
        <v>0</v>
      </c>
      <c r="F88" s="70">
        <f t="shared" si="20"/>
        <v>0</v>
      </c>
      <c r="G88" s="70">
        <f t="shared" si="21"/>
        <v>0</v>
      </c>
      <c r="H88" s="70">
        <f t="shared" si="22"/>
        <v>0</v>
      </c>
      <c r="I88" s="70">
        <f t="shared" si="23"/>
        <v>0</v>
      </c>
      <c r="J88" s="85">
        <f t="shared" si="24"/>
        <v>0</v>
      </c>
      <c r="K88" s="33">
        <f t="shared" si="25"/>
        <v>0</v>
      </c>
      <c r="XEM88" s="40"/>
    </row>
    <row r="89" spans="1:11 16367:16367" s="3" customFormat="1" x14ac:dyDescent="0.2">
      <c r="A89" s="123">
        <v>23154</v>
      </c>
      <c r="B89" s="27" t="s">
        <v>52</v>
      </c>
      <c r="C89" s="49" t="str">
        <f>VLOOKUP(A89,'FY2020 WSMP Opt In Out Survey'!A2:E145,5,FALSE)</f>
        <v>Opt-in</v>
      </c>
      <c r="D89" s="70">
        <f t="shared" si="18"/>
        <v>1313</v>
      </c>
      <c r="E89" s="70">
        <f t="shared" si="19"/>
        <v>304</v>
      </c>
      <c r="F89" s="70">
        <f t="shared" si="20"/>
        <v>326</v>
      </c>
      <c r="G89" s="70">
        <f t="shared" si="21"/>
        <v>630</v>
      </c>
      <c r="H89" s="70">
        <f t="shared" si="22"/>
        <v>315</v>
      </c>
      <c r="I89" s="70">
        <f t="shared" si="23"/>
        <v>1628</v>
      </c>
      <c r="J89" s="85">
        <f t="shared" si="24"/>
        <v>3.8462538007744485E-3</v>
      </c>
      <c r="K89" s="33">
        <f t="shared" si="25"/>
        <v>10019</v>
      </c>
      <c r="XEM89" s="40"/>
    </row>
    <row r="90" spans="1:11 16367:16367" s="3" customFormat="1" x14ac:dyDescent="0.2">
      <c r="A90" s="123">
        <v>307</v>
      </c>
      <c r="B90" s="27" t="s">
        <v>53</v>
      </c>
      <c r="C90" s="49" t="str">
        <f>VLOOKUP(A90,'FY2020 WSMP Opt In Out Survey'!A2:E145,5,FALSE)</f>
        <v>Opt-out</v>
      </c>
      <c r="D90" s="70">
        <f t="shared" si="18"/>
        <v>0</v>
      </c>
      <c r="E90" s="70">
        <f t="shared" si="19"/>
        <v>0</v>
      </c>
      <c r="F90" s="70">
        <f t="shared" si="20"/>
        <v>0</v>
      </c>
      <c r="G90" s="70">
        <f t="shared" si="21"/>
        <v>0</v>
      </c>
      <c r="H90" s="70">
        <f t="shared" si="22"/>
        <v>0</v>
      </c>
      <c r="I90" s="70">
        <f t="shared" si="23"/>
        <v>0</v>
      </c>
      <c r="J90" s="85">
        <f t="shared" si="24"/>
        <v>0</v>
      </c>
      <c r="K90" s="33">
        <f t="shared" si="25"/>
        <v>0</v>
      </c>
      <c r="XEM90" s="40"/>
    </row>
    <row r="91" spans="1:11 16367:16367" s="3" customFormat="1" x14ac:dyDescent="0.2">
      <c r="A91" s="123">
        <v>3596</v>
      </c>
      <c r="B91" s="27" t="s">
        <v>628</v>
      </c>
      <c r="C91" s="49" t="str">
        <f>VLOOKUP(A91,'FY2020 WSMP Opt In Out Survey'!A2:E145,5,FALSE)</f>
        <v>Opt-out</v>
      </c>
      <c r="D91" s="70">
        <f t="shared" si="18"/>
        <v>0</v>
      </c>
      <c r="E91" s="70">
        <f t="shared" si="19"/>
        <v>0</v>
      </c>
      <c r="F91" s="70">
        <f t="shared" si="20"/>
        <v>0</v>
      </c>
      <c r="G91" s="70">
        <f t="shared" si="21"/>
        <v>0</v>
      </c>
      <c r="H91" s="70">
        <f t="shared" si="22"/>
        <v>0</v>
      </c>
      <c r="I91" s="70">
        <f t="shared" si="23"/>
        <v>0</v>
      </c>
      <c r="J91" s="85">
        <f t="shared" si="24"/>
        <v>0</v>
      </c>
      <c r="K91" s="33">
        <f t="shared" si="25"/>
        <v>0</v>
      </c>
      <c r="XEM91" s="40"/>
    </row>
    <row r="92" spans="1:11 16367:16367" s="3" customFormat="1" x14ac:dyDescent="0.2">
      <c r="A92" s="123">
        <v>23413</v>
      </c>
      <c r="B92" s="27" t="s">
        <v>55</v>
      </c>
      <c r="C92" s="49" t="str">
        <f>VLOOKUP(A92,'FY2020 WSMP Opt In Out Survey'!A2:E145,5,FALSE)</f>
        <v>Opt-out</v>
      </c>
      <c r="D92" s="70">
        <f t="shared" si="18"/>
        <v>0</v>
      </c>
      <c r="E92" s="70">
        <f t="shared" si="19"/>
        <v>0</v>
      </c>
      <c r="F92" s="70">
        <f t="shared" si="20"/>
        <v>0</v>
      </c>
      <c r="G92" s="70">
        <f t="shared" si="21"/>
        <v>0</v>
      </c>
      <c r="H92" s="70">
        <f t="shared" si="22"/>
        <v>0</v>
      </c>
      <c r="I92" s="70">
        <f t="shared" si="23"/>
        <v>0</v>
      </c>
      <c r="J92" s="85">
        <f t="shared" si="24"/>
        <v>0</v>
      </c>
      <c r="K92" s="33">
        <f t="shared" si="25"/>
        <v>0</v>
      </c>
      <c r="XEM92" s="40"/>
    </row>
    <row r="93" spans="1:11 16367:16367" s="3" customFormat="1" x14ac:dyDescent="0.2">
      <c r="A93" s="123">
        <v>3600</v>
      </c>
      <c r="B93" s="27" t="s">
        <v>56</v>
      </c>
      <c r="C93" s="49" t="str">
        <f>VLOOKUP(A93,'FY2020 WSMP Opt In Out Survey'!A2:E145,5,FALSE)</f>
        <v>Opt-out</v>
      </c>
      <c r="D93" s="70">
        <f t="shared" si="18"/>
        <v>0</v>
      </c>
      <c r="E93" s="70">
        <f t="shared" si="19"/>
        <v>0</v>
      </c>
      <c r="F93" s="70">
        <f t="shared" si="20"/>
        <v>0</v>
      </c>
      <c r="G93" s="70">
        <f t="shared" si="21"/>
        <v>0</v>
      </c>
      <c r="H93" s="70">
        <f t="shared" si="22"/>
        <v>0</v>
      </c>
      <c r="I93" s="70">
        <f t="shared" si="23"/>
        <v>0</v>
      </c>
      <c r="J93" s="85">
        <f t="shared" si="24"/>
        <v>0</v>
      </c>
      <c r="K93" s="33">
        <f t="shared" si="25"/>
        <v>0</v>
      </c>
      <c r="XEM93" s="40"/>
    </row>
    <row r="94" spans="1:11 16367:16367" s="3" customFormat="1" x14ac:dyDescent="0.2">
      <c r="A94" s="123">
        <v>3601</v>
      </c>
      <c r="B94" s="27" t="s">
        <v>57</v>
      </c>
      <c r="C94" s="49" t="str">
        <f>VLOOKUP(A94,'FY2020 WSMP Opt In Out Survey'!A2:E145,5,FALSE)</f>
        <v>Opt-in</v>
      </c>
      <c r="D94" s="70">
        <f t="shared" si="18"/>
        <v>1530</v>
      </c>
      <c r="E94" s="70">
        <f t="shared" si="19"/>
        <v>346</v>
      </c>
      <c r="F94" s="70">
        <f t="shared" si="20"/>
        <v>361</v>
      </c>
      <c r="G94" s="70">
        <f t="shared" si="21"/>
        <v>707</v>
      </c>
      <c r="H94" s="70">
        <f t="shared" si="22"/>
        <v>354</v>
      </c>
      <c r="I94" s="70">
        <f t="shared" si="23"/>
        <v>1884</v>
      </c>
      <c r="J94" s="85">
        <f t="shared" si="24"/>
        <v>4.4510701232549511E-3</v>
      </c>
      <c r="K94" s="33">
        <f t="shared" si="25"/>
        <v>11595</v>
      </c>
      <c r="XEM94" s="40"/>
    </row>
    <row r="95" spans="1:11 16367:16367" s="3" customFormat="1" x14ac:dyDescent="0.2">
      <c r="A95" s="123">
        <v>3603</v>
      </c>
      <c r="B95" s="56" t="s">
        <v>259</v>
      </c>
      <c r="C95" s="49" t="str">
        <f>VLOOKUP(A95,'FY2020 WSMP Opt In Out Survey'!A2:E145,5,FALSE)</f>
        <v>Opt-out</v>
      </c>
      <c r="D95" s="70">
        <f t="shared" si="18"/>
        <v>0</v>
      </c>
      <c r="E95" s="70">
        <f t="shared" si="19"/>
        <v>0</v>
      </c>
      <c r="F95" s="70">
        <f t="shared" si="20"/>
        <v>0</v>
      </c>
      <c r="G95" s="70">
        <f t="shared" si="21"/>
        <v>0</v>
      </c>
      <c r="H95" s="70">
        <f t="shared" si="22"/>
        <v>0</v>
      </c>
      <c r="I95" s="70">
        <f t="shared" si="23"/>
        <v>0</v>
      </c>
      <c r="J95" s="85">
        <f t="shared" si="24"/>
        <v>0</v>
      </c>
      <c r="K95" s="33">
        <f t="shared" si="25"/>
        <v>0</v>
      </c>
      <c r="XEM95" s="40"/>
    </row>
    <row r="96" spans="1:11 16367:16367" s="3" customFormat="1" x14ac:dyDescent="0.2">
      <c r="A96" s="123">
        <v>9163</v>
      </c>
      <c r="B96" s="27" t="s">
        <v>58</v>
      </c>
      <c r="C96" s="49" t="str">
        <f>VLOOKUP(A96,'FY2020 WSMP Opt In Out Survey'!A2:E145,5,FALSE)</f>
        <v>Opt-out</v>
      </c>
      <c r="D96" s="70">
        <f t="shared" si="18"/>
        <v>0</v>
      </c>
      <c r="E96" s="70">
        <f t="shared" si="19"/>
        <v>0</v>
      </c>
      <c r="F96" s="70">
        <f t="shared" si="20"/>
        <v>0</v>
      </c>
      <c r="G96" s="70">
        <f t="shared" si="21"/>
        <v>0</v>
      </c>
      <c r="H96" s="70">
        <f t="shared" si="22"/>
        <v>0</v>
      </c>
      <c r="I96" s="70">
        <f t="shared" si="23"/>
        <v>0</v>
      </c>
      <c r="J96" s="85">
        <f t="shared" si="24"/>
        <v>0</v>
      </c>
      <c r="K96" s="33">
        <f t="shared" si="25"/>
        <v>0</v>
      </c>
      <c r="XEM96" s="40"/>
    </row>
    <row r="97" spans="1:11 16367:16367" s="3" customFormat="1" x14ac:dyDescent="0.2">
      <c r="A97" s="123">
        <v>3609</v>
      </c>
      <c r="B97" s="27" t="s">
        <v>907</v>
      </c>
      <c r="C97" s="49" t="str">
        <f>VLOOKUP(A97,'FY2020 WSMP Opt In Out Survey'!A2:E145,5,FALSE)</f>
        <v>Opt-in</v>
      </c>
      <c r="D97" s="70">
        <f t="shared" si="18"/>
        <v>6046</v>
      </c>
      <c r="E97" s="70">
        <f t="shared" si="19"/>
        <v>3590</v>
      </c>
      <c r="F97" s="70">
        <f t="shared" si="20"/>
        <v>3148</v>
      </c>
      <c r="G97" s="70">
        <f t="shared" si="21"/>
        <v>6738</v>
      </c>
      <c r="H97" s="70">
        <f t="shared" si="22"/>
        <v>3369</v>
      </c>
      <c r="I97" s="70">
        <f t="shared" si="23"/>
        <v>9415</v>
      </c>
      <c r="J97" s="85">
        <f t="shared" si="24"/>
        <v>2.2243537797476308E-2</v>
      </c>
      <c r="K97" s="33">
        <f t="shared" si="25"/>
        <v>57944</v>
      </c>
      <c r="XEM97" s="40"/>
    </row>
    <row r="98" spans="1:11 16367:16367" s="3" customFormat="1" x14ac:dyDescent="0.2">
      <c r="A98" s="123">
        <v>3608</v>
      </c>
      <c r="B98" s="27" t="s">
        <v>60</v>
      </c>
      <c r="C98" s="49" t="str">
        <f>VLOOKUP(A98,'FY2020 WSMP Opt In Out Survey'!A2:E145,5,FALSE)</f>
        <v>Opt-out</v>
      </c>
      <c r="D98" s="70">
        <f t="shared" si="18"/>
        <v>0</v>
      </c>
      <c r="E98" s="70">
        <f t="shared" si="19"/>
        <v>0</v>
      </c>
      <c r="F98" s="70">
        <f t="shared" si="20"/>
        <v>0</v>
      </c>
      <c r="G98" s="70">
        <f t="shared" si="21"/>
        <v>0</v>
      </c>
      <c r="H98" s="70">
        <f t="shared" si="22"/>
        <v>0</v>
      </c>
      <c r="I98" s="70">
        <f t="shared" si="23"/>
        <v>0</v>
      </c>
      <c r="J98" s="85">
        <f t="shared" si="24"/>
        <v>0</v>
      </c>
      <c r="K98" s="33">
        <f t="shared" si="25"/>
        <v>0</v>
      </c>
      <c r="XEM98" s="40"/>
    </row>
    <row r="99" spans="1:11 16367:16367" s="3" customFormat="1" x14ac:dyDescent="0.2">
      <c r="A99" s="123">
        <v>3611</v>
      </c>
      <c r="B99" s="27" t="s">
        <v>260</v>
      </c>
      <c r="C99" s="49" t="str">
        <f>VLOOKUP(A99,'FY2020 WSMP Opt In Out Survey'!A2:E145,5,FALSE)</f>
        <v>Opt-out</v>
      </c>
      <c r="D99" s="70">
        <f t="shared" si="18"/>
        <v>0</v>
      </c>
      <c r="E99" s="70">
        <f t="shared" si="19"/>
        <v>0</v>
      </c>
      <c r="F99" s="70">
        <f t="shared" si="20"/>
        <v>0</v>
      </c>
      <c r="G99" s="70">
        <f t="shared" si="21"/>
        <v>0</v>
      </c>
      <c r="H99" s="70">
        <f t="shared" si="22"/>
        <v>0</v>
      </c>
      <c r="I99" s="70">
        <f t="shared" si="23"/>
        <v>0</v>
      </c>
      <c r="J99" s="85">
        <f t="shared" si="24"/>
        <v>0</v>
      </c>
      <c r="K99" s="33">
        <f t="shared" si="25"/>
        <v>0</v>
      </c>
      <c r="XEM99" s="40"/>
    </row>
    <row r="100" spans="1:11 16367:16367" s="3" customFormat="1" x14ac:dyDescent="0.2">
      <c r="A100" s="123">
        <v>31034</v>
      </c>
      <c r="B100" s="27" t="s">
        <v>61</v>
      </c>
      <c r="C100" s="49" t="str">
        <f>VLOOKUP(A100,'FY2020 WSMP Opt In Out Survey'!A2:E145,5,FALSE)</f>
        <v>Opt-in</v>
      </c>
      <c r="D100" s="70">
        <f t="shared" si="18"/>
        <v>10224</v>
      </c>
      <c r="E100" s="70">
        <f t="shared" si="19"/>
        <v>3702</v>
      </c>
      <c r="F100" s="70">
        <f t="shared" si="20"/>
        <v>2973</v>
      </c>
      <c r="G100" s="70">
        <f t="shared" si="21"/>
        <v>6675</v>
      </c>
      <c r="H100" s="70">
        <f t="shared" si="22"/>
        <v>3338</v>
      </c>
      <c r="I100" s="70">
        <f t="shared" si="23"/>
        <v>13562</v>
      </c>
      <c r="J100" s="85">
        <f t="shared" si="24"/>
        <v>3.2041089708908517E-2</v>
      </c>
      <c r="K100" s="33">
        <f t="shared" si="25"/>
        <v>83467</v>
      </c>
      <c r="XEM100" s="40"/>
    </row>
    <row r="101" spans="1:11 16367:16367" s="3" customFormat="1" x14ac:dyDescent="0.2">
      <c r="A101" s="123">
        <v>3614</v>
      </c>
      <c r="B101" s="27" t="s">
        <v>62</v>
      </c>
      <c r="C101" s="49" t="str">
        <f>VLOOKUP(A101,'FY2020 WSMP Opt In Out Survey'!A2:E145,5,FALSE)</f>
        <v>Opt-in</v>
      </c>
      <c r="D101" s="70">
        <f t="shared" si="18"/>
        <v>2140</v>
      </c>
      <c r="E101" s="70">
        <f t="shared" si="19"/>
        <v>594</v>
      </c>
      <c r="F101" s="70">
        <f t="shared" si="20"/>
        <v>682</v>
      </c>
      <c r="G101" s="70">
        <f t="shared" si="21"/>
        <v>1276</v>
      </c>
      <c r="H101" s="70">
        <f t="shared" si="22"/>
        <v>638</v>
      </c>
      <c r="I101" s="70">
        <f t="shared" si="23"/>
        <v>2778</v>
      </c>
      <c r="J101" s="85">
        <f t="shared" si="24"/>
        <v>6.563202124417333E-3</v>
      </c>
      <c r="K101" s="33">
        <f t="shared" si="25"/>
        <v>17097</v>
      </c>
      <c r="XEM101" s="40"/>
    </row>
    <row r="102" spans="1:11 16367:16367" s="3" customFormat="1" x14ac:dyDescent="0.2">
      <c r="A102" s="123">
        <v>3626</v>
      </c>
      <c r="B102" s="27" t="s">
        <v>63</v>
      </c>
      <c r="C102" s="49" t="str">
        <f>VLOOKUP(A102,'FY2020 WSMP Opt In Out Survey'!A2:E145,5,FALSE)</f>
        <v>Opt-in</v>
      </c>
      <c r="D102" s="70">
        <f t="shared" si="18"/>
        <v>11092</v>
      </c>
      <c r="E102" s="70">
        <f t="shared" si="19"/>
        <v>5715</v>
      </c>
      <c r="F102" s="70">
        <f t="shared" si="20"/>
        <v>6636</v>
      </c>
      <c r="G102" s="70">
        <f t="shared" si="21"/>
        <v>12351</v>
      </c>
      <c r="H102" s="70">
        <f t="shared" si="22"/>
        <v>6176</v>
      </c>
      <c r="I102" s="70">
        <f t="shared" si="23"/>
        <v>17268</v>
      </c>
      <c r="J102" s="85">
        <f t="shared" si="24"/>
        <v>4.0796751002317673E-2</v>
      </c>
      <c r="K102" s="33">
        <f t="shared" si="25"/>
        <v>106275</v>
      </c>
      <c r="XEM102" s="40"/>
    </row>
    <row r="103" spans="1:11 16367:16367" s="3" customFormat="1" x14ac:dyDescent="0.2">
      <c r="A103" s="123">
        <v>3627</v>
      </c>
      <c r="B103" s="27" t="s">
        <v>65</v>
      </c>
      <c r="C103" s="49" t="str">
        <f>VLOOKUP(A103,'FY2020 WSMP Opt In Out Survey'!A2:E145,5,FALSE)</f>
        <v>Opt-in</v>
      </c>
      <c r="D103" s="70">
        <f t="shared" si="18"/>
        <v>1502</v>
      </c>
      <c r="E103" s="70">
        <f t="shared" si="19"/>
        <v>720</v>
      </c>
      <c r="F103" s="70">
        <f t="shared" si="20"/>
        <v>896</v>
      </c>
      <c r="G103" s="70">
        <f>E103+F103</f>
        <v>1616</v>
      </c>
      <c r="H103" s="70">
        <f t="shared" si="22"/>
        <v>808</v>
      </c>
      <c r="I103" s="70">
        <f>D103+H103</f>
        <v>2310</v>
      </c>
      <c r="J103" s="85">
        <f t="shared" si="24"/>
        <v>5.4575222848826628E-3</v>
      </c>
      <c r="K103" s="33">
        <f t="shared" si="25"/>
        <v>14216</v>
      </c>
      <c r="XEM103" s="40"/>
    </row>
    <row r="104" spans="1:11 16367:16367" s="3" customFormat="1" x14ac:dyDescent="0.2">
      <c r="A104" s="123">
        <v>3628</v>
      </c>
      <c r="B104" s="27" t="s">
        <v>64</v>
      </c>
      <c r="C104" s="49" t="str">
        <f>VLOOKUP(A104,'FY2020 WSMP Opt In Out Survey'!A2:E145,5,FALSE)</f>
        <v>Opt-out</v>
      </c>
      <c r="D104" s="70">
        <f t="shared" si="18"/>
        <v>0</v>
      </c>
      <c r="E104" s="70">
        <f t="shared" si="19"/>
        <v>0</v>
      </c>
      <c r="F104" s="70">
        <f t="shared" si="20"/>
        <v>0</v>
      </c>
      <c r="G104" s="70">
        <f t="shared" si="21"/>
        <v>0</v>
      </c>
      <c r="H104" s="70">
        <f t="shared" si="22"/>
        <v>0</v>
      </c>
      <c r="I104" s="70">
        <f t="shared" si="23"/>
        <v>0</v>
      </c>
      <c r="J104" s="85">
        <f t="shared" si="24"/>
        <v>0</v>
      </c>
      <c r="K104" s="33">
        <f t="shared" si="25"/>
        <v>0</v>
      </c>
      <c r="XEM104" s="40"/>
    </row>
    <row r="105" spans="1:11 16367:16367" s="3" customFormat="1" x14ac:dyDescent="0.2">
      <c r="A105" s="123">
        <v>3643</v>
      </c>
      <c r="B105" s="27" t="s">
        <v>66</v>
      </c>
      <c r="C105" s="49" t="str">
        <f>VLOOKUP(A105,'FY2020 WSMP Opt In Out Survey'!A2:E145,5,FALSE)</f>
        <v>Opt-in</v>
      </c>
      <c r="D105" s="70">
        <f t="shared" si="18"/>
        <v>2033</v>
      </c>
      <c r="E105" s="70">
        <f t="shared" si="19"/>
        <v>854</v>
      </c>
      <c r="F105" s="70">
        <f t="shared" si="20"/>
        <v>702</v>
      </c>
      <c r="G105" s="70">
        <f t="shared" si="21"/>
        <v>1556</v>
      </c>
      <c r="H105" s="70">
        <f t="shared" si="22"/>
        <v>778</v>
      </c>
      <c r="I105" s="70">
        <f t="shared" si="23"/>
        <v>2811</v>
      </c>
      <c r="J105" s="85">
        <f t="shared" si="24"/>
        <v>6.6411667284870853E-3</v>
      </c>
      <c r="K105" s="33">
        <f t="shared" si="25"/>
        <v>17300</v>
      </c>
      <c r="XEM105" s="40"/>
    </row>
    <row r="106" spans="1:11 16367:16367" s="3" customFormat="1" x14ac:dyDescent="0.2">
      <c r="A106" s="123">
        <v>3572</v>
      </c>
      <c r="B106" s="27" t="s">
        <v>67</v>
      </c>
      <c r="C106" s="49" t="str">
        <f>VLOOKUP(A106,'FY2020 WSMP Opt In Out Survey'!A2:E145,5,FALSE)</f>
        <v>Opt-out</v>
      </c>
      <c r="D106" s="70">
        <f t="shared" si="18"/>
        <v>0</v>
      </c>
      <c r="E106" s="70">
        <f t="shared" si="19"/>
        <v>0</v>
      </c>
      <c r="F106" s="70">
        <f t="shared" si="20"/>
        <v>0</v>
      </c>
      <c r="G106" s="70">
        <f t="shared" si="21"/>
        <v>0</v>
      </c>
      <c r="H106" s="70">
        <f t="shared" si="22"/>
        <v>0</v>
      </c>
      <c r="I106" s="70">
        <f t="shared" si="23"/>
        <v>0</v>
      </c>
      <c r="J106" s="85">
        <f t="shared" si="24"/>
        <v>0</v>
      </c>
      <c r="K106" s="33">
        <f t="shared" si="25"/>
        <v>0</v>
      </c>
      <c r="XEM106" s="40"/>
    </row>
    <row r="107" spans="1:11 16367:16367" s="3" customFormat="1" x14ac:dyDescent="0.2">
      <c r="A107" s="123">
        <v>3648</v>
      </c>
      <c r="B107" s="27" t="s">
        <v>68</v>
      </c>
      <c r="C107" s="49" t="str">
        <f>VLOOKUP(A107,'FY2020 WSMP Opt In Out Survey'!A2:E145,5,FALSE)</f>
        <v>Opt-out</v>
      </c>
      <c r="D107" s="70">
        <f t="shared" si="18"/>
        <v>0</v>
      </c>
      <c r="E107" s="70">
        <f t="shared" si="19"/>
        <v>0</v>
      </c>
      <c r="F107" s="70">
        <f t="shared" si="20"/>
        <v>0</v>
      </c>
      <c r="G107" s="70">
        <f t="shared" si="21"/>
        <v>0</v>
      </c>
      <c r="H107" s="70">
        <f t="shared" si="22"/>
        <v>0</v>
      </c>
      <c r="I107" s="70">
        <f t="shared" si="23"/>
        <v>0</v>
      </c>
      <c r="J107" s="85">
        <f t="shared" si="24"/>
        <v>0</v>
      </c>
      <c r="K107" s="33">
        <f t="shared" si="25"/>
        <v>0</v>
      </c>
      <c r="XEM107" s="40"/>
    </row>
    <row r="108" spans="1:11 16367:16367" s="3" customFormat="1" x14ac:dyDescent="0.2">
      <c r="A108" s="123">
        <v>10060</v>
      </c>
      <c r="B108" s="27" t="s">
        <v>69</v>
      </c>
      <c r="C108" s="49" t="str">
        <f>VLOOKUP(A108,'FY2020 WSMP Opt In Out Survey'!A2:E145,5,FALSE)</f>
        <v>Opt-out</v>
      </c>
      <c r="D108" s="70">
        <f t="shared" si="18"/>
        <v>0</v>
      </c>
      <c r="E108" s="70">
        <f t="shared" si="19"/>
        <v>0</v>
      </c>
      <c r="F108" s="70">
        <f t="shared" si="20"/>
        <v>0</v>
      </c>
      <c r="G108" s="70">
        <f t="shared" si="21"/>
        <v>0</v>
      </c>
      <c r="H108" s="70">
        <f t="shared" si="22"/>
        <v>0</v>
      </c>
      <c r="I108" s="70">
        <f t="shared" si="23"/>
        <v>0</v>
      </c>
      <c r="J108" s="85">
        <f t="shared" si="24"/>
        <v>0</v>
      </c>
      <c r="K108" s="33">
        <f t="shared" si="25"/>
        <v>0</v>
      </c>
      <c r="XEM108" s="40"/>
    </row>
    <row r="109" spans="1:11 16367:16367" s="3" customFormat="1" x14ac:dyDescent="0.2">
      <c r="A109" s="123">
        <v>3662</v>
      </c>
      <c r="B109" s="27" t="s">
        <v>261</v>
      </c>
      <c r="C109" s="49" t="str">
        <f>VLOOKUP(A109,'FY2020 WSMP Opt In Out Survey'!A2:E145,5,FALSE)</f>
        <v>Opt-out</v>
      </c>
      <c r="D109" s="70">
        <f t="shared" si="18"/>
        <v>0</v>
      </c>
      <c r="E109" s="70">
        <f t="shared" si="19"/>
        <v>0</v>
      </c>
      <c r="F109" s="70">
        <f t="shared" si="20"/>
        <v>0</v>
      </c>
      <c r="G109" s="70">
        <f t="shared" si="21"/>
        <v>0</v>
      </c>
      <c r="H109" s="70">
        <f t="shared" si="22"/>
        <v>0</v>
      </c>
      <c r="I109" s="70">
        <f t="shared" si="23"/>
        <v>0</v>
      </c>
      <c r="J109" s="85">
        <f t="shared" si="24"/>
        <v>0</v>
      </c>
      <c r="K109" s="33">
        <f t="shared" si="25"/>
        <v>0</v>
      </c>
      <c r="XEM109" s="40"/>
    </row>
    <row r="110" spans="1:11 16367:16367" s="45" customFormat="1" x14ac:dyDescent="0.2">
      <c r="A110" s="123">
        <v>3664</v>
      </c>
      <c r="B110" s="56" t="s">
        <v>262</v>
      </c>
      <c r="C110" s="49" t="str">
        <f>VLOOKUP(A110,'FY2020 WSMP Opt In Out Survey'!A2:E145,5,FALSE)</f>
        <v>Opt-out</v>
      </c>
      <c r="D110" s="70">
        <f t="shared" si="18"/>
        <v>0</v>
      </c>
      <c r="E110" s="70">
        <f t="shared" si="19"/>
        <v>0</v>
      </c>
      <c r="F110" s="70">
        <f t="shared" si="20"/>
        <v>0</v>
      </c>
      <c r="G110" s="70">
        <f t="shared" si="21"/>
        <v>0</v>
      </c>
      <c r="H110" s="70">
        <f t="shared" si="22"/>
        <v>0</v>
      </c>
      <c r="I110" s="70">
        <f t="shared" si="23"/>
        <v>0</v>
      </c>
      <c r="J110" s="85">
        <f t="shared" si="24"/>
        <v>0</v>
      </c>
      <c r="K110" s="33">
        <f t="shared" si="25"/>
        <v>0</v>
      </c>
      <c r="XEM110" s="44"/>
    </row>
    <row r="111" spans="1:11 16367:16367" s="45" customFormat="1" x14ac:dyDescent="0.2">
      <c r="A111" s="123">
        <v>9549</v>
      </c>
      <c r="B111" s="56" t="s">
        <v>263</v>
      </c>
      <c r="C111" s="49" t="str">
        <f>VLOOKUP(A111,'FY2020 WSMP Opt In Out Survey'!A2:E145,5,FALSE)</f>
        <v>Opt-out</v>
      </c>
      <c r="D111" s="70">
        <f t="shared" si="18"/>
        <v>0</v>
      </c>
      <c r="E111" s="70">
        <f t="shared" si="19"/>
        <v>0</v>
      </c>
      <c r="F111" s="70">
        <f t="shared" si="20"/>
        <v>0</v>
      </c>
      <c r="G111" s="70">
        <f t="shared" si="21"/>
        <v>0</v>
      </c>
      <c r="H111" s="70">
        <f t="shared" si="22"/>
        <v>0</v>
      </c>
      <c r="I111" s="70">
        <f t="shared" si="23"/>
        <v>0</v>
      </c>
      <c r="J111" s="85">
        <f t="shared" si="24"/>
        <v>0</v>
      </c>
      <c r="K111" s="33">
        <f t="shared" si="25"/>
        <v>0</v>
      </c>
      <c r="XEM111" s="44"/>
    </row>
    <row r="112" spans="1:11 16367:16367" ht="15" thickBot="1" x14ac:dyDescent="0.25">
      <c r="A112" s="124">
        <v>3668</v>
      </c>
      <c r="B112" s="41" t="s">
        <v>70</v>
      </c>
      <c r="C112" s="51" t="str">
        <f>VLOOKUP(A112,'FY2020 WSMP Opt In Out Survey'!A2:E145,5,FALSE)</f>
        <v>Opt-out</v>
      </c>
      <c r="D112" s="69">
        <f t="shared" si="18"/>
        <v>0</v>
      </c>
      <c r="E112" s="69">
        <f t="shared" si="19"/>
        <v>0</v>
      </c>
      <c r="F112" s="69">
        <f t="shared" si="20"/>
        <v>0</v>
      </c>
      <c r="G112" s="69">
        <f t="shared" si="21"/>
        <v>0</v>
      </c>
      <c r="H112" s="73">
        <f t="shared" si="22"/>
        <v>0</v>
      </c>
      <c r="I112" s="73">
        <f t="shared" si="23"/>
        <v>0</v>
      </c>
      <c r="J112" s="90">
        <f t="shared" si="24"/>
        <v>0</v>
      </c>
      <c r="K112" s="26">
        <f t="shared" si="25"/>
        <v>0</v>
      </c>
    </row>
    <row r="113" spans="1:11" ht="15" thickTop="1" x14ac:dyDescent="0.2">
      <c r="A113" s="28"/>
      <c r="B113" s="27"/>
      <c r="C113" s="27"/>
      <c r="D113" s="74">
        <f t="shared" ref="D113:J113" si="26">SUM(D59:D112)</f>
        <v>101204</v>
      </c>
      <c r="E113" s="74">
        <f t="shared" si="26"/>
        <v>47702</v>
      </c>
      <c r="F113" s="74">
        <f t="shared" si="26"/>
        <v>53301</v>
      </c>
      <c r="G113" s="74">
        <f t="shared" si="26"/>
        <v>101003</v>
      </c>
      <c r="H113" s="74">
        <f t="shared" si="26"/>
        <v>50506</v>
      </c>
      <c r="I113" s="74">
        <f>SUM(I59:I112)</f>
        <v>151710</v>
      </c>
      <c r="J113" s="86">
        <f t="shared" si="26"/>
        <v>0.35842454798248868</v>
      </c>
      <c r="K113" s="97">
        <f>SUM(K59:K112)</f>
        <v>933686</v>
      </c>
    </row>
    <row r="114" spans="1:11" ht="15" customHeight="1" x14ac:dyDescent="0.2">
      <c r="A114" s="29" t="s">
        <v>71</v>
      </c>
      <c r="B114" s="30"/>
      <c r="C114" s="30"/>
      <c r="D114" s="72"/>
      <c r="E114" s="72"/>
      <c r="F114" s="72"/>
      <c r="G114" s="72"/>
      <c r="H114" s="72"/>
      <c r="I114" s="72"/>
      <c r="J114" s="72"/>
      <c r="K114" s="32"/>
    </row>
    <row r="115" spans="1:11" x14ac:dyDescent="0.2">
      <c r="A115" s="123">
        <v>36273</v>
      </c>
      <c r="B115" s="18" t="s">
        <v>72</v>
      </c>
      <c r="C115" s="50" t="str">
        <f>VLOOKUP(A115,'FY2020 WSMP Opt In Out Survey'!A2:E145,5,FALSE)</f>
        <v>Opt-out</v>
      </c>
      <c r="D115" s="68">
        <f>IF(IFERROR(SEARCH("In",$C115),0),VLOOKUP(A115,FY17Enrollment,5,FALSE),0)</f>
        <v>0</v>
      </c>
      <c r="E115" s="68">
        <f>IF(IFERROR(SEARCH("In",$C115),0),VLOOKUP(A115,FY17Enrollment,4,FALSE),0)</f>
        <v>0</v>
      </c>
      <c r="F115" s="68">
        <f>IF(IFERROR(SEARCH("In",$C115),0),VLOOKUP(A115,FY17Enrollment,3,FALSE),0)</f>
        <v>0</v>
      </c>
      <c r="G115" s="68">
        <f>E115+F115</f>
        <v>0</v>
      </c>
      <c r="H115" s="70">
        <f t="shared" ref="H115:H117" si="27">ROUND(G115*0.5,0)</f>
        <v>0</v>
      </c>
      <c r="I115" s="70">
        <f t="shared" ref="I115:I117" si="28">D115+H115</f>
        <v>0</v>
      </c>
      <c r="J115" s="85">
        <f t="shared" ref="J115:J117" si="29">I115/$I$169</f>
        <v>0</v>
      </c>
      <c r="K115" s="33">
        <f>ROUNDDOWN($C$4*J115,0)</f>
        <v>0</v>
      </c>
    </row>
    <row r="116" spans="1:11" x14ac:dyDescent="0.2">
      <c r="A116" s="123">
        <v>23582</v>
      </c>
      <c r="B116" s="18" t="s">
        <v>73</v>
      </c>
      <c r="C116" s="50" t="str">
        <f>VLOOKUP(A116,'FY2020 WSMP Opt In Out Survey'!A2:E145,5,FALSE)</f>
        <v>Opt-out</v>
      </c>
      <c r="D116" s="68">
        <f>IF(IFERROR(SEARCH("In",$C116),0),VLOOKUP(A116,FY17Enrollment,5,FALSE),0)</f>
        <v>0</v>
      </c>
      <c r="E116" s="68">
        <f>IF(IFERROR(SEARCH("In",$C116),0),VLOOKUP(A116,FY17Enrollment,4,FALSE),0)</f>
        <v>0</v>
      </c>
      <c r="F116" s="68">
        <f>IF(IFERROR(SEARCH("In",$C116),0),VLOOKUP(A116,FY17Enrollment,3,FALSE),0)</f>
        <v>0</v>
      </c>
      <c r="G116" s="68">
        <f t="shared" ref="G116:G117" si="30">E116+F116</f>
        <v>0</v>
      </c>
      <c r="H116" s="70">
        <f t="shared" si="27"/>
        <v>0</v>
      </c>
      <c r="I116" s="70">
        <f t="shared" si="28"/>
        <v>0</v>
      </c>
      <c r="J116" s="85">
        <f t="shared" si="29"/>
        <v>0</v>
      </c>
      <c r="K116" s="33">
        <f t="shared" ref="K116:K117" si="31">ROUNDDOWN($C$4*J116,0)</f>
        <v>0</v>
      </c>
    </row>
    <row r="117" spans="1:11" ht="15" thickBot="1" x14ac:dyDescent="0.25">
      <c r="A117" s="124">
        <v>23485</v>
      </c>
      <c r="B117" s="41" t="s">
        <v>74</v>
      </c>
      <c r="C117" s="54" t="str">
        <f>VLOOKUP(A117,'FY2020 WSMP Opt In Out Survey'!A2:E145,5,FALSE)</f>
        <v>Opt-out</v>
      </c>
      <c r="D117" s="69">
        <f>IF(IFERROR(SEARCH("In",$C117),0),VLOOKUP(A117,FY17Enrollment,5,FALSE),0)</f>
        <v>0</v>
      </c>
      <c r="E117" s="69">
        <f>IF(IFERROR(SEARCH("In",$C117),0),VLOOKUP(A117,FY17Enrollment,4,FALSE),0)</f>
        <v>0</v>
      </c>
      <c r="F117" s="69">
        <f>IF(IFERROR(SEARCH("In",$C117),0),VLOOKUP(A117,FY17Enrollment,3,FALSE),0)</f>
        <v>0</v>
      </c>
      <c r="G117" s="69">
        <f t="shared" si="30"/>
        <v>0</v>
      </c>
      <c r="H117" s="73">
        <f t="shared" si="27"/>
        <v>0</v>
      </c>
      <c r="I117" s="73">
        <f t="shared" si="28"/>
        <v>0</v>
      </c>
      <c r="J117" s="90">
        <f t="shared" si="29"/>
        <v>0</v>
      </c>
      <c r="K117" s="26">
        <f t="shared" si="31"/>
        <v>0</v>
      </c>
    </row>
    <row r="118" spans="1:11" ht="15" thickTop="1" x14ac:dyDescent="0.2">
      <c r="A118" s="28"/>
      <c r="B118" s="27"/>
      <c r="C118" s="27"/>
      <c r="D118" s="74">
        <f>SUM(D115:D117)</f>
        <v>0</v>
      </c>
      <c r="E118" s="74">
        <f t="shared" ref="E118:J118" si="32">SUM(E115:E117)</f>
        <v>0</v>
      </c>
      <c r="F118" s="74">
        <f t="shared" si="32"/>
        <v>0</v>
      </c>
      <c r="G118" s="74">
        <f t="shared" si="32"/>
        <v>0</v>
      </c>
      <c r="H118" s="74">
        <f t="shared" si="32"/>
        <v>0</v>
      </c>
      <c r="I118" s="74">
        <f>SUM(I115:I117)</f>
        <v>0</v>
      </c>
      <c r="J118" s="86">
        <f t="shared" si="32"/>
        <v>0</v>
      </c>
      <c r="K118" s="47">
        <f>SUM(K115:K117)</f>
        <v>0</v>
      </c>
    </row>
    <row r="119" spans="1:11" ht="15" customHeight="1" x14ac:dyDescent="0.2">
      <c r="A119" s="29" t="s">
        <v>75</v>
      </c>
      <c r="B119" s="30"/>
      <c r="C119" s="30"/>
      <c r="D119" s="72"/>
      <c r="E119" s="72"/>
      <c r="F119" s="72"/>
      <c r="G119" s="72"/>
      <c r="H119" s="72"/>
      <c r="I119" s="72"/>
      <c r="J119" s="72"/>
      <c r="K119" s="32"/>
    </row>
    <row r="120" spans="1:11" ht="15" thickBot="1" x14ac:dyDescent="0.25">
      <c r="A120" s="124">
        <v>3634</v>
      </c>
      <c r="B120" s="41" t="s">
        <v>76</v>
      </c>
      <c r="C120" s="51" t="str">
        <f>VLOOKUP(A120,'FY2020 WSMP Opt In Out Survey'!A2:E145,5,FALSE)</f>
        <v>Opt-in</v>
      </c>
      <c r="D120" s="69">
        <f>IF(IFERROR(SEARCH("In",$C120),0),VLOOKUP(A120,FY17Enrollment,5,FALSE),0)</f>
        <v>5107</v>
      </c>
      <c r="E120" s="69">
        <f>IF(IFERROR(SEARCH("In",$C120),0),VLOOKUP(A120,FY17Enrollment,4,FALSE),0)</f>
        <v>1538</v>
      </c>
      <c r="F120" s="69">
        <f>IF(IFERROR(SEARCH("In",$C120),0),VLOOKUP(A120,FY17Enrollment,3,FALSE),0)</f>
        <v>1107</v>
      </c>
      <c r="G120" s="69">
        <f>E120+F120</f>
        <v>2645</v>
      </c>
      <c r="H120" s="73">
        <f t="shared" ref="H120" si="33">ROUND(G120*0.5,0)</f>
        <v>1323</v>
      </c>
      <c r="I120" s="73">
        <f>D120+H120</f>
        <v>6430</v>
      </c>
      <c r="J120" s="90">
        <f>I120/$I$169</f>
        <v>1.5191284974803258E-2</v>
      </c>
      <c r="K120" s="26">
        <f>ROUNDDOWN($C$4*J120,0)</f>
        <v>39573</v>
      </c>
    </row>
    <row r="121" spans="1:11" ht="15" thickTop="1" x14ac:dyDescent="0.2">
      <c r="A121" s="28"/>
      <c r="B121" s="27"/>
      <c r="C121" s="27"/>
      <c r="D121" s="74">
        <f t="shared" ref="D121:G121" si="34">SUM(D120:D120)</f>
        <v>5107</v>
      </c>
      <c r="E121" s="74">
        <f t="shared" si="34"/>
        <v>1538</v>
      </c>
      <c r="F121" s="74">
        <f t="shared" si="34"/>
        <v>1107</v>
      </c>
      <c r="G121" s="74">
        <f t="shared" si="34"/>
        <v>2645</v>
      </c>
      <c r="H121" s="74">
        <f>SUM(H120:H120)</f>
        <v>1323</v>
      </c>
      <c r="I121" s="74">
        <f>SUM(I120:I120)</f>
        <v>6430</v>
      </c>
      <c r="J121" s="86">
        <f>SUM(J120:J120)</f>
        <v>1.5191284974803258E-2</v>
      </c>
      <c r="K121" s="31">
        <f>SUM(K120)</f>
        <v>39573</v>
      </c>
    </row>
    <row r="122" spans="1:11" ht="15" customHeight="1" x14ac:dyDescent="0.2">
      <c r="A122" s="29" t="s">
        <v>77</v>
      </c>
      <c r="B122" s="30"/>
      <c r="C122" s="30"/>
      <c r="D122" s="72"/>
      <c r="E122" s="72"/>
      <c r="F122" s="72"/>
      <c r="G122" s="72"/>
      <c r="H122" s="72"/>
      <c r="I122" s="72"/>
      <c r="J122" s="72"/>
      <c r="K122" s="32"/>
    </row>
    <row r="123" spans="1:11" ht="15" thickBot="1" x14ac:dyDescent="0.25">
      <c r="A123" s="124">
        <v>3579</v>
      </c>
      <c r="B123" s="41" t="s">
        <v>78</v>
      </c>
      <c r="C123" s="51" t="str">
        <f>VLOOKUP(A123,'FY2020 WSMP Opt In Out Survey'!A2:E145,5,FALSE)</f>
        <v>Opt-out</v>
      </c>
      <c r="D123" s="69">
        <f>IF(IFERROR(SEARCH("In",$C123),0),VLOOKUP(A123,FY17Enrollment,5,FALSE),0)</f>
        <v>0</v>
      </c>
      <c r="E123" s="69">
        <f>IF(IFERROR(SEARCH("In",$C123),0),VLOOKUP(A123,FY17Enrollment,4,FALSE),0)</f>
        <v>0</v>
      </c>
      <c r="F123" s="69">
        <f>IF(IFERROR(SEARCH("In",$C123),0),VLOOKUP(A123,FY17Enrollment,3,FALSE),0)</f>
        <v>0</v>
      </c>
      <c r="G123" s="69">
        <f>E123+F123</f>
        <v>0</v>
      </c>
      <c r="H123" s="73">
        <f>G123*0.5</f>
        <v>0</v>
      </c>
      <c r="I123" s="73">
        <f>D123+H123</f>
        <v>0</v>
      </c>
      <c r="J123" s="90">
        <f>I123/$I$169</f>
        <v>0</v>
      </c>
      <c r="K123" s="35">
        <f>ROUNDDOWN($C$4*J123,0)</f>
        <v>0</v>
      </c>
    </row>
    <row r="124" spans="1:11" ht="15" thickTop="1" x14ac:dyDescent="0.2">
      <c r="A124" s="28"/>
      <c r="B124" s="27"/>
      <c r="C124" s="27"/>
      <c r="D124" s="74">
        <f t="shared" ref="D124:G124" si="35">SUM(D123)</f>
        <v>0</v>
      </c>
      <c r="E124" s="74">
        <f t="shared" si="35"/>
        <v>0</v>
      </c>
      <c r="F124" s="74">
        <f t="shared" si="35"/>
        <v>0</v>
      </c>
      <c r="G124" s="74">
        <f t="shared" si="35"/>
        <v>0</v>
      </c>
      <c r="H124" s="74">
        <f>SUM(H123)</f>
        <v>0</v>
      </c>
      <c r="I124" s="74">
        <f>SUM(I123)</f>
        <v>0</v>
      </c>
      <c r="J124" s="86">
        <f t="shared" ref="J124" si="36">SUM(J123:J123)</f>
        <v>0</v>
      </c>
      <c r="K124" s="31">
        <f>SUM(K123)</f>
        <v>0</v>
      </c>
    </row>
    <row r="125" spans="1:11" ht="15" customHeight="1" x14ac:dyDescent="0.2">
      <c r="A125" s="37" t="s">
        <v>79</v>
      </c>
      <c r="B125" s="30"/>
      <c r="C125" s="30"/>
      <c r="D125" s="72"/>
      <c r="E125" s="72"/>
      <c r="F125" s="72"/>
      <c r="G125" s="72"/>
      <c r="H125" s="72"/>
      <c r="I125" s="72"/>
      <c r="J125" s="72"/>
      <c r="K125" s="32"/>
    </row>
    <row r="126" spans="1:11" x14ac:dyDescent="0.2">
      <c r="A126" s="123">
        <v>3537</v>
      </c>
      <c r="B126" s="18" t="s">
        <v>80</v>
      </c>
      <c r="C126" s="49" t="str">
        <f>VLOOKUP(A126,'FY2020 WSMP Opt In Out Survey'!A2:E145,5,FALSE)</f>
        <v>Opt-out</v>
      </c>
      <c r="D126" s="68">
        <f t="shared" ref="D126:D163" si="37">IF(IFERROR(SEARCH("In",$C126),0),VLOOKUP(A126,FY17Enrollment,5,FALSE),0)</f>
        <v>0</v>
      </c>
      <c r="E126" s="68">
        <f t="shared" ref="E126:E163" si="38">IF(IFERROR(SEARCH("In",$C126),0),VLOOKUP(A126,FY17Enrollment,4,FALSE),0)</f>
        <v>0</v>
      </c>
      <c r="F126" s="68">
        <f t="shared" ref="F126:F163" si="39">IF(IFERROR(SEARCH("In",$C126),0),VLOOKUP(A126,FY17Enrollment,3,FALSE),0)</f>
        <v>0</v>
      </c>
      <c r="G126" s="68">
        <f t="shared" ref="G126:G159" si="40">E126+F126</f>
        <v>0</v>
      </c>
      <c r="H126" s="70">
        <f>ROUND(G126*0.5,0)</f>
        <v>0</v>
      </c>
      <c r="I126" s="70">
        <f t="shared" ref="I126:I163" si="41">D126+H126</f>
        <v>0</v>
      </c>
      <c r="J126" s="85">
        <f t="shared" ref="J126:J163" si="42">I126/$I$169</f>
        <v>0</v>
      </c>
      <c r="K126" s="33">
        <f>ROUNDDOWN($C$4*J126,0)</f>
        <v>0</v>
      </c>
    </row>
    <row r="127" spans="1:11" x14ac:dyDescent="0.2">
      <c r="A127" s="123">
        <v>3543</v>
      </c>
      <c r="B127" s="18" t="s">
        <v>81</v>
      </c>
      <c r="C127" s="49" t="str">
        <f>VLOOKUP(A127,'FY2020 WSMP Opt In Out Survey'!A2:E145,5,FALSE)</f>
        <v>Opt-out</v>
      </c>
      <c r="D127" s="68">
        <f t="shared" si="37"/>
        <v>0</v>
      </c>
      <c r="E127" s="68">
        <f t="shared" si="38"/>
        <v>0</v>
      </c>
      <c r="F127" s="68">
        <f t="shared" si="39"/>
        <v>0</v>
      </c>
      <c r="G127" s="68">
        <f t="shared" si="40"/>
        <v>0</v>
      </c>
      <c r="H127" s="70">
        <f t="shared" ref="H127:H163" si="43">ROUND(G127*0.5,0)</f>
        <v>0</v>
      </c>
      <c r="I127" s="70">
        <f t="shared" si="41"/>
        <v>0</v>
      </c>
      <c r="J127" s="85">
        <f t="shared" si="42"/>
        <v>0</v>
      </c>
      <c r="K127" s="33">
        <f t="shared" ref="K127:K163" si="44">ROUNDDOWN($C$4*J127,0)</f>
        <v>0</v>
      </c>
    </row>
    <row r="128" spans="1:11" x14ac:dyDescent="0.2">
      <c r="A128" s="123">
        <v>3545</v>
      </c>
      <c r="B128" s="18" t="s">
        <v>82</v>
      </c>
      <c r="C128" s="49" t="str">
        <f>VLOOKUP(A128,'FY2020 WSMP Opt In Out Survey'!A2:E145,5,FALSE)</f>
        <v>Opt-out</v>
      </c>
      <c r="D128" s="68">
        <f t="shared" si="37"/>
        <v>0</v>
      </c>
      <c r="E128" s="68">
        <f t="shared" si="38"/>
        <v>0</v>
      </c>
      <c r="F128" s="68">
        <f t="shared" si="39"/>
        <v>0</v>
      </c>
      <c r="G128" s="68">
        <f t="shared" si="40"/>
        <v>0</v>
      </c>
      <c r="H128" s="70">
        <f>ROUND(G128*0.5,0)</f>
        <v>0</v>
      </c>
      <c r="I128" s="70">
        <f t="shared" si="41"/>
        <v>0</v>
      </c>
      <c r="J128" s="85">
        <f t="shared" si="42"/>
        <v>0</v>
      </c>
      <c r="K128" s="33">
        <f t="shared" si="44"/>
        <v>0</v>
      </c>
    </row>
    <row r="129" spans="1:11 16367:16367" s="3" customFormat="1" x14ac:dyDescent="0.2">
      <c r="A129" s="123">
        <v>3557</v>
      </c>
      <c r="B129" s="27" t="s">
        <v>264</v>
      </c>
      <c r="C129" s="49" t="str">
        <f>VLOOKUP(A129,'FY2020 WSMP Opt In Out Survey'!A2:E145,5,FALSE)</f>
        <v>Opt-out</v>
      </c>
      <c r="D129" s="70">
        <f t="shared" si="37"/>
        <v>0</v>
      </c>
      <c r="E129" s="70">
        <f t="shared" si="38"/>
        <v>0</v>
      </c>
      <c r="F129" s="70">
        <f t="shared" si="39"/>
        <v>0</v>
      </c>
      <c r="G129" s="70">
        <f t="shared" si="40"/>
        <v>0</v>
      </c>
      <c r="H129" s="70">
        <f t="shared" si="43"/>
        <v>0</v>
      </c>
      <c r="I129" s="70">
        <f t="shared" si="41"/>
        <v>0</v>
      </c>
      <c r="J129" s="85">
        <f t="shared" si="42"/>
        <v>0</v>
      </c>
      <c r="K129" s="33">
        <f t="shared" si="44"/>
        <v>0</v>
      </c>
      <c r="XEM129" s="40"/>
    </row>
    <row r="130" spans="1:11 16367:16367" s="3" customFormat="1" x14ac:dyDescent="0.2">
      <c r="A130" s="123">
        <v>3560</v>
      </c>
      <c r="B130" s="27" t="s">
        <v>83</v>
      </c>
      <c r="C130" s="49" t="str">
        <f>VLOOKUP(A130,'FY2020 WSMP Opt In Out Survey'!A2:E145,5,FALSE)</f>
        <v>Opt-out</v>
      </c>
      <c r="D130" s="70">
        <f t="shared" si="37"/>
        <v>0</v>
      </c>
      <c r="E130" s="70">
        <f t="shared" si="38"/>
        <v>0</v>
      </c>
      <c r="F130" s="70">
        <f t="shared" si="39"/>
        <v>0</v>
      </c>
      <c r="G130" s="70">
        <f t="shared" si="40"/>
        <v>0</v>
      </c>
      <c r="H130" s="70">
        <f t="shared" si="43"/>
        <v>0</v>
      </c>
      <c r="I130" s="70">
        <f t="shared" si="41"/>
        <v>0</v>
      </c>
      <c r="J130" s="85">
        <f t="shared" si="42"/>
        <v>0</v>
      </c>
      <c r="K130" s="33">
        <f t="shared" si="44"/>
        <v>0</v>
      </c>
      <c r="XEM130" s="40"/>
    </row>
    <row r="131" spans="1:11 16367:16367" s="3" customFormat="1" x14ac:dyDescent="0.2">
      <c r="A131" s="123">
        <v>3564</v>
      </c>
      <c r="B131" s="27" t="s">
        <v>84</v>
      </c>
      <c r="C131" s="49" t="str">
        <f>VLOOKUP(A131,'FY2020 WSMP Opt In Out Survey'!A2:E145,5,FALSE)</f>
        <v>Opt-in</v>
      </c>
      <c r="D131" s="70">
        <f t="shared" si="37"/>
        <v>816</v>
      </c>
      <c r="E131" s="70">
        <f t="shared" si="38"/>
        <v>43</v>
      </c>
      <c r="F131" s="70">
        <f t="shared" si="39"/>
        <v>50</v>
      </c>
      <c r="G131" s="70">
        <f t="shared" si="40"/>
        <v>93</v>
      </c>
      <c r="H131" s="70">
        <f t="shared" si="43"/>
        <v>47</v>
      </c>
      <c r="I131" s="70">
        <f t="shared" si="41"/>
        <v>863</v>
      </c>
      <c r="J131" s="85">
        <f t="shared" si="42"/>
        <v>2.038892524612008E-3</v>
      </c>
      <c r="K131" s="33">
        <f t="shared" si="44"/>
        <v>5311</v>
      </c>
      <c r="XEM131" s="40"/>
    </row>
    <row r="132" spans="1:11 16367:16367" s="3" customFormat="1" x14ac:dyDescent="0.2">
      <c r="A132" s="123">
        <v>3571</v>
      </c>
      <c r="B132" s="27" t="s">
        <v>110</v>
      </c>
      <c r="C132" s="49" t="str">
        <f>VLOOKUP(A132,'FY2020 WSMP Opt In Out Survey'!A2:E145,5,FALSE)</f>
        <v>Opt-out</v>
      </c>
      <c r="D132" s="70">
        <f t="shared" si="37"/>
        <v>0</v>
      </c>
      <c r="E132" s="70">
        <f t="shared" si="38"/>
        <v>0</v>
      </c>
      <c r="F132" s="70">
        <f t="shared" si="39"/>
        <v>0</v>
      </c>
      <c r="G132" s="70">
        <f t="shared" si="40"/>
        <v>0</v>
      </c>
      <c r="H132" s="79">
        <f t="shared" si="43"/>
        <v>0</v>
      </c>
      <c r="I132" s="79">
        <f t="shared" si="41"/>
        <v>0</v>
      </c>
      <c r="J132" s="85">
        <f t="shared" si="42"/>
        <v>0</v>
      </c>
      <c r="K132" s="33">
        <f t="shared" si="44"/>
        <v>0</v>
      </c>
      <c r="XEM132" s="40"/>
    </row>
    <row r="133" spans="1:11 16367:16367" s="3" customFormat="1" x14ac:dyDescent="0.2">
      <c r="A133" s="123">
        <v>3576</v>
      </c>
      <c r="B133" s="27" t="s">
        <v>85</v>
      </c>
      <c r="C133" s="49" t="str">
        <f>VLOOKUP(A133,'FY2020 WSMP Opt In Out Survey'!A2:E145,5,FALSE)</f>
        <v>Opt-in</v>
      </c>
      <c r="D133" s="70">
        <f t="shared" si="37"/>
        <v>1573</v>
      </c>
      <c r="E133" s="70">
        <f t="shared" si="38"/>
        <v>95</v>
      </c>
      <c r="F133" s="70">
        <f t="shared" si="39"/>
        <v>336</v>
      </c>
      <c r="G133" s="70">
        <f t="shared" si="40"/>
        <v>431</v>
      </c>
      <c r="H133" s="70">
        <f t="shared" si="43"/>
        <v>216</v>
      </c>
      <c r="I133" s="70">
        <f t="shared" si="41"/>
        <v>1789</v>
      </c>
      <c r="J133" s="85">
        <f t="shared" si="42"/>
        <v>4.2266265660844526E-3</v>
      </c>
      <c r="K133" s="33">
        <f t="shared" si="44"/>
        <v>11010</v>
      </c>
      <c r="XEM133" s="40"/>
    </row>
    <row r="134" spans="1:11 16367:16367" s="3" customFormat="1" x14ac:dyDescent="0.2">
      <c r="A134" s="123">
        <v>3575</v>
      </c>
      <c r="B134" s="27" t="s">
        <v>86</v>
      </c>
      <c r="C134" s="49" t="str">
        <f>VLOOKUP(A134,'FY2020 WSMP Opt In Out Survey'!A2:E145,5,FALSE)</f>
        <v>Opt-out</v>
      </c>
      <c r="D134" s="70">
        <f t="shared" si="37"/>
        <v>0</v>
      </c>
      <c r="E134" s="70">
        <f t="shared" si="38"/>
        <v>0</v>
      </c>
      <c r="F134" s="70">
        <f t="shared" si="39"/>
        <v>0</v>
      </c>
      <c r="G134" s="70">
        <f t="shared" si="40"/>
        <v>0</v>
      </c>
      <c r="H134" s="70">
        <f t="shared" si="43"/>
        <v>0</v>
      </c>
      <c r="I134" s="70">
        <f t="shared" si="41"/>
        <v>0</v>
      </c>
      <c r="J134" s="85">
        <f t="shared" si="42"/>
        <v>0</v>
      </c>
      <c r="K134" s="33">
        <f t="shared" si="44"/>
        <v>0</v>
      </c>
      <c r="XEM134" s="40"/>
    </row>
    <row r="135" spans="1:11 16367:16367" s="3" customFormat="1" x14ac:dyDescent="0.2">
      <c r="A135" s="123">
        <v>3577</v>
      </c>
      <c r="B135" s="27" t="s">
        <v>108</v>
      </c>
      <c r="C135" s="49" t="str">
        <f>VLOOKUP(A135,'FY2020 WSMP Opt In Out Survey'!A2:E145,5,FALSE)</f>
        <v>Opt-in</v>
      </c>
      <c r="D135" s="70">
        <f t="shared" si="37"/>
        <v>877</v>
      </c>
      <c r="E135" s="70">
        <f t="shared" si="38"/>
        <v>54</v>
      </c>
      <c r="F135" s="70">
        <f t="shared" si="39"/>
        <v>47</v>
      </c>
      <c r="G135" s="70">
        <f t="shared" si="40"/>
        <v>101</v>
      </c>
      <c r="H135" s="70">
        <f t="shared" si="43"/>
        <v>51</v>
      </c>
      <c r="I135" s="70">
        <f t="shared" si="41"/>
        <v>928</v>
      </c>
      <c r="J135" s="85">
        <f t="shared" si="42"/>
        <v>2.192459168991823E-3</v>
      </c>
      <c r="K135" s="33">
        <f t="shared" si="44"/>
        <v>5711</v>
      </c>
      <c r="XEM135" s="40"/>
    </row>
    <row r="136" spans="1:11 16367:16367" s="3" customFormat="1" x14ac:dyDescent="0.2">
      <c r="A136" s="123">
        <v>3637</v>
      </c>
      <c r="B136" s="27" t="s">
        <v>87</v>
      </c>
      <c r="C136" s="49" t="str">
        <f>VLOOKUP(A136,'FY2020 WSMP Opt In Out Survey'!A2:E145,5,FALSE)</f>
        <v>Opt-in</v>
      </c>
      <c r="D136" s="70">
        <f t="shared" si="37"/>
        <v>843</v>
      </c>
      <c r="E136" s="70">
        <f t="shared" si="38"/>
        <v>12</v>
      </c>
      <c r="F136" s="70">
        <f t="shared" si="39"/>
        <v>16</v>
      </c>
      <c r="G136" s="70">
        <f t="shared" si="40"/>
        <v>28</v>
      </c>
      <c r="H136" s="70">
        <f t="shared" si="43"/>
        <v>14</v>
      </c>
      <c r="I136" s="70">
        <f t="shared" si="41"/>
        <v>857</v>
      </c>
      <c r="J136" s="85">
        <f t="shared" si="42"/>
        <v>2.0247171420538714E-3</v>
      </c>
      <c r="K136" s="33">
        <f t="shared" si="44"/>
        <v>5274</v>
      </c>
      <c r="XEM136" s="40"/>
    </row>
    <row r="137" spans="1:11 16367:16367" s="3" customFormat="1" x14ac:dyDescent="0.2">
      <c r="A137" s="123">
        <v>3584</v>
      </c>
      <c r="B137" s="27" t="s">
        <v>88</v>
      </c>
      <c r="C137" s="49" t="str">
        <f>VLOOKUP(A137,'FY2020 WSMP Opt In Out Survey'!A2:E145,5,FALSE)</f>
        <v>Opt-out</v>
      </c>
      <c r="D137" s="70">
        <f t="shared" si="37"/>
        <v>0</v>
      </c>
      <c r="E137" s="70">
        <f t="shared" si="38"/>
        <v>0</v>
      </c>
      <c r="F137" s="70">
        <f t="shared" si="39"/>
        <v>0</v>
      </c>
      <c r="G137" s="70">
        <f t="shared" si="40"/>
        <v>0</v>
      </c>
      <c r="H137" s="70">
        <f t="shared" si="43"/>
        <v>0</v>
      </c>
      <c r="I137" s="70">
        <f t="shared" si="41"/>
        <v>0</v>
      </c>
      <c r="J137" s="85">
        <f t="shared" si="42"/>
        <v>0</v>
      </c>
      <c r="K137" s="33">
        <f t="shared" si="44"/>
        <v>0</v>
      </c>
      <c r="XEM137" s="40"/>
    </row>
    <row r="138" spans="1:11 16367:16367" s="3" customFormat="1" x14ac:dyDescent="0.2">
      <c r="A138" s="123">
        <v>3586</v>
      </c>
      <c r="B138" s="27" t="s">
        <v>89</v>
      </c>
      <c r="C138" s="49" t="str">
        <f>VLOOKUP(A138,'FY2020 WSMP Opt In Out Survey'!A2:E145,5,FALSE)</f>
        <v>Opt-out</v>
      </c>
      <c r="D138" s="70">
        <f t="shared" si="37"/>
        <v>0</v>
      </c>
      <c r="E138" s="70">
        <f t="shared" si="38"/>
        <v>0</v>
      </c>
      <c r="F138" s="70">
        <f t="shared" si="39"/>
        <v>0</v>
      </c>
      <c r="G138" s="70">
        <f t="shared" si="40"/>
        <v>0</v>
      </c>
      <c r="H138" s="70">
        <f t="shared" si="43"/>
        <v>0</v>
      </c>
      <c r="I138" s="70">
        <f t="shared" si="41"/>
        <v>0</v>
      </c>
      <c r="J138" s="85">
        <f t="shared" si="42"/>
        <v>0</v>
      </c>
      <c r="K138" s="33">
        <f t="shared" si="44"/>
        <v>0</v>
      </c>
      <c r="XEM138" s="40"/>
    </row>
    <row r="139" spans="1:11 16367:16367" s="3" customFormat="1" x14ac:dyDescent="0.2">
      <c r="A139" s="123">
        <v>3591</v>
      </c>
      <c r="B139" s="27" t="s">
        <v>265</v>
      </c>
      <c r="C139" s="49" t="str">
        <f>VLOOKUP(A139,'FY2020 WSMP Opt In Out Survey'!A2:E145,5,FALSE)</f>
        <v>Opt-out</v>
      </c>
      <c r="D139" s="70">
        <f t="shared" si="37"/>
        <v>0</v>
      </c>
      <c r="E139" s="70">
        <f t="shared" si="38"/>
        <v>0</v>
      </c>
      <c r="F139" s="70">
        <f t="shared" si="39"/>
        <v>0</v>
      </c>
      <c r="G139" s="70">
        <f t="shared" si="40"/>
        <v>0</v>
      </c>
      <c r="H139" s="70">
        <f t="shared" si="43"/>
        <v>0</v>
      </c>
      <c r="I139" s="70">
        <f t="shared" si="41"/>
        <v>0</v>
      </c>
      <c r="J139" s="85">
        <f t="shared" si="42"/>
        <v>0</v>
      </c>
      <c r="K139" s="33">
        <f t="shared" si="44"/>
        <v>0</v>
      </c>
      <c r="XEM139" s="40"/>
    </row>
    <row r="140" spans="1:11 16367:16367" s="3" customFormat="1" x14ac:dyDescent="0.2">
      <c r="A140" s="123">
        <v>3598</v>
      </c>
      <c r="B140" s="27" t="s">
        <v>90</v>
      </c>
      <c r="C140" s="49" t="str">
        <f>VLOOKUP(A140,'FY2020 WSMP Opt In Out Survey'!A2:E145,5,FALSE)</f>
        <v>Opt-in</v>
      </c>
      <c r="D140" s="70">
        <f t="shared" si="37"/>
        <v>2517</v>
      </c>
      <c r="E140" s="70">
        <f t="shared" si="38"/>
        <v>134</v>
      </c>
      <c r="F140" s="70">
        <f t="shared" si="39"/>
        <v>74</v>
      </c>
      <c r="G140" s="70">
        <f t="shared" si="40"/>
        <v>208</v>
      </c>
      <c r="H140" s="70">
        <f t="shared" si="43"/>
        <v>104</v>
      </c>
      <c r="I140" s="70">
        <f t="shared" si="41"/>
        <v>2621</v>
      </c>
      <c r="J140" s="85">
        <f t="shared" si="42"/>
        <v>6.1922796141460866E-3</v>
      </c>
      <c r="K140" s="33">
        <f t="shared" si="44"/>
        <v>16130</v>
      </c>
      <c r="XEM140" s="40"/>
    </row>
    <row r="141" spans="1:11 16367:16367" s="3" customFormat="1" x14ac:dyDescent="0.2">
      <c r="A141" s="123">
        <v>3602</v>
      </c>
      <c r="B141" s="27" t="s">
        <v>266</v>
      </c>
      <c r="C141" s="49" t="str">
        <f>VLOOKUP(A141,'FY2020 WSMP Opt In Out Survey'!A2:E145,5,FALSE)</f>
        <v>Opt-in</v>
      </c>
      <c r="D141" s="70">
        <f t="shared" si="37"/>
        <v>340</v>
      </c>
      <c r="E141" s="70">
        <f t="shared" si="38"/>
        <v>8</v>
      </c>
      <c r="F141" s="70">
        <f t="shared" si="39"/>
        <v>7</v>
      </c>
      <c r="G141" s="70">
        <f t="shared" si="40"/>
        <v>15</v>
      </c>
      <c r="H141" s="70">
        <f t="shared" si="43"/>
        <v>8</v>
      </c>
      <c r="I141" s="70">
        <f t="shared" si="41"/>
        <v>348</v>
      </c>
      <c r="J141" s="85">
        <f t="shared" si="42"/>
        <v>8.2217218837193364E-4</v>
      </c>
      <c r="K141" s="33">
        <f t="shared" si="44"/>
        <v>2141</v>
      </c>
      <c r="XEM141" s="40"/>
    </row>
    <row r="142" spans="1:11 16367:16367" s="3" customFormat="1" x14ac:dyDescent="0.2">
      <c r="A142" s="123">
        <v>3604</v>
      </c>
      <c r="B142" s="56" t="s">
        <v>267</v>
      </c>
      <c r="C142" s="49" t="str">
        <f>VLOOKUP(A142,'FY2020 WSMP Opt In Out Survey'!A2:E145,5,FALSE)</f>
        <v>Opt-out</v>
      </c>
      <c r="D142" s="70">
        <f t="shared" si="37"/>
        <v>0</v>
      </c>
      <c r="E142" s="70">
        <f t="shared" si="38"/>
        <v>0</v>
      </c>
      <c r="F142" s="70">
        <f t="shared" si="39"/>
        <v>0</v>
      </c>
      <c r="G142" s="70">
        <f t="shared" si="40"/>
        <v>0</v>
      </c>
      <c r="H142" s="70">
        <f t="shared" si="43"/>
        <v>0</v>
      </c>
      <c r="I142" s="70">
        <f t="shared" si="41"/>
        <v>0</v>
      </c>
      <c r="J142" s="85">
        <f t="shared" si="42"/>
        <v>0</v>
      </c>
      <c r="K142" s="33">
        <f t="shared" si="44"/>
        <v>0</v>
      </c>
      <c r="XEM142" s="40"/>
    </row>
    <row r="143" spans="1:11 16367:16367" s="3" customFormat="1" x14ac:dyDescent="0.2">
      <c r="A143" s="123">
        <v>3610</v>
      </c>
      <c r="B143" s="27" t="s">
        <v>91</v>
      </c>
      <c r="C143" s="49" t="str">
        <f>VLOOKUP(A143,'FY2020 WSMP Opt In Out Survey'!A2:E145,5,FALSE)</f>
        <v>Opt-out</v>
      </c>
      <c r="D143" s="70">
        <f t="shared" si="37"/>
        <v>0</v>
      </c>
      <c r="E143" s="70">
        <f t="shared" si="38"/>
        <v>0</v>
      </c>
      <c r="F143" s="70">
        <f t="shared" si="39"/>
        <v>0</v>
      </c>
      <c r="G143" s="70">
        <f t="shared" si="40"/>
        <v>0</v>
      </c>
      <c r="H143" s="70">
        <f t="shared" si="43"/>
        <v>0</v>
      </c>
      <c r="I143" s="70">
        <f t="shared" si="41"/>
        <v>0</v>
      </c>
      <c r="J143" s="85">
        <f t="shared" si="42"/>
        <v>0</v>
      </c>
      <c r="K143" s="33">
        <f t="shared" si="44"/>
        <v>0</v>
      </c>
      <c r="XEM143" s="40"/>
    </row>
    <row r="144" spans="1:11 16367:16367" s="3" customFormat="1" x14ac:dyDescent="0.2">
      <c r="A144" s="123">
        <v>4977</v>
      </c>
      <c r="B144" s="27" t="s">
        <v>312</v>
      </c>
      <c r="C144" s="49" t="str">
        <f>VLOOKUP(A144,'FY2020 WSMP Opt In Out Survey'!A2:E145,5,FALSE)</f>
        <v>Opt-out</v>
      </c>
      <c r="D144" s="70">
        <f t="shared" si="37"/>
        <v>0</v>
      </c>
      <c r="E144" s="70">
        <f t="shared" si="38"/>
        <v>0</v>
      </c>
      <c r="F144" s="70">
        <f t="shared" si="39"/>
        <v>0</v>
      </c>
      <c r="G144" s="70">
        <f t="shared" si="40"/>
        <v>0</v>
      </c>
      <c r="H144" s="70">
        <f t="shared" si="43"/>
        <v>0</v>
      </c>
      <c r="I144" s="70">
        <f t="shared" si="41"/>
        <v>0</v>
      </c>
      <c r="J144" s="85">
        <f t="shared" si="42"/>
        <v>0</v>
      </c>
      <c r="K144" s="33">
        <f t="shared" si="44"/>
        <v>0</v>
      </c>
      <c r="XEM144" s="40"/>
    </row>
    <row r="145" spans="1:11 16367:16381" s="3" customFormat="1" x14ac:dyDescent="0.2">
      <c r="A145" s="123">
        <v>3613</v>
      </c>
      <c r="B145" s="27" t="s">
        <v>92</v>
      </c>
      <c r="C145" s="49" t="str">
        <f>VLOOKUP(A145,'FY2020 WSMP Opt In Out Survey'!A2:E145,5,FALSE)</f>
        <v>Opt-out</v>
      </c>
      <c r="D145" s="70">
        <f t="shared" si="37"/>
        <v>0</v>
      </c>
      <c r="E145" s="70">
        <f t="shared" si="38"/>
        <v>0</v>
      </c>
      <c r="F145" s="70">
        <f t="shared" si="39"/>
        <v>0</v>
      </c>
      <c r="G145" s="70">
        <f t="shared" si="40"/>
        <v>0</v>
      </c>
      <c r="H145" s="70">
        <f t="shared" si="43"/>
        <v>0</v>
      </c>
      <c r="I145" s="70">
        <f t="shared" si="41"/>
        <v>0</v>
      </c>
      <c r="J145" s="85">
        <f t="shared" si="42"/>
        <v>0</v>
      </c>
      <c r="K145" s="33">
        <f t="shared" si="44"/>
        <v>0</v>
      </c>
      <c r="XEM145" s="40"/>
    </row>
    <row r="146" spans="1:11 16367:16381" s="3" customFormat="1" x14ac:dyDescent="0.2">
      <c r="A146" s="123">
        <v>3619</v>
      </c>
      <c r="B146" s="27" t="s">
        <v>93</v>
      </c>
      <c r="C146" s="49" t="str">
        <f>VLOOKUP(A146,'FY2020 WSMP Opt In Out Survey'!A2:E145,5,FALSE)</f>
        <v>Opt-in</v>
      </c>
      <c r="D146" s="70">
        <f t="shared" si="37"/>
        <v>362</v>
      </c>
      <c r="E146" s="70">
        <f t="shared" si="38"/>
        <v>9</v>
      </c>
      <c r="F146" s="70">
        <f t="shared" si="39"/>
        <v>12</v>
      </c>
      <c r="G146" s="70">
        <f t="shared" si="40"/>
        <v>21</v>
      </c>
      <c r="H146" s="70">
        <f t="shared" si="43"/>
        <v>11</v>
      </c>
      <c r="I146" s="70">
        <f t="shared" si="41"/>
        <v>373</v>
      </c>
      <c r="J146" s="85">
        <f t="shared" si="42"/>
        <v>8.8123628236417033E-4</v>
      </c>
      <c r="K146" s="33">
        <f t="shared" si="44"/>
        <v>2295</v>
      </c>
      <c r="XEM146" s="40"/>
    </row>
    <row r="147" spans="1:11 16367:16381" s="3" customFormat="1" x14ac:dyDescent="0.2">
      <c r="A147" s="123">
        <v>3616</v>
      </c>
      <c r="B147" s="27" t="s">
        <v>94</v>
      </c>
      <c r="C147" s="49" t="str">
        <f>VLOOKUP(A147,'FY2020 WSMP Opt In Out Survey'!A2:E145,5,FALSE)</f>
        <v>Opt-in</v>
      </c>
      <c r="D147" s="70">
        <f t="shared" si="37"/>
        <v>808</v>
      </c>
      <c r="E147" s="70">
        <f t="shared" si="38"/>
        <v>38</v>
      </c>
      <c r="F147" s="70">
        <f t="shared" si="39"/>
        <v>176</v>
      </c>
      <c r="G147" s="70">
        <f t="shared" si="40"/>
        <v>214</v>
      </c>
      <c r="H147" s="70">
        <f t="shared" si="43"/>
        <v>107</v>
      </c>
      <c r="I147" s="70">
        <f t="shared" si="41"/>
        <v>915</v>
      </c>
      <c r="J147" s="85">
        <f t="shared" si="42"/>
        <v>2.1617458401158602E-3</v>
      </c>
      <c r="K147" s="33">
        <f t="shared" si="44"/>
        <v>5631</v>
      </c>
      <c r="XEM147" s="40"/>
    </row>
    <row r="148" spans="1:11 16367:16381" s="3" customFormat="1" x14ac:dyDescent="0.2">
      <c r="A148" s="123">
        <v>3618</v>
      </c>
      <c r="B148" s="27" t="s">
        <v>95</v>
      </c>
      <c r="C148" s="49" t="str">
        <f>VLOOKUP(A148,'FY2020 WSMP Opt In Out Survey'!A2:E145,5,FALSE)</f>
        <v>Opt-in</v>
      </c>
      <c r="D148" s="70">
        <f t="shared" si="37"/>
        <v>52</v>
      </c>
      <c r="E148" s="70">
        <f t="shared" si="38"/>
        <v>2</v>
      </c>
      <c r="F148" s="70">
        <f t="shared" si="39"/>
        <v>0</v>
      </c>
      <c r="G148" s="70">
        <f t="shared" si="40"/>
        <v>2</v>
      </c>
      <c r="H148" s="70">
        <f t="shared" si="43"/>
        <v>1</v>
      </c>
      <c r="I148" s="70">
        <f t="shared" si="41"/>
        <v>53</v>
      </c>
      <c r="J148" s="85">
        <f t="shared" si="42"/>
        <v>1.2521587926354161E-4</v>
      </c>
      <c r="K148" s="33">
        <f t="shared" si="44"/>
        <v>326</v>
      </c>
      <c r="XEM148" s="40"/>
    </row>
    <row r="149" spans="1:11 16367:16381" s="3" customFormat="1" x14ac:dyDescent="0.2">
      <c r="A149" s="123">
        <v>3620</v>
      </c>
      <c r="B149" s="27" t="s">
        <v>268</v>
      </c>
      <c r="C149" s="49" t="str">
        <f>VLOOKUP(A149,'FY2020 WSMP Opt In Out Survey'!A2:E145,5,FALSE)</f>
        <v>Opt-out</v>
      </c>
      <c r="D149" s="70">
        <f t="shared" si="37"/>
        <v>0</v>
      </c>
      <c r="E149" s="70">
        <f t="shared" si="38"/>
        <v>0</v>
      </c>
      <c r="F149" s="70">
        <f t="shared" si="39"/>
        <v>0</v>
      </c>
      <c r="G149" s="70">
        <f t="shared" si="40"/>
        <v>0</v>
      </c>
      <c r="H149" s="70">
        <f t="shared" si="43"/>
        <v>0</v>
      </c>
      <c r="I149" s="70">
        <f t="shared" si="41"/>
        <v>0</v>
      </c>
      <c r="J149" s="85">
        <f t="shared" si="42"/>
        <v>0</v>
      </c>
      <c r="K149" s="33">
        <f t="shared" si="44"/>
        <v>0</v>
      </c>
      <c r="XEM149" s="40"/>
      <c r="XEN149" s="40"/>
      <c r="XEO149" s="40"/>
      <c r="XEP149" s="40"/>
      <c r="XEQ149" s="40"/>
      <c r="XER149" s="40"/>
      <c r="XES149" s="40"/>
      <c r="XET149" s="40"/>
      <c r="XEU149" s="40"/>
      <c r="XEV149" s="40"/>
      <c r="XEW149" s="40"/>
      <c r="XEX149" s="40"/>
      <c r="XEY149" s="40"/>
      <c r="XEZ149" s="40"/>
      <c r="XFA149" s="40"/>
    </row>
    <row r="150" spans="1:11 16367:16381" s="3" customFormat="1" x14ac:dyDescent="0.2">
      <c r="A150" s="123">
        <v>3621</v>
      </c>
      <c r="B150" s="27" t="s">
        <v>96</v>
      </c>
      <c r="C150" s="49" t="str">
        <f>VLOOKUP(A150,'FY2020 WSMP Opt In Out Survey'!A2:E145,5,FALSE)</f>
        <v>Opt-in</v>
      </c>
      <c r="D150" s="70">
        <f t="shared" si="37"/>
        <v>1886</v>
      </c>
      <c r="E150" s="70">
        <f t="shared" si="38"/>
        <v>248</v>
      </c>
      <c r="F150" s="70">
        <f t="shared" si="39"/>
        <v>77</v>
      </c>
      <c r="G150" s="70">
        <f t="shared" si="40"/>
        <v>325</v>
      </c>
      <c r="H150" s="70">
        <f t="shared" si="43"/>
        <v>163</v>
      </c>
      <c r="I150" s="70">
        <f t="shared" si="41"/>
        <v>2049</v>
      </c>
      <c r="J150" s="85">
        <f t="shared" si="42"/>
        <v>4.8408931436037129E-3</v>
      </c>
      <c r="K150" s="33">
        <f t="shared" si="44"/>
        <v>12610</v>
      </c>
      <c r="XEM150" s="40"/>
      <c r="XEN150" s="40"/>
      <c r="XEO150" s="40"/>
      <c r="XEP150" s="40"/>
      <c r="XEQ150" s="40"/>
      <c r="XER150" s="40"/>
      <c r="XES150" s="40"/>
      <c r="XET150" s="40"/>
      <c r="XEU150" s="40"/>
      <c r="XEV150" s="40"/>
      <c r="XEW150" s="40"/>
      <c r="XEX150" s="40"/>
      <c r="XEY150" s="40"/>
      <c r="XEZ150" s="40"/>
      <c r="XFA150" s="40"/>
    </row>
    <row r="151" spans="1:11 16367:16381" s="3" customFormat="1" x14ac:dyDescent="0.2">
      <c r="A151" s="123">
        <v>3623</v>
      </c>
      <c r="B151" s="27" t="s">
        <v>908</v>
      </c>
      <c r="C151" s="49" t="str">
        <f>VLOOKUP(A151,'FY2020 WSMP Opt In Out Survey'!A2:E145,5,FALSE)</f>
        <v>Opt-in</v>
      </c>
      <c r="D151" s="70">
        <f t="shared" si="37"/>
        <v>1960</v>
      </c>
      <c r="E151" s="70">
        <f t="shared" si="38"/>
        <v>103</v>
      </c>
      <c r="F151" s="70">
        <f t="shared" si="39"/>
        <v>32</v>
      </c>
      <c r="G151" s="70">
        <f t="shared" si="40"/>
        <v>135</v>
      </c>
      <c r="H151" s="70">
        <f t="shared" si="43"/>
        <v>68</v>
      </c>
      <c r="I151" s="70">
        <f t="shared" si="41"/>
        <v>2028</v>
      </c>
      <c r="J151" s="85">
        <f t="shared" si="42"/>
        <v>4.7912793046502346E-3</v>
      </c>
      <c r="K151" s="33">
        <f t="shared" si="44"/>
        <v>12481</v>
      </c>
      <c r="XEM151" s="40"/>
      <c r="XEN151" s="40"/>
      <c r="XEO151" s="40"/>
      <c r="XEP151" s="40"/>
      <c r="XEQ151" s="40"/>
      <c r="XER151" s="40"/>
      <c r="XES151" s="40"/>
      <c r="XET151" s="40"/>
      <c r="XEU151" s="40"/>
      <c r="XEV151" s="40"/>
      <c r="XEW151" s="40"/>
      <c r="XEX151" s="40"/>
      <c r="XEY151" s="40"/>
      <c r="XEZ151" s="40"/>
      <c r="XFA151" s="40"/>
    </row>
    <row r="152" spans="1:11 16367:16381" s="3" customFormat="1" x14ac:dyDescent="0.2">
      <c r="A152" s="123">
        <v>3635</v>
      </c>
      <c r="B152" s="27" t="s">
        <v>274</v>
      </c>
      <c r="C152" s="49" t="str">
        <f>VLOOKUP(A152,'FY2020 WSMP Opt In Out Survey'!A2:E145,5,FALSE)</f>
        <v>Opt-out</v>
      </c>
      <c r="D152" s="70">
        <f t="shared" si="37"/>
        <v>0</v>
      </c>
      <c r="E152" s="70">
        <f t="shared" si="38"/>
        <v>0</v>
      </c>
      <c r="F152" s="70">
        <f t="shared" si="39"/>
        <v>0</v>
      </c>
      <c r="G152" s="70">
        <f t="shared" si="40"/>
        <v>0</v>
      </c>
      <c r="H152" s="70">
        <f t="shared" si="43"/>
        <v>0</v>
      </c>
      <c r="I152" s="70">
        <f t="shared" si="41"/>
        <v>0</v>
      </c>
      <c r="J152" s="85">
        <f t="shared" si="42"/>
        <v>0</v>
      </c>
      <c r="K152" s="33">
        <f t="shared" si="44"/>
        <v>0</v>
      </c>
      <c r="XEM152" s="40"/>
      <c r="XEN152" s="40"/>
      <c r="XEO152" s="40"/>
      <c r="XEP152" s="40"/>
      <c r="XEQ152" s="40"/>
      <c r="XER152" s="40"/>
      <c r="XES152" s="40"/>
      <c r="XET152" s="40"/>
      <c r="XEU152" s="40"/>
      <c r="XEV152" s="40"/>
      <c r="XEW152" s="40"/>
      <c r="XEX152" s="40"/>
      <c r="XEY152" s="40"/>
      <c r="XEZ152" s="40"/>
      <c r="XFA152" s="40"/>
    </row>
    <row r="153" spans="1:11 16367:16381" s="3" customFormat="1" ht="15" x14ac:dyDescent="0.2">
      <c r="A153" s="123">
        <v>3636</v>
      </c>
      <c r="B153" s="57" t="s">
        <v>269</v>
      </c>
      <c r="C153" s="49" t="str">
        <f>VLOOKUP(A153,'FY2020 WSMP Opt In Out Survey'!A2:E145,5,FALSE)</f>
        <v>Opt-in</v>
      </c>
      <c r="D153" s="70">
        <f t="shared" si="37"/>
        <v>1869</v>
      </c>
      <c r="E153" s="70">
        <f t="shared" si="38"/>
        <v>22</v>
      </c>
      <c r="F153" s="70">
        <f t="shared" si="39"/>
        <v>61</v>
      </c>
      <c r="G153" s="70">
        <f t="shared" si="40"/>
        <v>83</v>
      </c>
      <c r="H153" s="70">
        <f t="shared" si="43"/>
        <v>42</v>
      </c>
      <c r="I153" s="70">
        <f t="shared" si="41"/>
        <v>1911</v>
      </c>
      <c r="J153" s="85">
        <f t="shared" si="42"/>
        <v>4.5148593447665673E-3</v>
      </c>
      <c r="K153" s="33">
        <f t="shared" si="44"/>
        <v>11761</v>
      </c>
      <c r="XEM153" s="40"/>
      <c r="XEN153" s="40"/>
      <c r="XEO153" s="40"/>
      <c r="XEP153" s="40"/>
      <c r="XEQ153" s="40"/>
      <c r="XER153" s="40"/>
      <c r="XES153" s="40"/>
      <c r="XET153" s="40"/>
      <c r="XEU153" s="40"/>
      <c r="XEV153" s="40"/>
      <c r="XEW153" s="40"/>
      <c r="XEX153" s="40"/>
      <c r="XEY153" s="40"/>
      <c r="XEZ153" s="40"/>
      <c r="XFA153" s="40"/>
    </row>
    <row r="154" spans="1:11 16367:16381" s="3" customFormat="1" x14ac:dyDescent="0.2">
      <c r="A154" s="123">
        <v>3638</v>
      </c>
      <c r="B154" s="27" t="s">
        <v>103</v>
      </c>
      <c r="C154" s="49" t="str">
        <f>VLOOKUP(A154,'FY2020 WSMP Opt In Out Survey'!A2:E145,5,FALSE)</f>
        <v>Opt-in</v>
      </c>
      <c r="D154" s="70">
        <f t="shared" si="37"/>
        <v>927</v>
      </c>
      <c r="E154" s="70">
        <f t="shared" si="38"/>
        <v>2</v>
      </c>
      <c r="F154" s="70">
        <f t="shared" si="39"/>
        <v>2</v>
      </c>
      <c r="G154" s="70">
        <f>E154+F154</f>
        <v>4</v>
      </c>
      <c r="H154" s="70">
        <f t="shared" si="43"/>
        <v>2</v>
      </c>
      <c r="I154" s="70">
        <f>D154+H154</f>
        <v>929</v>
      </c>
      <c r="J154" s="85">
        <f t="shared" si="42"/>
        <v>2.1948217327515127E-3</v>
      </c>
      <c r="K154" s="33">
        <f t="shared" si="44"/>
        <v>5717</v>
      </c>
      <c r="XEM154" s="40"/>
      <c r="XEN154" s="40"/>
      <c r="XEO154" s="40"/>
      <c r="XEP154" s="40"/>
      <c r="XEQ154" s="40"/>
      <c r="XER154" s="40"/>
      <c r="XES154" s="40"/>
      <c r="XET154" s="40"/>
      <c r="XEU154" s="40"/>
      <c r="XEV154" s="40"/>
      <c r="XEW154" s="40"/>
      <c r="XEX154" s="40"/>
      <c r="XEY154" s="40"/>
      <c r="XEZ154" s="40"/>
      <c r="XFA154" s="40"/>
    </row>
    <row r="155" spans="1:11 16367:16381" s="3" customFormat="1" x14ac:dyDescent="0.2">
      <c r="A155" s="123">
        <v>3641</v>
      </c>
      <c r="B155" s="27" t="s">
        <v>98</v>
      </c>
      <c r="C155" s="49" t="str">
        <f>VLOOKUP(A155,'FY2020 WSMP Opt In Out Survey'!A2:E145,5,FALSE)</f>
        <v>Opt-in</v>
      </c>
      <c r="D155" s="70">
        <f t="shared" si="37"/>
        <v>834</v>
      </c>
      <c r="E155" s="70">
        <f t="shared" si="38"/>
        <v>9</v>
      </c>
      <c r="F155" s="70">
        <f t="shared" si="39"/>
        <v>9</v>
      </c>
      <c r="G155" s="70">
        <f t="shared" si="40"/>
        <v>18</v>
      </c>
      <c r="H155" s="70">
        <f t="shared" si="43"/>
        <v>9</v>
      </c>
      <c r="I155" s="70">
        <f t="shared" si="41"/>
        <v>843</v>
      </c>
      <c r="J155" s="85">
        <f t="shared" si="42"/>
        <v>1.9916412494182189E-3</v>
      </c>
      <c r="K155" s="33">
        <f t="shared" si="44"/>
        <v>5188</v>
      </c>
      <c r="XEM155" s="40"/>
      <c r="XEN155" s="40"/>
      <c r="XEO155" s="40"/>
      <c r="XEP155" s="40"/>
      <c r="XEQ155" s="40"/>
      <c r="XER155" s="40"/>
      <c r="XES155" s="40"/>
      <c r="XET155" s="40"/>
      <c r="XEU155" s="40"/>
      <c r="XEV155" s="40"/>
      <c r="XEW155" s="40"/>
      <c r="XEX155" s="40"/>
      <c r="XEY155" s="40"/>
      <c r="XEZ155" s="40"/>
      <c r="XFA155" s="40"/>
    </row>
    <row r="156" spans="1:11 16367:16381" s="3" customFormat="1" x14ac:dyDescent="0.2">
      <c r="A156" s="123">
        <v>3645</v>
      </c>
      <c r="B156" s="27" t="s">
        <v>99</v>
      </c>
      <c r="C156" s="49" t="str">
        <f>VLOOKUP(A156,'FY2020 WSMP Opt In Out Survey'!A2:E145,5,FALSE)</f>
        <v>Opt-in</v>
      </c>
      <c r="D156" s="70">
        <f t="shared" si="37"/>
        <v>1028</v>
      </c>
      <c r="E156" s="70">
        <f t="shared" si="38"/>
        <v>92</v>
      </c>
      <c r="F156" s="70">
        <f t="shared" si="39"/>
        <v>225</v>
      </c>
      <c r="G156" s="70">
        <f t="shared" si="40"/>
        <v>317</v>
      </c>
      <c r="H156" s="70">
        <f t="shared" si="43"/>
        <v>159</v>
      </c>
      <c r="I156" s="70">
        <f t="shared" si="41"/>
        <v>1187</v>
      </c>
      <c r="J156" s="85">
        <f t="shared" si="42"/>
        <v>2.8043631827513946E-3</v>
      </c>
      <c r="K156" s="33">
        <f t="shared" si="44"/>
        <v>7305</v>
      </c>
      <c r="XEM156" s="40"/>
      <c r="XEN156" s="40"/>
      <c r="XEO156" s="40"/>
      <c r="XEP156" s="40"/>
      <c r="XEQ156" s="40"/>
      <c r="XER156" s="40"/>
      <c r="XES156" s="40"/>
      <c r="XET156" s="40"/>
      <c r="XEU156" s="40"/>
      <c r="XEV156" s="40"/>
      <c r="XEW156" s="40"/>
      <c r="XEX156" s="40"/>
      <c r="XEY156" s="40"/>
      <c r="XEZ156" s="40"/>
      <c r="XFA156" s="40"/>
    </row>
    <row r="157" spans="1:11 16367:16381" s="45" customFormat="1" x14ac:dyDescent="0.2">
      <c r="A157" s="123">
        <v>3647</v>
      </c>
      <c r="B157" s="56" t="s">
        <v>270</v>
      </c>
      <c r="C157" s="49" t="str">
        <f>VLOOKUP(A157,'FY2020 WSMP Opt In Out Survey'!A2:E145,5,FALSE)</f>
        <v>Opt-out</v>
      </c>
      <c r="D157" s="70">
        <f t="shared" si="37"/>
        <v>0</v>
      </c>
      <c r="E157" s="70">
        <f t="shared" si="38"/>
        <v>0</v>
      </c>
      <c r="F157" s="70">
        <f t="shared" si="39"/>
        <v>0</v>
      </c>
      <c r="G157" s="70">
        <f t="shared" si="40"/>
        <v>0</v>
      </c>
      <c r="H157" s="70">
        <f t="shared" si="43"/>
        <v>0</v>
      </c>
      <c r="I157" s="70">
        <f t="shared" si="41"/>
        <v>0</v>
      </c>
      <c r="J157" s="85">
        <f t="shared" si="42"/>
        <v>0</v>
      </c>
      <c r="K157" s="33">
        <f t="shared" si="44"/>
        <v>0</v>
      </c>
      <c r="XEM157" s="44"/>
      <c r="XEN157" s="44"/>
      <c r="XEO157" s="44"/>
      <c r="XEP157" s="44"/>
      <c r="XEQ157" s="44"/>
      <c r="XER157" s="44"/>
      <c r="XES157" s="44"/>
      <c r="XET157" s="44"/>
      <c r="XEU157" s="44"/>
      <c r="XEV157" s="44"/>
      <c r="XEW157" s="44"/>
      <c r="XEX157" s="44"/>
      <c r="XEY157" s="44"/>
      <c r="XEZ157" s="44"/>
      <c r="XFA157" s="44"/>
    </row>
    <row r="158" spans="1:11 16367:16381" s="45" customFormat="1" x14ac:dyDescent="0.2">
      <c r="A158" s="123">
        <v>3651</v>
      </c>
      <c r="B158" s="56" t="s">
        <v>271</v>
      </c>
      <c r="C158" s="49" t="str">
        <f>VLOOKUP(A158,'FY2020 WSMP Opt In Out Survey'!A2:E145,5,FALSE)</f>
        <v>Opt-out</v>
      </c>
      <c r="D158" s="70">
        <f t="shared" si="37"/>
        <v>0</v>
      </c>
      <c r="E158" s="70">
        <f t="shared" si="38"/>
        <v>0</v>
      </c>
      <c r="F158" s="70">
        <f t="shared" si="39"/>
        <v>0</v>
      </c>
      <c r="G158" s="70">
        <f t="shared" si="40"/>
        <v>0</v>
      </c>
      <c r="H158" s="70">
        <f t="shared" si="43"/>
        <v>0</v>
      </c>
      <c r="I158" s="70">
        <f t="shared" si="41"/>
        <v>0</v>
      </c>
      <c r="J158" s="85">
        <f t="shared" si="42"/>
        <v>0</v>
      </c>
      <c r="K158" s="33">
        <f t="shared" si="44"/>
        <v>0</v>
      </c>
      <c r="XEM158" s="44"/>
      <c r="XEN158" s="44"/>
      <c r="XEO158" s="44"/>
      <c r="XEP158" s="44"/>
      <c r="XEQ158" s="44"/>
      <c r="XER158" s="44"/>
      <c r="XES158" s="44"/>
      <c r="XET158" s="44"/>
      <c r="XEU158" s="44"/>
      <c r="XEV158" s="44"/>
      <c r="XEW158" s="44"/>
      <c r="XEX158" s="44"/>
      <c r="XEY158" s="44"/>
      <c r="XEZ158" s="44"/>
      <c r="XFA158" s="44"/>
    </row>
    <row r="159" spans="1:11 16367:16381" s="3" customFormat="1" x14ac:dyDescent="0.2">
      <c r="A159" s="123">
        <v>3588</v>
      </c>
      <c r="B159" s="27" t="s">
        <v>100</v>
      </c>
      <c r="C159" s="49" t="str">
        <f>VLOOKUP(A159,'FY2020 WSMP Opt In Out Survey'!A2:E145,5,FALSE)</f>
        <v>Opt-out</v>
      </c>
      <c r="D159" s="70">
        <f t="shared" si="37"/>
        <v>0</v>
      </c>
      <c r="E159" s="70">
        <f t="shared" si="38"/>
        <v>0</v>
      </c>
      <c r="F159" s="70">
        <f t="shared" si="39"/>
        <v>0</v>
      </c>
      <c r="G159" s="70">
        <f t="shared" si="40"/>
        <v>0</v>
      </c>
      <c r="H159" s="70">
        <f t="shared" si="43"/>
        <v>0</v>
      </c>
      <c r="I159" s="70">
        <f t="shared" si="41"/>
        <v>0</v>
      </c>
      <c r="J159" s="85">
        <f t="shared" si="42"/>
        <v>0</v>
      </c>
      <c r="K159" s="33">
        <f t="shared" si="44"/>
        <v>0</v>
      </c>
      <c r="XEM159" s="40"/>
      <c r="XEN159" s="40"/>
      <c r="XEO159" s="40"/>
      <c r="XEP159" s="40"/>
      <c r="XEQ159" s="40"/>
      <c r="XER159" s="40"/>
      <c r="XES159" s="40"/>
      <c r="XET159" s="40"/>
      <c r="XEU159" s="40"/>
      <c r="XEV159" s="40"/>
      <c r="XEW159" s="40"/>
      <c r="XEX159" s="40"/>
      <c r="XEY159" s="40"/>
      <c r="XEZ159" s="40"/>
      <c r="XFA159" s="40"/>
    </row>
    <row r="160" spans="1:11 16367:16381" s="3" customFormat="1" x14ac:dyDescent="0.2">
      <c r="A160" s="123">
        <v>3654</v>
      </c>
      <c r="B160" s="27" t="s">
        <v>101</v>
      </c>
      <c r="C160" s="49" t="str">
        <f>VLOOKUP(A160,'FY2020 WSMP Opt In Out Survey'!A2:E145,5,FALSE)</f>
        <v>Opt-out</v>
      </c>
      <c r="D160" s="70">
        <f t="shared" si="37"/>
        <v>0</v>
      </c>
      <c r="E160" s="70">
        <f t="shared" si="38"/>
        <v>0</v>
      </c>
      <c r="F160" s="70">
        <f t="shared" si="39"/>
        <v>0</v>
      </c>
      <c r="G160" s="70">
        <f>E160+F160</f>
        <v>0</v>
      </c>
      <c r="H160" s="70">
        <f t="shared" si="43"/>
        <v>0</v>
      </c>
      <c r="I160" s="70">
        <f t="shared" si="41"/>
        <v>0</v>
      </c>
      <c r="J160" s="85">
        <f t="shared" si="42"/>
        <v>0</v>
      </c>
      <c r="K160" s="33">
        <f t="shared" si="44"/>
        <v>0</v>
      </c>
      <c r="XEM160" s="40"/>
      <c r="XEN160" s="40"/>
      <c r="XEO160" s="40"/>
      <c r="XEP160" s="40"/>
      <c r="XEQ160" s="40"/>
      <c r="XER160" s="40"/>
      <c r="XES160" s="40"/>
      <c r="XET160" s="40"/>
      <c r="XEU160" s="40"/>
      <c r="XEV160" s="40"/>
      <c r="XEW160" s="40"/>
      <c r="XEX160" s="40"/>
      <c r="XEY160" s="40"/>
      <c r="XEZ160" s="40"/>
      <c r="XFA160" s="40"/>
    </row>
    <row r="161" spans="1:11 16367:16381" s="3" customFormat="1" x14ac:dyDescent="0.2">
      <c r="A161" s="123">
        <v>3578</v>
      </c>
      <c r="B161" s="53" t="s">
        <v>272</v>
      </c>
      <c r="C161" s="49" t="str">
        <f>VLOOKUP(A161,'FY2020 WSMP Opt In Out Survey'!A2:E145,5,FALSE)</f>
        <v>Opt-out</v>
      </c>
      <c r="D161" s="70">
        <f t="shared" si="37"/>
        <v>0</v>
      </c>
      <c r="E161" s="70">
        <f t="shared" si="38"/>
        <v>0</v>
      </c>
      <c r="F161" s="70">
        <f t="shared" si="39"/>
        <v>0</v>
      </c>
      <c r="G161" s="70">
        <f t="shared" ref="G161:G163" si="45">E161+F161</f>
        <v>0</v>
      </c>
      <c r="H161" s="70">
        <f t="shared" si="43"/>
        <v>0</v>
      </c>
      <c r="I161" s="70">
        <f t="shared" si="41"/>
        <v>0</v>
      </c>
      <c r="J161" s="85">
        <f t="shared" si="42"/>
        <v>0</v>
      </c>
      <c r="K161" s="33">
        <f t="shared" si="44"/>
        <v>0</v>
      </c>
      <c r="XEM161" s="40"/>
      <c r="XEN161" s="40"/>
      <c r="XEO161" s="40"/>
      <c r="XEP161" s="40"/>
      <c r="XEQ161" s="40"/>
      <c r="XER161" s="40"/>
      <c r="XES161" s="40"/>
      <c r="XET161" s="40"/>
      <c r="XEU161" s="40"/>
      <c r="XEV161" s="40"/>
      <c r="XEW161" s="40"/>
      <c r="XEX161" s="40"/>
      <c r="XEY161" s="40"/>
      <c r="XEZ161" s="40"/>
      <c r="XFA161" s="40"/>
    </row>
    <row r="162" spans="1:11 16367:16381" s="3" customFormat="1" x14ac:dyDescent="0.2">
      <c r="A162" s="123">
        <v>3663</v>
      </c>
      <c r="B162" s="53" t="s">
        <v>273</v>
      </c>
      <c r="C162" s="49" t="str">
        <f>VLOOKUP(A162,'FY2020 WSMP Opt In Out Survey'!A2:E145,5,FALSE)</f>
        <v>Opt-out</v>
      </c>
      <c r="D162" s="70">
        <f t="shared" si="37"/>
        <v>0</v>
      </c>
      <c r="E162" s="70">
        <f t="shared" si="38"/>
        <v>0</v>
      </c>
      <c r="F162" s="70">
        <f t="shared" si="39"/>
        <v>0</v>
      </c>
      <c r="G162" s="70">
        <f t="shared" si="45"/>
        <v>0</v>
      </c>
      <c r="H162" s="70">
        <f t="shared" si="43"/>
        <v>0</v>
      </c>
      <c r="I162" s="70">
        <f t="shared" si="41"/>
        <v>0</v>
      </c>
      <c r="J162" s="85">
        <f t="shared" si="42"/>
        <v>0</v>
      </c>
      <c r="K162" s="33">
        <f t="shared" si="44"/>
        <v>0</v>
      </c>
      <c r="XEM162" s="40"/>
      <c r="XEN162" s="40"/>
      <c r="XEO162" s="40"/>
      <c r="XEP162" s="40"/>
      <c r="XEQ162" s="40"/>
      <c r="XER162" s="40"/>
      <c r="XES162" s="40"/>
      <c r="XET162" s="40"/>
      <c r="XEU162" s="40"/>
      <c r="XEV162" s="40"/>
      <c r="XEW162" s="40"/>
      <c r="XEX162" s="40"/>
      <c r="XEY162" s="40"/>
      <c r="XEZ162" s="40"/>
      <c r="XFA162" s="40"/>
    </row>
    <row r="163" spans="1:11 16367:16381" s="40" customFormat="1" ht="15" thickBot="1" x14ac:dyDescent="0.25">
      <c r="A163" s="124">
        <v>3669</v>
      </c>
      <c r="B163" s="43" t="s">
        <v>102</v>
      </c>
      <c r="C163" s="51" t="str">
        <f>VLOOKUP(A163,'FY2020 WSMP Opt In Out Survey'!A2:E145,5,FALSE)</f>
        <v>Opt-out</v>
      </c>
      <c r="D163" s="69">
        <f t="shared" si="37"/>
        <v>0</v>
      </c>
      <c r="E163" s="69">
        <f t="shared" si="38"/>
        <v>0</v>
      </c>
      <c r="F163" s="69">
        <f t="shared" si="39"/>
        <v>0</v>
      </c>
      <c r="G163" s="73">
        <f t="shared" si="45"/>
        <v>0</v>
      </c>
      <c r="H163" s="73">
        <f t="shared" si="43"/>
        <v>0</v>
      </c>
      <c r="I163" s="73">
        <f t="shared" si="41"/>
        <v>0</v>
      </c>
      <c r="J163" s="90">
        <f t="shared" si="42"/>
        <v>0</v>
      </c>
      <c r="K163" s="26">
        <f t="shared" si="44"/>
        <v>0</v>
      </c>
    </row>
    <row r="164" spans="1:11 16367:16381" ht="15" thickTop="1" x14ac:dyDescent="0.2">
      <c r="A164" s="38"/>
      <c r="B164" s="39"/>
      <c r="C164" s="39"/>
      <c r="D164" s="75">
        <f t="shared" ref="D164:J164" si="46">SUM(D126:D163)</f>
        <v>16692</v>
      </c>
      <c r="E164" s="75">
        <f t="shared" si="46"/>
        <v>871</v>
      </c>
      <c r="F164" s="75">
        <f t="shared" si="46"/>
        <v>1124</v>
      </c>
      <c r="G164" s="75">
        <f t="shared" si="46"/>
        <v>1995</v>
      </c>
      <c r="H164" s="75">
        <f t="shared" si="46"/>
        <v>1002</v>
      </c>
      <c r="I164" s="75">
        <f>SUM(I126:I163)</f>
        <v>17694</v>
      </c>
      <c r="J164" s="91">
        <f t="shared" si="46"/>
        <v>4.1803203163945382E-2</v>
      </c>
      <c r="K164" s="36">
        <f>SUM(K126:K163)</f>
        <v>108891</v>
      </c>
    </row>
    <row r="165" spans="1:11 16367:16381" ht="15" customHeight="1" x14ac:dyDescent="0.2">
      <c r="A165" s="29" t="s">
        <v>104</v>
      </c>
      <c r="B165" s="30"/>
      <c r="C165" s="30"/>
      <c r="D165" s="72"/>
      <c r="E165" s="72"/>
      <c r="F165" s="72"/>
      <c r="G165" s="72"/>
      <c r="H165" s="72"/>
      <c r="I165" s="72"/>
      <c r="J165" s="72"/>
      <c r="K165" s="32"/>
    </row>
    <row r="166" spans="1:11 16367:16381" ht="15" thickBot="1" x14ac:dyDescent="0.25">
      <c r="A166" s="124">
        <v>23053</v>
      </c>
      <c r="B166" s="41" t="s">
        <v>105</v>
      </c>
      <c r="C166" s="54" t="str">
        <f>VLOOKUP(A166,'FY2020 WSMP Opt In Out Survey'!A2:E145,5,FALSE)</f>
        <v>Opt-out</v>
      </c>
      <c r="D166" s="69">
        <f>IF(IFERROR(SEARCH("In",$C166),0),VLOOKUP(A166,FY17Enrollment,5,FALSE),0)</f>
        <v>0</v>
      </c>
      <c r="E166" s="69">
        <f>IF(IFERROR(SEARCH("In",$C166),0),VLOOKUP(A166,FY17Enrollment,4,FALSE),0)</f>
        <v>0</v>
      </c>
      <c r="F166" s="69">
        <f>IF(IFERROR(SEARCH("In",$C166),0),VLOOKUP(A166,FY17Enrollment,3,FALSE),0)</f>
        <v>0</v>
      </c>
      <c r="G166" s="69">
        <f>E166+F166</f>
        <v>0</v>
      </c>
      <c r="H166" s="73">
        <f t="shared" ref="H166" si="47">ROUND(G166*0.5,0)</f>
        <v>0</v>
      </c>
      <c r="I166" s="73">
        <f>D166+H166</f>
        <v>0</v>
      </c>
      <c r="J166" s="90">
        <f>I166/$I$169</f>
        <v>0</v>
      </c>
      <c r="K166" s="35">
        <f>ROUNDDOWN($C$4*J166,0)</f>
        <v>0</v>
      </c>
    </row>
    <row r="167" spans="1:11 16367:16381" ht="15" thickTop="1" x14ac:dyDescent="0.2">
      <c r="A167" s="28"/>
      <c r="B167" s="27"/>
      <c r="C167" s="27"/>
      <c r="D167" s="75">
        <f>SUM(D166:D166)</f>
        <v>0</v>
      </c>
      <c r="E167" s="75">
        <f>SUM(E166:E166)</f>
        <v>0</v>
      </c>
      <c r="F167" s="75">
        <f>SUM(F166:F166)</f>
        <v>0</v>
      </c>
      <c r="G167" s="75">
        <f>SUM(G166:G166)</f>
        <v>0</v>
      </c>
      <c r="H167" s="75">
        <f t="shared" ref="H167:I167" si="48">SUM(H166:H166)</f>
        <v>0</v>
      </c>
      <c r="I167" s="75">
        <f t="shared" si="48"/>
        <v>0</v>
      </c>
      <c r="J167" s="91">
        <f>SUM(J166:J166)</f>
        <v>0</v>
      </c>
      <c r="K167" s="36">
        <f>E167</f>
        <v>0</v>
      </c>
    </row>
    <row r="168" spans="1:11 16367:16381" x14ac:dyDescent="0.2">
      <c r="A168" s="9"/>
      <c r="B168" s="17"/>
      <c r="C168" s="17"/>
      <c r="D168" s="76"/>
      <c r="E168" s="76"/>
      <c r="F168" s="76"/>
      <c r="G168" s="76"/>
      <c r="H168" s="76"/>
      <c r="I168" s="76"/>
      <c r="J168" s="76"/>
      <c r="K168" s="4"/>
    </row>
    <row r="169" spans="1:11 16367:16381" ht="15.75" customHeight="1" thickBot="1" x14ac:dyDescent="0.25">
      <c r="A169" s="163" t="s">
        <v>107</v>
      </c>
      <c r="B169" s="164"/>
      <c r="C169" s="48"/>
      <c r="D169" s="77">
        <f>SUM(D9:D167)/2</f>
        <v>344102</v>
      </c>
      <c r="E169" s="77">
        <f t="shared" ref="E169:J169" si="49">SUM(E9:E167)/2</f>
        <v>73717</v>
      </c>
      <c r="F169" s="77">
        <f t="shared" si="49"/>
        <v>84585</v>
      </c>
      <c r="G169" s="77">
        <f t="shared" si="49"/>
        <v>158302</v>
      </c>
      <c r="H169" s="77">
        <f t="shared" si="49"/>
        <v>79167</v>
      </c>
      <c r="I169" s="77">
        <f>SUM(I9:I167)/2</f>
        <v>423269</v>
      </c>
      <c r="J169" s="96">
        <f t="shared" si="49"/>
        <v>1</v>
      </c>
      <c r="K169" s="16">
        <f>SUM(K9:K167)/2</f>
        <v>2604972</v>
      </c>
    </row>
    <row r="170" spans="1:11 16367:16381" ht="15" thickBot="1" x14ac:dyDescent="0.25">
      <c r="A170" s="10"/>
      <c r="B170" s="18"/>
      <c r="C170" s="18"/>
      <c r="D170" s="60"/>
      <c r="E170" s="60"/>
      <c r="F170" s="60"/>
      <c r="G170" s="60"/>
      <c r="H170" s="61"/>
      <c r="I170" s="61"/>
      <c r="J170" s="92"/>
    </row>
    <row r="171" spans="1:11 16367:16381" ht="27" customHeight="1" thickBot="1" x14ac:dyDescent="0.25">
      <c r="A171" s="11" t="s">
        <v>106</v>
      </c>
      <c r="B171" s="19"/>
      <c r="C171" s="19"/>
      <c r="D171" s="62"/>
      <c r="E171" s="62"/>
      <c r="F171" s="62"/>
      <c r="G171" s="62"/>
      <c r="H171" s="80"/>
      <c r="I171" s="80"/>
      <c r="J171" s="93"/>
    </row>
    <row r="172" spans="1:11 16367:16381" ht="15" thickBot="1" x14ac:dyDescent="0.25">
      <c r="A172" s="12"/>
      <c r="B172" s="20"/>
      <c r="C172" s="20"/>
      <c r="D172" s="63"/>
      <c r="E172" s="63"/>
      <c r="F172" s="60"/>
      <c r="G172" s="60"/>
      <c r="H172" s="61"/>
      <c r="I172" s="61"/>
      <c r="J172" s="92"/>
    </row>
    <row r="173" spans="1:11 16367:16381" s="7" customFormat="1" ht="14.25" customHeight="1" thickBot="1" x14ac:dyDescent="0.25">
      <c r="A173" s="165" t="s">
        <v>627</v>
      </c>
      <c r="B173" s="166"/>
      <c r="C173" s="66"/>
      <c r="D173" s="66"/>
      <c r="E173" s="66"/>
      <c r="F173" s="66"/>
      <c r="G173" s="66"/>
      <c r="H173" s="81"/>
      <c r="I173" s="81"/>
      <c r="J173" s="81"/>
      <c r="K173" s="67"/>
    </row>
    <row r="174" spans="1:11 16367:16381" s="7" customFormat="1" ht="15" customHeight="1" x14ac:dyDescent="0.2">
      <c r="A174" s="66"/>
      <c r="B174" s="66"/>
      <c r="C174" s="66"/>
      <c r="D174" s="66"/>
      <c r="E174" s="66"/>
      <c r="F174" s="66"/>
      <c r="G174" s="66"/>
      <c r="H174" s="81"/>
      <c r="I174" s="81"/>
      <c r="J174" s="81"/>
      <c r="K174" s="67"/>
    </row>
    <row r="175" spans="1:11 16367:16381" x14ac:dyDescent="0.2">
      <c r="A175" s="12"/>
      <c r="B175" s="20"/>
      <c r="C175" s="20"/>
      <c r="D175" s="63"/>
      <c r="E175" s="63"/>
      <c r="F175" s="60"/>
      <c r="G175" s="60"/>
      <c r="H175" s="61"/>
      <c r="I175" s="61"/>
      <c r="J175" s="92"/>
    </row>
    <row r="176" spans="1:11 16367:16381" x14ac:dyDescent="0.2">
      <c r="A176" s="13"/>
      <c r="B176" s="18"/>
      <c r="C176" s="18"/>
      <c r="D176" s="60"/>
      <c r="E176" s="60"/>
      <c r="F176" s="60"/>
      <c r="G176" s="60"/>
      <c r="H176" s="61"/>
      <c r="I176" s="61"/>
      <c r="J176" s="92"/>
    </row>
    <row r="177" spans="1:10" x14ac:dyDescent="0.2">
      <c r="A177" s="10"/>
      <c r="B177" s="18"/>
      <c r="C177" s="18"/>
      <c r="D177" s="60"/>
      <c r="E177" s="60"/>
      <c r="F177" s="60"/>
      <c r="G177" s="60"/>
      <c r="H177" s="61"/>
      <c r="I177" s="61"/>
      <c r="J177" s="92"/>
    </row>
    <row r="178" spans="1:10" x14ac:dyDescent="0.2">
      <c r="A178" s="10"/>
      <c r="B178" s="18"/>
      <c r="C178" s="18"/>
      <c r="D178" s="60"/>
      <c r="E178" s="60"/>
      <c r="F178" s="60"/>
      <c r="G178" s="60"/>
      <c r="H178" s="61"/>
      <c r="I178" s="61"/>
      <c r="J178" s="92"/>
    </row>
    <row r="179" spans="1:10" x14ac:dyDescent="0.2">
      <c r="A179" s="10"/>
      <c r="B179" s="18"/>
      <c r="C179" s="18"/>
      <c r="D179" s="60"/>
      <c r="E179" s="60"/>
      <c r="F179" s="60"/>
      <c r="G179" s="60"/>
      <c r="H179" s="61"/>
      <c r="I179" s="61"/>
      <c r="J179" s="92"/>
    </row>
    <row r="180" spans="1:10" x14ac:dyDescent="0.2">
      <c r="A180" s="10"/>
      <c r="B180" s="18"/>
      <c r="C180" s="18"/>
      <c r="D180" s="60"/>
      <c r="E180" s="60"/>
      <c r="F180" s="60"/>
      <c r="G180" s="60"/>
      <c r="H180" s="61"/>
      <c r="I180" s="61"/>
      <c r="J180" s="92"/>
    </row>
    <row r="181" spans="1:10" x14ac:dyDescent="0.2">
      <c r="A181" s="10"/>
      <c r="B181" s="18"/>
      <c r="C181" s="18"/>
      <c r="D181" s="60"/>
      <c r="E181" s="60"/>
      <c r="F181" s="60"/>
      <c r="G181" s="60"/>
      <c r="H181" s="61"/>
      <c r="I181" s="61"/>
      <c r="J181" s="92"/>
    </row>
    <row r="182" spans="1:10" x14ac:dyDescent="0.2">
      <c r="A182" s="10"/>
      <c r="B182" s="18"/>
      <c r="C182" s="18"/>
      <c r="D182" s="60"/>
      <c r="E182" s="60"/>
      <c r="F182" s="60"/>
      <c r="G182" s="60"/>
      <c r="H182" s="61"/>
      <c r="I182" s="61"/>
      <c r="J182" s="92"/>
    </row>
    <row r="183" spans="1:10" x14ac:dyDescent="0.2">
      <c r="A183" s="10"/>
      <c r="B183" s="18"/>
      <c r="C183" s="18"/>
      <c r="D183" s="60"/>
      <c r="E183" s="60"/>
      <c r="F183" s="60"/>
      <c r="G183" s="60"/>
      <c r="H183" s="61"/>
      <c r="I183" s="61"/>
      <c r="J183" s="92"/>
    </row>
    <row r="184" spans="1:10" x14ac:dyDescent="0.2">
      <c r="A184" s="10"/>
      <c r="B184" s="18"/>
      <c r="C184" s="18"/>
      <c r="D184" s="60"/>
      <c r="E184" s="60"/>
      <c r="F184" s="60"/>
      <c r="G184" s="60"/>
      <c r="H184" s="61"/>
      <c r="I184" s="61"/>
      <c r="J184" s="92"/>
    </row>
    <row r="185" spans="1:10" x14ac:dyDescent="0.2">
      <c r="A185" s="10"/>
      <c r="B185" s="18"/>
      <c r="C185" s="18"/>
      <c r="D185" s="60"/>
      <c r="E185" s="60"/>
      <c r="F185" s="60"/>
      <c r="G185" s="60"/>
      <c r="H185" s="61"/>
      <c r="I185" s="61"/>
      <c r="J185" s="92"/>
    </row>
    <row r="186" spans="1:10" x14ac:dyDescent="0.2">
      <c r="A186" s="10"/>
      <c r="B186" s="18"/>
      <c r="C186" s="18"/>
      <c r="D186" s="60"/>
      <c r="E186" s="60"/>
      <c r="F186" s="60"/>
      <c r="G186" s="60"/>
      <c r="H186" s="61"/>
      <c r="I186" s="61"/>
      <c r="J186" s="92"/>
    </row>
    <row r="187" spans="1:10" x14ac:dyDescent="0.2">
      <c r="A187" s="10"/>
      <c r="B187" s="18"/>
      <c r="C187" s="18"/>
      <c r="D187" s="60"/>
      <c r="E187" s="60"/>
      <c r="F187" s="60"/>
      <c r="G187" s="60"/>
      <c r="H187" s="61"/>
      <c r="I187" s="61"/>
      <c r="J187" s="92"/>
    </row>
    <row r="188" spans="1:10" x14ac:dyDescent="0.2">
      <c r="A188" s="10"/>
      <c r="B188" s="18"/>
      <c r="C188" s="18"/>
      <c r="D188" s="60"/>
      <c r="E188" s="60"/>
      <c r="F188" s="60"/>
      <c r="G188" s="60"/>
      <c r="H188" s="61"/>
      <c r="I188" s="61"/>
      <c r="J188" s="92"/>
    </row>
    <row r="189" spans="1:10" x14ac:dyDescent="0.2">
      <c r="A189" s="10"/>
      <c r="B189" s="18"/>
      <c r="C189" s="18"/>
      <c r="D189" s="60"/>
      <c r="E189" s="60"/>
      <c r="F189" s="60"/>
      <c r="G189" s="60"/>
      <c r="H189" s="61"/>
      <c r="I189" s="61"/>
      <c r="J189" s="92"/>
    </row>
    <row r="190" spans="1:10" x14ac:dyDescent="0.2">
      <c r="A190" s="10"/>
      <c r="B190" s="18"/>
      <c r="C190" s="18"/>
      <c r="D190" s="60"/>
      <c r="E190" s="60"/>
      <c r="F190" s="60"/>
      <c r="G190" s="60"/>
      <c r="H190" s="61"/>
      <c r="I190" s="61"/>
      <c r="J190" s="92"/>
    </row>
    <row r="191" spans="1:10" x14ac:dyDescent="0.2">
      <c r="A191" s="10"/>
      <c r="B191" s="18"/>
      <c r="C191" s="18"/>
      <c r="D191" s="60"/>
      <c r="E191" s="60"/>
      <c r="F191" s="60"/>
      <c r="G191" s="60"/>
      <c r="H191" s="61"/>
      <c r="I191" s="61"/>
      <c r="J191" s="92"/>
    </row>
    <row r="192" spans="1:10" x14ac:dyDescent="0.2">
      <c r="A192" s="10"/>
      <c r="B192" s="18"/>
      <c r="C192" s="18"/>
      <c r="D192" s="60"/>
      <c r="E192" s="60"/>
      <c r="F192" s="60"/>
      <c r="G192" s="60"/>
      <c r="H192" s="61"/>
      <c r="I192" s="61"/>
      <c r="J192" s="92"/>
    </row>
    <row r="193" spans="1:10" x14ac:dyDescent="0.2">
      <c r="A193" s="10"/>
      <c r="B193" s="18"/>
      <c r="C193" s="18"/>
      <c r="D193" s="60"/>
      <c r="E193" s="60"/>
      <c r="F193" s="60"/>
      <c r="G193" s="60"/>
      <c r="H193" s="61"/>
      <c r="I193" s="61"/>
      <c r="J193" s="92"/>
    </row>
    <row r="194" spans="1:10" x14ac:dyDescent="0.2">
      <c r="A194" s="10"/>
      <c r="B194" s="18"/>
      <c r="C194" s="18"/>
      <c r="D194" s="60"/>
      <c r="E194" s="60"/>
      <c r="F194" s="60"/>
      <c r="G194" s="60"/>
      <c r="H194" s="61"/>
      <c r="I194" s="61"/>
      <c r="J194" s="92"/>
    </row>
    <row r="195" spans="1:10" x14ac:dyDescent="0.2">
      <c r="A195" s="10"/>
      <c r="B195" s="18"/>
      <c r="C195" s="18"/>
      <c r="D195" s="60"/>
      <c r="E195" s="60"/>
      <c r="F195" s="60"/>
      <c r="G195" s="60"/>
      <c r="H195" s="61"/>
      <c r="I195" s="61"/>
      <c r="J195" s="92"/>
    </row>
    <row r="196" spans="1:10" x14ac:dyDescent="0.2">
      <c r="A196" s="10"/>
      <c r="B196" s="18"/>
      <c r="C196" s="18"/>
      <c r="D196" s="60"/>
      <c r="E196" s="60"/>
      <c r="F196" s="60"/>
      <c r="G196" s="60"/>
      <c r="H196" s="61"/>
      <c r="I196" s="61"/>
      <c r="J196" s="92"/>
    </row>
    <row r="197" spans="1:10" x14ac:dyDescent="0.2">
      <c r="A197" s="10"/>
      <c r="B197" s="18"/>
      <c r="C197" s="18"/>
      <c r="D197" s="60"/>
      <c r="E197" s="60"/>
      <c r="F197" s="60"/>
      <c r="G197" s="60"/>
      <c r="H197" s="61"/>
      <c r="I197" s="61"/>
      <c r="J197" s="92"/>
    </row>
    <row r="198" spans="1:10" x14ac:dyDescent="0.2">
      <c r="A198" s="10"/>
      <c r="B198" s="18"/>
      <c r="C198" s="18"/>
      <c r="D198" s="60"/>
      <c r="E198" s="60"/>
      <c r="F198" s="60"/>
      <c r="G198" s="60"/>
      <c r="H198" s="61"/>
      <c r="I198" s="61"/>
      <c r="J198" s="92"/>
    </row>
    <row r="199" spans="1:10" x14ac:dyDescent="0.2">
      <c r="A199" s="10"/>
      <c r="B199" s="18"/>
      <c r="C199" s="18"/>
      <c r="D199" s="60"/>
      <c r="E199" s="60"/>
      <c r="F199" s="60"/>
      <c r="G199" s="60"/>
      <c r="H199" s="61"/>
      <c r="I199" s="61"/>
      <c r="J199" s="92"/>
    </row>
    <row r="200" spans="1:10" x14ac:dyDescent="0.2">
      <c r="A200" s="10"/>
      <c r="B200" s="18"/>
      <c r="C200" s="18"/>
      <c r="D200" s="60"/>
      <c r="E200" s="60"/>
      <c r="F200" s="60"/>
      <c r="G200" s="60"/>
      <c r="H200" s="61"/>
      <c r="I200" s="61"/>
      <c r="J200" s="92"/>
    </row>
    <row r="201" spans="1:10" x14ac:dyDescent="0.2">
      <c r="A201" s="10"/>
      <c r="B201" s="18"/>
      <c r="C201" s="18"/>
      <c r="D201" s="60"/>
      <c r="E201" s="60"/>
      <c r="F201" s="60"/>
      <c r="G201" s="60"/>
      <c r="H201" s="61"/>
      <c r="I201" s="61"/>
      <c r="J201" s="92"/>
    </row>
    <row r="202" spans="1:10" x14ac:dyDescent="0.2">
      <c r="A202" s="10"/>
      <c r="B202" s="18"/>
      <c r="C202" s="18"/>
      <c r="D202" s="60"/>
      <c r="E202" s="60"/>
      <c r="F202" s="60"/>
      <c r="G202" s="60"/>
      <c r="H202" s="61"/>
      <c r="I202" s="61"/>
      <c r="J202" s="92"/>
    </row>
    <row r="203" spans="1:10" x14ac:dyDescent="0.2">
      <c r="A203" s="10"/>
      <c r="B203" s="18"/>
      <c r="C203" s="18"/>
      <c r="D203" s="60"/>
      <c r="E203" s="60"/>
      <c r="F203" s="60"/>
      <c r="G203" s="60"/>
      <c r="H203" s="61"/>
      <c r="I203" s="61"/>
      <c r="J203" s="92"/>
    </row>
    <row r="204" spans="1:10" x14ac:dyDescent="0.2">
      <c r="A204" s="10"/>
      <c r="B204" s="18"/>
      <c r="C204" s="18"/>
      <c r="D204" s="60"/>
      <c r="E204" s="60"/>
      <c r="F204" s="60"/>
      <c r="G204" s="60"/>
      <c r="H204" s="61"/>
      <c r="I204" s="61"/>
      <c r="J204" s="92"/>
    </row>
    <row r="205" spans="1:10" x14ac:dyDescent="0.2">
      <c r="A205" s="10"/>
      <c r="B205" s="18"/>
      <c r="C205" s="18"/>
      <c r="D205" s="60"/>
      <c r="E205" s="60"/>
      <c r="F205" s="60"/>
      <c r="G205" s="60"/>
      <c r="H205" s="61"/>
      <c r="I205" s="61"/>
      <c r="J205" s="92"/>
    </row>
    <row r="206" spans="1:10" x14ac:dyDescent="0.2">
      <c r="A206" s="10"/>
      <c r="B206" s="18"/>
      <c r="C206" s="18"/>
      <c r="D206" s="60"/>
      <c r="E206" s="60"/>
      <c r="F206" s="60"/>
      <c r="G206" s="60"/>
      <c r="H206" s="61"/>
      <c r="I206" s="61"/>
      <c r="J206" s="92"/>
    </row>
    <row r="207" spans="1:10" x14ac:dyDescent="0.2">
      <c r="A207" s="10"/>
      <c r="B207" s="18"/>
      <c r="C207" s="18"/>
      <c r="D207" s="60"/>
      <c r="E207" s="60"/>
      <c r="F207" s="60"/>
      <c r="G207" s="60"/>
      <c r="H207" s="61"/>
      <c r="I207" s="61"/>
      <c r="J207" s="92"/>
    </row>
    <row r="208" spans="1:10" x14ac:dyDescent="0.2">
      <c r="A208" s="10"/>
      <c r="B208" s="18"/>
      <c r="C208" s="18"/>
      <c r="D208" s="60"/>
      <c r="E208" s="60"/>
      <c r="F208" s="60"/>
      <c r="G208" s="60"/>
      <c r="H208" s="61"/>
      <c r="I208" s="61"/>
      <c r="J208" s="92"/>
    </row>
    <row r="209" spans="1:10" x14ac:dyDescent="0.2">
      <c r="A209" s="10"/>
      <c r="B209" s="18"/>
      <c r="C209" s="18"/>
      <c r="D209" s="60"/>
      <c r="E209" s="60"/>
      <c r="F209" s="60"/>
      <c r="G209" s="60"/>
      <c r="H209" s="61"/>
      <c r="I209" s="61"/>
      <c r="J209" s="92"/>
    </row>
    <row r="210" spans="1:10" x14ac:dyDescent="0.2">
      <c r="A210" s="10"/>
      <c r="B210" s="18"/>
      <c r="C210" s="18"/>
      <c r="D210" s="60"/>
      <c r="E210" s="60"/>
      <c r="F210" s="60"/>
      <c r="G210" s="60"/>
      <c r="H210" s="61"/>
      <c r="I210" s="61"/>
      <c r="J210" s="92"/>
    </row>
    <row r="211" spans="1:10" x14ac:dyDescent="0.2">
      <c r="A211" s="10"/>
      <c r="B211" s="18"/>
      <c r="C211" s="18"/>
      <c r="D211" s="60"/>
      <c r="E211" s="60"/>
      <c r="F211" s="60"/>
      <c r="G211" s="60"/>
      <c r="H211" s="61"/>
      <c r="I211" s="61"/>
      <c r="J211" s="92"/>
    </row>
    <row r="212" spans="1:10" x14ac:dyDescent="0.2">
      <c r="A212" s="10"/>
      <c r="B212" s="18"/>
      <c r="C212" s="18"/>
      <c r="D212" s="60"/>
      <c r="E212" s="60"/>
      <c r="F212" s="60"/>
      <c r="G212" s="60"/>
      <c r="H212" s="61"/>
      <c r="I212" s="61"/>
      <c r="J212" s="92"/>
    </row>
    <row r="213" spans="1:10" x14ac:dyDescent="0.2">
      <c r="A213" s="14"/>
      <c r="B213" s="21"/>
      <c r="C213" s="21"/>
      <c r="D213" s="64"/>
      <c r="E213" s="64"/>
      <c r="F213" s="64"/>
      <c r="G213" s="64"/>
      <c r="H213" s="82"/>
      <c r="I213" s="82"/>
      <c r="J213" s="94"/>
    </row>
    <row r="214" spans="1:10" x14ac:dyDescent="0.2">
      <c r="A214" s="14"/>
      <c r="B214" s="21"/>
      <c r="C214" s="21"/>
      <c r="D214" s="64"/>
      <c r="E214" s="64"/>
      <c r="F214" s="64"/>
      <c r="G214" s="64"/>
      <c r="H214" s="82"/>
      <c r="I214" s="82"/>
      <c r="J214" s="94"/>
    </row>
    <row r="215" spans="1:10" x14ac:dyDescent="0.2">
      <c r="A215" s="14"/>
      <c r="B215" s="21"/>
      <c r="C215" s="21"/>
      <c r="D215" s="64"/>
      <c r="E215" s="64"/>
      <c r="F215" s="64"/>
      <c r="G215" s="64"/>
      <c r="H215" s="82"/>
      <c r="I215" s="82"/>
      <c r="J215" s="94"/>
    </row>
    <row r="216" spans="1:10" x14ac:dyDescent="0.2">
      <c r="A216" s="14"/>
      <c r="B216" s="21"/>
      <c r="C216" s="21"/>
      <c r="D216" s="64"/>
      <c r="E216" s="64"/>
      <c r="F216" s="64"/>
      <c r="G216" s="64"/>
      <c r="H216" s="82"/>
      <c r="I216" s="82"/>
      <c r="J216" s="94"/>
    </row>
    <row r="217" spans="1:10" x14ac:dyDescent="0.2">
      <c r="A217" s="14"/>
      <c r="B217" s="21"/>
      <c r="C217" s="21"/>
      <c r="D217" s="64"/>
      <c r="E217" s="64"/>
      <c r="F217" s="64"/>
      <c r="G217" s="64"/>
      <c r="H217" s="82"/>
      <c r="I217" s="82"/>
      <c r="J217" s="94"/>
    </row>
    <row r="218" spans="1:10" x14ac:dyDescent="0.2">
      <c r="A218" s="14"/>
      <c r="B218" s="21"/>
      <c r="C218" s="21"/>
      <c r="D218" s="64"/>
      <c r="E218" s="64"/>
      <c r="F218" s="64"/>
      <c r="G218" s="64"/>
      <c r="H218" s="82"/>
      <c r="I218" s="82"/>
      <c r="J218" s="94"/>
    </row>
    <row r="219" spans="1:10" x14ac:dyDescent="0.2">
      <c r="A219" s="14"/>
      <c r="B219" s="21"/>
      <c r="C219" s="21"/>
      <c r="D219" s="64"/>
      <c r="E219" s="64"/>
      <c r="F219" s="64"/>
      <c r="G219" s="64"/>
      <c r="H219" s="82"/>
      <c r="I219" s="82"/>
      <c r="J219" s="94"/>
    </row>
    <row r="220" spans="1:10" x14ac:dyDescent="0.2">
      <c r="A220" s="14"/>
      <c r="B220" s="21"/>
      <c r="C220" s="21"/>
      <c r="D220" s="64"/>
      <c r="E220" s="64"/>
      <c r="F220" s="64"/>
      <c r="G220" s="64"/>
      <c r="H220" s="82"/>
      <c r="I220" s="82"/>
      <c r="J220" s="94"/>
    </row>
    <row r="221" spans="1:10" x14ac:dyDescent="0.2">
      <c r="A221" s="14"/>
      <c r="B221" s="21"/>
      <c r="C221" s="21"/>
      <c r="D221" s="64"/>
      <c r="E221" s="64"/>
      <c r="F221" s="64"/>
      <c r="G221" s="64"/>
      <c r="H221" s="82"/>
      <c r="I221" s="82"/>
      <c r="J221" s="94"/>
    </row>
    <row r="222" spans="1:10" x14ac:dyDescent="0.2">
      <c r="A222" s="14"/>
      <c r="B222" s="21"/>
      <c r="C222" s="21"/>
      <c r="D222" s="64"/>
      <c r="E222" s="64"/>
      <c r="F222" s="64"/>
      <c r="G222" s="64"/>
      <c r="H222" s="82"/>
      <c r="I222" s="82"/>
      <c r="J222" s="94"/>
    </row>
    <row r="223" spans="1:10" x14ac:dyDescent="0.2">
      <c r="A223" s="14"/>
      <c r="B223" s="21"/>
      <c r="C223" s="21"/>
      <c r="D223" s="64"/>
      <c r="E223" s="64"/>
      <c r="F223" s="64"/>
      <c r="G223" s="64"/>
      <c r="H223" s="82"/>
      <c r="I223" s="82"/>
      <c r="J223" s="94"/>
    </row>
    <row r="224" spans="1:10" x14ac:dyDescent="0.2">
      <c r="A224" s="14"/>
      <c r="B224" s="21"/>
      <c r="C224" s="21"/>
      <c r="D224" s="64"/>
      <c r="E224" s="64"/>
      <c r="F224" s="64"/>
      <c r="G224" s="64"/>
      <c r="H224" s="82"/>
      <c r="I224" s="82"/>
      <c r="J224" s="94"/>
    </row>
    <row r="225" spans="1:10" x14ac:dyDescent="0.2">
      <c r="A225" s="14"/>
      <c r="B225" s="21"/>
      <c r="C225" s="21"/>
      <c r="D225" s="64"/>
      <c r="E225" s="64"/>
      <c r="F225" s="64"/>
      <c r="G225" s="64"/>
      <c r="H225" s="82"/>
      <c r="I225" s="82"/>
      <c r="J225" s="94"/>
    </row>
    <row r="226" spans="1:10" x14ac:dyDescent="0.2">
      <c r="A226" s="14"/>
      <c r="B226" s="21"/>
      <c r="C226" s="21"/>
      <c r="D226" s="64"/>
      <c r="E226" s="64"/>
      <c r="F226" s="64"/>
      <c r="G226" s="64"/>
      <c r="H226" s="82"/>
      <c r="I226" s="82"/>
      <c r="J226" s="94"/>
    </row>
    <row r="227" spans="1:10" x14ac:dyDescent="0.2">
      <c r="A227" s="14"/>
      <c r="B227" s="21"/>
      <c r="C227" s="21"/>
      <c r="D227" s="64"/>
      <c r="E227" s="64"/>
      <c r="F227" s="64"/>
      <c r="G227" s="64"/>
      <c r="H227" s="82"/>
      <c r="I227" s="82"/>
      <c r="J227" s="94"/>
    </row>
    <row r="228" spans="1:10" x14ac:dyDescent="0.2">
      <c r="A228" s="14"/>
      <c r="B228" s="21"/>
      <c r="C228" s="21"/>
      <c r="D228" s="64"/>
      <c r="E228" s="64"/>
      <c r="F228" s="64"/>
      <c r="G228" s="64"/>
      <c r="H228" s="82"/>
      <c r="I228" s="82"/>
      <c r="J228" s="94"/>
    </row>
    <row r="229" spans="1:10" x14ac:dyDescent="0.2">
      <c r="A229" s="14"/>
      <c r="B229" s="21"/>
      <c r="C229" s="21"/>
      <c r="D229" s="64"/>
      <c r="E229" s="64"/>
      <c r="F229" s="64"/>
      <c r="G229" s="64"/>
      <c r="H229" s="82"/>
      <c r="I229" s="82"/>
      <c r="J229" s="94"/>
    </row>
    <row r="230" spans="1:10" x14ac:dyDescent="0.2">
      <c r="A230" s="14"/>
      <c r="B230" s="21"/>
      <c r="C230" s="21"/>
      <c r="D230" s="64"/>
      <c r="E230" s="64"/>
      <c r="F230" s="64"/>
      <c r="G230" s="64"/>
      <c r="H230" s="82"/>
      <c r="I230" s="82"/>
      <c r="J230" s="94"/>
    </row>
    <row r="231" spans="1:10" x14ac:dyDescent="0.2">
      <c r="A231" s="14"/>
      <c r="B231" s="21"/>
      <c r="C231" s="21"/>
      <c r="D231" s="64"/>
      <c r="E231" s="64"/>
      <c r="F231" s="64"/>
      <c r="G231" s="64"/>
      <c r="H231" s="82"/>
      <c r="I231" s="82"/>
      <c r="J231" s="94"/>
    </row>
    <row r="232" spans="1:10" x14ac:dyDescent="0.2">
      <c r="A232" s="14"/>
      <c r="B232" s="21"/>
      <c r="C232" s="21"/>
      <c r="D232" s="64"/>
      <c r="E232" s="64"/>
      <c r="F232" s="64"/>
      <c r="G232" s="64"/>
      <c r="H232" s="82"/>
      <c r="I232" s="82"/>
      <c r="J232" s="94"/>
    </row>
    <row r="233" spans="1:10" x14ac:dyDescent="0.2">
      <c r="A233" s="14"/>
      <c r="B233" s="21"/>
      <c r="C233" s="21"/>
      <c r="D233" s="64"/>
      <c r="E233" s="64"/>
      <c r="F233" s="64"/>
      <c r="G233" s="64"/>
      <c r="H233" s="82"/>
      <c r="I233" s="82"/>
      <c r="J233" s="94"/>
    </row>
    <row r="234" spans="1:10" x14ac:dyDescent="0.2">
      <c r="A234" s="14"/>
      <c r="B234" s="21"/>
      <c r="C234" s="21"/>
      <c r="D234" s="64"/>
      <c r="E234" s="64"/>
      <c r="F234" s="64"/>
      <c r="G234" s="64"/>
      <c r="H234" s="82"/>
      <c r="I234" s="82"/>
      <c r="J234" s="94"/>
    </row>
    <row r="235" spans="1:10" x14ac:dyDescent="0.2">
      <c r="A235" s="14"/>
      <c r="B235" s="21"/>
      <c r="C235" s="21"/>
      <c r="D235" s="64"/>
      <c r="E235" s="64"/>
      <c r="F235" s="64"/>
      <c r="G235" s="64"/>
      <c r="H235" s="82"/>
      <c r="I235" s="82"/>
      <c r="J235" s="94"/>
    </row>
    <row r="236" spans="1:10" x14ac:dyDescent="0.2">
      <c r="A236" s="14"/>
      <c r="B236" s="21"/>
      <c r="C236" s="21"/>
      <c r="D236" s="64"/>
      <c r="E236" s="64"/>
      <c r="F236" s="64"/>
      <c r="G236" s="64"/>
      <c r="H236" s="82"/>
      <c r="I236" s="82"/>
      <c r="J236" s="94"/>
    </row>
  </sheetData>
  <sheetProtection selectLockedCells="1" selectUnlockedCells="1"/>
  <mergeCells count="3">
    <mergeCell ref="A1:F1"/>
    <mergeCell ref="A169:B169"/>
    <mergeCell ref="A173:B173"/>
  </mergeCells>
  <pageMargins left="0.25" right="0.25" top="0.75" bottom="0.38098958333333333" header="0.3" footer="0.3"/>
  <pageSetup scale="53" fitToHeight="0" orientation="landscape" r:id="rId1"/>
  <headerFooter>
    <oddHeader xml:space="preserve">&amp;CFY2016 TCWS Preliminary Allocations </oddHeader>
    <oddFooter>&amp;C&amp;D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7"/>
  <sheetViews>
    <sheetView workbookViewId="0">
      <pane xSplit="2" ySplit="3" topLeftCell="C140" activePane="bottomRight" state="frozen"/>
      <selection pane="topRight" activeCell="C1" sqref="C1"/>
      <selection pane="bottomLeft" activeCell="A4" sqref="A4"/>
      <selection pane="bottomRight" activeCell="E157" sqref="E157"/>
    </sheetView>
  </sheetViews>
  <sheetFormatPr defaultRowHeight="15" x14ac:dyDescent="0.25"/>
  <cols>
    <col min="2" max="2" width="34.42578125" customWidth="1"/>
    <col min="3" max="4" width="16.5703125" bestFit="1" customWidth="1"/>
    <col min="5" max="5" width="17.42578125" bestFit="1" customWidth="1"/>
    <col min="6" max="6" width="7.5703125" customWidth="1"/>
    <col min="7" max="7" width="15" bestFit="1" customWidth="1"/>
  </cols>
  <sheetData>
    <row r="1" spans="1:6" x14ac:dyDescent="0.25">
      <c r="A1" s="167" t="s">
        <v>881</v>
      </c>
      <c r="B1" s="169"/>
      <c r="C1" s="169"/>
      <c r="D1" s="169"/>
      <c r="E1" s="169"/>
      <c r="F1" s="169"/>
    </row>
    <row r="3" spans="1:6" ht="30" x14ac:dyDescent="0.25">
      <c r="A3" s="102"/>
      <c r="B3" s="102"/>
      <c r="C3" s="103" t="s">
        <v>276</v>
      </c>
      <c r="D3" s="103" t="s">
        <v>277</v>
      </c>
      <c r="E3" s="103" t="s">
        <v>278</v>
      </c>
      <c r="F3" s="103" t="s">
        <v>279</v>
      </c>
    </row>
    <row r="4" spans="1:6" x14ac:dyDescent="0.25">
      <c r="A4" s="121">
        <v>307</v>
      </c>
      <c r="B4" s="102" t="s">
        <v>111</v>
      </c>
      <c r="C4" s="6">
        <v>1679</v>
      </c>
      <c r="D4" s="6">
        <v>1417</v>
      </c>
      <c r="E4" s="6">
        <v>4419</v>
      </c>
      <c r="F4" s="5">
        <f>SUM(C4:E4)</f>
        <v>7515</v>
      </c>
    </row>
    <row r="5" spans="1:6" x14ac:dyDescent="0.25">
      <c r="A5" s="121">
        <v>309</v>
      </c>
      <c r="B5" s="102" t="s">
        <v>112</v>
      </c>
      <c r="C5" s="6">
        <v>378</v>
      </c>
      <c r="D5" s="6">
        <v>383</v>
      </c>
      <c r="E5" s="6">
        <v>1274</v>
      </c>
      <c r="F5" s="5">
        <f t="shared" ref="F5:F68" si="0">SUM(C5:E5)</f>
        <v>2035</v>
      </c>
    </row>
    <row r="6" spans="1:6" x14ac:dyDescent="0.25">
      <c r="A6" s="121">
        <v>3537</v>
      </c>
      <c r="B6" s="102" t="s">
        <v>113</v>
      </c>
      <c r="C6" s="6">
        <v>139</v>
      </c>
      <c r="D6" s="6">
        <v>17</v>
      </c>
      <c r="E6" s="6">
        <v>1493</v>
      </c>
      <c r="F6" s="5">
        <f t="shared" si="0"/>
        <v>1649</v>
      </c>
    </row>
    <row r="7" spans="1:6" x14ac:dyDescent="0.25">
      <c r="A7" s="121">
        <v>3539</v>
      </c>
      <c r="B7" s="102" t="s">
        <v>114</v>
      </c>
      <c r="C7" s="6">
        <v>396</v>
      </c>
      <c r="D7" s="6">
        <v>397</v>
      </c>
      <c r="E7" s="6">
        <v>658</v>
      </c>
      <c r="F7" s="5">
        <f t="shared" si="0"/>
        <v>1451</v>
      </c>
    </row>
    <row r="8" spans="1:6" x14ac:dyDescent="0.25">
      <c r="A8" s="121">
        <v>3540</v>
      </c>
      <c r="B8" s="102" t="s">
        <v>115</v>
      </c>
      <c r="C8" s="6">
        <v>1311</v>
      </c>
      <c r="D8" s="6">
        <v>973</v>
      </c>
      <c r="E8" s="6">
        <v>2499</v>
      </c>
      <c r="F8" s="5">
        <f t="shared" si="0"/>
        <v>4783</v>
      </c>
    </row>
    <row r="9" spans="1:6" x14ac:dyDescent="0.25">
      <c r="A9" s="121">
        <v>3541</v>
      </c>
      <c r="B9" s="102" t="s">
        <v>116</v>
      </c>
      <c r="C9" s="6">
        <v>518</v>
      </c>
      <c r="D9" s="6">
        <v>169</v>
      </c>
      <c r="E9" s="6">
        <v>4405</v>
      </c>
      <c r="F9" s="5">
        <f t="shared" si="0"/>
        <v>5092</v>
      </c>
    </row>
    <row r="10" spans="1:6" x14ac:dyDescent="0.25">
      <c r="A10" s="121">
        <v>3543</v>
      </c>
      <c r="B10" s="102" t="s">
        <v>117</v>
      </c>
      <c r="C10" s="6">
        <v>0</v>
      </c>
      <c r="D10" s="6">
        <v>0</v>
      </c>
      <c r="E10" s="6">
        <v>621</v>
      </c>
      <c r="F10" s="5">
        <f t="shared" si="0"/>
        <v>621</v>
      </c>
    </row>
    <row r="11" spans="1:6" x14ac:dyDescent="0.25">
      <c r="A11" s="121">
        <v>3545</v>
      </c>
      <c r="B11" s="102" t="s">
        <v>118</v>
      </c>
      <c r="C11" s="6">
        <v>79</v>
      </c>
      <c r="D11" s="6">
        <v>14</v>
      </c>
      <c r="E11" s="6">
        <v>4569</v>
      </c>
      <c r="F11" s="5">
        <f t="shared" si="0"/>
        <v>4662</v>
      </c>
    </row>
    <row r="12" spans="1:6" x14ac:dyDescent="0.25">
      <c r="A12" s="121">
        <v>3546</v>
      </c>
      <c r="B12" s="102" t="s">
        <v>119</v>
      </c>
      <c r="C12" s="6">
        <v>216</v>
      </c>
      <c r="D12" s="6">
        <v>297</v>
      </c>
      <c r="E12" s="6">
        <v>1229</v>
      </c>
      <c r="F12" s="5">
        <f t="shared" si="0"/>
        <v>1742</v>
      </c>
    </row>
    <row r="13" spans="1:6" x14ac:dyDescent="0.25">
      <c r="A13" s="121">
        <v>3549</v>
      </c>
      <c r="B13" s="102" t="s">
        <v>120</v>
      </c>
      <c r="C13" s="6">
        <v>1186</v>
      </c>
      <c r="D13" s="6">
        <v>1271</v>
      </c>
      <c r="E13" s="6">
        <v>5589</v>
      </c>
      <c r="F13" s="5">
        <f t="shared" si="0"/>
        <v>8046</v>
      </c>
    </row>
    <row r="14" spans="1:6" x14ac:dyDescent="0.25">
      <c r="A14" s="121">
        <v>3553</v>
      </c>
      <c r="B14" s="102" t="s">
        <v>121</v>
      </c>
      <c r="C14" s="6">
        <v>354</v>
      </c>
      <c r="D14" s="6">
        <v>288</v>
      </c>
      <c r="E14" s="6">
        <v>1366</v>
      </c>
      <c r="F14" s="5">
        <f t="shared" si="0"/>
        <v>2008</v>
      </c>
    </row>
    <row r="15" spans="1:6" x14ac:dyDescent="0.25">
      <c r="A15" s="121">
        <v>3554</v>
      </c>
      <c r="B15" s="102" t="s">
        <v>122</v>
      </c>
      <c r="C15" s="6">
        <v>164</v>
      </c>
      <c r="D15" s="6">
        <v>82</v>
      </c>
      <c r="E15" s="6">
        <v>427</v>
      </c>
      <c r="F15" s="5">
        <f t="shared" si="0"/>
        <v>673</v>
      </c>
    </row>
    <row r="16" spans="1:6" s="24" customFormat="1" x14ac:dyDescent="0.25">
      <c r="A16" s="121">
        <v>3557</v>
      </c>
      <c r="B16" s="102" t="s">
        <v>123</v>
      </c>
      <c r="C16" s="6">
        <v>234</v>
      </c>
      <c r="D16" s="6">
        <v>111</v>
      </c>
      <c r="E16" s="6">
        <v>1468</v>
      </c>
      <c r="F16" s="5">
        <f t="shared" si="0"/>
        <v>1813</v>
      </c>
    </row>
    <row r="17" spans="1:6" x14ac:dyDescent="0.25">
      <c r="A17" s="121">
        <v>3558</v>
      </c>
      <c r="B17" s="102" t="s">
        <v>124</v>
      </c>
      <c r="C17" s="6">
        <v>1171</v>
      </c>
      <c r="D17" s="6">
        <v>1131</v>
      </c>
      <c r="E17" s="6">
        <v>2320</v>
      </c>
      <c r="F17" s="5">
        <f t="shared" si="0"/>
        <v>4622</v>
      </c>
    </row>
    <row r="18" spans="1:6" x14ac:dyDescent="0.25">
      <c r="A18" s="121">
        <v>3560</v>
      </c>
      <c r="B18" s="102" t="s">
        <v>125</v>
      </c>
      <c r="C18" s="6">
        <v>515</v>
      </c>
      <c r="D18" s="6">
        <v>96</v>
      </c>
      <c r="E18" s="6">
        <v>1353</v>
      </c>
      <c r="F18" s="5">
        <f t="shared" si="0"/>
        <v>1964</v>
      </c>
    </row>
    <row r="19" spans="1:6" x14ac:dyDescent="0.25">
      <c r="A19" s="121">
        <v>3563</v>
      </c>
      <c r="B19" s="102" t="s">
        <v>126</v>
      </c>
      <c r="C19" s="6">
        <v>1847</v>
      </c>
      <c r="D19" s="6">
        <v>1663</v>
      </c>
      <c r="E19" s="6">
        <v>2653</v>
      </c>
      <c r="F19" s="5">
        <f t="shared" si="0"/>
        <v>6163</v>
      </c>
    </row>
    <row r="20" spans="1:6" x14ac:dyDescent="0.25">
      <c r="A20" s="121">
        <v>3564</v>
      </c>
      <c r="B20" s="102" t="s">
        <v>127</v>
      </c>
      <c r="C20" s="6">
        <v>50</v>
      </c>
      <c r="D20" s="6">
        <v>43</v>
      </c>
      <c r="E20" s="6">
        <v>816</v>
      </c>
      <c r="F20" s="5">
        <f t="shared" si="0"/>
        <v>909</v>
      </c>
    </row>
    <row r="21" spans="1:6" x14ac:dyDescent="0.25">
      <c r="A21" s="121">
        <v>3565</v>
      </c>
      <c r="B21" s="102" t="s">
        <v>128</v>
      </c>
      <c r="C21" s="6">
        <v>1800</v>
      </c>
      <c r="D21" s="6">
        <v>459</v>
      </c>
      <c r="E21" s="6">
        <v>5384</v>
      </c>
      <c r="F21" s="5">
        <f t="shared" si="0"/>
        <v>7643</v>
      </c>
    </row>
    <row r="22" spans="1:6" x14ac:dyDescent="0.25">
      <c r="A22" s="121">
        <v>3568</v>
      </c>
      <c r="B22" s="102" t="s">
        <v>129</v>
      </c>
      <c r="C22" s="6">
        <v>52</v>
      </c>
      <c r="D22" s="6">
        <v>46</v>
      </c>
      <c r="E22" s="6">
        <v>342</v>
      </c>
      <c r="F22" s="5">
        <f t="shared" si="0"/>
        <v>440</v>
      </c>
    </row>
    <row r="23" spans="1:6" x14ac:dyDescent="0.25">
      <c r="A23" s="121">
        <v>3570</v>
      </c>
      <c r="B23" s="102" t="s">
        <v>280</v>
      </c>
      <c r="C23" s="6">
        <v>410</v>
      </c>
      <c r="D23" s="6">
        <v>352</v>
      </c>
      <c r="E23" s="6">
        <v>1068</v>
      </c>
      <c r="F23" s="5">
        <f t="shared" si="0"/>
        <v>1830</v>
      </c>
    </row>
    <row r="24" spans="1:6" x14ac:dyDescent="0.25">
      <c r="A24" s="121">
        <v>3571</v>
      </c>
      <c r="B24" s="102" t="s">
        <v>130</v>
      </c>
      <c r="C24" s="6">
        <v>72</v>
      </c>
      <c r="D24" s="6">
        <v>35</v>
      </c>
      <c r="E24" s="6">
        <v>1222</v>
      </c>
      <c r="F24" s="5">
        <f t="shared" si="0"/>
        <v>1329</v>
      </c>
    </row>
    <row r="25" spans="1:6" x14ac:dyDescent="0.25">
      <c r="A25" s="121">
        <v>3572</v>
      </c>
      <c r="B25" s="102" t="s">
        <v>131</v>
      </c>
      <c r="C25" s="6">
        <v>339</v>
      </c>
      <c r="D25" s="6">
        <v>505</v>
      </c>
      <c r="E25" s="6">
        <v>1718</v>
      </c>
      <c r="F25" s="5">
        <f t="shared" si="0"/>
        <v>2562</v>
      </c>
    </row>
    <row r="26" spans="1:6" x14ac:dyDescent="0.25">
      <c r="A26" s="121">
        <v>3573</v>
      </c>
      <c r="B26" s="102" t="s">
        <v>132</v>
      </c>
      <c r="C26" s="6">
        <v>405</v>
      </c>
      <c r="D26" s="6">
        <v>297</v>
      </c>
      <c r="E26" s="6">
        <v>1212</v>
      </c>
      <c r="F26" s="5">
        <f t="shared" si="0"/>
        <v>1914</v>
      </c>
    </row>
    <row r="27" spans="1:6" x14ac:dyDescent="0.25">
      <c r="A27" s="121">
        <v>3574</v>
      </c>
      <c r="B27" s="102" t="s">
        <v>133</v>
      </c>
      <c r="C27" s="6">
        <v>282</v>
      </c>
      <c r="D27" s="6">
        <v>264</v>
      </c>
      <c r="E27" s="6">
        <v>1051</v>
      </c>
      <c r="F27" s="5">
        <f t="shared" si="0"/>
        <v>1597</v>
      </c>
    </row>
    <row r="28" spans="1:6" x14ac:dyDescent="0.25">
      <c r="A28" s="121">
        <v>3575</v>
      </c>
      <c r="B28" s="102" t="s">
        <v>134</v>
      </c>
      <c r="C28" s="6">
        <v>53</v>
      </c>
      <c r="D28" s="6">
        <v>23</v>
      </c>
      <c r="E28" s="6">
        <v>606</v>
      </c>
      <c r="F28" s="5">
        <f t="shared" si="0"/>
        <v>682</v>
      </c>
    </row>
    <row r="29" spans="1:6" x14ac:dyDescent="0.25">
      <c r="A29" s="121">
        <v>3576</v>
      </c>
      <c r="B29" s="102" t="s">
        <v>135</v>
      </c>
      <c r="C29" s="6">
        <v>336</v>
      </c>
      <c r="D29" s="6">
        <v>95</v>
      </c>
      <c r="E29" s="6">
        <v>1573</v>
      </c>
      <c r="F29" s="5">
        <f t="shared" si="0"/>
        <v>2004</v>
      </c>
    </row>
    <row r="30" spans="1:6" x14ac:dyDescent="0.25">
      <c r="A30" s="121">
        <v>3577</v>
      </c>
      <c r="B30" s="102" t="s">
        <v>136</v>
      </c>
      <c r="C30" s="6">
        <v>47</v>
      </c>
      <c r="D30" s="6">
        <v>54</v>
      </c>
      <c r="E30" s="6">
        <v>877</v>
      </c>
      <c r="F30" s="5">
        <f t="shared" si="0"/>
        <v>978</v>
      </c>
    </row>
    <row r="31" spans="1:6" x14ac:dyDescent="0.25">
      <c r="A31" s="121">
        <v>3578</v>
      </c>
      <c r="B31" s="102" t="s">
        <v>137</v>
      </c>
      <c r="C31" s="6">
        <v>478</v>
      </c>
      <c r="D31" s="6">
        <v>165</v>
      </c>
      <c r="E31" s="6">
        <v>4413</v>
      </c>
      <c r="F31" s="5">
        <f t="shared" si="0"/>
        <v>5056</v>
      </c>
    </row>
    <row r="32" spans="1:6" x14ac:dyDescent="0.25">
      <c r="A32" s="121">
        <v>3579</v>
      </c>
      <c r="B32" s="102" t="s">
        <v>138</v>
      </c>
      <c r="C32" s="6">
        <v>12</v>
      </c>
      <c r="D32" s="6">
        <v>12</v>
      </c>
      <c r="E32" s="6">
        <v>235</v>
      </c>
      <c r="F32" s="5">
        <f t="shared" si="0"/>
        <v>259</v>
      </c>
    </row>
    <row r="33" spans="1:6" x14ac:dyDescent="0.25">
      <c r="A33" s="121">
        <v>3580</v>
      </c>
      <c r="B33" s="102" t="s">
        <v>139</v>
      </c>
      <c r="C33" s="6">
        <v>458</v>
      </c>
      <c r="D33" s="6">
        <v>557</v>
      </c>
      <c r="E33" s="6">
        <v>2108</v>
      </c>
      <c r="F33" s="5">
        <f t="shared" si="0"/>
        <v>3123</v>
      </c>
    </row>
    <row r="34" spans="1:6" x14ac:dyDescent="0.25">
      <c r="A34" s="121">
        <v>3581</v>
      </c>
      <c r="B34" s="102" t="s">
        <v>140</v>
      </c>
      <c r="C34" s="6">
        <v>483</v>
      </c>
      <c r="D34" s="6">
        <v>1588</v>
      </c>
      <c r="E34" s="6">
        <v>7092</v>
      </c>
      <c r="F34" s="5">
        <f t="shared" si="0"/>
        <v>9163</v>
      </c>
    </row>
    <row r="35" spans="1:6" x14ac:dyDescent="0.25">
      <c r="A35" s="121">
        <v>3582</v>
      </c>
      <c r="B35" s="102" t="s">
        <v>141</v>
      </c>
      <c r="C35" s="6">
        <v>648</v>
      </c>
      <c r="D35" s="6">
        <v>995</v>
      </c>
      <c r="E35" s="6">
        <v>3630</v>
      </c>
      <c r="F35" s="5">
        <f t="shared" si="0"/>
        <v>5273</v>
      </c>
    </row>
    <row r="36" spans="1:6" x14ac:dyDescent="0.25">
      <c r="A36" s="121">
        <v>3583</v>
      </c>
      <c r="B36" s="102" t="s">
        <v>142</v>
      </c>
      <c r="C36" s="6">
        <v>938</v>
      </c>
      <c r="D36" s="6">
        <v>1075</v>
      </c>
      <c r="E36" s="6">
        <v>1424</v>
      </c>
      <c r="F36" s="5">
        <f t="shared" si="0"/>
        <v>3437</v>
      </c>
    </row>
    <row r="37" spans="1:6" x14ac:dyDescent="0.25">
      <c r="A37" s="121">
        <v>3584</v>
      </c>
      <c r="B37" s="102" t="s">
        <v>143</v>
      </c>
      <c r="C37" s="6">
        <v>188</v>
      </c>
      <c r="D37" s="6">
        <v>467</v>
      </c>
      <c r="E37" s="6">
        <v>665</v>
      </c>
      <c r="F37" s="5">
        <f t="shared" si="0"/>
        <v>1320</v>
      </c>
    </row>
    <row r="38" spans="1:6" x14ac:dyDescent="0.25">
      <c r="A38" s="121">
        <v>3586</v>
      </c>
      <c r="B38" s="102" t="s">
        <v>144</v>
      </c>
      <c r="C38" s="6">
        <v>94</v>
      </c>
      <c r="D38" s="6">
        <v>33</v>
      </c>
      <c r="E38" s="6">
        <v>892</v>
      </c>
      <c r="F38" s="5">
        <f t="shared" si="0"/>
        <v>1019</v>
      </c>
    </row>
    <row r="39" spans="1:6" x14ac:dyDescent="0.25">
      <c r="A39" s="121">
        <v>3588</v>
      </c>
      <c r="B39" s="102" t="s">
        <v>145</v>
      </c>
      <c r="C39" s="6">
        <v>127</v>
      </c>
      <c r="D39" s="6">
        <v>48</v>
      </c>
      <c r="E39" s="6">
        <v>2295</v>
      </c>
      <c r="F39" s="5">
        <f t="shared" si="0"/>
        <v>2470</v>
      </c>
    </row>
    <row r="40" spans="1:6" x14ac:dyDescent="0.25">
      <c r="A40" s="121">
        <v>3590</v>
      </c>
      <c r="B40" s="102" t="s">
        <v>146</v>
      </c>
      <c r="C40" s="6">
        <v>818</v>
      </c>
      <c r="D40" s="6">
        <v>767</v>
      </c>
      <c r="E40" s="6">
        <v>3341</v>
      </c>
      <c r="F40" s="5">
        <f t="shared" si="0"/>
        <v>4926</v>
      </c>
    </row>
    <row r="41" spans="1:6" x14ac:dyDescent="0.25">
      <c r="A41" s="121">
        <v>3591</v>
      </c>
      <c r="B41" s="102" t="s">
        <v>147</v>
      </c>
      <c r="C41" s="6">
        <v>24</v>
      </c>
      <c r="D41" s="6">
        <v>19</v>
      </c>
      <c r="E41" s="6">
        <v>695</v>
      </c>
      <c r="F41" s="5">
        <f t="shared" si="0"/>
        <v>738</v>
      </c>
    </row>
    <row r="42" spans="1:6" s="104" customFormat="1" x14ac:dyDescent="0.25">
      <c r="A42" s="122">
        <v>3592</v>
      </c>
      <c r="B42" s="107" t="s">
        <v>148</v>
      </c>
      <c r="C42" s="6">
        <v>248</v>
      </c>
      <c r="D42" s="6">
        <v>233</v>
      </c>
      <c r="E42" s="6">
        <v>3002</v>
      </c>
      <c r="F42" s="5">
        <f t="shared" si="0"/>
        <v>3483</v>
      </c>
    </row>
    <row r="43" spans="1:6" x14ac:dyDescent="0.25">
      <c r="A43" s="121">
        <v>3593</v>
      </c>
      <c r="B43" s="102" t="s">
        <v>149</v>
      </c>
      <c r="C43" s="6">
        <v>709</v>
      </c>
      <c r="D43" s="6">
        <v>616</v>
      </c>
      <c r="E43" s="6">
        <v>2819</v>
      </c>
      <c r="F43" s="5">
        <f t="shared" si="0"/>
        <v>4144</v>
      </c>
    </row>
    <row r="44" spans="1:6" x14ac:dyDescent="0.25">
      <c r="A44" s="121">
        <v>3594</v>
      </c>
      <c r="B44" s="102" t="s">
        <v>150</v>
      </c>
      <c r="C44" s="6">
        <v>77</v>
      </c>
      <c r="D44" s="6">
        <v>144</v>
      </c>
      <c r="E44" s="6">
        <v>20918</v>
      </c>
      <c r="F44" s="5">
        <f t="shared" si="0"/>
        <v>21139</v>
      </c>
    </row>
    <row r="45" spans="1:6" x14ac:dyDescent="0.25">
      <c r="A45" s="121">
        <v>3596</v>
      </c>
      <c r="B45" s="102" t="s">
        <v>628</v>
      </c>
      <c r="C45" s="6">
        <v>355</v>
      </c>
      <c r="D45" s="6">
        <v>272</v>
      </c>
      <c r="E45" s="6">
        <v>1331</v>
      </c>
      <c r="F45" s="5">
        <f t="shared" si="0"/>
        <v>1958</v>
      </c>
    </row>
    <row r="46" spans="1:6" x14ac:dyDescent="0.25">
      <c r="A46" s="121">
        <v>3598</v>
      </c>
      <c r="B46" s="102" t="s">
        <v>151</v>
      </c>
      <c r="C46" s="6">
        <v>74</v>
      </c>
      <c r="D46" s="6">
        <v>134</v>
      </c>
      <c r="E46" s="6">
        <v>2517</v>
      </c>
      <c r="F46" s="5">
        <f t="shared" si="0"/>
        <v>2725</v>
      </c>
    </row>
    <row r="47" spans="1:6" x14ac:dyDescent="0.25">
      <c r="A47" s="121">
        <v>3599</v>
      </c>
      <c r="B47" s="102" t="s">
        <v>152</v>
      </c>
      <c r="C47" s="6">
        <v>2483</v>
      </c>
      <c r="D47" s="6">
        <v>1708</v>
      </c>
      <c r="E47" s="6">
        <v>19658</v>
      </c>
      <c r="F47" s="5">
        <f t="shared" si="0"/>
        <v>23849</v>
      </c>
    </row>
    <row r="48" spans="1:6" x14ac:dyDescent="0.25">
      <c r="A48" s="121">
        <v>3600</v>
      </c>
      <c r="B48" s="102" t="s">
        <v>153</v>
      </c>
      <c r="C48" s="6">
        <v>164</v>
      </c>
      <c r="D48" s="6">
        <v>188</v>
      </c>
      <c r="E48" s="6">
        <v>1007</v>
      </c>
      <c r="F48" s="5">
        <f t="shared" si="0"/>
        <v>1359</v>
      </c>
    </row>
    <row r="49" spans="1:6" x14ac:dyDescent="0.25">
      <c r="A49" s="121">
        <v>3601</v>
      </c>
      <c r="B49" s="102" t="s">
        <v>154</v>
      </c>
      <c r="C49" s="6">
        <v>361</v>
      </c>
      <c r="D49" s="6">
        <v>346</v>
      </c>
      <c r="E49" s="6">
        <v>1530</v>
      </c>
      <c r="F49" s="5">
        <f t="shared" si="0"/>
        <v>2237</v>
      </c>
    </row>
    <row r="50" spans="1:6" x14ac:dyDescent="0.25">
      <c r="A50" s="121">
        <v>3602</v>
      </c>
      <c r="B50" s="102" t="s">
        <v>155</v>
      </c>
      <c r="C50" s="6">
        <v>7</v>
      </c>
      <c r="D50" s="6">
        <v>8</v>
      </c>
      <c r="E50" s="6">
        <v>340</v>
      </c>
      <c r="F50" s="5">
        <f t="shared" si="0"/>
        <v>355</v>
      </c>
    </row>
    <row r="51" spans="1:6" x14ac:dyDescent="0.25">
      <c r="A51" s="121">
        <v>3603</v>
      </c>
      <c r="B51" s="102" t="s">
        <v>156</v>
      </c>
      <c r="C51" s="6">
        <v>94</v>
      </c>
      <c r="D51" s="6">
        <v>179</v>
      </c>
      <c r="E51" s="6">
        <v>656</v>
      </c>
      <c r="F51" s="5">
        <f t="shared" si="0"/>
        <v>929</v>
      </c>
    </row>
    <row r="52" spans="1:6" x14ac:dyDescent="0.25">
      <c r="A52" s="121">
        <v>3604</v>
      </c>
      <c r="B52" s="102" t="s">
        <v>157</v>
      </c>
      <c r="C52" s="6">
        <v>17</v>
      </c>
      <c r="D52" s="6">
        <v>5</v>
      </c>
      <c r="E52" s="6">
        <v>1302</v>
      </c>
      <c r="F52" s="5">
        <f t="shared" si="0"/>
        <v>1324</v>
      </c>
    </row>
    <row r="53" spans="1:6" x14ac:dyDescent="0.25">
      <c r="A53" s="121">
        <v>3606</v>
      </c>
      <c r="B53" s="102" t="s">
        <v>158</v>
      </c>
      <c r="C53" s="6">
        <v>669</v>
      </c>
      <c r="D53" s="6">
        <v>1594</v>
      </c>
      <c r="E53" s="6">
        <v>10879</v>
      </c>
      <c r="F53" s="5">
        <f t="shared" si="0"/>
        <v>13142</v>
      </c>
    </row>
    <row r="54" spans="1:6" x14ac:dyDescent="0.25">
      <c r="A54" s="121">
        <v>3608</v>
      </c>
      <c r="B54" s="102" t="s">
        <v>159</v>
      </c>
      <c r="C54" s="6">
        <v>1054</v>
      </c>
      <c r="D54" s="6">
        <v>940</v>
      </c>
      <c r="E54" s="6">
        <v>2244</v>
      </c>
      <c r="F54" s="5">
        <f t="shared" si="0"/>
        <v>4238</v>
      </c>
    </row>
    <row r="55" spans="1:6" x14ac:dyDescent="0.25">
      <c r="A55" s="121">
        <v>3609</v>
      </c>
      <c r="B55" s="102" t="s">
        <v>160</v>
      </c>
      <c r="C55" s="6">
        <v>3148</v>
      </c>
      <c r="D55" s="6">
        <v>3590</v>
      </c>
      <c r="E55" s="6">
        <v>6046</v>
      </c>
      <c r="F55" s="5">
        <f t="shared" si="0"/>
        <v>12784</v>
      </c>
    </row>
    <row r="56" spans="1:6" x14ac:dyDescent="0.25">
      <c r="A56" s="121">
        <v>3610</v>
      </c>
      <c r="B56" s="102" t="s">
        <v>161</v>
      </c>
      <c r="C56" s="6">
        <v>37</v>
      </c>
      <c r="D56" s="6">
        <v>31</v>
      </c>
      <c r="E56" s="6">
        <v>777</v>
      </c>
      <c r="F56" s="5">
        <f t="shared" si="0"/>
        <v>845</v>
      </c>
    </row>
    <row r="57" spans="1:6" x14ac:dyDescent="0.25">
      <c r="A57" s="121">
        <v>3611</v>
      </c>
      <c r="B57" s="102" t="s">
        <v>162</v>
      </c>
      <c r="C57" s="6">
        <v>778</v>
      </c>
      <c r="D57" s="6">
        <v>860</v>
      </c>
      <c r="E57" s="6">
        <v>3522</v>
      </c>
      <c r="F57" s="5">
        <f t="shared" si="0"/>
        <v>5160</v>
      </c>
    </row>
    <row r="58" spans="1:6" x14ac:dyDescent="0.25">
      <c r="A58" s="121">
        <v>3613</v>
      </c>
      <c r="B58" s="102" t="s">
        <v>163</v>
      </c>
      <c r="C58" s="6">
        <v>221</v>
      </c>
      <c r="D58" s="6">
        <v>74</v>
      </c>
      <c r="E58" s="6">
        <v>2167</v>
      </c>
      <c r="F58" s="5">
        <f t="shared" si="0"/>
        <v>2462</v>
      </c>
    </row>
    <row r="59" spans="1:6" x14ac:dyDescent="0.25">
      <c r="A59" s="121">
        <v>3614</v>
      </c>
      <c r="B59" s="102" t="s">
        <v>164</v>
      </c>
      <c r="C59" s="6">
        <v>682</v>
      </c>
      <c r="D59" s="6">
        <v>594</v>
      </c>
      <c r="E59" s="6">
        <v>2140</v>
      </c>
      <c r="F59" s="5">
        <f t="shared" si="0"/>
        <v>3416</v>
      </c>
    </row>
    <row r="60" spans="1:6" s="104" customFormat="1" x14ac:dyDescent="0.25">
      <c r="A60" s="122">
        <v>3615</v>
      </c>
      <c r="B60" s="107" t="s">
        <v>165</v>
      </c>
      <c r="C60" s="6">
        <v>1795</v>
      </c>
      <c r="D60" s="6">
        <v>1276</v>
      </c>
      <c r="E60" s="6">
        <v>19066</v>
      </c>
      <c r="F60" s="5">
        <f t="shared" si="0"/>
        <v>22137</v>
      </c>
    </row>
    <row r="61" spans="1:6" x14ac:dyDescent="0.25">
      <c r="A61" s="121">
        <v>3616</v>
      </c>
      <c r="B61" s="102" t="s">
        <v>281</v>
      </c>
      <c r="C61" s="6">
        <v>176</v>
      </c>
      <c r="D61" s="6">
        <v>38</v>
      </c>
      <c r="E61" s="6">
        <v>808</v>
      </c>
      <c r="F61" s="5">
        <f t="shared" si="0"/>
        <v>1022</v>
      </c>
    </row>
    <row r="62" spans="1:6" x14ac:dyDescent="0.25">
      <c r="A62" s="121">
        <v>3618</v>
      </c>
      <c r="B62" s="102" t="s">
        <v>166</v>
      </c>
      <c r="C62" s="6">
        <v>0</v>
      </c>
      <c r="D62" s="6">
        <v>2</v>
      </c>
      <c r="E62" s="6">
        <v>52</v>
      </c>
      <c r="F62" s="5">
        <f t="shared" si="0"/>
        <v>54</v>
      </c>
    </row>
    <row r="63" spans="1:6" x14ac:dyDescent="0.25">
      <c r="A63" s="121">
        <v>3619</v>
      </c>
      <c r="B63" s="102" t="s">
        <v>282</v>
      </c>
      <c r="C63" s="6">
        <v>12</v>
      </c>
      <c r="D63" s="6">
        <v>9</v>
      </c>
      <c r="E63" s="6">
        <v>362</v>
      </c>
      <c r="F63" s="5">
        <f t="shared" si="0"/>
        <v>383</v>
      </c>
    </row>
    <row r="64" spans="1:6" x14ac:dyDescent="0.25">
      <c r="A64" s="121">
        <v>3620</v>
      </c>
      <c r="B64" s="102" t="s">
        <v>167</v>
      </c>
      <c r="C64" s="6">
        <v>2</v>
      </c>
      <c r="D64" s="6">
        <v>2</v>
      </c>
      <c r="E64" s="6">
        <v>545</v>
      </c>
      <c r="F64" s="5">
        <f t="shared" si="0"/>
        <v>549</v>
      </c>
    </row>
    <row r="65" spans="1:6" x14ac:dyDescent="0.25">
      <c r="A65" s="121">
        <v>3621</v>
      </c>
      <c r="B65" s="102" t="s">
        <v>168</v>
      </c>
      <c r="C65" s="6">
        <v>77</v>
      </c>
      <c r="D65" s="6">
        <v>248</v>
      </c>
      <c r="E65" s="6">
        <v>1886</v>
      </c>
      <c r="F65" s="5">
        <f t="shared" si="0"/>
        <v>2211</v>
      </c>
    </row>
    <row r="66" spans="1:6" s="23" customFormat="1" x14ac:dyDescent="0.25">
      <c r="A66" s="121">
        <v>3623</v>
      </c>
      <c r="B66" s="102" t="s">
        <v>283</v>
      </c>
      <c r="C66" s="6">
        <v>32</v>
      </c>
      <c r="D66" s="6">
        <v>103</v>
      </c>
      <c r="E66" s="6">
        <v>1960</v>
      </c>
      <c r="F66" s="5">
        <f t="shared" si="0"/>
        <v>2095</v>
      </c>
    </row>
    <row r="67" spans="1:6" x14ac:dyDescent="0.25">
      <c r="A67" s="121">
        <v>3624</v>
      </c>
      <c r="B67" s="102" t="s">
        <v>169</v>
      </c>
      <c r="C67" s="6">
        <v>857</v>
      </c>
      <c r="D67" s="6">
        <v>339</v>
      </c>
      <c r="E67" s="6">
        <v>6504</v>
      </c>
      <c r="F67" s="5">
        <f t="shared" si="0"/>
        <v>7700</v>
      </c>
    </row>
    <row r="68" spans="1:6" x14ac:dyDescent="0.25">
      <c r="A68" s="121">
        <v>3625</v>
      </c>
      <c r="B68" s="102" t="s">
        <v>170</v>
      </c>
      <c r="C68" s="6">
        <v>449</v>
      </c>
      <c r="D68" s="6">
        <v>189</v>
      </c>
      <c r="E68" s="6">
        <v>1402</v>
      </c>
      <c r="F68" s="5">
        <f t="shared" si="0"/>
        <v>2040</v>
      </c>
    </row>
    <row r="69" spans="1:6" x14ac:dyDescent="0.25">
      <c r="A69" s="121">
        <v>3626</v>
      </c>
      <c r="B69" s="102" t="s">
        <v>171</v>
      </c>
      <c r="C69" s="6">
        <v>6636</v>
      </c>
      <c r="D69" s="6">
        <v>5715</v>
      </c>
      <c r="E69" s="6">
        <v>11092</v>
      </c>
      <c r="F69" s="5">
        <f t="shared" ref="F69:F132" si="1">SUM(C69:E69)</f>
        <v>23443</v>
      </c>
    </row>
    <row r="70" spans="1:6" x14ac:dyDescent="0.25">
      <c r="A70" s="121">
        <v>3627</v>
      </c>
      <c r="B70" s="102" t="s">
        <v>172</v>
      </c>
      <c r="C70" s="6">
        <v>896</v>
      </c>
      <c r="D70" s="6">
        <v>720</v>
      </c>
      <c r="E70" s="6">
        <v>1502</v>
      </c>
      <c r="F70" s="5">
        <f t="shared" si="1"/>
        <v>3118</v>
      </c>
    </row>
    <row r="71" spans="1:6" x14ac:dyDescent="0.25">
      <c r="A71" s="121">
        <v>3628</v>
      </c>
      <c r="B71" s="102" t="s">
        <v>173</v>
      </c>
      <c r="C71" s="6">
        <v>319</v>
      </c>
      <c r="D71" s="6">
        <v>334</v>
      </c>
      <c r="E71" s="6">
        <v>1168</v>
      </c>
      <c r="F71" s="5">
        <f t="shared" si="1"/>
        <v>1821</v>
      </c>
    </row>
    <row r="72" spans="1:6" x14ac:dyDescent="0.25">
      <c r="A72" s="121">
        <v>3630</v>
      </c>
      <c r="B72" s="102" t="s">
        <v>174</v>
      </c>
      <c r="C72" s="6">
        <v>477</v>
      </c>
      <c r="D72" s="6">
        <v>178</v>
      </c>
      <c r="E72" s="6">
        <v>6852</v>
      </c>
      <c r="F72" s="5">
        <f t="shared" si="1"/>
        <v>7507</v>
      </c>
    </row>
    <row r="73" spans="1:6" x14ac:dyDescent="0.25">
      <c r="A73" s="121">
        <v>3631</v>
      </c>
      <c r="B73" s="102" t="s">
        <v>175</v>
      </c>
      <c r="C73" s="6">
        <v>1131</v>
      </c>
      <c r="D73" s="6">
        <v>622</v>
      </c>
      <c r="E73" s="6">
        <v>6676</v>
      </c>
      <c r="F73" s="5">
        <f t="shared" si="1"/>
        <v>8429</v>
      </c>
    </row>
    <row r="74" spans="1:6" s="24" customFormat="1" x14ac:dyDescent="0.25">
      <c r="A74" s="121">
        <v>3632</v>
      </c>
      <c r="B74" s="102" t="s">
        <v>284</v>
      </c>
      <c r="C74" s="6">
        <v>814</v>
      </c>
      <c r="D74" s="6">
        <v>589</v>
      </c>
      <c r="E74" s="6">
        <v>20122</v>
      </c>
      <c r="F74" s="5">
        <f t="shared" si="1"/>
        <v>21525</v>
      </c>
    </row>
    <row r="75" spans="1:6" x14ac:dyDescent="0.25">
      <c r="A75" s="121">
        <v>3634</v>
      </c>
      <c r="B75" s="102" t="s">
        <v>176</v>
      </c>
      <c r="C75" s="6">
        <v>1107</v>
      </c>
      <c r="D75" s="6">
        <v>1538</v>
      </c>
      <c r="E75" s="6">
        <v>5107</v>
      </c>
      <c r="F75" s="5">
        <f t="shared" si="1"/>
        <v>7752</v>
      </c>
    </row>
    <row r="76" spans="1:6" x14ac:dyDescent="0.25">
      <c r="A76" s="121">
        <v>3635</v>
      </c>
      <c r="B76" s="102" t="s">
        <v>177</v>
      </c>
      <c r="C76" s="6">
        <v>0</v>
      </c>
      <c r="D76" s="6">
        <v>6</v>
      </c>
      <c r="E76" s="6">
        <v>97</v>
      </c>
      <c r="F76" s="5">
        <f t="shared" si="1"/>
        <v>103</v>
      </c>
    </row>
    <row r="77" spans="1:6" x14ac:dyDescent="0.25">
      <c r="A77" s="121">
        <v>3636</v>
      </c>
      <c r="B77" s="102" t="s">
        <v>178</v>
      </c>
      <c r="C77" s="6">
        <v>61</v>
      </c>
      <c r="D77" s="6">
        <v>22</v>
      </c>
      <c r="E77" s="6">
        <v>1869</v>
      </c>
      <c r="F77" s="5">
        <f t="shared" si="1"/>
        <v>1952</v>
      </c>
    </row>
    <row r="78" spans="1:6" x14ac:dyDescent="0.25">
      <c r="A78" s="121">
        <v>3637</v>
      </c>
      <c r="B78" s="102" t="s">
        <v>179</v>
      </c>
      <c r="C78" s="6">
        <v>16</v>
      </c>
      <c r="D78" s="6">
        <v>12</v>
      </c>
      <c r="E78" s="6">
        <v>843</v>
      </c>
      <c r="F78" s="5">
        <f t="shared" si="1"/>
        <v>871</v>
      </c>
    </row>
    <row r="79" spans="1:6" x14ac:dyDescent="0.25">
      <c r="A79" s="121">
        <v>3638</v>
      </c>
      <c r="B79" s="102" t="s">
        <v>180</v>
      </c>
      <c r="C79" s="6">
        <v>2</v>
      </c>
      <c r="D79" s="6">
        <v>2</v>
      </c>
      <c r="E79" s="6">
        <v>927</v>
      </c>
      <c r="F79" s="5">
        <f t="shared" si="1"/>
        <v>931</v>
      </c>
    </row>
    <row r="80" spans="1:6" x14ac:dyDescent="0.25">
      <c r="A80" s="121">
        <v>3639</v>
      </c>
      <c r="B80" s="102" t="s">
        <v>181</v>
      </c>
      <c r="C80" s="6">
        <v>346</v>
      </c>
      <c r="D80" s="6">
        <v>186</v>
      </c>
      <c r="E80" s="6">
        <v>4348</v>
      </c>
      <c r="F80" s="5">
        <f t="shared" si="1"/>
        <v>4880</v>
      </c>
    </row>
    <row r="81" spans="1:6" x14ac:dyDescent="0.25">
      <c r="A81" s="121">
        <v>3641</v>
      </c>
      <c r="B81" s="102" t="s">
        <v>182</v>
      </c>
      <c r="C81" s="6">
        <v>9</v>
      </c>
      <c r="D81" s="6">
        <v>9</v>
      </c>
      <c r="E81" s="6">
        <v>834</v>
      </c>
      <c r="F81" s="5">
        <f t="shared" si="1"/>
        <v>852</v>
      </c>
    </row>
    <row r="82" spans="1:6" x14ac:dyDescent="0.25">
      <c r="A82" s="121">
        <v>3642</v>
      </c>
      <c r="B82" s="102" t="s">
        <v>183</v>
      </c>
      <c r="C82" s="6">
        <v>676</v>
      </c>
      <c r="D82" s="6">
        <v>323</v>
      </c>
      <c r="E82" s="6">
        <v>6703</v>
      </c>
      <c r="F82" s="5">
        <f t="shared" si="1"/>
        <v>7702</v>
      </c>
    </row>
    <row r="83" spans="1:6" x14ac:dyDescent="0.25">
      <c r="A83" s="121">
        <v>3643</v>
      </c>
      <c r="B83" s="102" t="s">
        <v>184</v>
      </c>
      <c r="C83" s="6">
        <v>702</v>
      </c>
      <c r="D83" s="6">
        <v>854</v>
      </c>
      <c r="E83" s="6">
        <v>2033</v>
      </c>
      <c r="F83" s="5">
        <f t="shared" si="1"/>
        <v>3589</v>
      </c>
    </row>
    <row r="84" spans="1:6" x14ac:dyDescent="0.25">
      <c r="A84" s="121">
        <v>3644</v>
      </c>
      <c r="B84" s="102" t="s">
        <v>185</v>
      </c>
      <c r="C84" s="6">
        <v>598</v>
      </c>
      <c r="D84" s="6">
        <v>1059</v>
      </c>
      <c r="E84" s="6">
        <v>14100</v>
      </c>
      <c r="F84" s="5">
        <f t="shared" si="1"/>
        <v>15757</v>
      </c>
    </row>
    <row r="85" spans="1:6" x14ac:dyDescent="0.25">
      <c r="A85" s="121">
        <v>3645</v>
      </c>
      <c r="B85" s="102" t="s">
        <v>186</v>
      </c>
      <c r="C85" s="6">
        <v>225</v>
      </c>
      <c r="D85" s="6">
        <v>92</v>
      </c>
      <c r="E85" s="6">
        <v>1028</v>
      </c>
      <c r="F85" s="5">
        <f t="shared" si="1"/>
        <v>1345</v>
      </c>
    </row>
    <row r="86" spans="1:6" x14ac:dyDescent="0.25">
      <c r="A86" s="121">
        <v>3646</v>
      </c>
      <c r="B86" s="102" t="s">
        <v>187</v>
      </c>
      <c r="C86" s="6">
        <v>1528</v>
      </c>
      <c r="D86" s="6">
        <v>728</v>
      </c>
      <c r="E86" s="6">
        <v>7130</v>
      </c>
      <c r="F86" s="5">
        <f t="shared" si="1"/>
        <v>9386</v>
      </c>
    </row>
    <row r="87" spans="1:6" x14ac:dyDescent="0.25">
      <c r="A87" s="121">
        <v>3647</v>
      </c>
      <c r="B87" s="102" t="s">
        <v>188</v>
      </c>
      <c r="C87" s="6">
        <v>1</v>
      </c>
      <c r="D87" s="6">
        <v>3</v>
      </c>
      <c r="E87" s="6">
        <v>613</v>
      </c>
      <c r="F87" s="5">
        <f t="shared" si="1"/>
        <v>617</v>
      </c>
    </row>
    <row r="88" spans="1:6" x14ac:dyDescent="0.25">
      <c r="A88" s="121">
        <v>3648</v>
      </c>
      <c r="B88" s="102" t="s">
        <v>189</v>
      </c>
      <c r="C88" s="6">
        <v>804</v>
      </c>
      <c r="D88" s="6">
        <v>1099</v>
      </c>
      <c r="E88" s="6">
        <v>4926</v>
      </c>
      <c r="F88" s="5">
        <f t="shared" si="1"/>
        <v>6829</v>
      </c>
    </row>
    <row r="89" spans="1:6" x14ac:dyDescent="0.25">
      <c r="A89" s="121">
        <v>3651</v>
      </c>
      <c r="B89" s="102" t="s">
        <v>190</v>
      </c>
      <c r="C89" s="6">
        <v>12</v>
      </c>
      <c r="D89" s="6">
        <v>236</v>
      </c>
      <c r="E89" s="6">
        <v>453</v>
      </c>
      <c r="F89" s="5">
        <f t="shared" si="1"/>
        <v>701</v>
      </c>
    </row>
    <row r="90" spans="1:6" s="24" customFormat="1" x14ac:dyDescent="0.25">
      <c r="A90" s="121">
        <v>3652</v>
      </c>
      <c r="B90" s="102" t="s">
        <v>191</v>
      </c>
      <c r="C90" s="6">
        <v>1899</v>
      </c>
      <c r="D90" s="6">
        <v>3080</v>
      </c>
      <c r="E90" s="6">
        <v>21271</v>
      </c>
      <c r="F90" s="5">
        <f t="shared" si="1"/>
        <v>26250</v>
      </c>
    </row>
    <row r="91" spans="1:6" x14ac:dyDescent="0.25">
      <c r="A91" s="121">
        <v>3654</v>
      </c>
      <c r="B91" s="102" t="s">
        <v>192</v>
      </c>
      <c r="C91" s="6">
        <v>545</v>
      </c>
      <c r="D91" s="6">
        <v>46</v>
      </c>
      <c r="E91" s="6">
        <v>1274</v>
      </c>
      <c r="F91" s="5">
        <f t="shared" si="1"/>
        <v>1865</v>
      </c>
    </row>
    <row r="92" spans="1:6" x14ac:dyDescent="0.25">
      <c r="A92" s="121">
        <v>3656</v>
      </c>
      <c r="B92" s="102" t="s">
        <v>193</v>
      </c>
      <c r="C92" s="6">
        <v>4550</v>
      </c>
      <c r="D92" s="6">
        <v>2843</v>
      </c>
      <c r="E92" s="6">
        <v>17977</v>
      </c>
      <c r="F92" s="5">
        <f t="shared" si="1"/>
        <v>25370</v>
      </c>
    </row>
    <row r="93" spans="1:6" x14ac:dyDescent="0.25">
      <c r="A93" s="121">
        <v>3658</v>
      </c>
      <c r="B93" s="102" t="s">
        <v>194</v>
      </c>
      <c r="C93" s="6">
        <v>387</v>
      </c>
      <c r="D93" s="6">
        <v>363</v>
      </c>
      <c r="E93" s="6">
        <v>16914</v>
      </c>
      <c r="F93" s="5">
        <f t="shared" si="1"/>
        <v>17664</v>
      </c>
    </row>
    <row r="94" spans="1:6" x14ac:dyDescent="0.25">
      <c r="A94" s="121">
        <v>3659</v>
      </c>
      <c r="B94" s="102" t="s">
        <v>195</v>
      </c>
      <c r="C94" s="6">
        <v>22</v>
      </c>
      <c r="D94" s="6">
        <v>87</v>
      </c>
      <c r="E94" s="6">
        <v>2184</v>
      </c>
      <c r="F94" s="5">
        <f t="shared" si="1"/>
        <v>2293</v>
      </c>
    </row>
    <row r="95" spans="1:6" x14ac:dyDescent="0.25">
      <c r="A95" s="121">
        <v>3661</v>
      </c>
      <c r="B95" s="102" t="s">
        <v>196</v>
      </c>
      <c r="C95" s="6">
        <v>1616</v>
      </c>
      <c r="D95" s="6">
        <v>2577</v>
      </c>
      <c r="E95" s="6">
        <v>13839</v>
      </c>
      <c r="F95" s="5">
        <f t="shared" si="1"/>
        <v>18032</v>
      </c>
    </row>
    <row r="96" spans="1:6" x14ac:dyDescent="0.25">
      <c r="A96" s="121">
        <v>3662</v>
      </c>
      <c r="B96" s="102" t="s">
        <v>197</v>
      </c>
      <c r="C96" s="6">
        <v>611</v>
      </c>
      <c r="D96" s="6">
        <v>521</v>
      </c>
      <c r="E96" s="6">
        <v>872</v>
      </c>
      <c r="F96" s="5">
        <f t="shared" si="1"/>
        <v>2004</v>
      </c>
    </row>
    <row r="97" spans="1:6" x14ac:dyDescent="0.25">
      <c r="A97" s="121">
        <v>3663</v>
      </c>
      <c r="B97" s="102" t="s">
        <v>198</v>
      </c>
      <c r="C97" s="6">
        <v>14</v>
      </c>
      <c r="D97" s="6">
        <v>14</v>
      </c>
      <c r="E97" s="6">
        <v>2151</v>
      </c>
      <c r="F97" s="5">
        <f t="shared" si="1"/>
        <v>2179</v>
      </c>
    </row>
    <row r="98" spans="1:6" x14ac:dyDescent="0.25">
      <c r="A98" s="121">
        <v>3664</v>
      </c>
      <c r="B98" s="102" t="s">
        <v>199</v>
      </c>
      <c r="C98" s="6">
        <v>376</v>
      </c>
      <c r="D98" s="6">
        <v>583</v>
      </c>
      <c r="E98" s="6">
        <v>1448</v>
      </c>
      <c r="F98" s="5">
        <f t="shared" si="1"/>
        <v>2407</v>
      </c>
    </row>
    <row r="99" spans="1:6" x14ac:dyDescent="0.25">
      <c r="A99" s="121">
        <v>3665</v>
      </c>
      <c r="B99" s="102" t="s">
        <v>200</v>
      </c>
      <c r="C99" s="6">
        <v>819</v>
      </c>
      <c r="D99" s="6">
        <v>681</v>
      </c>
      <c r="E99" s="6">
        <v>3558</v>
      </c>
      <c r="F99" s="5">
        <f t="shared" si="1"/>
        <v>5058</v>
      </c>
    </row>
    <row r="100" spans="1:6" x14ac:dyDescent="0.25">
      <c r="A100" s="121">
        <v>3668</v>
      </c>
      <c r="B100" s="102" t="s">
        <v>201</v>
      </c>
      <c r="C100" s="6">
        <v>525</v>
      </c>
      <c r="D100" s="6">
        <v>613</v>
      </c>
      <c r="E100" s="6">
        <v>1853</v>
      </c>
      <c r="F100" s="5">
        <f t="shared" si="1"/>
        <v>2991</v>
      </c>
    </row>
    <row r="101" spans="1:6" x14ac:dyDescent="0.25">
      <c r="A101" s="121">
        <v>3669</v>
      </c>
      <c r="B101" s="102" t="s">
        <v>202</v>
      </c>
      <c r="C101" s="6">
        <v>6</v>
      </c>
      <c r="D101" s="6">
        <v>20</v>
      </c>
      <c r="E101" s="6">
        <v>398</v>
      </c>
      <c r="F101" s="5">
        <f t="shared" si="1"/>
        <v>424</v>
      </c>
    </row>
    <row r="102" spans="1:6" x14ac:dyDescent="0.25">
      <c r="A102" s="121">
        <v>4003</v>
      </c>
      <c r="B102" s="102" t="s">
        <v>203</v>
      </c>
      <c r="C102" s="6">
        <v>1350</v>
      </c>
      <c r="D102" s="6">
        <v>955</v>
      </c>
      <c r="E102" s="6">
        <v>2612</v>
      </c>
      <c r="F102" s="5">
        <f t="shared" si="1"/>
        <v>4917</v>
      </c>
    </row>
    <row r="103" spans="1:6" x14ac:dyDescent="0.25">
      <c r="A103" s="121">
        <v>4948</v>
      </c>
      <c r="B103" s="102" t="s">
        <v>204</v>
      </c>
      <c r="C103" s="6">
        <v>63</v>
      </c>
      <c r="D103" s="6">
        <v>19</v>
      </c>
      <c r="E103" s="6">
        <v>1640</v>
      </c>
      <c r="F103" s="5">
        <f t="shared" si="1"/>
        <v>1722</v>
      </c>
    </row>
    <row r="104" spans="1:6" x14ac:dyDescent="0.25">
      <c r="A104" s="121">
        <v>4949</v>
      </c>
      <c r="B104" s="102" t="s">
        <v>205</v>
      </c>
      <c r="C104" s="6">
        <v>0</v>
      </c>
      <c r="D104" s="6">
        <v>0</v>
      </c>
      <c r="E104" s="6">
        <v>342</v>
      </c>
      <c r="F104" s="5">
        <f t="shared" si="1"/>
        <v>342</v>
      </c>
    </row>
    <row r="105" spans="1:6" x14ac:dyDescent="0.25">
      <c r="A105" s="121">
        <v>4951</v>
      </c>
      <c r="B105" s="102" t="s">
        <v>206</v>
      </c>
      <c r="C105" s="6">
        <v>127</v>
      </c>
      <c r="D105" s="6">
        <v>127</v>
      </c>
      <c r="E105" s="6">
        <v>1925</v>
      </c>
      <c r="F105" s="5">
        <f t="shared" si="1"/>
        <v>2179</v>
      </c>
    </row>
    <row r="106" spans="1:6" x14ac:dyDescent="0.25">
      <c r="A106" s="121">
        <v>4952</v>
      </c>
      <c r="B106" s="102" t="s">
        <v>207</v>
      </c>
      <c r="C106" s="6">
        <v>187</v>
      </c>
      <c r="D106" s="6">
        <v>123</v>
      </c>
      <c r="E106" s="6">
        <v>1511</v>
      </c>
      <c r="F106" s="5">
        <f t="shared" si="1"/>
        <v>1821</v>
      </c>
    </row>
    <row r="107" spans="1:6" x14ac:dyDescent="0.25">
      <c r="A107" s="121">
        <v>4977</v>
      </c>
      <c r="B107" s="102" t="s">
        <v>285</v>
      </c>
      <c r="C107" s="6">
        <v>1</v>
      </c>
      <c r="D107" s="6">
        <v>7</v>
      </c>
      <c r="E107" s="6">
        <v>694</v>
      </c>
      <c r="F107" s="5">
        <f t="shared" si="1"/>
        <v>702</v>
      </c>
    </row>
    <row r="108" spans="1:6" x14ac:dyDescent="0.25">
      <c r="A108" s="121">
        <v>6661</v>
      </c>
      <c r="B108" s="102" t="s">
        <v>208</v>
      </c>
      <c r="C108" s="6">
        <v>380</v>
      </c>
      <c r="D108" s="6">
        <v>497</v>
      </c>
      <c r="E108" s="6">
        <v>1394</v>
      </c>
      <c r="F108" s="5">
        <f t="shared" si="1"/>
        <v>2271</v>
      </c>
    </row>
    <row r="109" spans="1:6" x14ac:dyDescent="0.25">
      <c r="A109" s="121">
        <v>6662</v>
      </c>
      <c r="B109" s="102" t="s">
        <v>209</v>
      </c>
      <c r="C109" s="6">
        <v>333</v>
      </c>
      <c r="D109" s="6">
        <v>286</v>
      </c>
      <c r="E109" s="6">
        <v>586</v>
      </c>
      <c r="F109" s="5">
        <f t="shared" si="1"/>
        <v>1205</v>
      </c>
    </row>
    <row r="110" spans="1:6" x14ac:dyDescent="0.25">
      <c r="A110" s="121">
        <v>7096</v>
      </c>
      <c r="B110" s="102" t="s">
        <v>210</v>
      </c>
      <c r="C110" s="6">
        <v>587</v>
      </c>
      <c r="D110" s="6">
        <v>493</v>
      </c>
      <c r="E110" s="6">
        <v>906</v>
      </c>
      <c r="F110" s="5">
        <f t="shared" si="1"/>
        <v>1986</v>
      </c>
    </row>
    <row r="111" spans="1:6" x14ac:dyDescent="0.25">
      <c r="A111" s="121">
        <v>7287</v>
      </c>
      <c r="B111" s="102" t="s">
        <v>211</v>
      </c>
      <c r="C111" s="6">
        <v>582</v>
      </c>
      <c r="D111" s="6">
        <v>372</v>
      </c>
      <c r="E111" s="6">
        <v>570</v>
      </c>
      <c r="F111" s="5">
        <f t="shared" si="1"/>
        <v>1524</v>
      </c>
    </row>
    <row r="112" spans="1:6" x14ac:dyDescent="0.25">
      <c r="A112" s="121">
        <v>9163</v>
      </c>
      <c r="B112" s="102" t="s">
        <v>212</v>
      </c>
      <c r="C112" s="6">
        <v>2333</v>
      </c>
      <c r="D112" s="6">
        <v>2255</v>
      </c>
      <c r="E112" s="6">
        <v>5297</v>
      </c>
      <c r="F112" s="5">
        <f t="shared" si="1"/>
        <v>9885</v>
      </c>
    </row>
    <row r="113" spans="1:6" x14ac:dyDescent="0.25">
      <c r="A113" s="121">
        <v>9331</v>
      </c>
      <c r="B113" s="102" t="s">
        <v>286</v>
      </c>
      <c r="C113" s="6">
        <v>7857</v>
      </c>
      <c r="D113" s="6">
        <v>7264</v>
      </c>
      <c r="E113" s="6">
        <v>14932</v>
      </c>
      <c r="F113" s="5">
        <f t="shared" si="1"/>
        <v>30053</v>
      </c>
    </row>
    <row r="114" spans="1:6" x14ac:dyDescent="0.25">
      <c r="A114" s="121">
        <v>9549</v>
      </c>
      <c r="B114" s="102" t="s">
        <v>213</v>
      </c>
      <c r="C114" s="6">
        <v>46</v>
      </c>
      <c r="D114" s="6">
        <v>34</v>
      </c>
      <c r="E114" s="6">
        <v>315</v>
      </c>
      <c r="F114" s="5">
        <f t="shared" si="1"/>
        <v>395</v>
      </c>
    </row>
    <row r="115" spans="1:6" x14ac:dyDescent="0.25">
      <c r="A115" s="121">
        <v>9651</v>
      </c>
      <c r="B115" s="102" t="s">
        <v>214</v>
      </c>
      <c r="C115" s="6">
        <v>672</v>
      </c>
      <c r="D115" s="6">
        <v>474</v>
      </c>
      <c r="E115" s="6">
        <v>5417</v>
      </c>
      <c r="F115" s="5">
        <f t="shared" si="1"/>
        <v>6563</v>
      </c>
    </row>
    <row r="116" spans="1:6" x14ac:dyDescent="0.25">
      <c r="A116" s="121">
        <v>9741</v>
      </c>
      <c r="B116" s="102" t="s">
        <v>215</v>
      </c>
      <c r="C116" s="6">
        <v>957</v>
      </c>
      <c r="D116" s="6">
        <v>682</v>
      </c>
      <c r="E116" s="6">
        <v>9515</v>
      </c>
      <c r="F116" s="5">
        <f t="shared" si="1"/>
        <v>11154</v>
      </c>
    </row>
    <row r="117" spans="1:6" x14ac:dyDescent="0.25">
      <c r="A117" s="121">
        <v>9768</v>
      </c>
      <c r="B117" s="102" t="s">
        <v>216</v>
      </c>
      <c r="C117" s="6">
        <v>2</v>
      </c>
      <c r="D117" s="6">
        <v>0</v>
      </c>
      <c r="E117" s="6">
        <v>1567</v>
      </c>
      <c r="F117" s="5">
        <f t="shared" si="1"/>
        <v>1569</v>
      </c>
    </row>
    <row r="118" spans="1:6" x14ac:dyDescent="0.25">
      <c r="A118" s="121">
        <v>9797</v>
      </c>
      <c r="B118" s="102" t="s">
        <v>217</v>
      </c>
      <c r="C118" s="6">
        <v>201</v>
      </c>
      <c r="D118" s="6">
        <v>267</v>
      </c>
      <c r="E118" s="6">
        <v>841</v>
      </c>
      <c r="F118" s="5">
        <f t="shared" si="1"/>
        <v>1309</v>
      </c>
    </row>
    <row r="119" spans="1:6" x14ac:dyDescent="0.25">
      <c r="A119" s="121">
        <v>9930</v>
      </c>
      <c r="B119" s="102" t="s">
        <v>218</v>
      </c>
      <c r="C119" s="6">
        <v>472</v>
      </c>
      <c r="D119" s="6">
        <v>370</v>
      </c>
      <c r="E119" s="6">
        <v>1962</v>
      </c>
      <c r="F119" s="5">
        <f t="shared" si="1"/>
        <v>2804</v>
      </c>
    </row>
    <row r="120" spans="1:6" x14ac:dyDescent="0.25">
      <c r="A120" s="121">
        <v>10019</v>
      </c>
      <c r="B120" s="102" t="s">
        <v>219</v>
      </c>
      <c r="C120" s="6">
        <v>1</v>
      </c>
      <c r="D120" s="6">
        <v>0</v>
      </c>
      <c r="E120" s="6">
        <v>837</v>
      </c>
      <c r="F120" s="5">
        <f t="shared" si="1"/>
        <v>838</v>
      </c>
    </row>
    <row r="121" spans="1:6" x14ac:dyDescent="0.25">
      <c r="A121" s="121">
        <v>10060</v>
      </c>
      <c r="B121" s="102" t="s">
        <v>220</v>
      </c>
      <c r="C121" s="6">
        <v>456</v>
      </c>
      <c r="D121" s="6">
        <v>412</v>
      </c>
      <c r="E121" s="6">
        <v>978</v>
      </c>
      <c r="F121" s="5">
        <f t="shared" si="1"/>
        <v>1846</v>
      </c>
    </row>
    <row r="122" spans="1:6" x14ac:dyDescent="0.25">
      <c r="A122" s="121">
        <v>10115</v>
      </c>
      <c r="B122" s="102" t="s">
        <v>221</v>
      </c>
      <c r="C122" s="6">
        <v>1943</v>
      </c>
      <c r="D122" s="6">
        <v>1339</v>
      </c>
      <c r="E122" s="6">
        <v>16534</v>
      </c>
      <c r="F122" s="5">
        <f t="shared" si="1"/>
        <v>19816</v>
      </c>
    </row>
    <row r="123" spans="1:6" x14ac:dyDescent="0.25">
      <c r="A123" s="121">
        <v>10298</v>
      </c>
      <c r="B123" s="102" t="s">
        <v>222</v>
      </c>
      <c r="C123" s="6">
        <v>29</v>
      </c>
      <c r="D123" s="6">
        <v>24</v>
      </c>
      <c r="E123" s="6">
        <v>646</v>
      </c>
      <c r="F123" s="5">
        <f t="shared" si="1"/>
        <v>699</v>
      </c>
    </row>
    <row r="124" spans="1:6" x14ac:dyDescent="0.25">
      <c r="A124" s="121">
        <v>10387</v>
      </c>
      <c r="B124" s="102" t="s">
        <v>223</v>
      </c>
      <c r="C124" s="6">
        <v>3728</v>
      </c>
      <c r="D124" s="6">
        <v>3643</v>
      </c>
      <c r="E124" s="6">
        <v>7633</v>
      </c>
      <c r="F124" s="5">
        <f t="shared" si="1"/>
        <v>15004</v>
      </c>
    </row>
    <row r="125" spans="1:6" x14ac:dyDescent="0.25">
      <c r="A125" s="121">
        <v>10633</v>
      </c>
      <c r="B125" s="102" t="s">
        <v>224</v>
      </c>
      <c r="C125" s="6">
        <v>10812</v>
      </c>
      <c r="D125" s="6">
        <v>6526</v>
      </c>
      <c r="E125" s="6">
        <v>11504</v>
      </c>
      <c r="F125" s="5">
        <f t="shared" si="1"/>
        <v>28842</v>
      </c>
    </row>
    <row r="126" spans="1:6" x14ac:dyDescent="0.25">
      <c r="A126" s="121">
        <v>10674</v>
      </c>
      <c r="B126" s="102" t="s">
        <v>225</v>
      </c>
      <c r="C126" s="6">
        <v>126</v>
      </c>
      <c r="D126" s="6">
        <v>426</v>
      </c>
      <c r="E126" s="6">
        <v>2851</v>
      </c>
      <c r="F126" s="5">
        <f t="shared" si="1"/>
        <v>3403</v>
      </c>
    </row>
    <row r="127" spans="1:6" x14ac:dyDescent="0.25">
      <c r="A127" s="121">
        <v>11145</v>
      </c>
      <c r="B127" s="102" t="s">
        <v>226</v>
      </c>
      <c r="C127" s="6">
        <v>7998</v>
      </c>
      <c r="D127" s="6">
        <v>8070</v>
      </c>
      <c r="E127" s="6">
        <v>13653</v>
      </c>
      <c r="F127" s="5">
        <f t="shared" si="1"/>
        <v>29721</v>
      </c>
    </row>
    <row r="128" spans="1:6" x14ac:dyDescent="0.25">
      <c r="A128" s="121">
        <v>11161</v>
      </c>
      <c r="B128" s="102" t="s">
        <v>227</v>
      </c>
      <c r="C128" s="6">
        <v>967</v>
      </c>
      <c r="D128" s="6">
        <v>467</v>
      </c>
      <c r="E128" s="6">
        <v>5802</v>
      </c>
      <c r="F128" s="5">
        <f t="shared" si="1"/>
        <v>7236</v>
      </c>
    </row>
    <row r="129" spans="1:6" x14ac:dyDescent="0.25">
      <c r="A129" s="121">
        <v>11163</v>
      </c>
      <c r="B129" s="102" t="s">
        <v>228</v>
      </c>
      <c r="C129" s="6">
        <v>817</v>
      </c>
      <c r="D129" s="6">
        <v>466</v>
      </c>
      <c r="E129" s="6">
        <v>4341</v>
      </c>
      <c r="F129" s="5">
        <f t="shared" si="1"/>
        <v>5624</v>
      </c>
    </row>
    <row r="130" spans="1:6" x14ac:dyDescent="0.25">
      <c r="A130" s="121">
        <v>11711</v>
      </c>
      <c r="B130" s="102" t="s">
        <v>229</v>
      </c>
      <c r="C130" s="6">
        <v>1068</v>
      </c>
      <c r="D130" s="6">
        <v>1081</v>
      </c>
      <c r="E130" s="6">
        <v>3237</v>
      </c>
      <c r="F130" s="5">
        <f t="shared" si="1"/>
        <v>5386</v>
      </c>
    </row>
    <row r="131" spans="1:6" x14ac:dyDescent="0.25">
      <c r="A131" s="121">
        <v>12015</v>
      </c>
      <c r="B131" s="102" t="s">
        <v>230</v>
      </c>
      <c r="C131" s="6">
        <v>5284</v>
      </c>
      <c r="D131" s="6">
        <v>4563</v>
      </c>
      <c r="E131" s="6">
        <v>5980</v>
      </c>
      <c r="F131" s="5">
        <f t="shared" si="1"/>
        <v>15827</v>
      </c>
    </row>
    <row r="132" spans="1:6" x14ac:dyDescent="0.25">
      <c r="A132" s="121">
        <v>12826</v>
      </c>
      <c r="B132" s="102" t="s">
        <v>231</v>
      </c>
      <c r="C132" s="6">
        <v>1851</v>
      </c>
      <c r="D132" s="6">
        <v>2423</v>
      </c>
      <c r="E132" s="6">
        <v>6630</v>
      </c>
      <c r="F132" s="5">
        <f t="shared" si="1"/>
        <v>10904</v>
      </c>
    </row>
    <row r="133" spans="1:6" x14ac:dyDescent="0.25">
      <c r="A133" s="121">
        <v>13231</v>
      </c>
      <c r="B133" s="102" t="s">
        <v>232</v>
      </c>
      <c r="C133" s="6">
        <v>385</v>
      </c>
      <c r="D133" s="6">
        <v>793</v>
      </c>
      <c r="E133" s="6">
        <v>1990</v>
      </c>
      <c r="F133" s="5">
        <f t="shared" ref="F133:F149" si="2">SUM(C133:E133)</f>
        <v>3168</v>
      </c>
    </row>
    <row r="134" spans="1:6" x14ac:dyDescent="0.25">
      <c r="A134" s="121">
        <v>23053</v>
      </c>
      <c r="B134" s="102" t="s">
        <v>233</v>
      </c>
      <c r="C134" s="6">
        <v>27</v>
      </c>
      <c r="D134" s="6">
        <v>55</v>
      </c>
      <c r="E134" s="6">
        <v>1397</v>
      </c>
      <c r="F134" s="5">
        <f t="shared" si="2"/>
        <v>1479</v>
      </c>
    </row>
    <row r="135" spans="1:6" s="24" customFormat="1" x14ac:dyDescent="0.25">
      <c r="A135" s="121">
        <v>23154</v>
      </c>
      <c r="B135" s="102" t="s">
        <v>234</v>
      </c>
      <c r="C135" s="6">
        <v>326</v>
      </c>
      <c r="D135" s="6">
        <v>304</v>
      </c>
      <c r="E135" s="6">
        <v>1313</v>
      </c>
      <c r="F135" s="5">
        <f t="shared" si="2"/>
        <v>1943</v>
      </c>
    </row>
    <row r="136" spans="1:6" s="23" customFormat="1" x14ac:dyDescent="0.25">
      <c r="A136" s="121">
        <v>23413</v>
      </c>
      <c r="B136" s="102" t="s">
        <v>235</v>
      </c>
      <c r="C136" s="6">
        <v>920</v>
      </c>
      <c r="D136" s="6">
        <v>819</v>
      </c>
      <c r="E136" s="6">
        <v>2835</v>
      </c>
      <c r="F136" s="5">
        <f t="shared" si="2"/>
        <v>4574</v>
      </c>
    </row>
    <row r="137" spans="1:6" s="23" customFormat="1" x14ac:dyDescent="0.25">
      <c r="A137" s="121">
        <v>23485</v>
      </c>
      <c r="B137" s="102" t="s">
        <v>236</v>
      </c>
      <c r="C137" s="6">
        <v>290</v>
      </c>
      <c r="D137" s="6">
        <v>337</v>
      </c>
      <c r="E137" s="6">
        <v>808</v>
      </c>
      <c r="F137" s="5">
        <f t="shared" si="2"/>
        <v>1435</v>
      </c>
    </row>
    <row r="138" spans="1:6" x14ac:dyDescent="0.25">
      <c r="A138" s="121">
        <v>23582</v>
      </c>
      <c r="B138" s="102" t="s">
        <v>237</v>
      </c>
      <c r="C138" s="6">
        <v>190</v>
      </c>
      <c r="D138" s="6">
        <v>207</v>
      </c>
      <c r="E138" s="6">
        <v>626</v>
      </c>
      <c r="F138" s="5">
        <f t="shared" si="2"/>
        <v>1023</v>
      </c>
    </row>
    <row r="139" spans="1:6" x14ac:dyDescent="0.25">
      <c r="A139" s="121">
        <v>23614</v>
      </c>
      <c r="B139" s="102" t="s">
        <v>238</v>
      </c>
      <c r="C139" s="6">
        <v>2137</v>
      </c>
      <c r="D139" s="6">
        <v>2140</v>
      </c>
      <c r="E139" s="6">
        <v>5037</v>
      </c>
      <c r="F139" s="5">
        <f t="shared" si="2"/>
        <v>9314</v>
      </c>
    </row>
    <row r="140" spans="1:6" x14ac:dyDescent="0.25">
      <c r="A140" s="121">
        <v>25554</v>
      </c>
      <c r="B140" s="102" t="s">
        <v>239</v>
      </c>
      <c r="C140" s="6">
        <v>3</v>
      </c>
      <c r="D140" s="6">
        <v>9</v>
      </c>
      <c r="E140" s="6">
        <v>191</v>
      </c>
      <c r="F140" s="5">
        <f t="shared" si="2"/>
        <v>203</v>
      </c>
    </row>
    <row r="141" spans="1:6" x14ac:dyDescent="0.25">
      <c r="A141" s="121">
        <v>29269</v>
      </c>
      <c r="B141" s="102" t="s">
        <v>240</v>
      </c>
      <c r="C141" s="6">
        <v>194</v>
      </c>
      <c r="D141" s="6">
        <v>118</v>
      </c>
      <c r="E141" s="6">
        <v>909</v>
      </c>
      <c r="F141" s="5">
        <f t="shared" si="2"/>
        <v>1221</v>
      </c>
    </row>
    <row r="142" spans="1:6" x14ac:dyDescent="0.25">
      <c r="A142" s="121">
        <v>31034</v>
      </c>
      <c r="B142" s="102" t="s">
        <v>241</v>
      </c>
      <c r="C142" s="6">
        <v>2973</v>
      </c>
      <c r="D142" s="6">
        <v>3702</v>
      </c>
      <c r="E142" s="6">
        <v>10224</v>
      </c>
      <c r="F142" s="5">
        <f t="shared" si="2"/>
        <v>16899</v>
      </c>
    </row>
    <row r="143" spans="1:6" x14ac:dyDescent="0.25">
      <c r="A143" s="121">
        <v>36273</v>
      </c>
      <c r="B143" s="102" t="s">
        <v>242</v>
      </c>
      <c r="C143" s="6">
        <v>304</v>
      </c>
      <c r="D143" s="6">
        <v>422</v>
      </c>
      <c r="E143" s="6">
        <v>1064</v>
      </c>
      <c r="F143" s="5">
        <f t="shared" si="2"/>
        <v>1790</v>
      </c>
    </row>
    <row r="144" spans="1:6" x14ac:dyDescent="0.25">
      <c r="A144" s="121">
        <v>42295</v>
      </c>
      <c r="B144" s="102" t="s">
        <v>243</v>
      </c>
      <c r="C144" s="6">
        <v>412</v>
      </c>
      <c r="D144" s="6">
        <v>282</v>
      </c>
      <c r="E144" s="6">
        <v>1103</v>
      </c>
      <c r="F144" s="5">
        <f t="shared" si="2"/>
        <v>1797</v>
      </c>
    </row>
    <row r="145" spans="1:6" x14ac:dyDescent="0.25">
      <c r="A145" s="121">
        <v>42421</v>
      </c>
      <c r="B145" s="102" t="s">
        <v>244</v>
      </c>
      <c r="C145" s="6">
        <v>40</v>
      </c>
      <c r="D145" s="6">
        <v>57</v>
      </c>
      <c r="E145" s="6">
        <v>3096</v>
      </c>
      <c r="F145" s="5">
        <f t="shared" si="2"/>
        <v>3193</v>
      </c>
    </row>
    <row r="146" spans="1:6" x14ac:dyDescent="0.25">
      <c r="A146" s="121">
        <v>42439</v>
      </c>
      <c r="B146" s="102" t="s">
        <v>245</v>
      </c>
      <c r="C146" s="6">
        <v>10</v>
      </c>
      <c r="D146" s="6">
        <v>0</v>
      </c>
      <c r="E146" s="6">
        <v>18</v>
      </c>
      <c r="F146" s="5">
        <f t="shared" si="2"/>
        <v>28</v>
      </c>
    </row>
    <row r="147" spans="1:6" s="155" customFormat="1" x14ac:dyDescent="0.25">
      <c r="A147" s="121">
        <v>42808</v>
      </c>
      <c r="B147" s="102" t="s">
        <v>890</v>
      </c>
      <c r="C147" s="6">
        <v>19</v>
      </c>
      <c r="D147" s="6">
        <v>5</v>
      </c>
      <c r="E147" s="6">
        <v>586</v>
      </c>
      <c r="F147" s="5">
        <v>610</v>
      </c>
    </row>
    <row r="148" spans="1:6" x14ac:dyDescent="0.25">
      <c r="A148" s="121">
        <v>42485</v>
      </c>
      <c r="B148" s="102" t="s">
        <v>246</v>
      </c>
      <c r="C148" s="6">
        <v>1069</v>
      </c>
      <c r="D148" s="6">
        <v>763</v>
      </c>
      <c r="E148" s="6">
        <v>3305</v>
      </c>
      <c r="F148" s="5">
        <f t="shared" si="2"/>
        <v>5137</v>
      </c>
    </row>
    <row r="149" spans="1:6" x14ac:dyDescent="0.25">
      <c r="A149" s="170" t="s">
        <v>279</v>
      </c>
      <c r="B149" s="170"/>
      <c r="C149" s="5">
        <f>SUM(C4:C148)</f>
        <v>121138</v>
      </c>
      <c r="D149" s="5">
        <f>SUM(D4:D148)</f>
        <v>109363</v>
      </c>
      <c r="E149" s="5">
        <f>SUM(E4:E148)</f>
        <v>543758</v>
      </c>
      <c r="F149" s="5">
        <f t="shared" si="2"/>
        <v>774259</v>
      </c>
    </row>
    <row r="151" spans="1:6" ht="15.6" customHeight="1" x14ac:dyDescent="0.25">
      <c r="A151" s="167" t="s">
        <v>287</v>
      </c>
      <c r="B151" s="167"/>
      <c r="C151" s="168"/>
      <c r="D151" s="168"/>
      <c r="E151" s="168"/>
      <c r="F151" s="168"/>
    </row>
    <row r="152" spans="1:6" ht="15.6" customHeight="1" x14ac:dyDescent="0.25">
      <c r="A152" s="167" t="s">
        <v>288</v>
      </c>
      <c r="B152" s="167"/>
      <c r="C152" s="168"/>
      <c r="D152" s="168"/>
      <c r="E152" s="168"/>
      <c r="F152" s="168"/>
    </row>
    <row r="153" spans="1:6" ht="15.6" customHeight="1" x14ac:dyDescent="0.25">
      <c r="A153" s="167" t="s">
        <v>882</v>
      </c>
      <c r="B153" s="167"/>
      <c r="C153" s="168"/>
      <c r="D153" s="168"/>
      <c r="E153" s="168"/>
      <c r="F153" s="168"/>
    </row>
    <row r="154" spans="1:6" ht="15.6" customHeight="1" x14ac:dyDescent="0.25">
      <c r="A154" s="167" t="s">
        <v>883</v>
      </c>
      <c r="B154" s="167"/>
      <c r="C154" s="168"/>
      <c r="D154" s="168"/>
      <c r="E154" s="168"/>
      <c r="F154" s="168"/>
    </row>
    <row r="155" spans="1:6" ht="15.6" customHeight="1" x14ac:dyDescent="0.25">
      <c r="A155" s="167" t="s">
        <v>289</v>
      </c>
      <c r="B155" s="167"/>
      <c r="C155" s="168"/>
      <c r="D155" s="168"/>
      <c r="E155" s="168"/>
      <c r="F155" s="168"/>
    </row>
    <row r="157" spans="1:6" ht="15.6" customHeight="1" x14ac:dyDescent="0.25"/>
  </sheetData>
  <sortState xmlns:xlrd2="http://schemas.microsoft.com/office/spreadsheetml/2017/richdata2" ref="A4:F149">
    <sortCondition ref="B4"/>
  </sortState>
  <mergeCells count="7">
    <mergeCell ref="A155:F155"/>
    <mergeCell ref="A1:F1"/>
    <mergeCell ref="A149:B149"/>
    <mergeCell ref="A151:F151"/>
    <mergeCell ref="A152:F152"/>
    <mergeCell ref="A153:F153"/>
    <mergeCell ref="A154:F15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AF3B-2407-41C0-BDAB-4F85035C122C}">
  <dimension ref="A1:K63"/>
  <sheetViews>
    <sheetView workbookViewId="0">
      <selection activeCell="B21" sqref="B21"/>
    </sheetView>
  </sheetViews>
  <sheetFormatPr defaultColWidth="8.5703125" defaultRowHeight="12.75" x14ac:dyDescent="0.2"/>
  <cols>
    <col min="1" max="1" width="12.5703125" style="143" bestFit="1" customWidth="1"/>
    <col min="2" max="2" width="47.5703125" style="142" bestFit="1" customWidth="1"/>
    <col min="3" max="3" width="7.42578125" style="143" bestFit="1" customWidth="1"/>
    <col min="4" max="4" width="14.42578125" style="144" bestFit="1" customWidth="1"/>
    <col min="5" max="5" width="11.5703125" style="144" bestFit="1" customWidth="1"/>
    <col min="6" max="7" width="15.5703125" style="144" bestFit="1" customWidth="1"/>
    <col min="8" max="8" width="9.85546875" style="144" bestFit="1" customWidth="1"/>
    <col min="9" max="9" width="9.5703125" style="144" bestFit="1" customWidth="1"/>
    <col min="10" max="10" width="12.5703125" style="144" bestFit="1" customWidth="1"/>
    <col min="11" max="11" width="10.85546875" style="142" bestFit="1" customWidth="1"/>
    <col min="12" max="16384" width="8.5703125" style="142"/>
  </cols>
  <sheetData>
    <row r="1" spans="1:11" ht="15" x14ac:dyDescent="0.2">
      <c r="A1" s="141" t="s">
        <v>807</v>
      </c>
      <c r="F1" s="142"/>
      <c r="G1" s="142"/>
      <c r="H1" s="142"/>
      <c r="I1" s="142"/>
      <c r="J1" s="142"/>
    </row>
    <row r="2" spans="1:11" ht="14.25" x14ac:dyDescent="0.2">
      <c r="A2" s="145" t="s">
        <v>808</v>
      </c>
      <c r="F2" s="142"/>
      <c r="G2" s="142"/>
      <c r="H2" s="142"/>
      <c r="I2" s="142"/>
      <c r="J2" s="142"/>
    </row>
    <row r="3" spans="1:11" x14ac:dyDescent="0.2">
      <c r="A3" s="142" t="s">
        <v>809</v>
      </c>
      <c r="F3" s="142"/>
      <c r="G3" s="142"/>
      <c r="H3" s="142"/>
      <c r="I3" s="142"/>
      <c r="J3" s="142"/>
    </row>
    <row r="4" spans="1:11" x14ac:dyDescent="0.2">
      <c r="A4" s="142" t="s">
        <v>810</v>
      </c>
      <c r="F4" s="142"/>
      <c r="G4" s="142"/>
      <c r="H4" s="142"/>
      <c r="I4" s="142"/>
      <c r="J4" s="142"/>
    </row>
    <row r="5" spans="1:11" x14ac:dyDescent="0.2">
      <c r="A5" s="142"/>
      <c r="F5" s="142"/>
      <c r="G5" s="142"/>
      <c r="H5" s="142"/>
      <c r="I5" s="142"/>
      <c r="J5" s="142"/>
    </row>
    <row r="6" spans="1:11" x14ac:dyDescent="0.2">
      <c r="C6" s="146" t="s">
        <v>811</v>
      </c>
      <c r="D6" s="144">
        <f>AVERAGE(D10:D63)</f>
        <v>1909.4444444444443</v>
      </c>
      <c r="E6" s="144">
        <f t="shared" ref="E6:K6" si="0">AVERAGE(E10:E63)</f>
        <v>938.48148148148152</v>
      </c>
      <c r="F6" s="144">
        <f t="shared" si="0"/>
        <v>2847.9259259259261</v>
      </c>
      <c r="G6" s="144">
        <f t="shared" si="0"/>
        <v>1650.3703703703704</v>
      </c>
      <c r="H6" s="144">
        <f t="shared" si="0"/>
        <v>7644.9814814814818</v>
      </c>
      <c r="I6" s="144">
        <f t="shared" si="0"/>
        <v>2431.3518518518517</v>
      </c>
      <c r="J6" s="144">
        <f t="shared" si="0"/>
        <v>2254.2222222222222</v>
      </c>
      <c r="K6" s="147">
        <f t="shared" si="0"/>
        <v>16828.85185185185</v>
      </c>
    </row>
    <row r="7" spans="1:11" x14ac:dyDescent="0.2">
      <c r="C7" s="146" t="s">
        <v>812</v>
      </c>
      <c r="D7" s="144">
        <f>AVERAGEIF(D10:D63,"&gt;0")</f>
        <v>1909.4444444444443</v>
      </c>
      <c r="E7" s="144">
        <f t="shared" ref="E7:K7" si="1">AVERAGEIF(E10:E63,"&gt;0")</f>
        <v>1034.2448979591836</v>
      </c>
      <c r="F7" s="144">
        <f t="shared" si="1"/>
        <v>2847.9259259259261</v>
      </c>
      <c r="G7" s="144">
        <f t="shared" si="1"/>
        <v>1650.3703703703704</v>
      </c>
      <c r="H7" s="144">
        <f t="shared" si="1"/>
        <v>7644.9814814814818</v>
      </c>
      <c r="I7" s="144">
        <f t="shared" si="1"/>
        <v>2431.3518518518517</v>
      </c>
      <c r="J7" s="144">
        <f t="shared" si="1"/>
        <v>2254.2222222222222</v>
      </c>
      <c r="K7" s="144">
        <f t="shared" si="1"/>
        <v>16828.85185185185</v>
      </c>
    </row>
    <row r="9" spans="1:11" ht="14.25" x14ac:dyDescent="0.2">
      <c r="A9" s="148" t="s">
        <v>813</v>
      </c>
      <c r="B9" s="148" t="s">
        <v>814</v>
      </c>
      <c r="C9" s="148" t="s">
        <v>0</v>
      </c>
      <c r="D9" s="149" t="s">
        <v>815</v>
      </c>
      <c r="E9" s="149" t="s">
        <v>816</v>
      </c>
      <c r="F9" s="149" t="s">
        <v>817</v>
      </c>
      <c r="G9" s="149" t="s">
        <v>818</v>
      </c>
      <c r="H9" s="149" t="s">
        <v>819</v>
      </c>
      <c r="I9" s="149" t="s">
        <v>820</v>
      </c>
      <c r="J9" s="149" t="s">
        <v>821</v>
      </c>
      <c r="K9" s="150" t="s">
        <v>822</v>
      </c>
    </row>
    <row r="10" spans="1:11" ht="14.25" x14ac:dyDescent="0.2">
      <c r="A10" s="143" t="s">
        <v>823</v>
      </c>
      <c r="B10" s="142" t="s">
        <v>623</v>
      </c>
      <c r="C10" s="151" t="s">
        <v>824</v>
      </c>
      <c r="D10" s="152">
        <v>2970</v>
      </c>
      <c r="E10" s="152">
        <v>92</v>
      </c>
      <c r="F10" s="152">
        <f>+E10+D10</f>
        <v>3062</v>
      </c>
      <c r="G10" s="152">
        <v>1674</v>
      </c>
      <c r="H10" s="152">
        <v>8810</v>
      </c>
      <c r="I10" s="152">
        <v>2426</v>
      </c>
      <c r="J10" s="152">
        <v>2150</v>
      </c>
      <c r="K10" s="144">
        <f>SUM(F10:J10)</f>
        <v>18122</v>
      </c>
    </row>
    <row r="11" spans="1:11" ht="14.25" x14ac:dyDescent="0.2">
      <c r="A11" s="143" t="s">
        <v>823</v>
      </c>
      <c r="B11" s="142" t="s">
        <v>622</v>
      </c>
      <c r="C11" s="151" t="s">
        <v>825</v>
      </c>
      <c r="D11" s="152">
        <v>2970</v>
      </c>
      <c r="E11" s="152">
        <v>92</v>
      </c>
      <c r="F11" s="152">
        <f t="shared" ref="F11:F63" si="2">+E11+D11</f>
        <v>3062</v>
      </c>
      <c r="G11" s="152">
        <v>1674</v>
      </c>
      <c r="H11" s="152">
        <v>8810</v>
      </c>
      <c r="I11" s="152">
        <v>2426</v>
      </c>
      <c r="J11" s="152">
        <v>2150</v>
      </c>
      <c r="K11" s="144">
        <f t="shared" ref="K11:K63" si="3">SUM(F11:J11)</f>
        <v>18122</v>
      </c>
    </row>
    <row r="12" spans="1:11" ht="14.25" x14ac:dyDescent="0.2">
      <c r="A12" s="143" t="s">
        <v>823</v>
      </c>
      <c r="B12" s="142" t="s">
        <v>621</v>
      </c>
      <c r="C12" s="151" t="s">
        <v>826</v>
      </c>
      <c r="D12" s="152">
        <v>2970</v>
      </c>
      <c r="E12" s="152">
        <v>92</v>
      </c>
      <c r="F12" s="152">
        <f t="shared" si="2"/>
        <v>3062</v>
      </c>
      <c r="G12" s="152">
        <v>1674</v>
      </c>
      <c r="H12" s="152">
        <v>8810</v>
      </c>
      <c r="I12" s="152">
        <v>2426</v>
      </c>
      <c r="J12" s="152">
        <v>2150</v>
      </c>
      <c r="K12" s="144">
        <f t="shared" si="3"/>
        <v>18122</v>
      </c>
    </row>
    <row r="13" spans="1:11" ht="14.25" x14ac:dyDescent="0.2">
      <c r="A13" s="143" t="s">
        <v>823</v>
      </c>
      <c r="B13" s="142" t="s">
        <v>620</v>
      </c>
      <c r="C13" s="151" t="s">
        <v>827</v>
      </c>
      <c r="D13" s="152">
        <v>2970</v>
      </c>
      <c r="E13" s="152">
        <v>92</v>
      </c>
      <c r="F13" s="152">
        <f t="shared" si="2"/>
        <v>3062</v>
      </c>
      <c r="G13" s="152">
        <v>1674</v>
      </c>
      <c r="H13" s="152">
        <v>8810</v>
      </c>
      <c r="I13" s="152">
        <v>2426</v>
      </c>
      <c r="J13" s="152">
        <v>2150</v>
      </c>
      <c r="K13" s="144">
        <f t="shared" si="3"/>
        <v>18122</v>
      </c>
    </row>
    <row r="14" spans="1:11" ht="14.25" x14ac:dyDescent="0.2">
      <c r="A14" s="143" t="s">
        <v>823</v>
      </c>
      <c r="B14" s="142" t="s">
        <v>828</v>
      </c>
      <c r="C14" s="151" t="s">
        <v>829</v>
      </c>
      <c r="D14" s="152">
        <v>2970</v>
      </c>
      <c r="E14" s="152">
        <v>92</v>
      </c>
      <c r="F14" s="152">
        <f t="shared" si="2"/>
        <v>3062</v>
      </c>
      <c r="G14" s="152">
        <v>1674</v>
      </c>
      <c r="H14" s="152">
        <v>8810</v>
      </c>
      <c r="I14" s="152">
        <v>2426</v>
      </c>
      <c r="J14" s="152">
        <v>2150</v>
      </c>
      <c r="K14" s="144">
        <f t="shared" si="3"/>
        <v>18122</v>
      </c>
    </row>
    <row r="15" spans="1:11" ht="14.25" x14ac:dyDescent="0.2">
      <c r="A15" s="143" t="s">
        <v>823</v>
      </c>
      <c r="B15" s="142" t="s">
        <v>31</v>
      </c>
      <c r="C15" s="151" t="s">
        <v>830</v>
      </c>
      <c r="D15" s="152">
        <v>1380</v>
      </c>
      <c r="E15" s="152">
        <v>620</v>
      </c>
      <c r="F15" s="152">
        <f t="shared" si="2"/>
        <v>2000</v>
      </c>
      <c r="G15" s="152">
        <v>1795</v>
      </c>
      <c r="H15" s="152">
        <v>2810</v>
      </c>
      <c r="I15" s="152">
        <v>2549</v>
      </c>
      <c r="J15" s="152">
        <v>1916</v>
      </c>
      <c r="K15" s="144">
        <f t="shared" si="3"/>
        <v>11070</v>
      </c>
    </row>
    <row r="16" spans="1:11" ht="14.25" x14ac:dyDescent="0.2">
      <c r="A16" s="143" t="s">
        <v>823</v>
      </c>
      <c r="B16" s="142" t="s">
        <v>255</v>
      </c>
      <c r="C16" s="151" t="s">
        <v>831</v>
      </c>
      <c r="D16" s="152">
        <v>2670</v>
      </c>
      <c r="E16" s="152">
        <v>0</v>
      </c>
      <c r="F16" s="152">
        <f t="shared" si="2"/>
        <v>2670</v>
      </c>
      <c r="G16" s="152">
        <v>1732</v>
      </c>
      <c r="H16" s="152">
        <v>6826</v>
      </c>
      <c r="I16" s="152">
        <v>2551</v>
      </c>
      <c r="J16" s="152">
        <v>1603</v>
      </c>
      <c r="K16" s="144">
        <f t="shared" si="3"/>
        <v>15382</v>
      </c>
    </row>
    <row r="17" spans="1:11" ht="14.25" x14ac:dyDescent="0.2">
      <c r="A17" s="143" t="s">
        <v>823</v>
      </c>
      <c r="B17" s="142" t="s">
        <v>32</v>
      </c>
      <c r="C17" s="151" t="s">
        <v>832</v>
      </c>
      <c r="D17" s="152">
        <v>2010</v>
      </c>
      <c r="E17" s="152">
        <v>1000</v>
      </c>
      <c r="F17" s="152">
        <f t="shared" si="2"/>
        <v>3010</v>
      </c>
      <c r="G17" s="152">
        <v>1586</v>
      </c>
      <c r="H17" s="152">
        <v>7072</v>
      </c>
      <c r="I17" s="152">
        <v>2970</v>
      </c>
      <c r="J17" s="152">
        <v>2316</v>
      </c>
      <c r="K17" s="144">
        <f t="shared" si="3"/>
        <v>16954</v>
      </c>
    </row>
    <row r="18" spans="1:11" ht="14.25" x14ac:dyDescent="0.2">
      <c r="A18" s="143" t="s">
        <v>823</v>
      </c>
      <c r="B18" s="142" t="s">
        <v>33</v>
      </c>
      <c r="C18" s="151" t="s">
        <v>833</v>
      </c>
      <c r="D18" s="152">
        <v>2010</v>
      </c>
      <c r="E18" s="152">
        <v>540</v>
      </c>
      <c r="F18" s="152">
        <f t="shared" si="2"/>
        <v>2550</v>
      </c>
      <c r="G18" s="152">
        <v>1200</v>
      </c>
      <c r="H18" s="152">
        <v>10240</v>
      </c>
      <c r="I18" s="152">
        <v>1600</v>
      </c>
      <c r="J18" s="152">
        <v>2656</v>
      </c>
      <c r="K18" s="144">
        <f t="shared" si="3"/>
        <v>18246</v>
      </c>
    </row>
    <row r="19" spans="1:11" ht="14.25" x14ac:dyDescent="0.2">
      <c r="A19" s="143" t="s">
        <v>823</v>
      </c>
      <c r="B19" s="142" t="s">
        <v>619</v>
      </c>
      <c r="C19" s="151" t="s">
        <v>834</v>
      </c>
      <c r="D19" s="152">
        <v>1650</v>
      </c>
      <c r="E19" s="152">
        <v>2114</v>
      </c>
      <c r="F19" s="152">
        <f t="shared" si="2"/>
        <v>3764</v>
      </c>
      <c r="G19" s="152">
        <v>1668</v>
      </c>
      <c r="H19" s="152">
        <v>9546</v>
      </c>
      <c r="I19" s="152">
        <v>3338</v>
      </c>
      <c r="J19" s="152">
        <v>2608</v>
      </c>
      <c r="K19" s="144">
        <f t="shared" si="3"/>
        <v>20924</v>
      </c>
    </row>
    <row r="20" spans="1:11" ht="14.25" x14ac:dyDescent="0.2">
      <c r="A20" s="143" t="s">
        <v>823</v>
      </c>
      <c r="B20" s="142" t="s">
        <v>34</v>
      </c>
      <c r="C20" s="151" t="s">
        <v>835</v>
      </c>
      <c r="D20" s="152">
        <v>1950</v>
      </c>
      <c r="E20" s="152">
        <v>765</v>
      </c>
      <c r="F20" s="152">
        <f t="shared" si="2"/>
        <v>2715</v>
      </c>
      <c r="G20" s="152">
        <v>2000</v>
      </c>
      <c r="H20" s="152">
        <v>3667</v>
      </c>
      <c r="I20" s="152">
        <v>2737</v>
      </c>
      <c r="J20" s="152">
        <v>2865</v>
      </c>
      <c r="K20" s="144">
        <f t="shared" si="3"/>
        <v>13984</v>
      </c>
    </row>
    <row r="21" spans="1:11" ht="14.25" x14ac:dyDescent="0.2">
      <c r="A21" s="143" t="s">
        <v>823</v>
      </c>
      <c r="B21" s="142" t="s">
        <v>35</v>
      </c>
      <c r="C21" s="151" t="s">
        <v>836</v>
      </c>
      <c r="D21" s="152">
        <v>2700</v>
      </c>
      <c r="E21" s="152">
        <v>0</v>
      </c>
      <c r="F21" s="152">
        <f t="shared" si="2"/>
        <v>2700</v>
      </c>
      <c r="G21" s="152">
        <v>1900</v>
      </c>
      <c r="H21" s="152">
        <v>5485</v>
      </c>
      <c r="I21" s="152">
        <v>975</v>
      </c>
      <c r="J21" s="152">
        <v>2419</v>
      </c>
      <c r="K21" s="144">
        <f t="shared" si="3"/>
        <v>13479</v>
      </c>
    </row>
    <row r="22" spans="1:11" ht="14.25" x14ac:dyDescent="0.2">
      <c r="A22" s="143" t="s">
        <v>823</v>
      </c>
      <c r="B22" s="142" t="s">
        <v>299</v>
      </c>
      <c r="C22" s="151" t="s">
        <v>837</v>
      </c>
      <c r="D22" s="152">
        <v>1410</v>
      </c>
      <c r="E22" s="152">
        <v>2400</v>
      </c>
      <c r="F22" s="152">
        <f t="shared" si="2"/>
        <v>3810</v>
      </c>
      <c r="G22" s="152">
        <v>1600</v>
      </c>
      <c r="H22" s="152">
        <v>4696</v>
      </c>
      <c r="I22" s="152">
        <v>2098</v>
      </c>
      <c r="J22" s="152">
        <v>4016</v>
      </c>
      <c r="K22" s="144">
        <f t="shared" si="3"/>
        <v>16220</v>
      </c>
    </row>
    <row r="23" spans="1:11" ht="14.25" x14ac:dyDescent="0.2">
      <c r="A23" s="143" t="s">
        <v>823</v>
      </c>
      <c r="B23" s="142" t="s">
        <v>36</v>
      </c>
      <c r="C23" s="151" t="s">
        <v>838</v>
      </c>
      <c r="D23" s="152">
        <v>1530</v>
      </c>
      <c r="E23" s="152">
        <v>1860</v>
      </c>
      <c r="F23" s="152">
        <f t="shared" si="2"/>
        <v>3390</v>
      </c>
      <c r="G23" s="152">
        <v>1700</v>
      </c>
      <c r="H23" s="152">
        <v>6410</v>
      </c>
      <c r="I23" s="152">
        <v>2018</v>
      </c>
      <c r="J23" s="152">
        <v>2600</v>
      </c>
      <c r="K23" s="144">
        <f t="shared" si="3"/>
        <v>16118</v>
      </c>
    </row>
    <row r="24" spans="1:11" ht="14.25" x14ac:dyDescent="0.2">
      <c r="A24" s="143" t="s">
        <v>823</v>
      </c>
      <c r="B24" s="142" t="s">
        <v>37</v>
      </c>
      <c r="C24" s="151" t="s">
        <v>839</v>
      </c>
      <c r="D24" s="152">
        <v>2100</v>
      </c>
      <c r="E24" s="152">
        <v>546</v>
      </c>
      <c r="F24" s="152">
        <f t="shared" si="2"/>
        <v>2646</v>
      </c>
      <c r="G24" s="152">
        <v>2000</v>
      </c>
      <c r="H24" s="152">
        <v>6989</v>
      </c>
      <c r="I24" s="152">
        <v>2320</v>
      </c>
      <c r="J24" s="152">
        <v>1501</v>
      </c>
      <c r="K24" s="144">
        <f t="shared" si="3"/>
        <v>15456</v>
      </c>
    </row>
    <row r="25" spans="1:11" ht="14.25" x14ac:dyDescent="0.2">
      <c r="A25" s="143" t="s">
        <v>823</v>
      </c>
      <c r="B25" s="142" t="s">
        <v>618</v>
      </c>
      <c r="C25" s="151" t="s">
        <v>840</v>
      </c>
      <c r="D25" s="152">
        <v>1350</v>
      </c>
      <c r="E25" s="152">
        <v>423</v>
      </c>
      <c r="F25" s="152">
        <f t="shared" si="2"/>
        <v>1773</v>
      </c>
      <c r="G25" s="152">
        <v>2000</v>
      </c>
      <c r="H25" s="152">
        <v>5766</v>
      </c>
      <c r="I25" s="152">
        <v>1340</v>
      </c>
      <c r="J25" s="152">
        <v>1132</v>
      </c>
      <c r="K25" s="144">
        <f t="shared" si="3"/>
        <v>12011</v>
      </c>
    </row>
    <row r="26" spans="1:11" ht="14.25" x14ac:dyDescent="0.2">
      <c r="A26" s="143" t="s">
        <v>823</v>
      </c>
      <c r="B26" s="142" t="s">
        <v>38</v>
      </c>
      <c r="C26" s="151" t="s">
        <v>841</v>
      </c>
      <c r="D26" s="152">
        <v>1560</v>
      </c>
      <c r="E26" s="152">
        <v>110</v>
      </c>
      <c r="F26" s="152">
        <f t="shared" si="2"/>
        <v>1670</v>
      </c>
      <c r="G26" s="152">
        <v>1800</v>
      </c>
      <c r="H26" s="152">
        <v>11655</v>
      </c>
      <c r="I26" s="152">
        <v>2818</v>
      </c>
      <c r="J26" s="152">
        <v>2042</v>
      </c>
      <c r="K26" s="144">
        <f t="shared" si="3"/>
        <v>19985</v>
      </c>
    </row>
    <row r="27" spans="1:11" ht="14.25" x14ac:dyDescent="0.2">
      <c r="A27" s="143" t="s">
        <v>823</v>
      </c>
      <c r="B27" s="142" t="s">
        <v>842</v>
      </c>
      <c r="C27" s="151" t="s">
        <v>843</v>
      </c>
      <c r="D27" s="152">
        <v>1770</v>
      </c>
      <c r="E27" s="152">
        <v>0</v>
      </c>
      <c r="F27" s="152">
        <f t="shared" si="2"/>
        <v>1770</v>
      </c>
      <c r="G27" s="152">
        <v>2000</v>
      </c>
      <c r="H27" s="152">
        <v>10476</v>
      </c>
      <c r="I27" s="152">
        <v>1332</v>
      </c>
      <c r="J27" s="152">
        <v>2016</v>
      </c>
      <c r="K27" s="144">
        <f t="shared" si="3"/>
        <v>17594</v>
      </c>
    </row>
    <row r="28" spans="1:11" ht="14.25" x14ac:dyDescent="0.2">
      <c r="A28" s="143" t="s">
        <v>823</v>
      </c>
      <c r="B28" s="142" t="s">
        <v>39</v>
      </c>
      <c r="C28" s="151" t="s">
        <v>844</v>
      </c>
      <c r="D28" s="152">
        <v>2010</v>
      </c>
      <c r="E28" s="152">
        <v>1250</v>
      </c>
      <c r="F28" s="152">
        <f t="shared" si="2"/>
        <v>3260</v>
      </c>
      <c r="G28" s="152">
        <v>1260</v>
      </c>
      <c r="H28" s="152">
        <v>8055</v>
      </c>
      <c r="I28" s="152">
        <v>2500</v>
      </c>
      <c r="J28" s="152">
        <v>1800</v>
      </c>
      <c r="K28" s="144">
        <f t="shared" si="3"/>
        <v>16875</v>
      </c>
    </row>
    <row r="29" spans="1:11" ht="14.25" x14ac:dyDescent="0.2">
      <c r="A29" s="143" t="s">
        <v>823</v>
      </c>
      <c r="B29" s="142" t="s">
        <v>40</v>
      </c>
      <c r="C29" s="151" t="s">
        <v>845</v>
      </c>
      <c r="D29" s="152">
        <v>3150</v>
      </c>
      <c r="E29" s="152">
        <v>600</v>
      </c>
      <c r="F29" s="152">
        <f t="shared" si="2"/>
        <v>3750</v>
      </c>
      <c r="G29" s="152">
        <v>1111</v>
      </c>
      <c r="H29" s="152">
        <v>8756</v>
      </c>
      <c r="I29" s="152">
        <v>2451</v>
      </c>
      <c r="J29" s="152">
        <v>1991</v>
      </c>
      <c r="K29" s="144">
        <f t="shared" si="3"/>
        <v>18059</v>
      </c>
    </row>
    <row r="30" spans="1:11" ht="14.25" x14ac:dyDescent="0.2">
      <c r="A30" s="143" t="s">
        <v>823</v>
      </c>
      <c r="B30" s="142" t="s">
        <v>257</v>
      </c>
      <c r="C30" s="151" t="s">
        <v>846</v>
      </c>
      <c r="D30" s="152">
        <v>1410</v>
      </c>
      <c r="E30" s="152">
        <v>1804</v>
      </c>
      <c r="F30" s="152">
        <f t="shared" si="2"/>
        <v>3214</v>
      </c>
      <c r="G30" s="152">
        <v>1000</v>
      </c>
      <c r="H30" s="152">
        <v>6952</v>
      </c>
      <c r="I30" s="152">
        <v>1620</v>
      </c>
      <c r="J30" s="152">
        <v>1240</v>
      </c>
      <c r="K30" s="144">
        <f t="shared" si="3"/>
        <v>14026</v>
      </c>
    </row>
    <row r="31" spans="1:11" ht="14.25" x14ac:dyDescent="0.2">
      <c r="A31" s="143" t="s">
        <v>823</v>
      </c>
      <c r="B31" s="142" t="s">
        <v>41</v>
      </c>
      <c r="C31" s="151" t="s">
        <v>847</v>
      </c>
      <c r="D31" s="152">
        <v>1200</v>
      </c>
      <c r="E31" s="152">
        <v>850</v>
      </c>
      <c r="F31" s="152">
        <f t="shared" si="2"/>
        <v>2050</v>
      </c>
      <c r="G31" s="152">
        <v>1900</v>
      </c>
      <c r="H31" s="152">
        <v>6264</v>
      </c>
      <c r="I31" s="152">
        <v>2100</v>
      </c>
      <c r="J31" s="152">
        <v>2220</v>
      </c>
      <c r="K31" s="144">
        <f t="shared" si="3"/>
        <v>14534</v>
      </c>
    </row>
    <row r="32" spans="1:11" ht="14.25" x14ac:dyDescent="0.2">
      <c r="A32" s="143" t="s">
        <v>823</v>
      </c>
      <c r="B32" s="142" t="s">
        <v>617</v>
      </c>
      <c r="C32" s="151" t="s">
        <v>848</v>
      </c>
      <c r="D32" s="152">
        <v>1500</v>
      </c>
      <c r="E32" s="152">
        <v>1142</v>
      </c>
      <c r="F32" s="152">
        <f t="shared" si="2"/>
        <v>2642</v>
      </c>
      <c r="G32" s="152">
        <v>1000</v>
      </c>
      <c r="H32" s="152">
        <v>9810</v>
      </c>
      <c r="I32" s="152">
        <v>2312</v>
      </c>
      <c r="J32" s="152">
        <v>1412</v>
      </c>
      <c r="K32" s="144">
        <f t="shared" si="3"/>
        <v>17176</v>
      </c>
    </row>
    <row r="33" spans="1:11" ht="14.25" x14ac:dyDescent="0.2">
      <c r="A33" s="143" t="s">
        <v>823</v>
      </c>
      <c r="B33" s="142" t="s">
        <v>42</v>
      </c>
      <c r="C33" s="151" t="s">
        <v>849</v>
      </c>
      <c r="D33" s="152">
        <v>2610</v>
      </c>
      <c r="E33" s="152">
        <v>380</v>
      </c>
      <c r="F33" s="152">
        <f t="shared" si="2"/>
        <v>2990</v>
      </c>
      <c r="G33" s="152">
        <v>2000</v>
      </c>
      <c r="H33" s="152">
        <v>7924</v>
      </c>
      <c r="I33" s="152">
        <v>3650</v>
      </c>
      <c r="J33" s="152">
        <v>1825</v>
      </c>
      <c r="K33" s="144">
        <f t="shared" si="3"/>
        <v>18389</v>
      </c>
    </row>
    <row r="34" spans="1:11" ht="14.25" x14ac:dyDescent="0.2">
      <c r="A34" s="143" t="s">
        <v>823</v>
      </c>
      <c r="B34" s="142" t="s">
        <v>850</v>
      </c>
      <c r="C34" s="151" t="s">
        <v>851</v>
      </c>
      <c r="D34" s="152">
        <v>930</v>
      </c>
      <c r="E34" s="152">
        <v>1209</v>
      </c>
      <c r="F34" s="152">
        <f t="shared" si="2"/>
        <v>2139</v>
      </c>
      <c r="G34" s="152">
        <v>2250</v>
      </c>
      <c r="H34" s="152">
        <v>8660</v>
      </c>
      <c r="I34" s="152">
        <v>1800</v>
      </c>
      <c r="J34" s="152">
        <v>2370</v>
      </c>
      <c r="K34" s="144">
        <f t="shared" si="3"/>
        <v>17219</v>
      </c>
    </row>
    <row r="35" spans="1:11" ht="14.25" x14ac:dyDescent="0.2">
      <c r="A35" s="143" t="s">
        <v>823</v>
      </c>
      <c r="B35" s="142" t="s">
        <v>44</v>
      </c>
      <c r="C35" s="151" t="s">
        <v>852</v>
      </c>
      <c r="D35" s="152">
        <v>2310</v>
      </c>
      <c r="E35" s="152">
        <v>250</v>
      </c>
      <c r="F35" s="152">
        <f t="shared" si="2"/>
        <v>2560</v>
      </c>
      <c r="G35" s="152">
        <v>1655</v>
      </c>
      <c r="H35" s="152">
        <v>6404</v>
      </c>
      <c r="I35" s="152">
        <v>2374</v>
      </c>
      <c r="J35" s="152">
        <v>3778</v>
      </c>
      <c r="K35" s="144">
        <f t="shared" si="3"/>
        <v>16771</v>
      </c>
    </row>
    <row r="36" spans="1:11" ht="14.25" x14ac:dyDescent="0.2">
      <c r="A36" s="143" t="s">
        <v>823</v>
      </c>
      <c r="B36" s="142" t="s">
        <v>45</v>
      </c>
      <c r="C36" s="151" t="s">
        <v>853</v>
      </c>
      <c r="D36" s="152">
        <v>1530</v>
      </c>
      <c r="E36" s="152">
        <v>1050</v>
      </c>
      <c r="F36" s="152">
        <f t="shared" si="2"/>
        <v>2580</v>
      </c>
      <c r="G36" s="152">
        <v>2213</v>
      </c>
      <c r="H36" s="152">
        <v>6466</v>
      </c>
      <c r="I36" s="152">
        <v>2840</v>
      </c>
      <c r="J36" s="152">
        <v>3285</v>
      </c>
      <c r="K36" s="144">
        <f t="shared" si="3"/>
        <v>17384</v>
      </c>
    </row>
    <row r="37" spans="1:11" ht="14.25" x14ac:dyDescent="0.2">
      <c r="A37" s="143" t="s">
        <v>823</v>
      </c>
      <c r="B37" s="142" t="s">
        <v>399</v>
      </c>
      <c r="C37" s="151" t="s">
        <v>854</v>
      </c>
      <c r="D37" s="152">
        <v>1500</v>
      </c>
      <c r="E37" s="152">
        <v>2580</v>
      </c>
      <c r="F37" s="152">
        <f t="shared" si="2"/>
        <v>4080</v>
      </c>
      <c r="G37" s="152">
        <v>1800</v>
      </c>
      <c r="H37" s="152">
        <v>5669</v>
      </c>
      <c r="I37" s="152">
        <v>2592</v>
      </c>
      <c r="J37" s="152">
        <v>2868</v>
      </c>
      <c r="K37" s="144">
        <f t="shared" si="3"/>
        <v>17009</v>
      </c>
    </row>
    <row r="38" spans="1:11" ht="14.25" x14ac:dyDescent="0.2">
      <c r="A38" s="143" t="s">
        <v>823</v>
      </c>
      <c r="B38" s="142" t="s">
        <v>402</v>
      </c>
      <c r="C38" s="151" t="s">
        <v>855</v>
      </c>
      <c r="D38" s="152">
        <v>1770</v>
      </c>
      <c r="E38" s="152">
        <v>873</v>
      </c>
      <c r="F38" s="152">
        <f t="shared" si="2"/>
        <v>2643</v>
      </c>
      <c r="G38" s="152">
        <v>1502</v>
      </c>
      <c r="H38" s="152">
        <v>7456</v>
      </c>
      <c r="I38" s="152">
        <v>3072</v>
      </c>
      <c r="J38" s="152">
        <v>2016</v>
      </c>
      <c r="K38" s="144">
        <f t="shared" si="3"/>
        <v>16689</v>
      </c>
    </row>
    <row r="39" spans="1:11" ht="14.25" x14ac:dyDescent="0.2">
      <c r="A39" s="143" t="s">
        <v>823</v>
      </c>
      <c r="B39" s="142" t="s">
        <v>47</v>
      </c>
      <c r="C39" s="151" t="s">
        <v>856</v>
      </c>
      <c r="D39" s="152">
        <v>1470</v>
      </c>
      <c r="E39" s="152">
        <v>634</v>
      </c>
      <c r="F39" s="152">
        <f t="shared" si="2"/>
        <v>2104</v>
      </c>
      <c r="G39" s="152">
        <v>2550</v>
      </c>
      <c r="H39" s="152">
        <v>12600</v>
      </c>
      <c r="I39" s="152">
        <v>3420</v>
      </c>
      <c r="J39" s="152">
        <v>4996</v>
      </c>
      <c r="K39" s="144">
        <f t="shared" si="3"/>
        <v>25670</v>
      </c>
    </row>
    <row r="40" spans="1:11" ht="14.25" x14ac:dyDescent="0.2">
      <c r="A40" s="143" t="s">
        <v>823</v>
      </c>
      <c r="B40" s="142" t="s">
        <v>48</v>
      </c>
      <c r="C40" s="151" t="s">
        <v>857</v>
      </c>
      <c r="D40" s="152">
        <v>3180</v>
      </c>
      <c r="E40" s="152">
        <v>270</v>
      </c>
      <c r="F40" s="152">
        <f t="shared" si="2"/>
        <v>3450</v>
      </c>
      <c r="G40" s="152">
        <v>1290</v>
      </c>
      <c r="H40" s="152">
        <v>7254</v>
      </c>
      <c r="I40" s="152">
        <v>2565</v>
      </c>
      <c r="J40" s="152">
        <v>1935</v>
      </c>
      <c r="K40" s="144">
        <f t="shared" si="3"/>
        <v>16494</v>
      </c>
    </row>
    <row r="41" spans="1:11" ht="14.25" x14ac:dyDescent="0.2">
      <c r="A41" s="143" t="s">
        <v>823</v>
      </c>
      <c r="B41" s="142" t="s">
        <v>49</v>
      </c>
      <c r="C41" s="151" t="s">
        <v>858</v>
      </c>
      <c r="D41" s="152">
        <v>1920</v>
      </c>
      <c r="E41" s="152">
        <v>750</v>
      </c>
      <c r="F41" s="152">
        <f t="shared" si="2"/>
        <v>2670</v>
      </c>
      <c r="G41" s="152">
        <v>1712</v>
      </c>
      <c r="H41" s="152">
        <v>15253</v>
      </c>
      <c r="I41" s="152">
        <v>1655</v>
      </c>
      <c r="J41" s="152">
        <v>2086</v>
      </c>
      <c r="K41" s="144">
        <f t="shared" si="3"/>
        <v>23376</v>
      </c>
    </row>
    <row r="42" spans="1:11" ht="14.25" x14ac:dyDescent="0.2">
      <c r="A42" s="143" t="s">
        <v>823</v>
      </c>
      <c r="B42" s="142" t="s">
        <v>50</v>
      </c>
      <c r="C42" s="151" t="s">
        <v>859</v>
      </c>
      <c r="D42" s="152">
        <v>1620</v>
      </c>
      <c r="E42" s="152">
        <v>1392</v>
      </c>
      <c r="F42" s="152">
        <f t="shared" si="2"/>
        <v>3012</v>
      </c>
      <c r="G42" s="152">
        <v>1644</v>
      </c>
      <c r="H42" s="152">
        <v>6876</v>
      </c>
      <c r="I42" s="152">
        <v>4512</v>
      </c>
      <c r="J42" s="152">
        <v>2660</v>
      </c>
      <c r="K42" s="144">
        <f t="shared" si="3"/>
        <v>18704</v>
      </c>
    </row>
    <row r="43" spans="1:11" ht="14.25" x14ac:dyDescent="0.2">
      <c r="A43" s="143" t="s">
        <v>823</v>
      </c>
      <c r="B43" s="142" t="s">
        <v>51</v>
      </c>
      <c r="C43" s="151" t="s">
        <v>860</v>
      </c>
      <c r="D43" s="152">
        <v>1710</v>
      </c>
      <c r="E43" s="152">
        <v>1290</v>
      </c>
      <c r="F43" s="152">
        <f t="shared" si="2"/>
        <v>3000</v>
      </c>
      <c r="G43" s="152">
        <v>2100</v>
      </c>
      <c r="H43" s="152">
        <v>5994</v>
      </c>
      <c r="I43" s="152">
        <v>1728</v>
      </c>
      <c r="J43" s="152">
        <v>1962</v>
      </c>
      <c r="K43" s="144">
        <f t="shared" si="3"/>
        <v>14784</v>
      </c>
    </row>
    <row r="44" spans="1:11" ht="14.25" x14ac:dyDescent="0.2">
      <c r="A44" s="143" t="s">
        <v>823</v>
      </c>
      <c r="B44" s="142" t="s">
        <v>52</v>
      </c>
      <c r="C44" s="151" t="s">
        <v>861</v>
      </c>
      <c r="D44" s="152">
        <v>1290</v>
      </c>
      <c r="E44" s="152">
        <v>1679</v>
      </c>
      <c r="F44" s="152">
        <f t="shared" si="2"/>
        <v>2969</v>
      </c>
      <c r="G44" s="152">
        <v>1333</v>
      </c>
      <c r="H44" s="152">
        <v>6331</v>
      </c>
      <c r="I44" s="152">
        <v>3614</v>
      </c>
      <c r="J44" s="152">
        <v>2507</v>
      </c>
      <c r="K44" s="144">
        <f t="shared" si="3"/>
        <v>16754</v>
      </c>
    </row>
    <row r="45" spans="1:11" ht="14.25" x14ac:dyDescent="0.2">
      <c r="A45" s="143" t="s">
        <v>823</v>
      </c>
      <c r="B45" s="142" t="s">
        <v>54</v>
      </c>
      <c r="C45" s="151" t="s">
        <v>862</v>
      </c>
      <c r="D45" s="152">
        <v>2040</v>
      </c>
      <c r="E45" s="152">
        <v>690</v>
      </c>
      <c r="F45" s="152">
        <f t="shared" si="2"/>
        <v>2730</v>
      </c>
      <c r="G45" s="152">
        <v>514</v>
      </c>
      <c r="H45" s="152">
        <v>11310</v>
      </c>
      <c r="I45" s="152">
        <v>1342</v>
      </c>
      <c r="J45" s="152">
        <v>1400</v>
      </c>
      <c r="K45" s="144">
        <f t="shared" si="3"/>
        <v>17296</v>
      </c>
    </row>
    <row r="46" spans="1:11" ht="14.25" x14ac:dyDescent="0.2">
      <c r="A46" s="143" t="s">
        <v>823</v>
      </c>
      <c r="B46" s="142" t="s">
        <v>56</v>
      </c>
      <c r="C46" s="151" t="s">
        <v>863</v>
      </c>
      <c r="D46" s="152">
        <v>990</v>
      </c>
      <c r="E46" s="152">
        <v>1530</v>
      </c>
      <c r="F46" s="152">
        <f t="shared" si="2"/>
        <v>2520</v>
      </c>
      <c r="G46" s="152">
        <v>1984</v>
      </c>
      <c r="H46" s="152">
        <v>5615</v>
      </c>
      <c r="I46" s="152">
        <v>3281</v>
      </c>
      <c r="J46" s="152">
        <v>3541</v>
      </c>
      <c r="K46" s="144">
        <f t="shared" si="3"/>
        <v>16941</v>
      </c>
    </row>
    <row r="47" spans="1:11" ht="14.25" x14ac:dyDescent="0.2">
      <c r="A47" s="143" t="s">
        <v>823</v>
      </c>
      <c r="B47" s="142" t="s">
        <v>57</v>
      </c>
      <c r="C47" s="151" t="s">
        <v>864</v>
      </c>
      <c r="D47" s="152">
        <v>1680</v>
      </c>
      <c r="E47" s="152">
        <v>750</v>
      </c>
      <c r="F47" s="152">
        <f t="shared" si="2"/>
        <v>2430</v>
      </c>
      <c r="G47" s="152">
        <v>1544</v>
      </c>
      <c r="H47" s="152">
        <v>7918</v>
      </c>
      <c r="I47" s="152">
        <v>1811</v>
      </c>
      <c r="J47" s="152">
        <v>3177</v>
      </c>
      <c r="K47" s="144">
        <f t="shared" si="3"/>
        <v>16880</v>
      </c>
    </row>
    <row r="48" spans="1:11" ht="14.25" x14ac:dyDescent="0.2">
      <c r="A48" s="143" t="s">
        <v>823</v>
      </c>
      <c r="B48" s="142" t="s">
        <v>309</v>
      </c>
      <c r="C48" s="151" t="s">
        <v>865</v>
      </c>
      <c r="D48" s="152">
        <v>1500</v>
      </c>
      <c r="E48" s="152">
        <v>1090</v>
      </c>
      <c r="F48" s="152">
        <f t="shared" si="2"/>
        <v>2590</v>
      </c>
      <c r="G48" s="152">
        <v>1600</v>
      </c>
      <c r="H48" s="152">
        <v>7300</v>
      </c>
      <c r="I48" s="152">
        <v>2030</v>
      </c>
      <c r="J48" s="152">
        <v>1500</v>
      </c>
      <c r="K48" s="144">
        <f t="shared" si="3"/>
        <v>15020</v>
      </c>
    </row>
    <row r="49" spans="1:11" ht="14.25" x14ac:dyDescent="0.2">
      <c r="A49" s="143" t="s">
        <v>823</v>
      </c>
      <c r="B49" s="142" t="s">
        <v>59</v>
      </c>
      <c r="C49" s="151" t="s">
        <v>866</v>
      </c>
      <c r="D49" s="152">
        <v>2340</v>
      </c>
      <c r="E49" s="152">
        <v>0</v>
      </c>
      <c r="F49" s="152">
        <f t="shared" si="2"/>
        <v>2340</v>
      </c>
      <c r="G49" s="152">
        <v>1641</v>
      </c>
      <c r="H49" s="152">
        <v>8270</v>
      </c>
      <c r="I49" s="152">
        <v>2046</v>
      </c>
      <c r="J49" s="152">
        <v>2748</v>
      </c>
      <c r="K49" s="144">
        <f t="shared" si="3"/>
        <v>17045</v>
      </c>
    </row>
    <row r="50" spans="1:11" ht="14.25" x14ac:dyDescent="0.2">
      <c r="A50" s="143" t="s">
        <v>823</v>
      </c>
      <c r="B50" s="142" t="s">
        <v>260</v>
      </c>
      <c r="C50" s="151" t="s">
        <v>867</v>
      </c>
      <c r="D50" s="152">
        <v>870</v>
      </c>
      <c r="E50" s="152">
        <v>2197</v>
      </c>
      <c r="F50" s="152">
        <f t="shared" si="2"/>
        <v>3067</v>
      </c>
      <c r="G50" s="152">
        <v>1200</v>
      </c>
      <c r="H50" s="152">
        <v>7060</v>
      </c>
      <c r="I50" s="152">
        <v>3023</v>
      </c>
      <c r="J50" s="152">
        <v>2370</v>
      </c>
      <c r="K50" s="144">
        <f t="shared" si="3"/>
        <v>16720</v>
      </c>
    </row>
    <row r="51" spans="1:11" ht="14.25" x14ac:dyDescent="0.2">
      <c r="A51" s="143" t="s">
        <v>823</v>
      </c>
      <c r="B51" s="142" t="s">
        <v>61</v>
      </c>
      <c r="C51" s="151" t="s">
        <v>868</v>
      </c>
      <c r="D51" s="152">
        <v>2310</v>
      </c>
      <c r="E51" s="152">
        <v>1680</v>
      </c>
      <c r="F51" s="152">
        <f t="shared" si="2"/>
        <v>3990</v>
      </c>
      <c r="G51" s="152">
        <v>1200</v>
      </c>
      <c r="H51" s="152">
        <v>6123</v>
      </c>
      <c r="I51" s="152">
        <v>1393</v>
      </c>
      <c r="J51" s="152">
        <v>1400</v>
      </c>
      <c r="K51" s="144">
        <f t="shared" si="3"/>
        <v>14106</v>
      </c>
    </row>
    <row r="52" spans="1:11" ht="14.25" x14ac:dyDescent="0.2">
      <c r="A52" s="143" t="s">
        <v>823</v>
      </c>
      <c r="B52" s="142" t="s">
        <v>62</v>
      </c>
      <c r="C52" s="151" t="s">
        <v>869</v>
      </c>
      <c r="D52" s="152">
        <v>1830</v>
      </c>
      <c r="E52" s="152">
        <v>1148</v>
      </c>
      <c r="F52" s="152">
        <f t="shared" si="2"/>
        <v>2978</v>
      </c>
      <c r="G52" s="152">
        <v>1840</v>
      </c>
      <c r="H52" s="152">
        <v>6000</v>
      </c>
      <c r="I52" s="152">
        <v>2895</v>
      </c>
      <c r="J52" s="152">
        <v>2625</v>
      </c>
      <c r="K52" s="144">
        <f t="shared" si="3"/>
        <v>16338</v>
      </c>
    </row>
    <row r="53" spans="1:11" ht="14.25" x14ac:dyDescent="0.2">
      <c r="A53" s="143" t="s">
        <v>823</v>
      </c>
      <c r="B53" s="142" t="s">
        <v>63</v>
      </c>
      <c r="C53" s="151" t="s">
        <v>870</v>
      </c>
      <c r="D53" s="152">
        <v>1920</v>
      </c>
      <c r="E53" s="152">
        <v>0</v>
      </c>
      <c r="F53" s="152">
        <f t="shared" si="2"/>
        <v>1920</v>
      </c>
      <c r="G53" s="152">
        <v>1836</v>
      </c>
      <c r="H53" s="152">
        <v>9445</v>
      </c>
      <c r="I53" s="152">
        <v>2643</v>
      </c>
      <c r="J53" s="152">
        <v>2136</v>
      </c>
      <c r="K53" s="144">
        <f t="shared" si="3"/>
        <v>17980</v>
      </c>
    </row>
    <row r="54" spans="1:11" ht="14.25" x14ac:dyDescent="0.2">
      <c r="A54" s="143" t="s">
        <v>823</v>
      </c>
      <c r="B54" s="142" t="s">
        <v>65</v>
      </c>
      <c r="C54" s="151" t="s">
        <v>871</v>
      </c>
      <c r="D54" s="152">
        <v>2310</v>
      </c>
      <c r="E54" s="152">
        <v>750</v>
      </c>
      <c r="F54" s="152">
        <f t="shared" si="2"/>
        <v>3060</v>
      </c>
      <c r="G54" s="152">
        <v>1305</v>
      </c>
      <c r="H54" s="152">
        <v>8163</v>
      </c>
      <c r="I54" s="152">
        <v>1458</v>
      </c>
      <c r="J54" s="152">
        <v>1197</v>
      </c>
      <c r="K54" s="144">
        <f t="shared" si="3"/>
        <v>15183</v>
      </c>
    </row>
    <row r="55" spans="1:11" ht="14.25" x14ac:dyDescent="0.2">
      <c r="A55" s="143" t="s">
        <v>823</v>
      </c>
      <c r="B55" s="142" t="s">
        <v>64</v>
      </c>
      <c r="C55" s="151" t="s">
        <v>872</v>
      </c>
      <c r="D55" s="152">
        <v>1680</v>
      </c>
      <c r="E55" s="152">
        <v>1180</v>
      </c>
      <c r="F55" s="152">
        <f t="shared" si="2"/>
        <v>2860</v>
      </c>
      <c r="G55" s="152">
        <v>2178</v>
      </c>
      <c r="H55" s="152">
        <v>7002</v>
      </c>
      <c r="I55" s="152">
        <v>3712</v>
      </c>
      <c r="J55" s="152">
        <v>1415</v>
      </c>
      <c r="K55" s="144">
        <f t="shared" si="3"/>
        <v>17167</v>
      </c>
    </row>
    <row r="56" spans="1:11" ht="14.25" x14ac:dyDescent="0.2">
      <c r="A56" s="143" t="s">
        <v>823</v>
      </c>
      <c r="B56" s="142" t="s">
        <v>66</v>
      </c>
      <c r="C56" s="151" t="s">
        <v>873</v>
      </c>
      <c r="D56" s="152">
        <v>1500</v>
      </c>
      <c r="E56" s="152">
        <v>2400</v>
      </c>
      <c r="F56" s="152">
        <f t="shared" si="2"/>
        <v>3900</v>
      </c>
      <c r="G56" s="152">
        <v>1680</v>
      </c>
      <c r="H56" s="152">
        <v>8361</v>
      </c>
      <c r="I56" s="152">
        <v>1800</v>
      </c>
      <c r="J56" s="152">
        <v>2368</v>
      </c>
      <c r="K56" s="144">
        <f t="shared" si="3"/>
        <v>18109</v>
      </c>
    </row>
    <row r="57" spans="1:11" ht="14.25" x14ac:dyDescent="0.2">
      <c r="A57" s="143" t="s">
        <v>823</v>
      </c>
      <c r="B57" s="142" t="s">
        <v>67</v>
      </c>
      <c r="C57" s="151" t="s">
        <v>874</v>
      </c>
      <c r="D57" s="152">
        <v>1170</v>
      </c>
      <c r="E57" s="152">
        <v>1470</v>
      </c>
      <c r="F57" s="152">
        <f t="shared" si="2"/>
        <v>2640</v>
      </c>
      <c r="G57" s="152">
        <v>1777</v>
      </c>
      <c r="H57" s="152">
        <v>6709</v>
      </c>
      <c r="I57" s="152">
        <v>3047</v>
      </c>
      <c r="J57" s="152">
        <v>1814</v>
      </c>
      <c r="K57" s="144">
        <f t="shared" si="3"/>
        <v>15987</v>
      </c>
    </row>
    <row r="58" spans="1:11" ht="14.25" x14ac:dyDescent="0.2">
      <c r="A58" s="143" t="s">
        <v>823</v>
      </c>
      <c r="B58" s="142" t="s">
        <v>68</v>
      </c>
      <c r="C58" s="151" t="s">
        <v>875</v>
      </c>
      <c r="D58" s="152">
        <v>960</v>
      </c>
      <c r="E58" s="152">
        <v>2002</v>
      </c>
      <c r="F58" s="152">
        <f t="shared" si="2"/>
        <v>2962</v>
      </c>
      <c r="G58" s="152">
        <v>1300</v>
      </c>
      <c r="H58" s="152">
        <v>8400</v>
      </c>
      <c r="I58" s="152">
        <v>3700</v>
      </c>
      <c r="J58" s="152">
        <v>3160</v>
      </c>
      <c r="K58" s="144">
        <f t="shared" si="3"/>
        <v>19522</v>
      </c>
    </row>
    <row r="59" spans="1:11" ht="14.25" x14ac:dyDescent="0.2">
      <c r="A59" s="143" t="s">
        <v>823</v>
      </c>
      <c r="B59" s="142" t="s">
        <v>69</v>
      </c>
      <c r="C59" s="151" t="s">
        <v>876</v>
      </c>
      <c r="D59" s="152">
        <v>3000</v>
      </c>
      <c r="E59" s="152">
        <v>300</v>
      </c>
      <c r="F59" s="152">
        <f t="shared" si="2"/>
        <v>3300</v>
      </c>
      <c r="G59" s="152">
        <v>1600</v>
      </c>
      <c r="H59" s="152">
        <v>6335</v>
      </c>
      <c r="I59" s="152">
        <v>2072</v>
      </c>
      <c r="J59" s="152">
        <v>1560</v>
      </c>
      <c r="K59" s="144">
        <f t="shared" si="3"/>
        <v>14867</v>
      </c>
    </row>
    <row r="60" spans="1:11" ht="14.25" x14ac:dyDescent="0.2">
      <c r="A60" s="143" t="s">
        <v>823</v>
      </c>
      <c r="B60" s="142" t="s">
        <v>261</v>
      </c>
      <c r="C60" s="151" t="s">
        <v>877</v>
      </c>
      <c r="D60" s="152">
        <v>1500</v>
      </c>
      <c r="E60" s="152">
        <v>1500</v>
      </c>
      <c r="F60" s="152">
        <f t="shared" si="2"/>
        <v>3000</v>
      </c>
      <c r="G60" s="152">
        <v>1600</v>
      </c>
      <c r="H60" s="152">
        <v>8236</v>
      </c>
      <c r="I60" s="152">
        <v>2118</v>
      </c>
      <c r="J60" s="152">
        <v>1356</v>
      </c>
      <c r="K60" s="144">
        <f t="shared" si="3"/>
        <v>16310</v>
      </c>
    </row>
    <row r="61" spans="1:11" ht="14.25" x14ac:dyDescent="0.2">
      <c r="A61" s="143" t="s">
        <v>823</v>
      </c>
      <c r="B61" s="142" t="s">
        <v>327</v>
      </c>
      <c r="C61" s="151" t="s">
        <v>878</v>
      </c>
      <c r="D61" s="152">
        <v>2670</v>
      </c>
      <c r="E61" s="152">
        <v>40</v>
      </c>
      <c r="F61" s="152">
        <f t="shared" si="2"/>
        <v>2710</v>
      </c>
      <c r="G61" s="152">
        <v>1800</v>
      </c>
      <c r="H61" s="152">
        <v>6007</v>
      </c>
      <c r="I61" s="152">
        <v>2802</v>
      </c>
      <c r="J61" s="152">
        <v>2706</v>
      </c>
      <c r="K61" s="144">
        <f t="shared" si="3"/>
        <v>16025</v>
      </c>
    </row>
    <row r="62" spans="1:11" ht="14.25" x14ac:dyDescent="0.2">
      <c r="A62" s="143" t="s">
        <v>823</v>
      </c>
      <c r="B62" s="142" t="s">
        <v>328</v>
      </c>
      <c r="C62" s="151" t="s">
        <v>879</v>
      </c>
      <c r="D62" s="152">
        <v>1830</v>
      </c>
      <c r="E62" s="152">
        <v>960</v>
      </c>
      <c r="F62" s="152">
        <f t="shared" si="2"/>
        <v>2790</v>
      </c>
      <c r="G62" s="152">
        <v>1500</v>
      </c>
      <c r="H62" s="152">
        <v>6083</v>
      </c>
      <c r="I62" s="152">
        <v>2039</v>
      </c>
      <c r="J62" s="152">
        <v>1814</v>
      </c>
      <c r="K62" s="144">
        <f t="shared" si="3"/>
        <v>14226</v>
      </c>
    </row>
    <row r="63" spans="1:11" ht="14.25" x14ac:dyDescent="0.2">
      <c r="A63" s="143" t="s">
        <v>823</v>
      </c>
      <c r="B63" s="142" t="s">
        <v>70</v>
      </c>
      <c r="C63" s="151" t="s">
        <v>880</v>
      </c>
      <c r="D63" s="152">
        <v>960</v>
      </c>
      <c r="E63" s="152">
        <v>2150</v>
      </c>
      <c r="F63" s="152">
        <f t="shared" si="2"/>
        <v>3110</v>
      </c>
      <c r="G63" s="152">
        <v>1350</v>
      </c>
      <c r="H63" s="152">
        <v>6080</v>
      </c>
      <c r="I63" s="152">
        <v>2500</v>
      </c>
      <c r="J63" s="152">
        <v>2050</v>
      </c>
      <c r="K63" s="144">
        <f t="shared" si="3"/>
        <v>15090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CA88B-0D3B-4875-9B05-BA626404FAF5}">
  <dimension ref="A1:I145"/>
  <sheetViews>
    <sheetView topLeftCell="A61" zoomScale="80" zoomScaleNormal="80" workbookViewId="0">
      <selection activeCell="C87" sqref="C87"/>
    </sheetView>
  </sheetViews>
  <sheetFormatPr defaultColWidth="47.5703125" defaultRowHeight="15" x14ac:dyDescent="0.25"/>
  <cols>
    <col min="1" max="1" width="14.5703125" style="129" bestFit="1" customWidth="1"/>
    <col min="2" max="2" width="10.5703125" style="130" bestFit="1" customWidth="1"/>
    <col min="3" max="3" width="57.85546875" style="131" bestFit="1" customWidth="1"/>
    <col min="4" max="4" width="34.42578125" style="131" bestFit="1" customWidth="1"/>
    <col min="5" max="6" width="47.140625" style="131" bestFit="1" customWidth="1"/>
    <col min="7" max="7" width="59.42578125" style="131" bestFit="1" customWidth="1"/>
    <col min="8" max="8" width="40.5703125" style="131" bestFit="1" customWidth="1"/>
    <col min="9" max="9" width="22.42578125" style="132" bestFit="1" customWidth="1"/>
    <col min="10" max="16384" width="47.5703125" style="131"/>
  </cols>
  <sheetData>
    <row r="1" spans="1:9" s="128" customFormat="1" ht="75" x14ac:dyDescent="0.25">
      <c r="A1" s="125" t="s">
        <v>624</v>
      </c>
      <c r="B1" s="126" t="s">
        <v>633</v>
      </c>
      <c r="C1" s="126" t="s">
        <v>291</v>
      </c>
      <c r="D1" s="126" t="s">
        <v>292</v>
      </c>
      <c r="E1" s="126" t="s">
        <v>634</v>
      </c>
      <c r="F1" s="126" t="s">
        <v>333</v>
      </c>
      <c r="G1" s="126" t="s">
        <v>334</v>
      </c>
      <c r="H1" s="126" t="s">
        <v>335</v>
      </c>
      <c r="I1" s="127" t="s">
        <v>336</v>
      </c>
    </row>
    <row r="2" spans="1:9" x14ac:dyDescent="0.25">
      <c r="A2" s="129">
        <v>3537</v>
      </c>
      <c r="B2" s="130">
        <v>43889.464837962965</v>
      </c>
      <c r="C2" s="131" t="s">
        <v>80</v>
      </c>
      <c r="D2" s="131" t="s">
        <v>294</v>
      </c>
      <c r="E2" s="131" t="s">
        <v>295</v>
      </c>
      <c r="F2" s="131" t="s">
        <v>339</v>
      </c>
      <c r="G2" s="131" t="s">
        <v>504</v>
      </c>
      <c r="H2" s="131" t="s">
        <v>635</v>
      </c>
      <c r="I2" s="132" t="s">
        <v>340</v>
      </c>
    </row>
    <row r="3" spans="1:9" x14ac:dyDescent="0.25">
      <c r="A3" s="129">
        <v>3543</v>
      </c>
      <c r="B3" s="133">
        <v>43873.662812499999</v>
      </c>
      <c r="C3" s="134" t="s">
        <v>636</v>
      </c>
      <c r="D3" s="134" t="s">
        <v>294</v>
      </c>
      <c r="E3" s="134" t="s">
        <v>295</v>
      </c>
      <c r="F3" s="134" t="s">
        <v>637</v>
      </c>
      <c r="G3" s="134" t="s">
        <v>638</v>
      </c>
      <c r="H3" s="134" t="s">
        <v>348</v>
      </c>
      <c r="I3" s="135" t="s">
        <v>349</v>
      </c>
    </row>
    <row r="4" spans="1:9" x14ac:dyDescent="0.25">
      <c r="A4" s="129">
        <v>3545</v>
      </c>
      <c r="B4" s="133">
        <v>43866.58090277778</v>
      </c>
      <c r="C4" s="134" t="s">
        <v>82</v>
      </c>
      <c r="D4" s="134" t="s">
        <v>294</v>
      </c>
      <c r="E4" s="134" t="s">
        <v>295</v>
      </c>
      <c r="F4" s="134" t="s">
        <v>350</v>
      </c>
      <c r="G4" s="134" t="s">
        <v>351</v>
      </c>
      <c r="H4" s="134" t="s">
        <v>352</v>
      </c>
      <c r="I4" s="135" t="s">
        <v>639</v>
      </c>
    </row>
    <row r="5" spans="1:9" x14ac:dyDescent="0.25">
      <c r="A5" s="129">
        <v>3557</v>
      </c>
      <c r="B5" s="130">
        <v>43892.316076388888</v>
      </c>
      <c r="C5" s="131" t="s">
        <v>301</v>
      </c>
      <c r="D5" s="131" t="s">
        <v>294</v>
      </c>
      <c r="E5" s="131" t="s">
        <v>295</v>
      </c>
      <c r="F5" s="131" t="s">
        <v>364</v>
      </c>
      <c r="G5" s="131" t="s">
        <v>376</v>
      </c>
      <c r="H5" s="131" t="s">
        <v>365</v>
      </c>
      <c r="I5" s="132">
        <v>4694014725</v>
      </c>
    </row>
    <row r="6" spans="1:9" x14ac:dyDescent="0.25">
      <c r="A6" s="129">
        <v>3560</v>
      </c>
      <c r="B6" s="130">
        <v>43892</v>
      </c>
      <c r="C6" s="131" t="s">
        <v>83</v>
      </c>
      <c r="D6" s="131" t="s">
        <v>294</v>
      </c>
      <c r="E6" s="131" t="s">
        <v>295</v>
      </c>
      <c r="F6" s="131" t="s">
        <v>369</v>
      </c>
      <c r="G6" s="131" t="s">
        <v>343</v>
      </c>
      <c r="H6" s="134" t="s">
        <v>370</v>
      </c>
      <c r="I6" s="132">
        <v>2143335460</v>
      </c>
    </row>
    <row r="7" spans="1:9" x14ac:dyDescent="0.25">
      <c r="A7" s="129">
        <v>3564</v>
      </c>
      <c r="B7" s="133">
        <v>43864.486863425926</v>
      </c>
      <c r="C7" s="134" t="s">
        <v>84</v>
      </c>
      <c r="D7" s="134" t="s">
        <v>294</v>
      </c>
      <c r="E7" s="136" t="s">
        <v>293</v>
      </c>
      <c r="F7" s="134" t="s">
        <v>372</v>
      </c>
      <c r="G7" s="134" t="s">
        <v>343</v>
      </c>
      <c r="H7" s="134" t="s">
        <v>373</v>
      </c>
      <c r="I7" s="135" t="s">
        <v>374</v>
      </c>
    </row>
    <row r="8" spans="1:9" x14ac:dyDescent="0.25">
      <c r="A8" s="129">
        <v>3571</v>
      </c>
      <c r="B8" s="130">
        <v>43864.464884259258</v>
      </c>
      <c r="C8" s="134" t="s">
        <v>110</v>
      </c>
      <c r="D8" s="134" t="s">
        <v>294</v>
      </c>
      <c r="E8" s="134" t="s">
        <v>295</v>
      </c>
      <c r="F8" s="134" t="s">
        <v>382</v>
      </c>
      <c r="G8" s="134" t="s">
        <v>343</v>
      </c>
      <c r="H8" s="134" t="s">
        <v>383</v>
      </c>
      <c r="I8" s="135" t="s">
        <v>384</v>
      </c>
    </row>
    <row r="9" spans="1:9" x14ac:dyDescent="0.25">
      <c r="A9" s="129">
        <v>3576</v>
      </c>
      <c r="B9" s="130">
        <v>43889</v>
      </c>
      <c r="C9" s="131" t="s">
        <v>85</v>
      </c>
      <c r="D9" s="131" t="s">
        <v>294</v>
      </c>
      <c r="E9" s="137" t="s">
        <v>293</v>
      </c>
      <c r="F9" s="131" t="s">
        <v>640</v>
      </c>
      <c r="G9" s="131" t="s">
        <v>509</v>
      </c>
      <c r="H9" s="134" t="s">
        <v>641</v>
      </c>
      <c r="I9" s="132">
        <v>2816493276</v>
      </c>
    </row>
    <row r="10" spans="1:9" x14ac:dyDescent="0.25">
      <c r="A10" s="129">
        <v>3575</v>
      </c>
      <c r="B10" s="133">
        <v>43867.383090277777</v>
      </c>
      <c r="C10" s="134" t="s">
        <v>86</v>
      </c>
      <c r="D10" s="134" t="s">
        <v>294</v>
      </c>
      <c r="E10" s="134" t="s">
        <v>295</v>
      </c>
      <c r="F10" s="134" t="s">
        <v>535</v>
      </c>
      <c r="G10" s="134" t="s">
        <v>337</v>
      </c>
      <c r="H10" s="134" t="s">
        <v>642</v>
      </c>
      <c r="I10" s="135" t="s">
        <v>643</v>
      </c>
    </row>
    <row r="11" spans="1:9" x14ac:dyDescent="0.25">
      <c r="A11" s="129">
        <v>3577</v>
      </c>
      <c r="B11" s="133">
        <v>43864.640648148146</v>
      </c>
      <c r="C11" s="134" t="s">
        <v>108</v>
      </c>
      <c r="D11" s="134" t="s">
        <v>294</v>
      </c>
      <c r="E11" s="136" t="s">
        <v>293</v>
      </c>
      <c r="F11" s="134" t="s">
        <v>644</v>
      </c>
      <c r="G11" s="134" t="s">
        <v>343</v>
      </c>
      <c r="H11" s="134" t="s">
        <v>645</v>
      </c>
      <c r="I11" s="135" t="s">
        <v>646</v>
      </c>
    </row>
    <row r="12" spans="1:9" x14ac:dyDescent="0.25">
      <c r="A12" s="129">
        <v>3579</v>
      </c>
      <c r="B12" s="130">
        <v>43864.471574074072</v>
      </c>
      <c r="C12" s="134" t="s">
        <v>78</v>
      </c>
      <c r="D12" s="134" t="s">
        <v>294</v>
      </c>
      <c r="E12" s="134" t="s">
        <v>295</v>
      </c>
      <c r="F12" s="134" t="s">
        <v>647</v>
      </c>
      <c r="G12" s="134" t="s">
        <v>407</v>
      </c>
      <c r="H12" s="134" t="s">
        <v>393</v>
      </c>
      <c r="I12" s="135" t="s">
        <v>394</v>
      </c>
    </row>
    <row r="13" spans="1:9" x14ac:dyDescent="0.25">
      <c r="A13" s="129">
        <v>3637</v>
      </c>
      <c r="B13" s="130">
        <v>43889.455474537041</v>
      </c>
      <c r="C13" s="131" t="s">
        <v>87</v>
      </c>
      <c r="D13" s="131" t="s">
        <v>294</v>
      </c>
      <c r="E13" s="137" t="s">
        <v>293</v>
      </c>
      <c r="F13" s="131" t="s">
        <v>499</v>
      </c>
      <c r="G13" s="131" t="s">
        <v>343</v>
      </c>
      <c r="H13" s="131" t="s">
        <v>500</v>
      </c>
      <c r="I13" s="132" t="s">
        <v>648</v>
      </c>
    </row>
    <row r="14" spans="1:9" x14ac:dyDescent="0.25">
      <c r="A14" s="129">
        <v>3584</v>
      </c>
      <c r="B14" s="133">
        <v>43864.641643518517</v>
      </c>
      <c r="C14" s="134" t="s">
        <v>405</v>
      </c>
      <c r="D14" s="134" t="s">
        <v>294</v>
      </c>
      <c r="E14" s="134" t="s">
        <v>295</v>
      </c>
      <c r="F14" s="134" t="s">
        <v>406</v>
      </c>
      <c r="G14" s="134" t="s">
        <v>407</v>
      </c>
      <c r="H14" s="134" t="s">
        <v>408</v>
      </c>
      <c r="I14" s="135">
        <v>9032334356</v>
      </c>
    </row>
    <row r="15" spans="1:9" x14ac:dyDescent="0.25">
      <c r="A15" s="129">
        <v>3586</v>
      </c>
      <c r="B15" s="130">
        <v>43864.469166666669</v>
      </c>
      <c r="C15" s="134" t="s">
        <v>89</v>
      </c>
      <c r="D15" s="134" t="s">
        <v>294</v>
      </c>
      <c r="E15" s="134" t="s">
        <v>295</v>
      </c>
      <c r="F15" s="134" t="s">
        <v>409</v>
      </c>
      <c r="G15" s="134" t="s">
        <v>410</v>
      </c>
      <c r="H15" s="134" t="s">
        <v>411</v>
      </c>
      <c r="I15" s="135" t="s">
        <v>649</v>
      </c>
    </row>
    <row r="16" spans="1:9" x14ac:dyDescent="0.25">
      <c r="A16" s="138">
        <v>3591</v>
      </c>
      <c r="B16" s="133">
        <v>43878.349305555559</v>
      </c>
      <c r="C16" s="134" t="s">
        <v>307</v>
      </c>
      <c r="D16" s="134" t="s">
        <v>294</v>
      </c>
      <c r="E16" s="134" t="s">
        <v>295</v>
      </c>
      <c r="F16" s="134" t="s">
        <v>417</v>
      </c>
      <c r="G16" s="134" t="s">
        <v>504</v>
      </c>
      <c r="H16" s="134" t="s">
        <v>418</v>
      </c>
      <c r="I16" s="135" t="s">
        <v>419</v>
      </c>
    </row>
    <row r="17" spans="1:9" x14ac:dyDescent="0.25">
      <c r="A17" s="129">
        <v>3598</v>
      </c>
      <c r="B17" s="130">
        <v>43889.450671296298</v>
      </c>
      <c r="C17" s="131" t="s">
        <v>308</v>
      </c>
      <c r="D17" s="131" t="s">
        <v>294</v>
      </c>
      <c r="E17" s="137" t="s">
        <v>293</v>
      </c>
      <c r="F17" s="131" t="s">
        <v>431</v>
      </c>
      <c r="G17" s="131" t="s">
        <v>359</v>
      </c>
      <c r="H17" s="131" t="s">
        <v>432</v>
      </c>
      <c r="I17" s="132" t="s">
        <v>433</v>
      </c>
    </row>
    <row r="18" spans="1:9" x14ac:dyDescent="0.25">
      <c r="A18" s="129">
        <v>23053</v>
      </c>
      <c r="B18" s="130">
        <v>43892.727789351855</v>
      </c>
      <c r="C18" s="131" t="s">
        <v>105</v>
      </c>
      <c r="D18" s="131" t="s">
        <v>294</v>
      </c>
      <c r="E18" s="131" t="s">
        <v>295</v>
      </c>
      <c r="F18" s="131" t="s">
        <v>650</v>
      </c>
      <c r="G18" s="131" t="s">
        <v>343</v>
      </c>
      <c r="H18" s="131" t="s">
        <v>651</v>
      </c>
      <c r="I18" s="132" t="s">
        <v>652</v>
      </c>
    </row>
    <row r="19" spans="1:9" x14ac:dyDescent="0.25">
      <c r="A19" s="129">
        <v>3602</v>
      </c>
      <c r="B19" s="130">
        <v>43886.695162037038</v>
      </c>
      <c r="C19" s="131" t="s">
        <v>266</v>
      </c>
      <c r="D19" s="131" t="s">
        <v>294</v>
      </c>
      <c r="E19" s="137" t="s">
        <v>293</v>
      </c>
      <c r="F19" s="131" t="s">
        <v>440</v>
      </c>
      <c r="G19" s="131" t="s">
        <v>653</v>
      </c>
      <c r="H19" s="131" t="s">
        <v>441</v>
      </c>
      <c r="I19" s="132" t="s">
        <v>654</v>
      </c>
    </row>
    <row r="20" spans="1:9" x14ac:dyDescent="0.25">
      <c r="A20" s="129">
        <v>3604</v>
      </c>
      <c r="B20" s="133">
        <v>43864.478506944448</v>
      </c>
      <c r="C20" s="134" t="s">
        <v>310</v>
      </c>
      <c r="D20" s="134" t="s">
        <v>294</v>
      </c>
      <c r="E20" s="134" t="s">
        <v>295</v>
      </c>
      <c r="F20" s="134" t="s">
        <v>445</v>
      </c>
      <c r="G20" s="134" t="s">
        <v>655</v>
      </c>
      <c r="H20" s="134" t="s">
        <v>656</v>
      </c>
      <c r="I20" s="135">
        <v>7133488025</v>
      </c>
    </row>
    <row r="21" spans="1:9" x14ac:dyDescent="0.25">
      <c r="A21" s="129">
        <v>3610</v>
      </c>
      <c r="B21" s="130">
        <v>43893</v>
      </c>
      <c r="C21" s="131" t="s">
        <v>657</v>
      </c>
      <c r="D21" s="131" t="s">
        <v>294</v>
      </c>
      <c r="E21" s="131" t="s">
        <v>295</v>
      </c>
      <c r="F21" s="131" t="s">
        <v>453</v>
      </c>
      <c r="G21" s="131" t="s">
        <v>658</v>
      </c>
      <c r="H21" s="134" t="s">
        <v>454</v>
      </c>
      <c r="I21" s="132">
        <v>8307927229</v>
      </c>
    </row>
    <row r="22" spans="1:9" x14ac:dyDescent="0.25">
      <c r="A22" s="129">
        <v>4977</v>
      </c>
      <c r="B22" s="133">
        <v>43864.503842592596</v>
      </c>
      <c r="C22" s="134" t="s">
        <v>312</v>
      </c>
      <c r="D22" s="134" t="s">
        <v>294</v>
      </c>
      <c r="E22" s="134" t="s">
        <v>295</v>
      </c>
      <c r="F22" s="134" t="s">
        <v>550</v>
      </c>
      <c r="G22" s="134" t="s">
        <v>407</v>
      </c>
      <c r="H22" s="134" t="s">
        <v>551</v>
      </c>
      <c r="I22" s="135">
        <v>7136461824</v>
      </c>
    </row>
    <row r="23" spans="1:9" x14ac:dyDescent="0.25">
      <c r="A23" s="129">
        <v>3613</v>
      </c>
      <c r="B23" s="133">
        <v>43871.482685185183</v>
      </c>
      <c r="C23" s="134" t="s">
        <v>92</v>
      </c>
      <c r="D23" s="134" t="s">
        <v>294</v>
      </c>
      <c r="E23" s="134" t="s">
        <v>295</v>
      </c>
      <c r="F23" s="134" t="s">
        <v>659</v>
      </c>
      <c r="G23" s="134" t="s">
        <v>343</v>
      </c>
      <c r="H23" s="134" t="s">
        <v>458</v>
      </c>
      <c r="I23" s="135" t="s">
        <v>660</v>
      </c>
    </row>
    <row r="24" spans="1:9" x14ac:dyDescent="0.25">
      <c r="A24" s="129">
        <v>3619</v>
      </c>
      <c r="B24" s="133">
        <v>43872.659930555557</v>
      </c>
      <c r="C24" s="134" t="s">
        <v>93</v>
      </c>
      <c r="D24" s="134" t="s">
        <v>294</v>
      </c>
      <c r="E24" s="136" t="s">
        <v>293</v>
      </c>
      <c r="F24" s="134" t="s">
        <v>466</v>
      </c>
      <c r="G24" s="134" t="s">
        <v>407</v>
      </c>
      <c r="H24" s="134" t="s">
        <v>467</v>
      </c>
      <c r="I24" s="135" t="s">
        <v>468</v>
      </c>
    </row>
    <row r="25" spans="1:9" x14ac:dyDescent="0.25">
      <c r="A25" s="129">
        <v>3616</v>
      </c>
      <c r="B25" s="133">
        <v>43864.526388888888</v>
      </c>
      <c r="C25" s="134" t="s">
        <v>94</v>
      </c>
      <c r="D25" s="134" t="s">
        <v>294</v>
      </c>
      <c r="E25" s="136" t="s">
        <v>293</v>
      </c>
      <c r="F25" s="134" t="s">
        <v>463</v>
      </c>
      <c r="G25" s="134" t="s">
        <v>661</v>
      </c>
      <c r="H25" s="134" t="s">
        <v>464</v>
      </c>
      <c r="I25" s="135" t="s">
        <v>465</v>
      </c>
    </row>
    <row r="26" spans="1:9" x14ac:dyDescent="0.25">
      <c r="A26" s="129">
        <v>3618</v>
      </c>
      <c r="B26" s="133">
        <v>43895</v>
      </c>
      <c r="C26" s="134" t="s">
        <v>95</v>
      </c>
      <c r="D26" s="134" t="s">
        <v>294</v>
      </c>
      <c r="E26" s="136" t="s">
        <v>293</v>
      </c>
      <c r="F26" s="134" t="s">
        <v>662</v>
      </c>
      <c r="G26" s="134" t="s">
        <v>663</v>
      </c>
      <c r="H26" t="s">
        <v>664</v>
      </c>
      <c r="I26" s="135" t="s">
        <v>665</v>
      </c>
    </row>
    <row r="27" spans="1:9" x14ac:dyDescent="0.25">
      <c r="A27" s="129">
        <v>3620</v>
      </c>
      <c r="B27" s="133">
        <v>43871.433831018519</v>
      </c>
      <c r="C27" s="134" t="s">
        <v>313</v>
      </c>
      <c r="D27" s="134" t="s">
        <v>294</v>
      </c>
      <c r="E27" s="134" t="s">
        <v>295</v>
      </c>
      <c r="F27" s="134" t="s">
        <v>469</v>
      </c>
      <c r="G27" s="134" t="s">
        <v>470</v>
      </c>
      <c r="H27" s="134" t="s">
        <v>471</v>
      </c>
      <c r="I27" s="135" t="s">
        <v>472</v>
      </c>
    </row>
    <row r="28" spans="1:9" x14ac:dyDescent="0.25">
      <c r="A28" s="129">
        <v>3621</v>
      </c>
      <c r="B28" s="133">
        <v>43865.519756944443</v>
      </c>
      <c r="C28" s="134" t="s">
        <v>96</v>
      </c>
      <c r="D28" s="134" t="s">
        <v>294</v>
      </c>
      <c r="E28" s="136" t="s">
        <v>293</v>
      </c>
      <c r="F28" s="134" t="s">
        <v>666</v>
      </c>
      <c r="G28" s="134" t="s">
        <v>398</v>
      </c>
      <c r="H28" s="134" t="s">
        <v>473</v>
      </c>
      <c r="I28" s="135" t="s">
        <v>667</v>
      </c>
    </row>
    <row r="29" spans="1:9" s="139" customFormat="1" x14ac:dyDescent="0.25">
      <c r="A29" s="129">
        <v>3623</v>
      </c>
      <c r="B29" s="130">
        <v>43889.450254629628</v>
      </c>
      <c r="C29" s="131" t="s">
        <v>97</v>
      </c>
      <c r="D29" s="131" t="s">
        <v>294</v>
      </c>
      <c r="E29" s="137" t="s">
        <v>293</v>
      </c>
      <c r="F29" s="131" t="s">
        <v>668</v>
      </c>
      <c r="G29" s="131" t="s">
        <v>669</v>
      </c>
      <c r="H29" s="131" t="s">
        <v>670</v>
      </c>
      <c r="I29" s="132" t="s">
        <v>474</v>
      </c>
    </row>
    <row r="30" spans="1:9" x14ac:dyDescent="0.25">
      <c r="A30" s="129">
        <v>3635</v>
      </c>
      <c r="B30" s="133">
        <v>43873.510416666664</v>
      </c>
      <c r="C30" s="134" t="s">
        <v>318</v>
      </c>
      <c r="D30" s="134" t="s">
        <v>294</v>
      </c>
      <c r="E30" s="134" t="s">
        <v>295</v>
      </c>
      <c r="F30" s="134" t="s">
        <v>671</v>
      </c>
      <c r="G30" s="134" t="s">
        <v>343</v>
      </c>
      <c r="H30" s="134" t="s">
        <v>672</v>
      </c>
      <c r="I30" s="135">
        <v>2819986022</v>
      </c>
    </row>
    <row r="31" spans="1:9" x14ac:dyDescent="0.25">
      <c r="A31" s="129">
        <v>3636</v>
      </c>
      <c r="B31" s="133">
        <v>43864.683530092596</v>
      </c>
      <c r="C31" s="134" t="s">
        <v>319</v>
      </c>
      <c r="D31" s="134" t="s">
        <v>294</v>
      </c>
      <c r="E31" s="136" t="s">
        <v>293</v>
      </c>
      <c r="F31" s="134" t="s">
        <v>497</v>
      </c>
      <c r="G31" s="134" t="s">
        <v>371</v>
      </c>
      <c r="H31" s="134" t="s">
        <v>498</v>
      </c>
      <c r="I31" s="135">
        <v>8172577858</v>
      </c>
    </row>
    <row r="32" spans="1:9" x14ac:dyDescent="0.25">
      <c r="A32" s="129">
        <v>3641</v>
      </c>
      <c r="B32" s="133">
        <v>43874.621562499997</v>
      </c>
      <c r="C32" s="134" t="s">
        <v>98</v>
      </c>
      <c r="D32" s="134" t="s">
        <v>294</v>
      </c>
      <c r="E32" s="136" t="s">
        <v>293</v>
      </c>
      <c r="F32" s="134" t="s">
        <v>673</v>
      </c>
      <c r="G32" s="134" t="s">
        <v>343</v>
      </c>
      <c r="H32" s="134" t="s">
        <v>674</v>
      </c>
      <c r="I32" s="135">
        <v>8303728077</v>
      </c>
    </row>
    <row r="33" spans="1:9" x14ac:dyDescent="0.25">
      <c r="A33" s="129">
        <v>3638</v>
      </c>
      <c r="B33" s="133">
        <v>43895</v>
      </c>
      <c r="C33" s="134" t="s">
        <v>103</v>
      </c>
      <c r="D33" s="134" t="s">
        <v>294</v>
      </c>
      <c r="E33" s="136" t="s">
        <v>293</v>
      </c>
      <c r="F33" s="134" t="s">
        <v>675</v>
      </c>
      <c r="G33" s="134" t="s">
        <v>676</v>
      </c>
      <c r="H33" t="s">
        <v>677</v>
      </c>
      <c r="I33" s="132" t="s">
        <v>678</v>
      </c>
    </row>
    <row r="34" spans="1:9" x14ac:dyDescent="0.25">
      <c r="A34" s="129">
        <v>3645</v>
      </c>
      <c r="B34" s="133">
        <v>43865.413240740738</v>
      </c>
      <c r="C34" s="134" t="s">
        <v>99</v>
      </c>
      <c r="D34" s="134" t="s">
        <v>294</v>
      </c>
      <c r="E34" s="136" t="s">
        <v>293</v>
      </c>
      <c r="F34" s="134" t="s">
        <v>507</v>
      </c>
      <c r="G34" s="134" t="s">
        <v>343</v>
      </c>
      <c r="H34" s="134" t="s">
        <v>508</v>
      </c>
      <c r="I34" s="135">
        <v>8175314420</v>
      </c>
    </row>
    <row r="35" spans="1:9" s="139" customFormat="1" x14ac:dyDescent="0.25">
      <c r="A35" s="129">
        <v>3647</v>
      </c>
      <c r="B35" s="133">
        <v>43864.536886574075</v>
      </c>
      <c r="C35" s="134" t="s">
        <v>270</v>
      </c>
      <c r="D35" s="134" t="s">
        <v>294</v>
      </c>
      <c r="E35" s="134" t="s">
        <v>295</v>
      </c>
      <c r="F35" s="134" t="s">
        <v>510</v>
      </c>
      <c r="G35" s="134" t="s">
        <v>343</v>
      </c>
      <c r="H35" s="134" t="s">
        <v>511</v>
      </c>
      <c r="I35" s="135" t="s">
        <v>512</v>
      </c>
    </row>
    <row r="36" spans="1:9" x14ac:dyDescent="0.25">
      <c r="A36" s="129">
        <v>3651</v>
      </c>
      <c r="B36" s="130">
        <v>43889.746180555558</v>
      </c>
      <c r="C36" s="131" t="s">
        <v>325</v>
      </c>
      <c r="D36" s="131" t="s">
        <v>294</v>
      </c>
      <c r="E36" s="131" t="s">
        <v>295</v>
      </c>
      <c r="F36" s="131" t="s">
        <v>517</v>
      </c>
      <c r="G36" s="131" t="s">
        <v>343</v>
      </c>
      <c r="H36" s="131" t="s">
        <v>518</v>
      </c>
      <c r="I36" s="132" t="s">
        <v>519</v>
      </c>
    </row>
    <row r="37" spans="1:9" x14ac:dyDescent="0.25">
      <c r="A37" s="129">
        <v>3588</v>
      </c>
      <c r="B37" s="133">
        <v>43866.7731712963</v>
      </c>
      <c r="C37" s="134" t="s">
        <v>100</v>
      </c>
      <c r="D37" s="134" t="s">
        <v>294</v>
      </c>
      <c r="E37" s="134" t="s">
        <v>295</v>
      </c>
      <c r="F37" s="134" t="s">
        <v>412</v>
      </c>
      <c r="G37" s="134" t="s">
        <v>343</v>
      </c>
      <c r="H37" s="134" t="s">
        <v>413</v>
      </c>
      <c r="I37" s="135" t="s">
        <v>679</v>
      </c>
    </row>
    <row r="38" spans="1:9" s="139" customFormat="1" x14ac:dyDescent="0.25">
      <c r="A38" s="129">
        <v>3654</v>
      </c>
      <c r="B38" s="133">
        <v>43865.384467592594</v>
      </c>
      <c r="C38" s="134" t="s">
        <v>101</v>
      </c>
      <c r="D38" s="134" t="s">
        <v>294</v>
      </c>
      <c r="E38" s="134" t="s">
        <v>295</v>
      </c>
      <c r="F38" s="134" t="s">
        <v>520</v>
      </c>
      <c r="G38" s="134" t="s">
        <v>521</v>
      </c>
      <c r="H38" s="134" t="s">
        <v>522</v>
      </c>
      <c r="I38" s="135" t="s">
        <v>680</v>
      </c>
    </row>
    <row r="39" spans="1:9" x14ac:dyDescent="0.25">
      <c r="A39" s="129">
        <v>3578</v>
      </c>
      <c r="B39" s="133">
        <v>43864.629965277774</v>
      </c>
      <c r="C39" s="134" t="s">
        <v>681</v>
      </c>
      <c r="D39" s="134" t="s">
        <v>294</v>
      </c>
      <c r="E39" s="134" t="s">
        <v>295</v>
      </c>
      <c r="F39" s="134" t="s">
        <v>391</v>
      </c>
      <c r="G39" s="134" t="s">
        <v>410</v>
      </c>
      <c r="H39" s="134" t="s">
        <v>392</v>
      </c>
      <c r="I39" s="135">
        <v>2108293912</v>
      </c>
    </row>
    <row r="40" spans="1:9" s="139" customFormat="1" x14ac:dyDescent="0.25">
      <c r="A40" s="129">
        <v>3663</v>
      </c>
      <c r="B40" s="133">
        <v>43873.719027777777</v>
      </c>
      <c r="C40" s="134" t="s">
        <v>273</v>
      </c>
      <c r="D40" s="134" t="s">
        <v>294</v>
      </c>
      <c r="E40" s="134" t="s">
        <v>295</v>
      </c>
      <c r="F40" s="134" t="s">
        <v>682</v>
      </c>
      <c r="G40" s="134" t="s">
        <v>495</v>
      </c>
      <c r="H40" s="134" t="s">
        <v>683</v>
      </c>
      <c r="I40" s="135" t="s">
        <v>684</v>
      </c>
    </row>
    <row r="41" spans="1:9" x14ac:dyDescent="0.25">
      <c r="A41" s="129">
        <v>3669</v>
      </c>
      <c r="B41" s="133">
        <v>43865.393773148149</v>
      </c>
      <c r="C41" s="134" t="s">
        <v>102</v>
      </c>
      <c r="D41" s="134" t="s">
        <v>294</v>
      </c>
      <c r="E41" s="134" t="s">
        <v>295</v>
      </c>
      <c r="F41" s="134" t="s">
        <v>540</v>
      </c>
      <c r="G41" s="134" t="s">
        <v>541</v>
      </c>
      <c r="H41" s="134" t="s">
        <v>542</v>
      </c>
      <c r="I41" s="135" t="s">
        <v>543</v>
      </c>
    </row>
    <row r="42" spans="1:9" s="139" customFormat="1" x14ac:dyDescent="0.25">
      <c r="A42" s="129">
        <v>3539</v>
      </c>
      <c r="B42" s="133">
        <v>43864.518599537034</v>
      </c>
      <c r="C42" s="134" t="s">
        <v>31</v>
      </c>
      <c r="D42" s="134" t="s">
        <v>297</v>
      </c>
      <c r="E42" s="134" t="s">
        <v>295</v>
      </c>
      <c r="F42" s="134" t="s">
        <v>685</v>
      </c>
      <c r="G42" s="134" t="s">
        <v>407</v>
      </c>
      <c r="H42" s="134" t="s">
        <v>686</v>
      </c>
      <c r="I42" s="135" t="s">
        <v>341</v>
      </c>
    </row>
    <row r="43" spans="1:9" x14ac:dyDescent="0.25">
      <c r="A43" s="129">
        <v>3540</v>
      </c>
      <c r="B43" s="130">
        <v>43887.483865740738</v>
      </c>
      <c r="C43" s="131" t="s">
        <v>255</v>
      </c>
      <c r="D43" s="131" t="s">
        <v>297</v>
      </c>
      <c r="E43" s="137" t="s">
        <v>293</v>
      </c>
      <c r="F43" s="131" t="s">
        <v>342</v>
      </c>
      <c r="G43" s="131" t="s">
        <v>343</v>
      </c>
      <c r="H43" s="131" t="s">
        <v>344</v>
      </c>
      <c r="I43" s="132" t="s">
        <v>345</v>
      </c>
    </row>
    <row r="44" spans="1:9" x14ac:dyDescent="0.25">
      <c r="A44" s="129">
        <v>6661</v>
      </c>
      <c r="B44" s="133">
        <v>43864.496701388889</v>
      </c>
      <c r="C44" s="134" t="s">
        <v>32</v>
      </c>
      <c r="D44" s="134" t="s">
        <v>297</v>
      </c>
      <c r="E44" s="134" t="s">
        <v>295</v>
      </c>
      <c r="F44" s="134" t="s">
        <v>687</v>
      </c>
      <c r="G44" s="134" t="s">
        <v>343</v>
      </c>
      <c r="H44" s="134" t="s">
        <v>688</v>
      </c>
      <c r="I44" s="135">
        <v>9366333209</v>
      </c>
    </row>
    <row r="45" spans="1:9" x14ac:dyDescent="0.25">
      <c r="A45" s="129">
        <v>12015</v>
      </c>
      <c r="B45" s="130">
        <v>43886.676863425928</v>
      </c>
      <c r="C45" s="131" t="s">
        <v>33</v>
      </c>
      <c r="D45" s="131" t="s">
        <v>297</v>
      </c>
      <c r="E45" s="131" t="s">
        <v>295</v>
      </c>
      <c r="F45" s="131" t="s">
        <v>586</v>
      </c>
      <c r="G45" s="131" t="s">
        <v>689</v>
      </c>
      <c r="H45" s="131" t="s">
        <v>587</v>
      </c>
      <c r="I45" s="132" t="s">
        <v>588</v>
      </c>
    </row>
    <row r="46" spans="1:9" x14ac:dyDescent="0.25">
      <c r="A46" s="129">
        <v>3549</v>
      </c>
      <c r="B46" s="130">
        <v>43888.343391203707</v>
      </c>
      <c r="C46" s="131" t="s">
        <v>298</v>
      </c>
      <c r="D46" s="131" t="s">
        <v>297</v>
      </c>
      <c r="E46" s="131" t="s">
        <v>295</v>
      </c>
      <c r="F46" s="131" t="s">
        <v>356</v>
      </c>
      <c r="G46" s="131" t="s">
        <v>690</v>
      </c>
      <c r="H46" s="131" t="s">
        <v>357</v>
      </c>
      <c r="I46" s="132">
        <v>9798314146</v>
      </c>
    </row>
    <row r="47" spans="1:9" x14ac:dyDescent="0.25">
      <c r="A47" s="129">
        <v>7287</v>
      </c>
      <c r="B47" s="133">
        <v>43865.350046296298</v>
      </c>
      <c r="C47" s="134" t="s">
        <v>34</v>
      </c>
      <c r="D47" s="134" t="s">
        <v>297</v>
      </c>
      <c r="E47" s="136" t="s">
        <v>293</v>
      </c>
      <c r="F47" s="134" t="s">
        <v>691</v>
      </c>
      <c r="G47" s="134" t="s">
        <v>407</v>
      </c>
      <c r="H47" s="134" t="s">
        <v>692</v>
      </c>
      <c r="I47" s="135">
        <v>9792303441</v>
      </c>
    </row>
    <row r="48" spans="1:9" x14ac:dyDescent="0.25">
      <c r="A48" s="129">
        <v>4003</v>
      </c>
      <c r="B48" s="130">
        <v>43892</v>
      </c>
      <c r="C48" s="131" t="s">
        <v>35</v>
      </c>
      <c r="D48" s="131" t="s">
        <v>297</v>
      </c>
      <c r="E48" s="137" t="s">
        <v>293</v>
      </c>
      <c r="F48" s="131" t="s">
        <v>693</v>
      </c>
      <c r="G48" s="131" t="s">
        <v>694</v>
      </c>
      <c r="H48" s="134" t="s">
        <v>544</v>
      </c>
      <c r="I48" s="132">
        <v>2545261205</v>
      </c>
    </row>
    <row r="49" spans="1:9" x14ac:dyDescent="0.25">
      <c r="A49" s="129">
        <v>3553</v>
      </c>
      <c r="B49" s="133">
        <v>43872.50105324074</v>
      </c>
      <c r="C49" s="134" t="s">
        <v>299</v>
      </c>
      <c r="D49" s="134" t="s">
        <v>297</v>
      </c>
      <c r="E49" s="134" t="s">
        <v>295</v>
      </c>
      <c r="F49" s="134" t="s">
        <v>358</v>
      </c>
      <c r="G49" s="134" t="s">
        <v>359</v>
      </c>
      <c r="H49" s="134" t="s">
        <v>360</v>
      </c>
      <c r="I49" s="135" t="s">
        <v>361</v>
      </c>
    </row>
    <row r="50" spans="1:9" x14ac:dyDescent="0.25">
      <c r="A50" s="129">
        <v>3554</v>
      </c>
      <c r="B50" s="133">
        <v>37319</v>
      </c>
      <c r="C50" s="134" t="s">
        <v>36</v>
      </c>
      <c r="D50" s="134" t="s">
        <v>297</v>
      </c>
      <c r="E50" s="134" t="s">
        <v>295</v>
      </c>
      <c r="F50" s="134" t="s">
        <v>362</v>
      </c>
      <c r="G50" s="134" t="s">
        <v>343</v>
      </c>
      <c r="H50" s="134" t="s">
        <v>363</v>
      </c>
      <c r="I50" s="135">
        <v>8068744809</v>
      </c>
    </row>
    <row r="51" spans="1:9" x14ac:dyDescent="0.25">
      <c r="A51" s="129">
        <v>3546</v>
      </c>
      <c r="B51" s="130">
        <v>43881</v>
      </c>
      <c r="C51" s="131" t="s">
        <v>37</v>
      </c>
      <c r="D51" s="131" t="s">
        <v>297</v>
      </c>
      <c r="E51" s="137" t="s">
        <v>293</v>
      </c>
      <c r="F51" s="131" t="s">
        <v>353</v>
      </c>
      <c r="G51" s="131" t="s">
        <v>343</v>
      </c>
      <c r="H51" s="131" t="s">
        <v>354</v>
      </c>
      <c r="I51" s="132" t="s">
        <v>355</v>
      </c>
    </row>
    <row r="52" spans="1:9" x14ac:dyDescent="0.25">
      <c r="A52" s="129">
        <v>7096</v>
      </c>
      <c r="B52" s="133">
        <v>43865.352754629632</v>
      </c>
      <c r="C52" s="134" t="s">
        <v>625</v>
      </c>
      <c r="D52" s="134" t="s">
        <v>297</v>
      </c>
      <c r="E52" s="134" t="s">
        <v>295</v>
      </c>
      <c r="F52" s="134" t="s">
        <v>554</v>
      </c>
      <c r="G52" s="134" t="s">
        <v>555</v>
      </c>
      <c r="H52" s="134" t="s">
        <v>556</v>
      </c>
      <c r="I52" s="135">
        <v>4099338466</v>
      </c>
    </row>
    <row r="53" spans="1:9" x14ac:dyDescent="0.25">
      <c r="A53" s="129">
        <v>23614</v>
      </c>
      <c r="B53" s="130">
        <v>43893.281643518516</v>
      </c>
      <c r="C53" s="131" t="s">
        <v>300</v>
      </c>
      <c r="D53" s="131" t="s">
        <v>297</v>
      </c>
      <c r="E53" s="131" t="s">
        <v>295</v>
      </c>
      <c r="F53" s="131" t="s">
        <v>599</v>
      </c>
      <c r="G53" s="131" t="s">
        <v>359</v>
      </c>
      <c r="H53" s="131" t="s">
        <v>695</v>
      </c>
      <c r="I53" s="132" t="s">
        <v>696</v>
      </c>
    </row>
    <row r="54" spans="1:9" x14ac:dyDescent="0.25">
      <c r="A54" s="129">
        <v>9331</v>
      </c>
      <c r="B54" s="133">
        <v>43875.634085648147</v>
      </c>
      <c r="C54" s="134" t="s">
        <v>302</v>
      </c>
      <c r="D54" s="134" t="s">
        <v>297</v>
      </c>
      <c r="E54" s="136" t="s">
        <v>293</v>
      </c>
      <c r="F54" s="134" t="s">
        <v>697</v>
      </c>
      <c r="G54" s="134" t="s">
        <v>557</v>
      </c>
      <c r="H54" s="134" t="s">
        <v>558</v>
      </c>
      <c r="I54" s="135" t="s">
        <v>559</v>
      </c>
    </row>
    <row r="55" spans="1:9" x14ac:dyDescent="0.25">
      <c r="A55" s="129">
        <v>3563</v>
      </c>
      <c r="B55" s="130">
        <v>43864.47283564815</v>
      </c>
      <c r="C55" s="134" t="s">
        <v>39</v>
      </c>
      <c r="D55" s="134" t="s">
        <v>297</v>
      </c>
      <c r="E55" s="136" t="s">
        <v>293</v>
      </c>
      <c r="F55" s="134" t="s">
        <v>698</v>
      </c>
      <c r="G55" s="134" t="s">
        <v>699</v>
      </c>
      <c r="H55" s="134" t="s">
        <v>700</v>
      </c>
      <c r="I55" s="135" t="s">
        <v>701</v>
      </c>
    </row>
    <row r="56" spans="1:9" x14ac:dyDescent="0.25">
      <c r="A56" s="129">
        <v>10387</v>
      </c>
      <c r="B56" s="133">
        <v>43872.638703703706</v>
      </c>
      <c r="C56" s="134" t="s">
        <v>303</v>
      </c>
      <c r="D56" s="134" t="s">
        <v>297</v>
      </c>
      <c r="E56" s="136" t="s">
        <v>293</v>
      </c>
      <c r="F56" s="134" t="s">
        <v>572</v>
      </c>
      <c r="G56" s="134" t="s">
        <v>583</v>
      </c>
      <c r="H56" s="134" t="s">
        <v>573</v>
      </c>
      <c r="I56" s="135" t="s">
        <v>574</v>
      </c>
    </row>
    <row r="57" spans="1:9" x14ac:dyDescent="0.25">
      <c r="A57" s="129">
        <v>3568</v>
      </c>
      <c r="B57" s="130">
        <v>43888.54892361111</v>
      </c>
      <c r="C57" s="131" t="s">
        <v>257</v>
      </c>
      <c r="D57" s="131" t="s">
        <v>297</v>
      </c>
      <c r="E57" s="131" t="s">
        <v>295</v>
      </c>
      <c r="F57" s="131" t="s">
        <v>375</v>
      </c>
      <c r="G57" s="131" t="s">
        <v>376</v>
      </c>
      <c r="H57" s="131" t="s">
        <v>377</v>
      </c>
      <c r="I57" s="132">
        <v>8064574200</v>
      </c>
    </row>
    <row r="58" spans="1:9" x14ac:dyDescent="0.25">
      <c r="A58" s="129">
        <v>6662</v>
      </c>
      <c r="B58" s="133">
        <v>43864.637326388889</v>
      </c>
      <c r="C58" s="134" t="s">
        <v>41</v>
      </c>
      <c r="D58" s="134" t="s">
        <v>297</v>
      </c>
      <c r="E58" s="134" t="s">
        <v>295</v>
      </c>
      <c r="F58" s="134" t="s">
        <v>552</v>
      </c>
      <c r="G58" s="134" t="s">
        <v>343</v>
      </c>
      <c r="H58" s="134" t="s">
        <v>553</v>
      </c>
      <c r="I58" s="135">
        <v>4099441238</v>
      </c>
    </row>
    <row r="59" spans="1:9" x14ac:dyDescent="0.25">
      <c r="A59" s="129">
        <v>3570</v>
      </c>
      <c r="B59" s="133">
        <v>43864.511458333334</v>
      </c>
      <c r="C59" s="134" t="s">
        <v>617</v>
      </c>
      <c r="D59" s="134" t="s">
        <v>297</v>
      </c>
      <c r="E59" s="136" t="s">
        <v>293</v>
      </c>
      <c r="F59" s="134" t="s">
        <v>378</v>
      </c>
      <c r="G59" s="134" t="s">
        <v>379</v>
      </c>
      <c r="H59" s="134" t="s">
        <v>380</v>
      </c>
      <c r="I59" s="135" t="s">
        <v>381</v>
      </c>
    </row>
    <row r="60" spans="1:9" x14ac:dyDescent="0.25">
      <c r="A60" s="129">
        <v>3573</v>
      </c>
      <c r="B60" s="130">
        <v>43889</v>
      </c>
      <c r="C60" s="131" t="s">
        <v>42</v>
      </c>
      <c r="D60" s="131" t="s">
        <v>297</v>
      </c>
      <c r="E60" s="131" t="s">
        <v>295</v>
      </c>
      <c r="F60" s="131" t="s">
        <v>385</v>
      </c>
      <c r="G60" s="131" t="s">
        <v>386</v>
      </c>
      <c r="H60" s="134" t="s">
        <v>702</v>
      </c>
      <c r="I60" s="132">
        <v>2546597632</v>
      </c>
    </row>
    <row r="61" spans="1:9" x14ac:dyDescent="0.25">
      <c r="A61" s="129">
        <v>10633</v>
      </c>
      <c r="B61" s="130">
        <v>43892.553784722222</v>
      </c>
      <c r="C61" s="131" t="s">
        <v>43</v>
      </c>
      <c r="D61" s="131" t="s">
        <v>297</v>
      </c>
      <c r="E61" s="137" t="s">
        <v>293</v>
      </c>
      <c r="F61" s="131" t="s">
        <v>703</v>
      </c>
      <c r="G61" s="131" t="s">
        <v>495</v>
      </c>
      <c r="H61" s="131" t="s">
        <v>704</v>
      </c>
      <c r="I61" s="132">
        <v>7137188891</v>
      </c>
    </row>
    <row r="62" spans="1:9" x14ac:dyDescent="0.25">
      <c r="A62" s="129">
        <v>3574</v>
      </c>
      <c r="B62" s="133">
        <v>43865.575023148151</v>
      </c>
      <c r="C62" s="134" t="s">
        <v>44</v>
      </c>
      <c r="D62" s="134" t="s">
        <v>297</v>
      </c>
      <c r="E62" s="134" t="s">
        <v>295</v>
      </c>
      <c r="F62" s="134" t="s">
        <v>387</v>
      </c>
      <c r="G62" s="134" t="s">
        <v>388</v>
      </c>
      <c r="H62" s="134" t="s">
        <v>389</v>
      </c>
      <c r="I62" s="135" t="s">
        <v>390</v>
      </c>
    </row>
    <row r="63" spans="1:9" x14ac:dyDescent="0.25">
      <c r="A63" s="129">
        <v>3580</v>
      </c>
      <c r="B63" s="133">
        <v>43864.489687499998</v>
      </c>
      <c r="C63" s="134" t="s">
        <v>45</v>
      </c>
      <c r="D63" s="134" t="s">
        <v>297</v>
      </c>
      <c r="E63" s="134" t="s">
        <v>295</v>
      </c>
      <c r="F63" s="134" t="s">
        <v>395</v>
      </c>
      <c r="G63" s="134" t="s">
        <v>343</v>
      </c>
      <c r="H63" s="134" t="s">
        <v>396</v>
      </c>
      <c r="I63" s="135" t="s">
        <v>397</v>
      </c>
    </row>
    <row r="64" spans="1:9" x14ac:dyDescent="0.25">
      <c r="A64" s="129">
        <v>3582</v>
      </c>
      <c r="B64" s="130">
        <v>43886.79446759259</v>
      </c>
      <c r="C64" s="131" t="s">
        <v>399</v>
      </c>
      <c r="D64" s="131" t="s">
        <v>297</v>
      </c>
      <c r="E64" s="137" t="s">
        <v>293</v>
      </c>
      <c r="F64" s="131" t="s">
        <v>615</v>
      </c>
      <c r="G64" s="131" t="s">
        <v>400</v>
      </c>
      <c r="H64" s="131" t="s">
        <v>401</v>
      </c>
      <c r="I64" s="132">
        <v>9567215361</v>
      </c>
    </row>
    <row r="65" spans="1:9" x14ac:dyDescent="0.25">
      <c r="A65" s="129">
        <v>3583</v>
      </c>
      <c r="B65" s="130">
        <v>43893.344722222224</v>
      </c>
      <c r="C65" s="131" t="s">
        <v>402</v>
      </c>
      <c r="D65" s="131" t="s">
        <v>297</v>
      </c>
      <c r="E65" s="131" t="s">
        <v>295</v>
      </c>
      <c r="F65" s="131" t="s">
        <v>403</v>
      </c>
      <c r="G65" s="131" t="s">
        <v>343</v>
      </c>
      <c r="H65" s="131" t="s">
        <v>404</v>
      </c>
      <c r="I65" s="132">
        <v>2814256362</v>
      </c>
    </row>
    <row r="66" spans="1:9" x14ac:dyDescent="0.25">
      <c r="A66" s="129">
        <v>11145</v>
      </c>
      <c r="B66" s="130">
        <v>43881</v>
      </c>
      <c r="C66" s="131" t="s">
        <v>705</v>
      </c>
      <c r="D66" s="131" t="s">
        <v>297</v>
      </c>
      <c r="E66" s="137" t="s">
        <v>293</v>
      </c>
      <c r="F66" s="131" t="s">
        <v>706</v>
      </c>
      <c r="G66" s="131" t="s">
        <v>707</v>
      </c>
      <c r="H66" s="131" t="s">
        <v>708</v>
      </c>
      <c r="I66" s="132" t="s">
        <v>709</v>
      </c>
    </row>
    <row r="67" spans="1:9" x14ac:dyDescent="0.25">
      <c r="A67" s="129">
        <v>3590</v>
      </c>
      <c r="B67" s="133">
        <v>43865.360300925924</v>
      </c>
      <c r="C67" s="134" t="s">
        <v>710</v>
      </c>
      <c r="D67" s="134" t="s">
        <v>297</v>
      </c>
      <c r="E67" s="136" t="s">
        <v>293</v>
      </c>
      <c r="F67" s="134" t="s">
        <v>414</v>
      </c>
      <c r="G67" s="134" t="s">
        <v>343</v>
      </c>
      <c r="H67" s="134" t="s">
        <v>415</v>
      </c>
      <c r="I67" s="135" t="s">
        <v>416</v>
      </c>
    </row>
    <row r="68" spans="1:9" x14ac:dyDescent="0.25">
      <c r="A68" s="129">
        <v>9797</v>
      </c>
      <c r="B68" s="130">
        <v>43892.522800925923</v>
      </c>
      <c r="C68" s="131" t="s">
        <v>49</v>
      </c>
      <c r="D68" s="131" t="s">
        <v>297</v>
      </c>
      <c r="E68" s="131" t="s">
        <v>295</v>
      </c>
      <c r="F68" s="131" t="s">
        <v>566</v>
      </c>
      <c r="G68" s="131" t="s">
        <v>343</v>
      </c>
      <c r="H68" s="131" t="s">
        <v>567</v>
      </c>
      <c r="I68" s="132">
        <v>4326854733</v>
      </c>
    </row>
    <row r="69" spans="1:9" x14ac:dyDescent="0.25">
      <c r="A69" s="129">
        <v>3593</v>
      </c>
      <c r="B69" s="130">
        <v>43886.555694444447</v>
      </c>
      <c r="C69" s="131" t="s">
        <v>50</v>
      </c>
      <c r="D69" s="131" t="s">
        <v>297</v>
      </c>
      <c r="E69" s="131" t="s">
        <v>295</v>
      </c>
      <c r="F69" s="131" t="s">
        <v>421</v>
      </c>
      <c r="G69" s="131" t="s">
        <v>711</v>
      </c>
      <c r="H69" s="131" t="s">
        <v>422</v>
      </c>
      <c r="I69" s="132" t="s">
        <v>423</v>
      </c>
    </row>
    <row r="70" spans="1:9" x14ac:dyDescent="0.25">
      <c r="A70" s="129">
        <v>3558</v>
      </c>
      <c r="B70" s="130">
        <v>43886.692650462966</v>
      </c>
      <c r="C70" s="131" t="s">
        <v>51</v>
      </c>
      <c r="D70" s="131" t="s">
        <v>297</v>
      </c>
      <c r="E70" s="131" t="s">
        <v>295</v>
      </c>
      <c r="F70" s="131" t="s">
        <v>366</v>
      </c>
      <c r="G70" s="131" t="s">
        <v>712</v>
      </c>
      <c r="H70" s="131" t="s">
        <v>367</v>
      </c>
      <c r="I70" s="132" t="s">
        <v>368</v>
      </c>
    </row>
    <row r="71" spans="1:9" x14ac:dyDescent="0.25">
      <c r="A71" s="138">
        <v>309</v>
      </c>
      <c r="B71" s="133">
        <v>43878.355520833335</v>
      </c>
      <c r="C71" s="134" t="s">
        <v>249</v>
      </c>
      <c r="D71" s="134" t="s">
        <v>297</v>
      </c>
      <c r="E71" s="134" t="s">
        <v>295</v>
      </c>
      <c r="F71" s="134" t="s">
        <v>713</v>
      </c>
      <c r="G71" s="134" t="s">
        <v>714</v>
      </c>
      <c r="H71" s="134" t="s">
        <v>338</v>
      </c>
      <c r="I71" s="135">
        <v>2104850613</v>
      </c>
    </row>
    <row r="72" spans="1:9" x14ac:dyDescent="0.25">
      <c r="A72" s="129">
        <v>23154</v>
      </c>
      <c r="B72" s="130">
        <v>43889.455335648148</v>
      </c>
      <c r="C72" s="131" t="s">
        <v>52</v>
      </c>
      <c r="D72" s="131" t="s">
        <v>297</v>
      </c>
      <c r="E72" s="137" t="s">
        <v>293</v>
      </c>
      <c r="F72" s="131" t="s">
        <v>593</v>
      </c>
      <c r="G72" s="131" t="s">
        <v>715</v>
      </c>
      <c r="H72" s="131" t="s">
        <v>594</v>
      </c>
      <c r="I72" s="132">
        <v>9034348133</v>
      </c>
    </row>
    <row r="73" spans="1:9" x14ac:dyDescent="0.25">
      <c r="A73" s="138">
        <v>307</v>
      </c>
      <c r="B73" s="133">
        <v>43878.354155092595</v>
      </c>
      <c r="C73" s="134" t="s">
        <v>53</v>
      </c>
      <c r="D73" s="134" t="s">
        <v>297</v>
      </c>
      <c r="E73" s="134" t="s">
        <v>295</v>
      </c>
      <c r="F73" s="134" t="s">
        <v>713</v>
      </c>
      <c r="G73" s="134" t="s">
        <v>714</v>
      </c>
      <c r="H73" s="134" t="s">
        <v>338</v>
      </c>
      <c r="I73" s="135">
        <v>2104850613</v>
      </c>
    </row>
    <row r="74" spans="1:9" x14ac:dyDescent="0.25">
      <c r="A74" s="129">
        <v>3596</v>
      </c>
      <c r="B74" s="130">
        <v>43892.672291666669</v>
      </c>
      <c r="C74" s="131" t="s">
        <v>54</v>
      </c>
      <c r="D74" s="131" t="s">
        <v>297</v>
      </c>
      <c r="E74" s="131" t="s">
        <v>295</v>
      </c>
      <c r="F74" s="131" t="s">
        <v>428</v>
      </c>
      <c r="G74" s="131" t="s">
        <v>716</v>
      </c>
      <c r="H74" s="131" t="s">
        <v>429</v>
      </c>
      <c r="I74" s="132" t="s">
        <v>430</v>
      </c>
    </row>
    <row r="75" spans="1:9" x14ac:dyDescent="0.25">
      <c r="A75" s="138">
        <v>23413</v>
      </c>
      <c r="B75" s="133">
        <v>43878.35224537037</v>
      </c>
      <c r="C75" s="134" t="s">
        <v>55</v>
      </c>
      <c r="D75" s="134" t="s">
        <v>297</v>
      </c>
      <c r="E75" s="134" t="s">
        <v>295</v>
      </c>
      <c r="F75" s="134" t="s">
        <v>713</v>
      </c>
      <c r="G75" s="134" t="s">
        <v>714</v>
      </c>
      <c r="H75" s="134" t="s">
        <v>338</v>
      </c>
      <c r="I75" s="135">
        <v>2104850613</v>
      </c>
    </row>
    <row r="76" spans="1:9" x14ac:dyDescent="0.25">
      <c r="A76" s="129">
        <v>3600</v>
      </c>
      <c r="B76" s="130">
        <v>43864.46534722222</v>
      </c>
      <c r="C76" s="134" t="s">
        <v>56</v>
      </c>
      <c r="D76" s="134" t="s">
        <v>297</v>
      </c>
      <c r="E76" s="134" t="s">
        <v>295</v>
      </c>
      <c r="F76" s="134" t="s">
        <v>434</v>
      </c>
      <c r="G76" s="134" t="s">
        <v>343</v>
      </c>
      <c r="H76" s="134" t="s">
        <v>435</v>
      </c>
      <c r="I76" s="135" t="s">
        <v>436</v>
      </c>
    </row>
    <row r="77" spans="1:9" x14ac:dyDescent="0.25">
      <c r="A77" s="129">
        <v>3601</v>
      </c>
      <c r="B77" s="133">
        <v>43864.534050925926</v>
      </c>
      <c r="C77" s="134" t="s">
        <v>57</v>
      </c>
      <c r="D77" s="134" t="s">
        <v>297</v>
      </c>
      <c r="E77" s="136" t="s">
        <v>293</v>
      </c>
      <c r="F77" s="134" t="s">
        <v>437</v>
      </c>
      <c r="G77" s="134" t="s">
        <v>438</v>
      </c>
      <c r="H77" s="134" t="s">
        <v>439</v>
      </c>
      <c r="I77" s="135">
        <v>9037820242</v>
      </c>
    </row>
    <row r="78" spans="1:9" x14ac:dyDescent="0.25">
      <c r="A78" s="129">
        <v>3603</v>
      </c>
      <c r="B78" s="130">
        <v>43889.456134259257</v>
      </c>
      <c r="C78" s="131" t="s">
        <v>309</v>
      </c>
      <c r="D78" s="131" t="s">
        <v>297</v>
      </c>
      <c r="E78" s="131" t="s">
        <v>295</v>
      </c>
      <c r="F78" s="131" t="s">
        <v>442</v>
      </c>
      <c r="G78" s="131" t="s">
        <v>717</v>
      </c>
      <c r="H78" s="131" t="s">
        <v>443</v>
      </c>
      <c r="I78" s="132" t="s">
        <v>444</v>
      </c>
    </row>
    <row r="79" spans="1:9" x14ac:dyDescent="0.25">
      <c r="A79" s="129">
        <v>9163</v>
      </c>
      <c r="B79" s="133">
        <v>43875.642557870371</v>
      </c>
      <c r="C79" s="134" t="s">
        <v>58</v>
      </c>
      <c r="D79" s="134" t="s">
        <v>297</v>
      </c>
      <c r="E79" s="134" t="s">
        <v>295</v>
      </c>
      <c r="F79" s="134" t="s">
        <v>713</v>
      </c>
      <c r="G79" s="134" t="s">
        <v>718</v>
      </c>
      <c r="H79" s="134" t="s">
        <v>338</v>
      </c>
      <c r="I79" s="135">
        <v>2104850613</v>
      </c>
    </row>
    <row r="80" spans="1:9" x14ac:dyDescent="0.25">
      <c r="A80" s="129">
        <v>3609</v>
      </c>
      <c r="B80" s="133">
        <v>43864.571493055555</v>
      </c>
      <c r="C80" s="134" t="s">
        <v>311</v>
      </c>
      <c r="D80" s="134" t="s">
        <v>297</v>
      </c>
      <c r="E80" s="136" t="s">
        <v>293</v>
      </c>
      <c r="F80" s="134" t="s">
        <v>450</v>
      </c>
      <c r="G80" s="134" t="s">
        <v>451</v>
      </c>
      <c r="H80" s="134" t="s">
        <v>452</v>
      </c>
      <c r="I80" s="135">
        <v>2819986342</v>
      </c>
    </row>
    <row r="81" spans="1:9" x14ac:dyDescent="0.25">
      <c r="A81" s="129">
        <v>3611</v>
      </c>
      <c r="B81" s="133">
        <v>43868.382337962961</v>
      </c>
      <c r="C81" s="134" t="s">
        <v>260</v>
      </c>
      <c r="D81" s="134" t="s">
        <v>297</v>
      </c>
      <c r="E81" s="134" t="s">
        <v>295</v>
      </c>
      <c r="F81" s="134" t="s">
        <v>455</v>
      </c>
      <c r="G81" s="134" t="s">
        <v>343</v>
      </c>
      <c r="H81" s="134" t="s">
        <v>456</v>
      </c>
      <c r="I81" s="135" t="s">
        <v>457</v>
      </c>
    </row>
    <row r="82" spans="1:9" x14ac:dyDescent="0.25">
      <c r="A82" s="129">
        <v>31034</v>
      </c>
      <c r="B82" s="130">
        <v>43889</v>
      </c>
      <c r="C82" s="131" t="s">
        <v>719</v>
      </c>
      <c r="D82" s="131" t="s">
        <v>297</v>
      </c>
      <c r="E82" s="137" t="s">
        <v>293</v>
      </c>
      <c r="F82" s="131" t="s">
        <v>720</v>
      </c>
      <c r="G82" s="131" t="s">
        <v>504</v>
      </c>
      <c r="H82" s="134" t="s">
        <v>604</v>
      </c>
      <c r="I82" s="132">
        <v>9568723419</v>
      </c>
    </row>
    <row r="83" spans="1:9" x14ac:dyDescent="0.25">
      <c r="A83" s="129">
        <v>3614</v>
      </c>
      <c r="B83" s="130">
        <v>43864.464259259257</v>
      </c>
      <c r="C83" s="134" t="s">
        <v>62</v>
      </c>
      <c r="D83" s="134" t="s">
        <v>297</v>
      </c>
      <c r="E83" s="136" t="s">
        <v>293</v>
      </c>
      <c r="F83" s="134" t="s">
        <v>459</v>
      </c>
      <c r="G83" s="134" t="s">
        <v>343</v>
      </c>
      <c r="H83" s="134" t="s">
        <v>460</v>
      </c>
      <c r="I83" s="135">
        <v>8305917318</v>
      </c>
    </row>
    <row r="84" spans="1:9" x14ac:dyDescent="0.25">
      <c r="A84" s="138">
        <v>3608</v>
      </c>
      <c r="B84" s="133">
        <v>43878.350717592592</v>
      </c>
      <c r="C84" s="134" t="s">
        <v>60</v>
      </c>
      <c r="D84" s="134" t="s">
        <v>297</v>
      </c>
      <c r="E84" s="134" t="s">
        <v>295</v>
      </c>
      <c r="F84" s="134" t="s">
        <v>713</v>
      </c>
      <c r="G84" s="134" t="s">
        <v>721</v>
      </c>
      <c r="H84" s="134" t="s">
        <v>338</v>
      </c>
      <c r="I84" s="135">
        <v>2104850613</v>
      </c>
    </row>
    <row r="85" spans="1:9" x14ac:dyDescent="0.25">
      <c r="A85" s="129">
        <v>3626</v>
      </c>
      <c r="B85" s="133">
        <v>43864.576203703706</v>
      </c>
      <c r="C85" s="134" t="s">
        <v>63</v>
      </c>
      <c r="D85" s="134" t="s">
        <v>297</v>
      </c>
      <c r="E85" s="136" t="s">
        <v>293</v>
      </c>
      <c r="F85" s="134" t="s">
        <v>478</v>
      </c>
      <c r="G85" s="134" t="s">
        <v>479</v>
      </c>
      <c r="H85" s="134" t="s">
        <v>480</v>
      </c>
      <c r="I85" s="135" t="s">
        <v>722</v>
      </c>
    </row>
    <row r="86" spans="1:9" x14ac:dyDescent="0.25">
      <c r="A86" s="129">
        <v>3627</v>
      </c>
      <c r="B86" s="130">
        <v>43887.456296296295</v>
      </c>
      <c r="C86" s="131" t="s">
        <v>65</v>
      </c>
      <c r="D86" s="131" t="s">
        <v>297</v>
      </c>
      <c r="E86" s="137" t="s">
        <v>293</v>
      </c>
      <c r="F86" s="131" t="s">
        <v>481</v>
      </c>
      <c r="G86" s="131" t="s">
        <v>371</v>
      </c>
      <c r="H86" s="131" t="s">
        <v>482</v>
      </c>
      <c r="I86" s="132" t="s">
        <v>483</v>
      </c>
    </row>
    <row r="87" spans="1:9" x14ac:dyDescent="0.25">
      <c r="A87" s="129">
        <v>3628</v>
      </c>
      <c r="B87" s="130">
        <v>43885</v>
      </c>
      <c r="C87" s="131" t="s">
        <v>64</v>
      </c>
      <c r="D87" s="131" t="s">
        <v>297</v>
      </c>
      <c r="E87" s="131" t="s">
        <v>295</v>
      </c>
      <c r="F87" s="131" t="s">
        <v>484</v>
      </c>
      <c r="G87" s="131" t="s">
        <v>343</v>
      </c>
      <c r="H87" s="131" t="s">
        <v>485</v>
      </c>
      <c r="I87" s="132" t="s">
        <v>486</v>
      </c>
    </row>
    <row r="88" spans="1:9" x14ac:dyDescent="0.25">
      <c r="A88" s="129">
        <v>3643</v>
      </c>
      <c r="B88" s="133">
        <v>43865.387314814812</v>
      </c>
      <c r="C88" s="134" t="s">
        <v>66</v>
      </c>
      <c r="D88" s="134" t="s">
        <v>297</v>
      </c>
      <c r="E88" s="136" t="s">
        <v>293</v>
      </c>
      <c r="F88" s="134" t="s">
        <v>723</v>
      </c>
      <c r="G88" s="134" t="s">
        <v>407</v>
      </c>
      <c r="H88" s="134" t="s">
        <v>724</v>
      </c>
      <c r="I88" s="135" t="s">
        <v>725</v>
      </c>
    </row>
    <row r="89" spans="1:9" x14ac:dyDescent="0.25">
      <c r="A89" s="129">
        <v>3572</v>
      </c>
      <c r="B89" s="130">
        <v>43889.462037037039</v>
      </c>
      <c r="C89" s="131" t="s">
        <v>726</v>
      </c>
      <c r="D89" s="131" t="s">
        <v>297</v>
      </c>
      <c r="E89" s="131" t="s">
        <v>295</v>
      </c>
      <c r="F89" s="131" t="s">
        <v>727</v>
      </c>
      <c r="G89" s="131" t="s">
        <v>343</v>
      </c>
      <c r="H89" s="131" t="s">
        <v>728</v>
      </c>
      <c r="I89" s="132" t="s">
        <v>729</v>
      </c>
    </row>
    <row r="90" spans="1:9" s="139" customFormat="1" x14ac:dyDescent="0.25">
      <c r="A90" s="129">
        <v>3648</v>
      </c>
      <c r="B90" s="130">
        <v>43864.465694444443</v>
      </c>
      <c r="C90" s="134" t="s">
        <v>68</v>
      </c>
      <c r="D90" s="134" t="s">
        <v>297</v>
      </c>
      <c r="E90" s="134" t="s">
        <v>295</v>
      </c>
      <c r="F90" s="134" t="s">
        <v>513</v>
      </c>
      <c r="G90" s="134" t="s">
        <v>514</v>
      </c>
      <c r="H90" s="134" t="s">
        <v>515</v>
      </c>
      <c r="I90" s="135" t="s">
        <v>516</v>
      </c>
    </row>
    <row r="91" spans="1:9" x14ac:dyDescent="0.25">
      <c r="A91" s="129">
        <v>10060</v>
      </c>
      <c r="B91" s="130">
        <v>43888.435520833336</v>
      </c>
      <c r="C91" s="131" t="s">
        <v>69</v>
      </c>
      <c r="D91" s="131" t="s">
        <v>297</v>
      </c>
      <c r="E91" s="131" t="s">
        <v>295</v>
      </c>
      <c r="F91" s="131" t="s">
        <v>570</v>
      </c>
      <c r="G91" s="131" t="s">
        <v>343</v>
      </c>
      <c r="H91" s="131" t="s">
        <v>571</v>
      </c>
      <c r="I91" s="132">
        <v>9405526291</v>
      </c>
    </row>
    <row r="92" spans="1:9" x14ac:dyDescent="0.25">
      <c r="A92" s="129">
        <v>3662</v>
      </c>
      <c r="B92" s="130">
        <v>43864.471504629626</v>
      </c>
      <c r="C92" s="134" t="s">
        <v>261</v>
      </c>
      <c r="D92" s="134" t="s">
        <v>297</v>
      </c>
      <c r="E92" s="134" t="s">
        <v>295</v>
      </c>
      <c r="F92" s="134" t="s">
        <v>533</v>
      </c>
      <c r="G92" s="134" t="s">
        <v>407</v>
      </c>
      <c r="H92" s="134" t="s">
        <v>534</v>
      </c>
      <c r="I92" s="135">
        <v>3615726410</v>
      </c>
    </row>
    <row r="93" spans="1:9" x14ac:dyDescent="0.25">
      <c r="A93" s="129">
        <v>3664</v>
      </c>
      <c r="B93" s="130">
        <v>43889.450428240743</v>
      </c>
      <c r="C93" s="131" t="s">
        <v>327</v>
      </c>
      <c r="D93" s="131" t="s">
        <v>297</v>
      </c>
      <c r="E93" s="131" t="s">
        <v>295</v>
      </c>
      <c r="F93" s="131" t="s">
        <v>536</v>
      </c>
      <c r="G93" s="131" t="s">
        <v>343</v>
      </c>
      <c r="H93" s="131" t="s">
        <v>537</v>
      </c>
      <c r="I93" s="132">
        <v>8175986295</v>
      </c>
    </row>
    <row r="94" spans="1:9" x14ac:dyDescent="0.25">
      <c r="A94" s="129">
        <v>9549</v>
      </c>
      <c r="B94" s="130">
        <v>43889.458321759259</v>
      </c>
      <c r="C94" s="131" t="s">
        <v>213</v>
      </c>
      <c r="D94" s="131" t="s">
        <v>297</v>
      </c>
      <c r="E94" s="131" t="s">
        <v>295</v>
      </c>
      <c r="F94" s="131" t="s">
        <v>730</v>
      </c>
      <c r="G94" s="131" t="s">
        <v>343</v>
      </c>
      <c r="H94" s="131" t="s">
        <v>731</v>
      </c>
      <c r="I94" s="132" t="s">
        <v>732</v>
      </c>
    </row>
    <row r="95" spans="1:9" x14ac:dyDescent="0.25">
      <c r="A95" s="129">
        <v>3668</v>
      </c>
      <c r="B95" s="133">
        <v>43864.478726851848</v>
      </c>
      <c r="C95" s="134" t="s">
        <v>70</v>
      </c>
      <c r="D95" s="134" t="s">
        <v>297</v>
      </c>
      <c r="E95" s="134" t="s">
        <v>295</v>
      </c>
      <c r="F95" s="134" t="s">
        <v>733</v>
      </c>
      <c r="G95" s="134" t="s">
        <v>343</v>
      </c>
      <c r="H95" s="134" t="s">
        <v>734</v>
      </c>
      <c r="I95" s="135" t="s">
        <v>735</v>
      </c>
    </row>
    <row r="96" spans="1:9" x14ac:dyDescent="0.25">
      <c r="A96" s="129">
        <v>4948</v>
      </c>
      <c r="B96" s="130">
        <v>43893</v>
      </c>
      <c r="C96" s="131" t="s">
        <v>736</v>
      </c>
      <c r="D96" s="131" t="s">
        <v>315</v>
      </c>
      <c r="E96" s="131" t="s">
        <v>295</v>
      </c>
      <c r="F96" s="131" t="s">
        <v>491</v>
      </c>
      <c r="G96" s="131" t="s">
        <v>492</v>
      </c>
      <c r="H96" s="134" t="s">
        <v>493</v>
      </c>
      <c r="I96" s="132">
        <v>9794585311</v>
      </c>
    </row>
    <row r="97" spans="1:9" x14ac:dyDescent="0.25">
      <c r="A97" s="129">
        <v>42808</v>
      </c>
      <c r="B97" s="130">
        <v>43888.426469907405</v>
      </c>
      <c r="C97" s="131" t="s">
        <v>737</v>
      </c>
      <c r="D97" s="131" t="s">
        <v>315</v>
      </c>
      <c r="E97" s="137" t="s">
        <v>293</v>
      </c>
      <c r="F97" s="131" t="s">
        <v>738</v>
      </c>
      <c r="G97" s="131" t="s">
        <v>371</v>
      </c>
      <c r="H97" s="131" t="s">
        <v>739</v>
      </c>
      <c r="I97" s="132">
        <v>9152156641</v>
      </c>
    </row>
    <row r="98" spans="1:9" x14ac:dyDescent="0.25">
      <c r="A98" s="129">
        <v>10674</v>
      </c>
      <c r="B98" s="133">
        <v>43864.499178240738</v>
      </c>
      <c r="C98" s="134" t="s">
        <v>740</v>
      </c>
      <c r="D98" s="134" t="s">
        <v>315</v>
      </c>
      <c r="E98" s="134" t="s">
        <v>295</v>
      </c>
      <c r="F98" s="134" t="s">
        <v>575</v>
      </c>
      <c r="G98" s="134" t="s">
        <v>576</v>
      </c>
      <c r="H98" s="134" t="s">
        <v>577</v>
      </c>
      <c r="I98" s="135" t="s">
        <v>578</v>
      </c>
    </row>
    <row r="99" spans="1:9" x14ac:dyDescent="0.25">
      <c r="A99" s="129">
        <v>9768</v>
      </c>
      <c r="B99" s="133">
        <v>43868.562384259261</v>
      </c>
      <c r="C99" s="134" t="s">
        <v>254</v>
      </c>
      <c r="D99" s="134" t="s">
        <v>315</v>
      </c>
      <c r="E99" s="134" t="s">
        <v>295</v>
      </c>
      <c r="F99" s="134" t="s">
        <v>563</v>
      </c>
      <c r="G99" s="134" t="s">
        <v>343</v>
      </c>
      <c r="H99" s="134" t="s">
        <v>564</v>
      </c>
      <c r="I99" s="135" t="s">
        <v>565</v>
      </c>
    </row>
    <row r="100" spans="1:9" s="139" customFormat="1" x14ac:dyDescent="0.25">
      <c r="A100" s="129">
        <v>4951</v>
      </c>
      <c r="B100" s="130">
        <v>43889.597442129627</v>
      </c>
      <c r="C100" s="131" t="s">
        <v>741</v>
      </c>
      <c r="D100" s="131" t="s">
        <v>315</v>
      </c>
      <c r="E100" s="131" t="s">
        <v>295</v>
      </c>
      <c r="F100" s="131" t="s">
        <v>545</v>
      </c>
      <c r="G100" s="131" t="s">
        <v>376</v>
      </c>
      <c r="H100" s="131" t="s">
        <v>546</v>
      </c>
      <c r="I100" s="132" t="s">
        <v>547</v>
      </c>
    </row>
    <row r="101" spans="1:9" x14ac:dyDescent="0.25">
      <c r="A101" s="129">
        <v>3659</v>
      </c>
      <c r="B101" s="130">
        <v>43900</v>
      </c>
      <c r="C101" s="134" t="s">
        <v>742</v>
      </c>
      <c r="D101" s="134" t="s">
        <v>315</v>
      </c>
      <c r="E101" s="134" t="s">
        <v>295</v>
      </c>
      <c r="F101" s="134" t="s">
        <v>529</v>
      </c>
      <c r="G101" s="134" t="s">
        <v>371</v>
      </c>
      <c r="H101" s="134" t="s">
        <v>530</v>
      </c>
      <c r="I101" s="135">
        <v>2105672640</v>
      </c>
    </row>
    <row r="102" spans="1:9" x14ac:dyDescent="0.25">
      <c r="A102" s="129">
        <v>42439</v>
      </c>
      <c r="B102" s="130">
        <v>43889.600601851853</v>
      </c>
      <c r="C102" s="131" t="s">
        <v>743</v>
      </c>
      <c r="D102" s="131" t="s">
        <v>315</v>
      </c>
      <c r="E102" s="131" t="s">
        <v>295</v>
      </c>
      <c r="F102" s="131" t="s">
        <v>545</v>
      </c>
      <c r="G102" s="131" t="s">
        <v>376</v>
      </c>
      <c r="H102" s="131" t="s">
        <v>546</v>
      </c>
      <c r="I102" s="132" t="s">
        <v>547</v>
      </c>
    </row>
    <row r="103" spans="1:9" s="139" customFormat="1" x14ac:dyDescent="0.25">
      <c r="A103" s="129">
        <v>25554</v>
      </c>
      <c r="B103" s="130">
        <v>43889.599224537036</v>
      </c>
      <c r="C103" s="131" t="s">
        <v>744</v>
      </c>
      <c r="D103" s="131" t="s">
        <v>315</v>
      </c>
      <c r="E103" s="131" t="s">
        <v>295</v>
      </c>
      <c r="F103" s="131" t="s">
        <v>545</v>
      </c>
      <c r="G103" s="131" t="s">
        <v>376</v>
      </c>
      <c r="H103" s="131" t="s">
        <v>546</v>
      </c>
      <c r="I103" s="132" t="s">
        <v>547</v>
      </c>
    </row>
    <row r="104" spans="1:9" x14ac:dyDescent="0.25">
      <c r="A104" s="129">
        <v>10019</v>
      </c>
      <c r="B104" s="130">
        <v>43892.52207175926</v>
      </c>
      <c r="C104" s="131" t="s">
        <v>626</v>
      </c>
      <c r="D104" s="131" t="s">
        <v>315</v>
      </c>
      <c r="E104" s="131" t="s">
        <v>295</v>
      </c>
      <c r="F104" s="131" t="s">
        <v>568</v>
      </c>
      <c r="G104" s="131" t="s">
        <v>337</v>
      </c>
      <c r="H104" s="131" t="s">
        <v>569</v>
      </c>
      <c r="I104" s="132">
        <v>2146486335</v>
      </c>
    </row>
    <row r="105" spans="1:9" x14ac:dyDescent="0.25">
      <c r="A105" s="129">
        <v>4952</v>
      </c>
      <c r="B105" s="130">
        <v>43893.421898148146</v>
      </c>
      <c r="C105" s="131" t="s">
        <v>324</v>
      </c>
      <c r="D105" s="131" t="s">
        <v>315</v>
      </c>
      <c r="E105" s="131" t="s">
        <v>295</v>
      </c>
      <c r="F105" s="131" t="s">
        <v>548</v>
      </c>
      <c r="G105" s="131" t="s">
        <v>376</v>
      </c>
      <c r="H105" s="131" t="s">
        <v>549</v>
      </c>
      <c r="I105" s="132">
        <v>4097729795</v>
      </c>
    </row>
    <row r="106" spans="1:9" x14ac:dyDescent="0.25">
      <c r="A106" s="129">
        <v>36273</v>
      </c>
      <c r="B106" s="130">
        <v>43888.583460648151</v>
      </c>
      <c r="C106" s="131" t="s">
        <v>72</v>
      </c>
      <c r="D106" s="131" t="s">
        <v>304</v>
      </c>
      <c r="E106" s="131" t="s">
        <v>295</v>
      </c>
      <c r="F106" s="131" t="s">
        <v>605</v>
      </c>
      <c r="G106" s="131" t="s">
        <v>343</v>
      </c>
      <c r="H106" s="131" t="s">
        <v>606</v>
      </c>
      <c r="I106" s="132" t="s">
        <v>607</v>
      </c>
    </row>
    <row r="107" spans="1:9" x14ac:dyDescent="0.25">
      <c r="A107" s="129">
        <v>23485</v>
      </c>
      <c r="B107" s="130">
        <v>43864.467245370368</v>
      </c>
      <c r="C107" s="134" t="s">
        <v>306</v>
      </c>
      <c r="D107" s="134" t="s">
        <v>305</v>
      </c>
      <c r="E107" s="134" t="s">
        <v>295</v>
      </c>
      <c r="F107" s="134" t="s">
        <v>595</v>
      </c>
      <c r="G107" s="134" t="s">
        <v>371</v>
      </c>
      <c r="H107" s="134" t="s">
        <v>596</v>
      </c>
      <c r="I107" s="135" t="s">
        <v>597</v>
      </c>
    </row>
    <row r="108" spans="1:9" x14ac:dyDescent="0.25">
      <c r="A108" s="129">
        <v>23582</v>
      </c>
      <c r="B108" s="130">
        <v>43889.463206018518</v>
      </c>
      <c r="C108" s="131" t="s">
        <v>745</v>
      </c>
      <c r="D108" s="131" t="s">
        <v>305</v>
      </c>
      <c r="E108" s="131" t="s">
        <v>295</v>
      </c>
      <c r="F108" s="131" t="s">
        <v>746</v>
      </c>
      <c r="G108" s="131" t="s">
        <v>343</v>
      </c>
      <c r="H108" s="131" t="s">
        <v>598</v>
      </c>
      <c r="I108" s="132">
        <v>4098823362</v>
      </c>
    </row>
    <row r="109" spans="1:9" x14ac:dyDescent="0.25">
      <c r="A109" s="129">
        <v>3634</v>
      </c>
      <c r="B109" s="130">
        <v>43886.715925925928</v>
      </c>
      <c r="C109" s="131" t="s">
        <v>320</v>
      </c>
      <c r="D109" s="131" t="s">
        <v>304</v>
      </c>
      <c r="E109" s="137" t="s">
        <v>293</v>
      </c>
      <c r="F109" s="131" t="s">
        <v>494</v>
      </c>
      <c r="G109" s="131" t="s">
        <v>495</v>
      </c>
      <c r="H109" s="131" t="s">
        <v>747</v>
      </c>
      <c r="I109" s="132" t="s">
        <v>496</v>
      </c>
    </row>
    <row r="110" spans="1:9" x14ac:dyDescent="0.25">
      <c r="A110" s="129">
        <v>3541</v>
      </c>
      <c r="B110" s="130">
        <v>43892.528402777774</v>
      </c>
      <c r="C110" s="131" t="s">
        <v>2</v>
      </c>
      <c r="D110" s="131" t="s">
        <v>296</v>
      </c>
      <c r="E110" s="131" t="s">
        <v>295</v>
      </c>
      <c r="F110" s="131" t="s">
        <v>346</v>
      </c>
      <c r="G110" s="131" t="s">
        <v>343</v>
      </c>
      <c r="H110" s="131" t="s">
        <v>347</v>
      </c>
      <c r="I110" s="132">
        <v>3254866748</v>
      </c>
    </row>
    <row r="111" spans="1:9" s="139" customFormat="1" x14ac:dyDescent="0.25">
      <c r="A111" s="138">
        <v>3581</v>
      </c>
      <c r="B111" s="133">
        <v>43878.555763888886</v>
      </c>
      <c r="C111" s="134" t="s">
        <v>3</v>
      </c>
      <c r="D111" s="134" t="s">
        <v>296</v>
      </c>
      <c r="E111" s="134" t="s">
        <v>295</v>
      </c>
      <c r="F111" s="134" t="s">
        <v>748</v>
      </c>
      <c r="G111" s="134" t="s">
        <v>343</v>
      </c>
      <c r="H111" s="134" t="s">
        <v>749</v>
      </c>
      <c r="I111" s="135">
        <v>4098807340</v>
      </c>
    </row>
    <row r="112" spans="1:9" x14ac:dyDescent="0.25">
      <c r="A112" s="129">
        <v>3592</v>
      </c>
      <c r="B112" s="130">
        <v>43864.46634259259</v>
      </c>
      <c r="C112" s="134" t="s">
        <v>4</v>
      </c>
      <c r="D112" s="134" t="s">
        <v>296</v>
      </c>
      <c r="E112" s="134" t="s">
        <v>295</v>
      </c>
      <c r="F112" s="134" t="s">
        <v>750</v>
      </c>
      <c r="G112" s="134" t="s">
        <v>343</v>
      </c>
      <c r="H112" s="134" t="s">
        <v>420</v>
      </c>
      <c r="I112" s="135">
        <v>9403974119</v>
      </c>
    </row>
    <row r="113" spans="1:9" x14ac:dyDescent="0.25">
      <c r="A113" s="129">
        <v>3630</v>
      </c>
      <c r="B113" s="130">
        <v>43892.741898148146</v>
      </c>
      <c r="C113" s="131" t="s">
        <v>5</v>
      </c>
      <c r="D113" s="131" t="s">
        <v>296</v>
      </c>
      <c r="E113" s="131" t="s">
        <v>295</v>
      </c>
      <c r="F113" s="131" t="s">
        <v>487</v>
      </c>
      <c r="G113" s="131" t="s">
        <v>751</v>
      </c>
      <c r="H113" s="131" t="s">
        <v>488</v>
      </c>
      <c r="I113" s="132" t="s">
        <v>752</v>
      </c>
    </row>
    <row r="114" spans="1:9" x14ac:dyDescent="0.25">
      <c r="A114" s="129">
        <v>3606</v>
      </c>
      <c r="B114" s="130">
        <v>43887.384641203702</v>
      </c>
      <c r="C114" s="131" t="s">
        <v>6</v>
      </c>
      <c r="D114" s="131" t="s">
        <v>296</v>
      </c>
      <c r="E114" s="137" t="s">
        <v>293</v>
      </c>
      <c r="F114" s="131" t="s">
        <v>447</v>
      </c>
      <c r="G114" s="131" t="s">
        <v>753</v>
      </c>
      <c r="H114" s="131" t="s">
        <v>448</v>
      </c>
      <c r="I114" s="132" t="s">
        <v>449</v>
      </c>
    </row>
    <row r="115" spans="1:9" x14ac:dyDescent="0.25">
      <c r="A115" s="129">
        <v>3624</v>
      </c>
      <c r="B115" s="130">
        <v>43886.436249999999</v>
      </c>
      <c r="C115" s="131" t="s">
        <v>314</v>
      </c>
      <c r="D115" s="131" t="s">
        <v>296</v>
      </c>
      <c r="E115" s="137" t="s">
        <v>293</v>
      </c>
      <c r="F115" s="131" t="s">
        <v>754</v>
      </c>
      <c r="G115" s="131" t="s">
        <v>755</v>
      </c>
      <c r="H115" s="131" t="s">
        <v>475</v>
      </c>
      <c r="I115" s="132">
        <v>9364683973</v>
      </c>
    </row>
    <row r="116" spans="1:9" x14ac:dyDescent="0.25">
      <c r="A116" s="129">
        <v>3625</v>
      </c>
      <c r="B116" s="130">
        <v>43889.450046296297</v>
      </c>
      <c r="C116" s="131" t="s">
        <v>8</v>
      </c>
      <c r="D116" s="131" t="s">
        <v>296</v>
      </c>
      <c r="E116" s="131" t="s">
        <v>295</v>
      </c>
      <c r="F116" s="131" t="s">
        <v>476</v>
      </c>
      <c r="G116" s="131" t="s">
        <v>343</v>
      </c>
      <c r="H116" s="131" t="s">
        <v>477</v>
      </c>
      <c r="I116" s="132">
        <v>4328378056</v>
      </c>
    </row>
    <row r="117" spans="1:9" x14ac:dyDescent="0.25">
      <c r="A117" s="129">
        <v>3631</v>
      </c>
      <c r="B117" s="130">
        <v>43889.465960648151</v>
      </c>
      <c r="C117" s="131" t="s">
        <v>9</v>
      </c>
      <c r="D117" s="131" t="s">
        <v>296</v>
      </c>
      <c r="E117" s="137" t="s">
        <v>293</v>
      </c>
      <c r="F117" s="131" t="s">
        <v>756</v>
      </c>
      <c r="G117" s="131" t="s">
        <v>757</v>
      </c>
      <c r="H117" s="131" t="s">
        <v>489</v>
      </c>
      <c r="I117" s="132" t="s">
        <v>490</v>
      </c>
    </row>
    <row r="118" spans="1:9" x14ac:dyDescent="0.25">
      <c r="A118" s="129">
        <v>42485</v>
      </c>
      <c r="B118" s="130">
        <v>43889.501354166663</v>
      </c>
      <c r="C118" s="131" t="s">
        <v>758</v>
      </c>
      <c r="D118" s="131" t="s">
        <v>296</v>
      </c>
      <c r="E118" s="137" t="s">
        <v>293</v>
      </c>
      <c r="F118" s="131" t="s">
        <v>759</v>
      </c>
      <c r="G118" s="131" t="s">
        <v>760</v>
      </c>
      <c r="H118" s="131" t="s">
        <v>761</v>
      </c>
      <c r="I118" s="132">
        <v>2107841320</v>
      </c>
    </row>
    <row r="119" spans="1:9" s="139" customFormat="1" x14ac:dyDescent="0.25">
      <c r="A119" s="129">
        <v>9651</v>
      </c>
      <c r="B119" s="133">
        <v>43865.3908912037</v>
      </c>
      <c r="C119" s="134" t="s">
        <v>10</v>
      </c>
      <c r="D119" s="134" t="s">
        <v>296</v>
      </c>
      <c r="E119" s="136" t="s">
        <v>293</v>
      </c>
      <c r="F119" s="134" t="s">
        <v>762</v>
      </c>
      <c r="G119" s="134" t="s">
        <v>343</v>
      </c>
      <c r="H119" s="134" t="s">
        <v>763</v>
      </c>
      <c r="I119" s="135" t="s">
        <v>560</v>
      </c>
    </row>
    <row r="120" spans="1:9" x14ac:dyDescent="0.25">
      <c r="A120" s="129">
        <v>3565</v>
      </c>
      <c r="B120" s="130">
        <v>43881</v>
      </c>
      <c r="C120" s="131" t="s">
        <v>764</v>
      </c>
      <c r="D120" s="131" t="s">
        <v>296</v>
      </c>
      <c r="E120" s="137" t="s">
        <v>293</v>
      </c>
      <c r="F120" s="131" t="s">
        <v>765</v>
      </c>
      <c r="G120" s="131" t="s">
        <v>343</v>
      </c>
      <c r="H120" s="131" t="s">
        <v>766</v>
      </c>
      <c r="I120" s="132" t="s">
        <v>767</v>
      </c>
    </row>
    <row r="121" spans="1:9" x14ac:dyDescent="0.25">
      <c r="A121" s="129">
        <v>3632</v>
      </c>
      <c r="B121" s="133">
        <v>43869.468599537038</v>
      </c>
      <c r="C121" s="134" t="s">
        <v>768</v>
      </c>
      <c r="D121" s="134" t="s">
        <v>296</v>
      </c>
      <c r="E121" s="134" t="s">
        <v>295</v>
      </c>
      <c r="F121" s="134" t="s">
        <v>491</v>
      </c>
      <c r="G121" s="134" t="s">
        <v>492</v>
      </c>
      <c r="H121" s="134" t="s">
        <v>493</v>
      </c>
      <c r="I121" s="135" t="s">
        <v>769</v>
      </c>
    </row>
    <row r="122" spans="1:9" x14ac:dyDescent="0.25">
      <c r="A122" s="129">
        <v>10298</v>
      </c>
      <c r="B122" s="133">
        <v>43869.46943287037</v>
      </c>
      <c r="C122" s="134" t="s">
        <v>770</v>
      </c>
      <c r="D122" s="134" t="s">
        <v>296</v>
      </c>
      <c r="E122" s="134" t="s">
        <v>295</v>
      </c>
      <c r="F122" s="134" t="s">
        <v>491</v>
      </c>
      <c r="G122" s="134" t="s">
        <v>492</v>
      </c>
      <c r="H122" t="s">
        <v>493</v>
      </c>
      <c r="I122" s="135" t="s">
        <v>769</v>
      </c>
    </row>
    <row r="123" spans="1:9" x14ac:dyDescent="0.25">
      <c r="A123" s="129">
        <v>29269</v>
      </c>
      <c r="B123" s="130">
        <v>43889.35527777778</v>
      </c>
      <c r="C123" s="131" t="s">
        <v>317</v>
      </c>
      <c r="D123" s="131" t="s">
        <v>296</v>
      </c>
      <c r="E123" s="131" t="s">
        <v>295</v>
      </c>
      <c r="F123" s="131" t="s">
        <v>600</v>
      </c>
      <c r="G123" s="131" t="s">
        <v>601</v>
      </c>
      <c r="H123" s="131" t="s">
        <v>602</v>
      </c>
      <c r="I123" s="132" t="s">
        <v>603</v>
      </c>
    </row>
    <row r="124" spans="1:9" x14ac:dyDescent="0.25">
      <c r="A124" s="129">
        <v>42295</v>
      </c>
      <c r="B124" s="130">
        <v>43889.458229166667</v>
      </c>
      <c r="C124" s="131" t="s">
        <v>316</v>
      </c>
      <c r="D124" s="131" t="s">
        <v>296</v>
      </c>
      <c r="E124" s="131" t="s">
        <v>295</v>
      </c>
      <c r="F124" s="131" t="s">
        <v>608</v>
      </c>
      <c r="G124" s="131" t="s">
        <v>609</v>
      </c>
      <c r="H124" s="131" t="s">
        <v>610</v>
      </c>
      <c r="I124" s="132" t="s">
        <v>611</v>
      </c>
    </row>
    <row r="125" spans="1:9" x14ac:dyDescent="0.25">
      <c r="A125" s="129">
        <v>11161</v>
      </c>
      <c r="B125" s="133">
        <v>43864.486388888887</v>
      </c>
      <c r="C125" s="134" t="s">
        <v>14</v>
      </c>
      <c r="D125" s="134" t="s">
        <v>296</v>
      </c>
      <c r="E125" s="136" t="s">
        <v>293</v>
      </c>
      <c r="F125" s="134" t="s">
        <v>579</v>
      </c>
      <c r="G125" s="134" t="s">
        <v>359</v>
      </c>
      <c r="H125" s="134" t="s">
        <v>580</v>
      </c>
      <c r="I125" s="135" t="s">
        <v>581</v>
      </c>
    </row>
    <row r="126" spans="1:9" x14ac:dyDescent="0.25">
      <c r="A126" s="138">
        <v>3639</v>
      </c>
      <c r="B126" s="133">
        <v>43875.709363425929</v>
      </c>
      <c r="C126" s="134" t="s">
        <v>15</v>
      </c>
      <c r="D126" s="134" t="s">
        <v>296</v>
      </c>
      <c r="E126" s="136" t="s">
        <v>293</v>
      </c>
      <c r="F126" s="134" t="s">
        <v>501</v>
      </c>
      <c r="G126" s="134" t="s">
        <v>371</v>
      </c>
      <c r="H126" s="134" t="s">
        <v>502</v>
      </c>
      <c r="I126" s="135" t="s">
        <v>503</v>
      </c>
    </row>
    <row r="127" spans="1:9" x14ac:dyDescent="0.25">
      <c r="A127" s="129">
        <v>3642</v>
      </c>
      <c r="B127" s="130">
        <v>43889.495995370373</v>
      </c>
      <c r="C127" s="131" t="s">
        <v>16</v>
      </c>
      <c r="D127" s="131" t="s">
        <v>296</v>
      </c>
      <c r="E127" s="137" t="s">
        <v>293</v>
      </c>
      <c r="F127" s="131" t="s">
        <v>771</v>
      </c>
      <c r="G127" s="131" t="s">
        <v>371</v>
      </c>
      <c r="H127" s="131" t="s">
        <v>505</v>
      </c>
      <c r="I127" s="132" t="s">
        <v>506</v>
      </c>
    </row>
    <row r="128" spans="1:9" x14ac:dyDescent="0.25">
      <c r="A128" s="138">
        <v>3615</v>
      </c>
      <c r="B128" s="133">
        <v>43880.383692129632</v>
      </c>
      <c r="C128" s="134" t="s">
        <v>321</v>
      </c>
      <c r="D128" s="134" t="s">
        <v>296</v>
      </c>
      <c r="E128" s="136" t="s">
        <v>293</v>
      </c>
      <c r="F128" s="134" t="s">
        <v>461</v>
      </c>
      <c r="G128" s="134" t="s">
        <v>772</v>
      </c>
      <c r="H128" s="134" t="s">
        <v>462</v>
      </c>
      <c r="I128" s="135">
        <v>5122453975</v>
      </c>
    </row>
    <row r="129" spans="1:9" x14ac:dyDescent="0.25">
      <c r="A129" s="129">
        <v>3644</v>
      </c>
      <c r="B129" s="133">
        <v>43865.497685185182</v>
      </c>
      <c r="C129" s="134" t="s">
        <v>17</v>
      </c>
      <c r="D129" s="134" t="s">
        <v>296</v>
      </c>
      <c r="E129" s="134" t="s">
        <v>295</v>
      </c>
      <c r="F129" s="134" t="s">
        <v>773</v>
      </c>
      <c r="G129" s="134" t="s">
        <v>774</v>
      </c>
      <c r="H129" s="134" t="s">
        <v>775</v>
      </c>
      <c r="I129" s="135">
        <v>8068347570</v>
      </c>
    </row>
    <row r="130" spans="1:9" x14ac:dyDescent="0.25">
      <c r="A130" s="129">
        <v>3646</v>
      </c>
      <c r="B130" s="133">
        <v>43865.44458333333</v>
      </c>
      <c r="C130" s="134" t="s">
        <v>18</v>
      </c>
      <c r="D130" s="134" t="s">
        <v>296</v>
      </c>
      <c r="E130" s="136" t="s">
        <v>293</v>
      </c>
      <c r="F130" s="134" t="s">
        <v>776</v>
      </c>
      <c r="G130" s="134" t="s">
        <v>446</v>
      </c>
      <c r="H130" s="134" t="s">
        <v>777</v>
      </c>
      <c r="I130" s="135" t="s">
        <v>778</v>
      </c>
    </row>
    <row r="131" spans="1:9" x14ac:dyDescent="0.25">
      <c r="A131" s="129">
        <v>3661</v>
      </c>
      <c r="B131" s="130">
        <v>43886.706817129627</v>
      </c>
      <c r="C131" s="131" t="s">
        <v>22</v>
      </c>
      <c r="D131" s="131" t="s">
        <v>296</v>
      </c>
      <c r="E131" s="137" t="s">
        <v>293</v>
      </c>
      <c r="F131" s="131" t="s">
        <v>531</v>
      </c>
      <c r="G131" s="131" t="s">
        <v>779</v>
      </c>
      <c r="H131" s="131" t="s">
        <v>532</v>
      </c>
      <c r="I131" s="132">
        <v>9157477315</v>
      </c>
    </row>
    <row r="132" spans="1:9" x14ac:dyDescent="0.25">
      <c r="A132" s="129">
        <v>3652</v>
      </c>
      <c r="B132" s="130">
        <v>43892.714780092596</v>
      </c>
      <c r="C132" s="131" t="s">
        <v>25</v>
      </c>
      <c r="D132" s="131" t="s">
        <v>296</v>
      </c>
      <c r="E132" s="137" t="s">
        <v>293</v>
      </c>
      <c r="F132" s="131" t="s">
        <v>616</v>
      </c>
      <c r="G132" s="131" t="s">
        <v>780</v>
      </c>
      <c r="H132" s="140" t="s">
        <v>781</v>
      </c>
      <c r="I132" s="132" t="s">
        <v>782</v>
      </c>
    </row>
    <row r="133" spans="1:9" x14ac:dyDescent="0.25">
      <c r="A133" s="129">
        <v>11711</v>
      </c>
      <c r="B133" s="133">
        <v>43874.442858796298</v>
      </c>
      <c r="C133" s="134" t="s">
        <v>26</v>
      </c>
      <c r="D133" s="134" t="s">
        <v>296</v>
      </c>
      <c r="E133" s="134" t="s">
        <v>295</v>
      </c>
      <c r="F133" s="134" t="s">
        <v>783</v>
      </c>
      <c r="G133" s="134" t="s">
        <v>784</v>
      </c>
      <c r="H133" s="134" t="s">
        <v>584</v>
      </c>
      <c r="I133" s="135" t="s">
        <v>585</v>
      </c>
    </row>
    <row r="134" spans="1:9" x14ac:dyDescent="0.25">
      <c r="A134" s="129">
        <v>12826</v>
      </c>
      <c r="B134" s="130">
        <v>43892.412638888891</v>
      </c>
      <c r="C134" s="131" t="s">
        <v>27</v>
      </c>
      <c r="D134" s="131" t="s">
        <v>296</v>
      </c>
      <c r="E134" s="137" t="s">
        <v>293</v>
      </c>
      <c r="F134" s="131" t="s">
        <v>589</v>
      </c>
      <c r="G134" s="131" t="s">
        <v>785</v>
      </c>
      <c r="H134" s="131" t="s">
        <v>590</v>
      </c>
      <c r="I134" s="132">
        <v>7132218162</v>
      </c>
    </row>
    <row r="135" spans="1:9" x14ac:dyDescent="0.25">
      <c r="A135" s="129">
        <v>13231</v>
      </c>
      <c r="B135" s="133">
        <v>43871.536030092589</v>
      </c>
      <c r="C135" s="134" t="s">
        <v>28</v>
      </c>
      <c r="D135" s="134" t="s">
        <v>296</v>
      </c>
      <c r="E135" s="134" t="s">
        <v>295</v>
      </c>
      <c r="F135" s="134" t="s">
        <v>591</v>
      </c>
      <c r="G135" s="134" t="s">
        <v>371</v>
      </c>
      <c r="H135" s="134" t="s">
        <v>592</v>
      </c>
      <c r="I135" s="135" t="s">
        <v>786</v>
      </c>
    </row>
    <row r="136" spans="1:9" x14ac:dyDescent="0.25">
      <c r="A136" s="129">
        <v>3594</v>
      </c>
      <c r="B136" s="130">
        <v>43887.389317129629</v>
      </c>
      <c r="C136" s="131" t="s">
        <v>29</v>
      </c>
      <c r="D136" s="131" t="s">
        <v>296</v>
      </c>
      <c r="E136" s="137" t="s">
        <v>293</v>
      </c>
      <c r="F136" s="131" t="s">
        <v>424</v>
      </c>
      <c r="G136" s="131" t="s">
        <v>425</v>
      </c>
      <c r="H136" s="131" t="s">
        <v>426</v>
      </c>
      <c r="I136" s="132" t="s">
        <v>427</v>
      </c>
    </row>
    <row r="137" spans="1:9" x14ac:dyDescent="0.25">
      <c r="A137" s="129">
        <v>42421</v>
      </c>
      <c r="B137" s="133">
        <v>43875.535868055558</v>
      </c>
      <c r="C137" s="134" t="s">
        <v>326</v>
      </c>
      <c r="D137" s="134" t="s">
        <v>296</v>
      </c>
      <c r="E137" s="136" t="s">
        <v>293</v>
      </c>
      <c r="F137" s="134" t="s">
        <v>787</v>
      </c>
      <c r="G137" s="134" t="s">
        <v>343</v>
      </c>
      <c r="H137" s="134" t="s">
        <v>612</v>
      </c>
      <c r="I137" s="135" t="s">
        <v>613</v>
      </c>
    </row>
    <row r="138" spans="1:9" x14ac:dyDescent="0.25">
      <c r="A138" s="129">
        <v>3656</v>
      </c>
      <c r="B138" s="130">
        <v>43886.434224537035</v>
      </c>
      <c r="C138" s="131" t="s">
        <v>322</v>
      </c>
      <c r="D138" s="131" t="s">
        <v>296</v>
      </c>
      <c r="E138" s="137" t="s">
        <v>293</v>
      </c>
      <c r="F138" s="131" t="s">
        <v>523</v>
      </c>
      <c r="G138" s="131" t="s">
        <v>784</v>
      </c>
      <c r="H138" s="140" t="s">
        <v>524</v>
      </c>
      <c r="I138" s="132" t="s">
        <v>525</v>
      </c>
    </row>
    <row r="139" spans="1:9" x14ac:dyDescent="0.25">
      <c r="A139" s="129">
        <v>3658</v>
      </c>
      <c r="B139" s="130">
        <v>43882</v>
      </c>
      <c r="C139" s="131" t="s">
        <v>526</v>
      </c>
      <c r="D139" s="131" t="s">
        <v>296</v>
      </c>
      <c r="E139" s="131" t="s">
        <v>295</v>
      </c>
      <c r="F139" s="131" t="s">
        <v>527</v>
      </c>
      <c r="G139" s="131" t="s">
        <v>446</v>
      </c>
      <c r="H139" s="131" t="s">
        <v>528</v>
      </c>
      <c r="I139" s="132" t="s">
        <v>614</v>
      </c>
    </row>
    <row r="140" spans="1:9" x14ac:dyDescent="0.25">
      <c r="A140" s="138">
        <v>9741</v>
      </c>
      <c r="B140" s="133">
        <v>43878.528425925928</v>
      </c>
      <c r="C140" s="134" t="s">
        <v>788</v>
      </c>
      <c r="D140" s="134" t="s">
        <v>296</v>
      </c>
      <c r="E140" s="136" t="s">
        <v>293</v>
      </c>
      <c r="F140" s="134" t="s">
        <v>561</v>
      </c>
      <c r="G140" s="134" t="s">
        <v>789</v>
      </c>
      <c r="H140" s="134" t="s">
        <v>562</v>
      </c>
      <c r="I140" s="135" t="s">
        <v>790</v>
      </c>
    </row>
    <row r="141" spans="1:9" x14ac:dyDescent="0.25">
      <c r="A141" s="138">
        <v>10115</v>
      </c>
      <c r="B141" s="133">
        <v>43879.630543981482</v>
      </c>
      <c r="C141" s="134" t="s">
        <v>791</v>
      </c>
      <c r="D141" s="134" t="s">
        <v>296</v>
      </c>
      <c r="E141" s="136" t="s">
        <v>293</v>
      </c>
      <c r="F141" s="134" t="s">
        <v>792</v>
      </c>
      <c r="G141" s="134" t="s">
        <v>793</v>
      </c>
      <c r="H141" s="134" t="s">
        <v>794</v>
      </c>
      <c r="I141" s="135" t="s">
        <v>795</v>
      </c>
    </row>
    <row r="142" spans="1:9" x14ac:dyDescent="0.25">
      <c r="A142" s="129">
        <v>11163</v>
      </c>
      <c r="B142" s="130">
        <v>43864.464120370372</v>
      </c>
      <c r="C142" s="134" t="s">
        <v>323</v>
      </c>
      <c r="D142" s="134" t="s">
        <v>296</v>
      </c>
      <c r="E142" s="136" t="s">
        <v>293</v>
      </c>
      <c r="F142" s="134" t="s">
        <v>796</v>
      </c>
      <c r="G142" s="134" t="s">
        <v>343</v>
      </c>
      <c r="H142" s="134" t="s">
        <v>582</v>
      </c>
      <c r="I142" s="135" t="s">
        <v>797</v>
      </c>
    </row>
    <row r="143" spans="1:9" x14ac:dyDescent="0.25">
      <c r="A143" s="129">
        <v>9930</v>
      </c>
      <c r="B143" s="130">
        <v>43886.66611111111</v>
      </c>
      <c r="C143" s="131" t="s">
        <v>798</v>
      </c>
      <c r="D143" s="131" t="s">
        <v>296</v>
      </c>
      <c r="E143" s="137" t="s">
        <v>293</v>
      </c>
      <c r="F143" s="131" t="s">
        <v>799</v>
      </c>
      <c r="G143" s="131" t="s">
        <v>800</v>
      </c>
      <c r="H143" s="131" t="s">
        <v>801</v>
      </c>
    </row>
    <row r="144" spans="1:9" x14ac:dyDescent="0.25">
      <c r="A144" s="129">
        <v>3599</v>
      </c>
      <c r="B144" s="133">
        <v>43865.352118055554</v>
      </c>
      <c r="C144" s="134" t="s">
        <v>802</v>
      </c>
      <c r="D144" s="134" t="s">
        <v>296</v>
      </c>
      <c r="E144" s="136" t="s">
        <v>293</v>
      </c>
      <c r="F144" s="134" t="s">
        <v>803</v>
      </c>
      <c r="G144" s="134" t="s">
        <v>804</v>
      </c>
      <c r="H144" t="s">
        <v>805</v>
      </c>
      <c r="I144" s="135" t="s">
        <v>806</v>
      </c>
    </row>
    <row r="145" spans="1:9" x14ac:dyDescent="0.25">
      <c r="A145" s="129">
        <v>3665</v>
      </c>
      <c r="B145" s="130">
        <v>43889.671238425923</v>
      </c>
      <c r="C145" s="131" t="s">
        <v>30</v>
      </c>
      <c r="D145" s="131" t="s">
        <v>296</v>
      </c>
      <c r="E145" s="137" t="s">
        <v>293</v>
      </c>
      <c r="F145" s="131" t="s">
        <v>538</v>
      </c>
      <c r="G145" s="131" t="s">
        <v>343</v>
      </c>
      <c r="H145" s="140" t="s">
        <v>539</v>
      </c>
      <c r="I145" s="132">
        <v>8066512061</v>
      </c>
    </row>
  </sheetData>
  <autoFilter ref="A1:I145" xr:uid="{E5620C3E-D2D7-4F68-89A4-47FEDF19806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Rule</vt:lpstr>
      <vt:lpstr>Calculation Data</vt:lpstr>
      <vt:lpstr>FY19 Data from FADS</vt:lpstr>
      <vt:lpstr>EFC CAP Data</vt:lpstr>
      <vt:lpstr>FY2020 WSMP Opt In Out Survey</vt:lpstr>
      <vt:lpstr>'FY2020 WSMP Opt In Out Survey'!DATA</vt:lpstr>
      <vt:lpstr>DATA_SOURCE</vt:lpstr>
      <vt:lpstr>'FY2020 WSMP Opt In Out Survey'!DATA2</vt:lpstr>
      <vt:lpstr>FY17Enrollment</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Reid, DeCha</dc:creator>
  <cp:lastModifiedBy>Johnson, Troyling</cp:lastModifiedBy>
  <cp:lastPrinted>2015-06-26T14:41:21Z</cp:lastPrinted>
  <dcterms:created xsi:type="dcterms:W3CDTF">2015-05-07T16:28:23Z</dcterms:created>
  <dcterms:modified xsi:type="dcterms:W3CDTF">2020-06-22T20:04:19Z</dcterms:modified>
</cp:coreProperties>
</file>