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29"/>
  <workbookPr/>
  <mc:AlternateContent xmlns:mc="http://schemas.openxmlformats.org/markup-compatibility/2006">
    <mc:Choice Requires="x15">
      <x15ac:absPath xmlns:x15ac="http://schemas.microsoft.com/office/spreadsheetml/2010/11/ac" url="H:\BF\SFA\FAS\Accounting\Allocations\Allocations_2022\FY22 Preliminary Allocation Spreadsheets Institution Copy\"/>
    </mc:Choice>
  </mc:AlternateContent>
  <xr:revisionPtr revIDLastSave="0" documentId="13_ncr:1_{78BE7925-5206-4D04-866D-291E7A4EB93A}" xr6:coauthVersionLast="45" xr6:coauthVersionMax="46" xr10:uidLastSave="{00000000-0000-0000-0000-000000000000}"/>
  <bookViews>
    <workbookView xWindow="-110" yWindow="-110" windowWidth="19420" windowHeight="10420" tabRatio="781" xr2:uid="{00000000-000D-0000-FFFF-FFFF00000000}"/>
  </bookViews>
  <sheets>
    <sheet name="Rule" sheetId="8" r:id="rId1"/>
    <sheet name="FY22-23 Biennium Approp" sheetId="5" r:id="rId2"/>
    <sheet name="Calculation Data" sheetId="1" state="hidden" r:id="rId3"/>
    <sheet name="Calc Data Round-Down" sheetId="15" r:id="rId4"/>
    <sheet name="FY20 Data from FADS" sheetId="4" r:id="rId5"/>
    <sheet name="EFC CAP Data" sheetId="14" r:id="rId6"/>
    <sheet name="FY2022 WSMP Opt In Out Survey" sheetId="13" r:id="rId7"/>
  </sheets>
  <externalReferences>
    <externalReference r:id="rId8"/>
  </externalReferences>
  <definedNames>
    <definedName name="_xlnm._FilterDatabase" localSheetId="3" hidden="1">'Calc Data Round-Down'!$A$5:$K$165</definedName>
    <definedName name="_xlnm._FilterDatabase" localSheetId="2" hidden="1">'Calculation Data'!$A$6:$K$166</definedName>
    <definedName name="_xlnm._FilterDatabase" localSheetId="6" hidden="1">'FY2022 WSMP Opt In Out Survey'!$A$1:$D$145</definedName>
    <definedName name="DATA" localSheetId="6">'FY2022 WSMP Opt In Out Survey'!$B$1:$D$132</definedName>
    <definedName name="DATA_SOURCE">'FY2022 WSMP Opt In Out Survey'!$1:$1048576</definedName>
    <definedName name="DATA2" localSheetId="6">'FY2022 WSMP Opt In Out Survey'!$A:$D</definedName>
    <definedName name="DATA2">'[1]Data Source'!$A:$M</definedName>
    <definedName name="FY20Enrollment">'FY20 Data from FADS'!$A$3:$F$148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64" i="15" l="1"/>
  <c r="C161" i="15"/>
  <c r="C160" i="15"/>
  <c r="C159" i="15"/>
  <c r="C158" i="15"/>
  <c r="C157" i="15"/>
  <c r="C156" i="15"/>
  <c r="C155" i="15"/>
  <c r="C154" i="15"/>
  <c r="C153" i="15"/>
  <c r="C152" i="15"/>
  <c r="C151" i="15"/>
  <c r="C150" i="15"/>
  <c r="C149" i="15"/>
  <c r="C148" i="15"/>
  <c r="C147" i="15"/>
  <c r="C146" i="15"/>
  <c r="C145" i="15"/>
  <c r="C144" i="15"/>
  <c r="C143" i="15"/>
  <c r="C142" i="15"/>
  <c r="C141" i="15"/>
  <c r="C140" i="15"/>
  <c r="C139" i="15"/>
  <c r="C138" i="15"/>
  <c r="C137" i="15"/>
  <c r="C136" i="15"/>
  <c r="C135" i="15"/>
  <c r="C134" i="15"/>
  <c r="C133" i="15"/>
  <c r="C132" i="15"/>
  <c r="C131" i="15"/>
  <c r="C130" i="15"/>
  <c r="C129" i="15"/>
  <c r="C128" i="15"/>
  <c r="C127" i="15"/>
  <c r="C126" i="15"/>
  <c r="C125" i="15"/>
  <c r="C124" i="15"/>
  <c r="C121" i="15"/>
  <c r="C118" i="15"/>
  <c r="C115" i="15"/>
  <c r="C114" i="15"/>
  <c r="C113" i="15"/>
  <c r="C110" i="15"/>
  <c r="C109" i="15"/>
  <c r="C108" i="15"/>
  <c r="C107" i="15"/>
  <c r="C106" i="15"/>
  <c r="C105" i="15"/>
  <c r="C104" i="15"/>
  <c r="C103" i="15"/>
  <c r="C102" i="15"/>
  <c r="C101" i="15"/>
  <c r="C100" i="15"/>
  <c r="C99" i="15"/>
  <c r="C98" i="15"/>
  <c r="C97" i="15"/>
  <c r="C96" i="15"/>
  <c r="C95" i="15"/>
  <c r="C94" i="15"/>
  <c r="C93" i="15"/>
  <c r="C92" i="15"/>
  <c r="C91" i="15"/>
  <c r="C90" i="15"/>
  <c r="C89" i="15"/>
  <c r="C88" i="15"/>
  <c r="C87" i="15"/>
  <c r="C86" i="15"/>
  <c r="C85" i="15"/>
  <c r="C84" i="15"/>
  <c r="C83" i="15"/>
  <c r="C82" i="15"/>
  <c r="C81" i="15"/>
  <c r="C80" i="15"/>
  <c r="C79" i="15"/>
  <c r="C78" i="15"/>
  <c r="C77" i="15"/>
  <c r="C76" i="15"/>
  <c r="C75" i="15"/>
  <c r="C74" i="15"/>
  <c r="C73" i="15"/>
  <c r="C72" i="15"/>
  <c r="C71" i="15"/>
  <c r="C70" i="15"/>
  <c r="C69" i="15"/>
  <c r="C68" i="15"/>
  <c r="C67" i="15"/>
  <c r="C66" i="15"/>
  <c r="C65" i="15"/>
  <c r="C64" i="15"/>
  <c r="C63" i="15"/>
  <c r="C62" i="15"/>
  <c r="C61" i="15"/>
  <c r="C60" i="15"/>
  <c r="C59" i="15"/>
  <c r="C58" i="15"/>
  <c r="C57" i="15"/>
  <c r="C54" i="15"/>
  <c r="C53" i="15"/>
  <c r="C52" i="15"/>
  <c r="C51" i="15"/>
  <c r="C50" i="15"/>
  <c r="C49" i="15"/>
  <c r="C48" i="15"/>
  <c r="C47" i="15"/>
  <c r="C46" i="15"/>
  <c r="C45" i="15"/>
  <c r="C8" i="15"/>
  <c r="C9" i="15"/>
  <c r="C10" i="15"/>
  <c r="C11" i="15"/>
  <c r="C12" i="15"/>
  <c r="C13" i="15"/>
  <c r="C14" i="15"/>
  <c r="C15" i="15"/>
  <c r="C16" i="15"/>
  <c r="C17" i="15"/>
  <c r="C18" i="15"/>
  <c r="C19" i="15"/>
  <c r="C20" i="15"/>
  <c r="C21" i="15"/>
  <c r="C22" i="15"/>
  <c r="C23" i="15"/>
  <c r="C24" i="15"/>
  <c r="C25" i="15"/>
  <c r="C26" i="15"/>
  <c r="C27" i="15"/>
  <c r="C28" i="15"/>
  <c r="C29" i="15"/>
  <c r="C30" i="15"/>
  <c r="C31" i="15"/>
  <c r="C32" i="15"/>
  <c r="C33" i="15"/>
  <c r="C34" i="15"/>
  <c r="C35" i="15"/>
  <c r="C36" i="15"/>
  <c r="C37" i="15"/>
  <c r="C38" i="15"/>
  <c r="C39" i="15"/>
  <c r="C40" i="15"/>
  <c r="C41" i="15"/>
  <c r="C42" i="15"/>
  <c r="C7" i="15"/>
  <c r="K63" i="14"/>
  <c r="F63" i="14"/>
  <c r="F62" i="14"/>
  <c r="K62" i="14" s="1"/>
  <c r="K61" i="14"/>
  <c r="F61" i="14"/>
  <c r="F60" i="14"/>
  <c r="K60" i="14" s="1"/>
  <c r="K59" i="14"/>
  <c r="F59" i="14"/>
  <c r="F58" i="14"/>
  <c r="K58" i="14" s="1"/>
  <c r="K57" i="14"/>
  <c r="F57" i="14"/>
  <c r="F56" i="14"/>
  <c r="K56" i="14" s="1"/>
  <c r="K55" i="14"/>
  <c r="F55" i="14"/>
  <c r="F54" i="14"/>
  <c r="K54" i="14" s="1"/>
  <c r="K53" i="14"/>
  <c r="F53" i="14"/>
  <c r="F52" i="14"/>
  <c r="K52" i="14" s="1"/>
  <c r="K51" i="14"/>
  <c r="F51" i="14"/>
  <c r="F50" i="14"/>
  <c r="K50" i="14" s="1"/>
  <c r="K49" i="14"/>
  <c r="F49" i="14"/>
  <c r="F48" i="14"/>
  <c r="K48" i="14" s="1"/>
  <c r="K47" i="14"/>
  <c r="F47" i="14"/>
  <c r="F46" i="14"/>
  <c r="K46" i="14" s="1"/>
  <c r="K45" i="14"/>
  <c r="F45" i="14"/>
  <c r="F44" i="14"/>
  <c r="K44" i="14" s="1"/>
  <c r="K43" i="14"/>
  <c r="F43" i="14"/>
  <c r="F42" i="14"/>
  <c r="K42" i="14" s="1"/>
  <c r="K41" i="14"/>
  <c r="F41" i="14"/>
  <c r="F40" i="14"/>
  <c r="K40" i="14" s="1"/>
  <c r="K39" i="14"/>
  <c r="F39" i="14"/>
  <c r="F38" i="14"/>
  <c r="K38" i="14" s="1"/>
  <c r="K37" i="14"/>
  <c r="F37" i="14"/>
  <c r="F36" i="14"/>
  <c r="K36" i="14" s="1"/>
  <c r="K35" i="14"/>
  <c r="F35" i="14"/>
  <c r="F34" i="14"/>
  <c r="K34" i="14" s="1"/>
  <c r="K33" i="14"/>
  <c r="F33" i="14"/>
  <c r="F32" i="14"/>
  <c r="K32" i="14" s="1"/>
  <c r="K31" i="14"/>
  <c r="F31" i="14"/>
  <c r="F30" i="14"/>
  <c r="K30" i="14" s="1"/>
  <c r="K29" i="14"/>
  <c r="F29" i="14"/>
  <c r="F28" i="14"/>
  <c r="K28" i="14" s="1"/>
  <c r="K27" i="14"/>
  <c r="F27" i="14"/>
  <c r="F26" i="14"/>
  <c r="K26" i="14" s="1"/>
  <c r="K25" i="14"/>
  <c r="F25" i="14"/>
  <c r="F24" i="14"/>
  <c r="K24" i="14" s="1"/>
  <c r="K23" i="14"/>
  <c r="F23" i="14"/>
  <c r="F22" i="14"/>
  <c r="K22" i="14" s="1"/>
  <c r="K21" i="14"/>
  <c r="F21" i="14"/>
  <c r="F20" i="14"/>
  <c r="K20" i="14" s="1"/>
  <c r="K19" i="14"/>
  <c r="F19" i="14"/>
  <c r="F18" i="14"/>
  <c r="K18" i="14" s="1"/>
  <c r="K17" i="14"/>
  <c r="F17" i="14"/>
  <c r="F16" i="14"/>
  <c r="K16" i="14" s="1"/>
  <c r="K15" i="14"/>
  <c r="F15" i="14"/>
  <c r="F14" i="14"/>
  <c r="K14" i="14" s="1"/>
  <c r="K13" i="14"/>
  <c r="F13" i="14"/>
  <c r="F12" i="14"/>
  <c r="K12" i="14" s="1"/>
  <c r="K11" i="14"/>
  <c r="F11" i="14"/>
  <c r="F10" i="14"/>
  <c r="K10" i="14" s="1"/>
  <c r="J7" i="14"/>
  <c r="I7" i="14"/>
  <c r="H7" i="14"/>
  <c r="G7" i="14"/>
  <c r="F7" i="14"/>
  <c r="E7" i="14"/>
  <c r="D7" i="14"/>
  <c r="J6" i="14"/>
  <c r="I6" i="14"/>
  <c r="H6" i="14"/>
  <c r="G6" i="14"/>
  <c r="F6" i="14"/>
  <c r="E6" i="14"/>
  <c r="D6" i="14"/>
  <c r="K7" i="14" l="1"/>
  <c r="K6" i="14"/>
  <c r="F164" i="15"/>
  <c r="F165" i="15" s="1"/>
  <c r="E161" i="15"/>
  <c r="D160" i="15"/>
  <c r="E159" i="15"/>
  <c r="D158" i="15"/>
  <c r="E157" i="15"/>
  <c r="F155" i="15"/>
  <c r="F154" i="15"/>
  <c r="E153" i="15"/>
  <c r="D152" i="15"/>
  <c r="D151" i="15"/>
  <c r="D150" i="15"/>
  <c r="E149" i="15"/>
  <c r="F147" i="15"/>
  <c r="F146" i="15"/>
  <c r="E145" i="15"/>
  <c r="D144" i="15"/>
  <c r="F143" i="15"/>
  <c r="D142" i="15"/>
  <c r="E141" i="15"/>
  <c r="D139" i="15"/>
  <c r="E138" i="15"/>
  <c r="E137" i="15"/>
  <c r="D136" i="15"/>
  <c r="F135" i="15"/>
  <c r="D134" i="15"/>
  <c r="E133" i="15"/>
  <c r="F131" i="15"/>
  <c r="E129" i="15"/>
  <c r="F128" i="15"/>
  <c r="F127" i="15"/>
  <c r="D126" i="15"/>
  <c r="E125" i="15"/>
  <c r="D121" i="15"/>
  <c r="D122" i="15" s="1"/>
  <c r="E118" i="15"/>
  <c r="E119" i="15" s="1"/>
  <c r="E115" i="15"/>
  <c r="F114" i="15"/>
  <c r="F113" i="15"/>
  <c r="D110" i="15"/>
  <c r="E109" i="15"/>
  <c r="F108" i="15"/>
  <c r="F107" i="15"/>
  <c r="D106" i="15"/>
  <c r="E105" i="15"/>
  <c r="F104" i="15"/>
  <c r="F103" i="15"/>
  <c r="D102" i="15"/>
  <c r="E101" i="15"/>
  <c r="F100" i="15"/>
  <c r="F99" i="15"/>
  <c r="D98" i="15"/>
  <c r="E97" i="15"/>
  <c r="F96" i="15"/>
  <c r="E95" i="15"/>
  <c r="D94" i="15"/>
  <c r="E93" i="15"/>
  <c r="F92" i="15"/>
  <c r="E91" i="15"/>
  <c r="D90" i="15"/>
  <c r="E89" i="15"/>
  <c r="F88" i="15"/>
  <c r="F87" i="15"/>
  <c r="D86" i="15"/>
  <c r="E85" i="15"/>
  <c r="F84" i="15"/>
  <c r="F83" i="15"/>
  <c r="D82" i="15"/>
  <c r="E81" i="15"/>
  <c r="F80" i="15"/>
  <c r="F79" i="15"/>
  <c r="E78" i="15"/>
  <c r="F77" i="15"/>
  <c r="F76" i="15"/>
  <c r="E75" i="15"/>
  <c r="F74" i="15"/>
  <c r="F71" i="15"/>
  <c r="D70" i="15"/>
  <c r="D69" i="15"/>
  <c r="F68" i="15"/>
  <c r="E67" i="15"/>
  <c r="F66" i="15"/>
  <c r="E65" i="15"/>
  <c r="F64" i="15"/>
  <c r="F63" i="15"/>
  <c r="D62" i="15"/>
  <c r="F61" i="15"/>
  <c r="E60" i="15"/>
  <c r="E59" i="15"/>
  <c r="E57" i="15"/>
  <c r="F54" i="15"/>
  <c r="F53" i="15"/>
  <c r="D52" i="15"/>
  <c r="F51" i="15"/>
  <c r="E50" i="15"/>
  <c r="E49" i="15"/>
  <c r="E48" i="15"/>
  <c r="E47" i="15"/>
  <c r="F46" i="15"/>
  <c r="F45" i="15"/>
  <c r="D42" i="15"/>
  <c r="F41" i="15"/>
  <c r="D40" i="15"/>
  <c r="E39" i="15"/>
  <c r="E38" i="15"/>
  <c r="E37" i="15"/>
  <c r="F36" i="15"/>
  <c r="E35" i="15"/>
  <c r="D34" i="15"/>
  <c r="E33" i="15"/>
  <c r="D32" i="15"/>
  <c r="E31" i="15"/>
  <c r="F30" i="15"/>
  <c r="F29" i="15"/>
  <c r="F28" i="15"/>
  <c r="F27" i="15"/>
  <c r="D26" i="15"/>
  <c r="F25" i="15"/>
  <c r="F24" i="15"/>
  <c r="E23" i="15"/>
  <c r="F22" i="15"/>
  <c r="F21" i="15"/>
  <c r="F19" i="15"/>
  <c r="D18" i="15"/>
  <c r="F17" i="15"/>
  <c r="F16" i="15"/>
  <c r="E15" i="15"/>
  <c r="F14" i="15"/>
  <c r="D13" i="15"/>
  <c r="E11" i="15"/>
  <c r="D10" i="15"/>
  <c r="F9" i="15"/>
  <c r="E7" i="15"/>
  <c r="C3" i="1"/>
  <c r="D78" i="15" l="1"/>
  <c r="D108" i="15"/>
  <c r="D135" i="15"/>
  <c r="E143" i="15"/>
  <c r="G143" i="15" s="1"/>
  <c r="H143" i="15" s="1"/>
  <c r="F91" i="15"/>
  <c r="G91" i="15" s="1"/>
  <c r="H91" i="15" s="1"/>
  <c r="E26" i="15"/>
  <c r="E135" i="15"/>
  <c r="G135" i="15" s="1"/>
  <c r="H135" i="15" s="1"/>
  <c r="D95" i="15"/>
  <c r="F95" i="15"/>
  <c r="G95" i="15" s="1"/>
  <c r="H95" i="15" s="1"/>
  <c r="D109" i="15"/>
  <c r="F150" i="15"/>
  <c r="D25" i="15"/>
  <c r="F133" i="15"/>
  <c r="G133" i="15" s="1"/>
  <c r="H133" i="15" s="1"/>
  <c r="F145" i="15"/>
  <c r="G145" i="15" s="1"/>
  <c r="H145" i="15" s="1"/>
  <c r="E9" i="15"/>
  <c r="G9" i="15" s="1"/>
  <c r="H9" i="15" s="1"/>
  <c r="E77" i="15"/>
  <c r="G77" i="15" s="1"/>
  <c r="H77" i="15" s="1"/>
  <c r="E139" i="15"/>
  <c r="D33" i="15"/>
  <c r="E30" i="15"/>
  <c r="G30" i="15" s="1"/>
  <c r="H30" i="15" s="1"/>
  <c r="F139" i="15"/>
  <c r="F11" i="15"/>
  <c r="G11" i="15" s="1"/>
  <c r="H11" i="15" s="1"/>
  <c r="F78" i="15"/>
  <c r="G78" i="15" s="1"/>
  <c r="H78" i="15" s="1"/>
  <c r="D91" i="15"/>
  <c r="D125" i="15"/>
  <c r="F142" i="15"/>
  <c r="E147" i="15"/>
  <c r="G147" i="15" s="1"/>
  <c r="H147" i="15" s="1"/>
  <c r="D61" i="15"/>
  <c r="E68" i="15"/>
  <c r="G68" i="15" s="1"/>
  <c r="H68" i="15" s="1"/>
  <c r="E80" i="15"/>
  <c r="G80" i="15" s="1"/>
  <c r="H80" i="15" s="1"/>
  <c r="E87" i="15"/>
  <c r="G87" i="15" s="1"/>
  <c r="H87" i="15" s="1"/>
  <c r="D92" i="15"/>
  <c r="F125" i="15"/>
  <c r="G125" i="15" s="1"/>
  <c r="H125" i="15" s="1"/>
  <c r="E154" i="15"/>
  <c r="G154" i="15" s="1"/>
  <c r="H154" i="15" s="1"/>
  <c r="D7" i="15"/>
  <c r="E10" i="15"/>
  <c r="E22" i="15"/>
  <c r="G22" i="15" s="1"/>
  <c r="H22" i="15" s="1"/>
  <c r="E34" i="15"/>
  <c r="F39" i="15"/>
  <c r="G39" i="15" s="1"/>
  <c r="H39" i="15" s="1"/>
  <c r="D45" i="15"/>
  <c r="F101" i="15"/>
  <c r="G101" i="15" s="1"/>
  <c r="H101" i="15" s="1"/>
  <c r="E152" i="15"/>
  <c r="F7" i="15"/>
  <c r="G7" i="15" s="1"/>
  <c r="F10" i="15"/>
  <c r="D31" i="15"/>
  <c r="E45" i="15"/>
  <c r="G45" i="15" s="1"/>
  <c r="D93" i="15"/>
  <c r="E96" i="15"/>
  <c r="G96" i="15" s="1"/>
  <c r="H96" i="15" s="1"/>
  <c r="D107" i="15"/>
  <c r="E121" i="15"/>
  <c r="E122" i="15" s="1"/>
  <c r="D127" i="15"/>
  <c r="D131" i="15"/>
  <c r="E134" i="15"/>
  <c r="F141" i="15"/>
  <c r="G141" i="15" s="1"/>
  <c r="H141" i="15" s="1"/>
  <c r="E144" i="15"/>
  <c r="D141" i="15"/>
  <c r="D59" i="15"/>
  <c r="E69" i="15"/>
  <c r="D75" i="15"/>
  <c r="D23" i="15"/>
  <c r="D28" i="15"/>
  <c r="F31" i="15"/>
  <c r="G31" i="15" s="1"/>
  <c r="H31" i="15" s="1"/>
  <c r="D35" i="15"/>
  <c r="E40" i="15"/>
  <c r="F59" i="15"/>
  <c r="G59" i="15" s="1"/>
  <c r="H59" i="15" s="1"/>
  <c r="E64" i="15"/>
  <c r="G64" i="15" s="1"/>
  <c r="H64" i="15" s="1"/>
  <c r="F69" i="15"/>
  <c r="F75" i="15"/>
  <c r="G75" i="15" s="1"/>
  <c r="H75" i="15" s="1"/>
  <c r="D79" i="15"/>
  <c r="F93" i="15"/>
  <c r="G93" i="15" s="1"/>
  <c r="H93" i="15" s="1"/>
  <c r="E107" i="15"/>
  <c r="G107" i="15" s="1"/>
  <c r="H107" i="15" s="1"/>
  <c r="F121" i="15"/>
  <c r="F122" i="15" s="1"/>
  <c r="E127" i="15"/>
  <c r="G127" i="15" s="1"/>
  <c r="H127" i="15" s="1"/>
  <c r="E131" i="15"/>
  <c r="G131" i="15" s="1"/>
  <c r="H131" i="15" s="1"/>
  <c r="F134" i="15"/>
  <c r="D149" i="15"/>
  <c r="D153" i="15"/>
  <c r="E28" i="15"/>
  <c r="G28" i="15" s="1"/>
  <c r="H28" i="15" s="1"/>
  <c r="F35" i="15"/>
  <c r="G35" i="15" s="1"/>
  <c r="H35" i="15" s="1"/>
  <c r="F85" i="15"/>
  <c r="G85" i="15" s="1"/>
  <c r="H85" i="15" s="1"/>
  <c r="D97" i="15"/>
  <c r="D103" i="15"/>
  <c r="E142" i="15"/>
  <c r="D145" i="15"/>
  <c r="F153" i="15"/>
  <c r="G153" i="15" s="1"/>
  <c r="H153" i="15" s="1"/>
  <c r="I153" i="15" s="1"/>
  <c r="D159" i="15"/>
  <c r="D9" i="15"/>
  <c r="D19" i="15"/>
  <c r="D41" i="15"/>
  <c r="E46" i="15"/>
  <c r="G46" i="15" s="1"/>
  <c r="H46" i="15" s="1"/>
  <c r="E103" i="15"/>
  <c r="G103" i="15" s="1"/>
  <c r="H103" i="15" s="1"/>
  <c r="F115" i="15"/>
  <c r="G115" i="15" s="1"/>
  <c r="H115" i="15" s="1"/>
  <c r="F159" i="15"/>
  <c r="G159" i="15" s="1"/>
  <c r="H159" i="15" s="1"/>
  <c r="D30" i="15"/>
  <c r="F33" i="15"/>
  <c r="G33" i="15" s="1"/>
  <c r="H33" i="15" s="1"/>
  <c r="F42" i="15"/>
  <c r="D57" i="15"/>
  <c r="E61" i="15"/>
  <c r="G61" i="15" s="1"/>
  <c r="H61" i="15" s="1"/>
  <c r="D81" i="15"/>
  <c r="D87" i="15"/>
  <c r="F129" i="15"/>
  <c r="G129" i="15" s="1"/>
  <c r="H129" i="15" s="1"/>
  <c r="D133" i="15"/>
  <c r="D143" i="15"/>
  <c r="E151" i="15"/>
  <c r="D17" i="15"/>
  <c r="E19" i="15"/>
  <c r="G19" i="15" s="1"/>
  <c r="H19" i="15" s="1"/>
  <c r="F23" i="15"/>
  <c r="G23" i="15" s="1"/>
  <c r="H23" i="15" s="1"/>
  <c r="F26" i="15"/>
  <c r="D47" i="15"/>
  <c r="D53" i="15"/>
  <c r="D67" i="15"/>
  <c r="E76" i="15"/>
  <c r="G76" i="15" s="1"/>
  <c r="H76" i="15" s="1"/>
  <c r="D84" i="15"/>
  <c r="F97" i="15"/>
  <c r="G97" i="15" s="1"/>
  <c r="H97" i="15" s="1"/>
  <c r="D100" i="15"/>
  <c r="F109" i="15"/>
  <c r="G109" i="15" s="1"/>
  <c r="H109" i="15" s="1"/>
  <c r="E146" i="15"/>
  <c r="G146" i="15" s="1"/>
  <c r="H146" i="15" s="1"/>
  <c r="F149" i="15"/>
  <c r="G149" i="15" s="1"/>
  <c r="H149" i="15" s="1"/>
  <c r="F151" i="15"/>
  <c r="E158" i="15"/>
  <c r="E17" i="15"/>
  <c r="G17" i="15" s="1"/>
  <c r="H17" i="15" s="1"/>
  <c r="E53" i="15"/>
  <c r="G53" i="15" s="1"/>
  <c r="H53" i="15" s="1"/>
  <c r="F67" i="15"/>
  <c r="G67" i="15" s="1"/>
  <c r="H67" i="15" s="1"/>
  <c r="D155" i="15"/>
  <c r="F158" i="15"/>
  <c r="E160" i="15"/>
  <c r="E14" i="15"/>
  <c r="G14" i="15" s="1"/>
  <c r="H14" i="15" s="1"/>
  <c r="D27" i="15"/>
  <c r="D29" i="15"/>
  <c r="D37" i="15"/>
  <c r="D51" i="15"/>
  <c r="F62" i="15"/>
  <c r="E70" i="15"/>
  <c r="E74" i="15"/>
  <c r="G74" i="15" s="1"/>
  <c r="H74" i="15" s="1"/>
  <c r="D77" i="15"/>
  <c r="D85" i="15"/>
  <c r="E88" i="15"/>
  <c r="G88" i="15" s="1"/>
  <c r="H88" i="15" s="1"/>
  <c r="D101" i="15"/>
  <c r="E104" i="15"/>
  <c r="G104" i="15" s="1"/>
  <c r="H104" i="15" s="1"/>
  <c r="E110" i="15"/>
  <c r="E136" i="15"/>
  <c r="D147" i="15"/>
  <c r="E150" i="15"/>
  <c r="E155" i="15"/>
  <c r="G155" i="15" s="1"/>
  <c r="H155" i="15" s="1"/>
  <c r="E29" i="15"/>
  <c r="G29" i="15" s="1"/>
  <c r="H29" i="15" s="1"/>
  <c r="D161" i="15"/>
  <c r="E27" i="15"/>
  <c r="G27" i="15" s="1"/>
  <c r="H27" i="15" s="1"/>
  <c r="E51" i="15"/>
  <c r="G51" i="15" s="1"/>
  <c r="H51" i="15" s="1"/>
  <c r="D11" i="15"/>
  <c r="D15" i="15"/>
  <c r="E18" i="15"/>
  <c r="E25" i="15"/>
  <c r="G25" i="15" s="1"/>
  <c r="H25" i="15" s="1"/>
  <c r="E32" i="15"/>
  <c r="F34" i="15"/>
  <c r="E41" i="15"/>
  <c r="G41" i="15" s="1"/>
  <c r="H41" i="15" s="1"/>
  <c r="D49" i="15"/>
  <c r="D54" i="15"/>
  <c r="D63" i="15"/>
  <c r="D71" i="15"/>
  <c r="E79" i="15"/>
  <c r="G79" i="15" s="1"/>
  <c r="H79" i="15" s="1"/>
  <c r="D83" i="15"/>
  <c r="D89" i="15"/>
  <c r="D99" i="15"/>
  <c r="D105" i="15"/>
  <c r="D113" i="15"/>
  <c r="D137" i="15"/>
  <c r="F161" i="15"/>
  <c r="G161" i="15" s="1"/>
  <c r="H161" i="15" s="1"/>
  <c r="F15" i="15"/>
  <c r="G15" i="15" s="1"/>
  <c r="H15" i="15" s="1"/>
  <c r="F18" i="15"/>
  <c r="F32" i="15"/>
  <c r="D39" i="15"/>
  <c r="D46" i="15"/>
  <c r="F49" i="15"/>
  <c r="G49" i="15" s="1"/>
  <c r="H49" i="15" s="1"/>
  <c r="E63" i="15"/>
  <c r="G63" i="15" s="1"/>
  <c r="H63" i="15" s="1"/>
  <c r="E66" i="15"/>
  <c r="G66" i="15" s="1"/>
  <c r="H66" i="15" s="1"/>
  <c r="E71" i="15"/>
  <c r="G71" i="15" s="1"/>
  <c r="H71" i="15" s="1"/>
  <c r="E83" i="15"/>
  <c r="G83" i="15" s="1"/>
  <c r="H83" i="15" s="1"/>
  <c r="E99" i="15"/>
  <c r="G99" i="15" s="1"/>
  <c r="H99" i="15" s="1"/>
  <c r="F105" i="15"/>
  <c r="G105" i="15" s="1"/>
  <c r="H105" i="15" s="1"/>
  <c r="E113" i="15"/>
  <c r="G113" i="15" s="1"/>
  <c r="F137" i="15"/>
  <c r="G137" i="15" s="1"/>
  <c r="H137" i="15" s="1"/>
  <c r="F157" i="15"/>
  <c r="G157" i="15" s="1"/>
  <c r="H157" i="15" s="1"/>
  <c r="E164" i="15"/>
  <c r="G164" i="15" s="1"/>
  <c r="G165" i="15" s="1"/>
  <c r="F8" i="15"/>
  <c r="E8" i="15"/>
  <c r="D8" i="15"/>
  <c r="C3" i="15"/>
  <c r="E12" i="15"/>
  <c r="D12" i="15"/>
  <c r="F12" i="15"/>
  <c r="D20" i="15"/>
  <c r="F20" i="15"/>
  <c r="E20" i="15"/>
  <c r="D21" i="15"/>
  <c r="F40" i="15"/>
  <c r="E13" i="15"/>
  <c r="D14" i="15"/>
  <c r="E21" i="15"/>
  <c r="G21" i="15" s="1"/>
  <c r="H21" i="15" s="1"/>
  <c r="D22" i="15"/>
  <c r="F48" i="15"/>
  <c r="G48" i="15" s="1"/>
  <c r="H48" i="15" s="1"/>
  <c r="D48" i="15"/>
  <c r="E62" i="15"/>
  <c r="D16" i="15"/>
  <c r="D24" i="15"/>
  <c r="D36" i="15"/>
  <c r="F37" i="15"/>
  <c r="G37" i="15" s="1"/>
  <c r="H37" i="15" s="1"/>
  <c r="E52" i="15"/>
  <c r="F57" i="15"/>
  <c r="G57" i="15" s="1"/>
  <c r="F60" i="15"/>
  <c r="G60" i="15" s="1"/>
  <c r="H60" i="15" s="1"/>
  <c r="D60" i="15"/>
  <c r="D65" i="15"/>
  <c r="F13" i="15"/>
  <c r="E16" i="15"/>
  <c r="G16" i="15" s="1"/>
  <c r="H16" i="15" s="1"/>
  <c r="E24" i="15"/>
  <c r="G24" i="15" s="1"/>
  <c r="H24" i="15" s="1"/>
  <c r="E36" i="15"/>
  <c r="G36" i="15" s="1"/>
  <c r="H36" i="15" s="1"/>
  <c r="F52" i="15"/>
  <c r="F65" i="15"/>
  <c r="G65" i="15" s="1"/>
  <c r="H65" i="15" s="1"/>
  <c r="F72" i="15"/>
  <c r="E72" i="15"/>
  <c r="E42" i="15"/>
  <c r="F47" i="15"/>
  <c r="G47" i="15" s="1"/>
  <c r="H47" i="15" s="1"/>
  <c r="F50" i="15"/>
  <c r="G50" i="15" s="1"/>
  <c r="H50" i="15" s="1"/>
  <c r="D50" i="15"/>
  <c r="D64" i="15"/>
  <c r="F70" i="15"/>
  <c r="D72" i="15"/>
  <c r="F58" i="15"/>
  <c r="D58" i="15"/>
  <c r="F130" i="15"/>
  <c r="D130" i="15"/>
  <c r="E130" i="15"/>
  <c r="F38" i="15"/>
  <c r="G38" i="15" s="1"/>
  <c r="H38" i="15" s="1"/>
  <c r="D38" i="15"/>
  <c r="E54" i="15"/>
  <c r="G54" i="15" s="1"/>
  <c r="H54" i="15" s="1"/>
  <c r="E58" i="15"/>
  <c r="F73" i="15"/>
  <c r="E73" i="15"/>
  <c r="D73" i="15"/>
  <c r="E84" i="15"/>
  <c r="G84" i="15" s="1"/>
  <c r="H84" i="15" s="1"/>
  <c r="E92" i="15"/>
  <c r="G92" i="15" s="1"/>
  <c r="H92" i="15" s="1"/>
  <c r="E100" i="15"/>
  <c r="G100" i="15" s="1"/>
  <c r="H100" i="15" s="1"/>
  <c r="E108" i="15"/>
  <c r="G108" i="15" s="1"/>
  <c r="H108" i="15" s="1"/>
  <c r="D66" i="15"/>
  <c r="D74" i="15"/>
  <c r="E82" i="15"/>
  <c r="E90" i="15"/>
  <c r="E98" i="15"/>
  <c r="E106" i="15"/>
  <c r="E126" i="15"/>
  <c r="F148" i="15"/>
  <c r="E148" i="15"/>
  <c r="D148" i="15"/>
  <c r="F82" i="15"/>
  <c r="F90" i="15"/>
  <c r="F98" i="15"/>
  <c r="F106" i="15"/>
  <c r="F126" i="15"/>
  <c r="F132" i="15"/>
  <c r="E132" i="15"/>
  <c r="D132" i="15"/>
  <c r="D68" i="15"/>
  <c r="D76" i="15"/>
  <c r="D80" i="15"/>
  <c r="F81" i="15"/>
  <c r="G81" i="15" s="1"/>
  <c r="H81" i="15" s="1"/>
  <c r="D88" i="15"/>
  <c r="F89" i="15"/>
  <c r="G89" i="15" s="1"/>
  <c r="H89" i="15" s="1"/>
  <c r="D96" i="15"/>
  <c r="D104" i="15"/>
  <c r="D115" i="15"/>
  <c r="D129" i="15"/>
  <c r="F138" i="15"/>
  <c r="G138" i="15" s="1"/>
  <c r="H138" i="15" s="1"/>
  <c r="D138" i="15"/>
  <c r="F140" i="15"/>
  <c r="E140" i="15"/>
  <c r="D140" i="15"/>
  <c r="F124" i="15"/>
  <c r="D124" i="15"/>
  <c r="E86" i="15"/>
  <c r="E94" i="15"/>
  <c r="E102" i="15"/>
  <c r="F110" i="15"/>
  <c r="D114" i="15"/>
  <c r="F118" i="15"/>
  <c r="D118" i="15"/>
  <c r="E124" i="15"/>
  <c r="D128" i="15"/>
  <c r="F156" i="15"/>
  <c r="E156" i="15"/>
  <c r="D156" i="15"/>
  <c r="F86" i="15"/>
  <c r="F94" i="15"/>
  <c r="F102" i="15"/>
  <c r="E114" i="15"/>
  <c r="G114" i="15" s="1"/>
  <c r="H114" i="15" s="1"/>
  <c r="E128" i="15"/>
  <c r="G128" i="15" s="1"/>
  <c r="H128" i="15" s="1"/>
  <c r="F136" i="15"/>
  <c r="F144" i="15"/>
  <c r="D146" i="15"/>
  <c r="F152" i="15"/>
  <c r="D154" i="15"/>
  <c r="F160" i="15"/>
  <c r="D164" i="15"/>
  <c r="D157" i="15"/>
  <c r="C162" i="1"/>
  <c r="C161" i="1"/>
  <c r="C160" i="1"/>
  <c r="C159" i="1"/>
  <c r="C158" i="1"/>
  <c r="C157" i="1"/>
  <c r="C156" i="1"/>
  <c r="C155" i="1"/>
  <c r="C154" i="1"/>
  <c r="C153" i="1"/>
  <c r="C152" i="1"/>
  <c r="C151" i="1"/>
  <c r="C150" i="1"/>
  <c r="C149" i="1"/>
  <c r="C148" i="1"/>
  <c r="C147" i="1"/>
  <c r="C146" i="1"/>
  <c r="C145" i="1"/>
  <c r="C144" i="1"/>
  <c r="C143" i="1"/>
  <c r="C142" i="1"/>
  <c r="C141" i="1"/>
  <c r="C140" i="1"/>
  <c r="C139" i="1"/>
  <c r="C138" i="1"/>
  <c r="C137" i="1"/>
  <c r="C136" i="1"/>
  <c r="C135" i="1"/>
  <c r="C134" i="1"/>
  <c r="C133" i="1"/>
  <c r="C132" i="1"/>
  <c r="C131" i="1"/>
  <c r="C130" i="1"/>
  <c r="C129" i="1"/>
  <c r="C128" i="1"/>
  <c r="C127" i="1"/>
  <c r="C126" i="1"/>
  <c r="C116" i="1"/>
  <c r="C115" i="1"/>
  <c r="C111" i="1"/>
  <c r="C110" i="1"/>
  <c r="C109" i="1"/>
  <c r="C108" i="1"/>
  <c r="C107" i="1"/>
  <c r="C106" i="1"/>
  <c r="C105" i="1"/>
  <c r="C104" i="1"/>
  <c r="C103" i="1"/>
  <c r="C102" i="1"/>
  <c r="C101" i="1"/>
  <c r="C100" i="1"/>
  <c r="C99" i="1"/>
  <c r="C98" i="1"/>
  <c r="C97" i="1"/>
  <c r="C96" i="1"/>
  <c r="C95" i="1"/>
  <c r="C94" i="1"/>
  <c r="C93" i="1"/>
  <c r="C92" i="1"/>
  <c r="C91" i="1"/>
  <c r="C90" i="1"/>
  <c r="C89" i="1"/>
  <c r="C88" i="1"/>
  <c r="C87" i="1"/>
  <c r="C86" i="1"/>
  <c r="C85" i="1"/>
  <c r="C84" i="1"/>
  <c r="C83" i="1"/>
  <c r="C82" i="1"/>
  <c r="C81" i="1"/>
  <c r="C80" i="1"/>
  <c r="C79" i="1"/>
  <c r="C78" i="1"/>
  <c r="C77" i="1"/>
  <c r="C76" i="1"/>
  <c r="C75" i="1"/>
  <c r="C73" i="1"/>
  <c r="C74" i="1"/>
  <c r="C72" i="1"/>
  <c r="C71" i="1"/>
  <c r="C70" i="1"/>
  <c r="C69" i="1"/>
  <c r="C68" i="1"/>
  <c r="C67" i="1"/>
  <c r="C66" i="1"/>
  <c r="C65" i="1"/>
  <c r="C64" i="1"/>
  <c r="C63" i="1"/>
  <c r="C62" i="1"/>
  <c r="C61" i="1"/>
  <c r="C60" i="1"/>
  <c r="C59" i="1"/>
  <c r="C55" i="1"/>
  <c r="C54" i="1"/>
  <c r="C53" i="1"/>
  <c r="C52" i="1"/>
  <c r="C51" i="1"/>
  <c r="C50" i="1"/>
  <c r="C49" i="1"/>
  <c r="C48" i="1"/>
  <c r="C47" i="1"/>
  <c r="C43" i="1"/>
  <c r="C42" i="1"/>
  <c r="C41" i="1"/>
  <c r="C40" i="1"/>
  <c r="C39" i="1"/>
  <c r="C38" i="1"/>
  <c r="C37" i="1"/>
  <c r="C36" i="1"/>
  <c r="C35" i="1"/>
  <c r="C34" i="1"/>
  <c r="C33" i="1"/>
  <c r="C32" i="1"/>
  <c r="C31" i="1"/>
  <c r="C30" i="1"/>
  <c r="C29" i="1"/>
  <c r="C28" i="1"/>
  <c r="C27" i="1"/>
  <c r="C26" i="1"/>
  <c r="C25" i="1"/>
  <c r="C24" i="1"/>
  <c r="C23" i="1"/>
  <c r="C22" i="1"/>
  <c r="C21" i="1"/>
  <c r="C20" i="1"/>
  <c r="C19" i="1"/>
  <c r="C18" i="1"/>
  <c r="C17" i="1"/>
  <c r="C16" i="1"/>
  <c r="C15" i="1"/>
  <c r="C14" i="1"/>
  <c r="C13" i="1"/>
  <c r="C12" i="1"/>
  <c r="C11" i="1"/>
  <c r="C10" i="1"/>
  <c r="C9" i="1"/>
  <c r="I104" i="15" l="1"/>
  <c r="I88" i="15"/>
  <c r="I28" i="15"/>
  <c r="G62" i="15"/>
  <c r="H62" i="15" s="1"/>
  <c r="I62" i="15" s="1"/>
  <c r="I35" i="15"/>
  <c r="I89" i="15"/>
  <c r="I108" i="15"/>
  <c r="I59" i="15"/>
  <c r="G151" i="15"/>
  <c r="H151" i="15" s="1"/>
  <c r="I151" i="15" s="1"/>
  <c r="I78" i="15"/>
  <c r="G42" i="15"/>
  <c r="H42" i="15" s="1"/>
  <c r="I42" i="15" s="1"/>
  <c r="I51" i="15"/>
  <c r="G70" i="15"/>
  <c r="H70" i="15" s="1"/>
  <c r="I70" i="15" s="1"/>
  <c r="I41" i="15"/>
  <c r="I137" i="15"/>
  <c r="G139" i="15"/>
  <c r="H139" i="15" s="1"/>
  <c r="I139" i="15" s="1"/>
  <c r="F116" i="15"/>
  <c r="I135" i="15"/>
  <c r="I154" i="15"/>
  <c r="G142" i="15"/>
  <c r="H142" i="15" s="1"/>
  <c r="I142" i="15" s="1"/>
  <c r="I101" i="15"/>
  <c r="G40" i="15"/>
  <c r="H40" i="15" s="1"/>
  <c r="I40" i="15" s="1"/>
  <c r="I92" i="15"/>
  <c r="G26" i="15"/>
  <c r="H26" i="15" s="1"/>
  <c r="I26" i="15" s="1"/>
  <c r="G69" i="15"/>
  <c r="H69" i="15" s="1"/>
  <c r="I69" i="15" s="1"/>
  <c r="I109" i="15"/>
  <c r="I125" i="15"/>
  <c r="I77" i="15"/>
  <c r="I95" i="15"/>
  <c r="I143" i="15"/>
  <c r="I33" i="15"/>
  <c r="I107" i="15"/>
  <c r="I93" i="15"/>
  <c r="I87" i="15"/>
  <c r="I81" i="15"/>
  <c r="I97" i="15"/>
  <c r="I75" i="15"/>
  <c r="G10" i="15"/>
  <c r="H10" i="15" s="1"/>
  <c r="I10" i="15" s="1"/>
  <c r="I61" i="15"/>
  <c r="I159" i="15"/>
  <c r="I145" i="15"/>
  <c r="I84" i="15"/>
  <c r="I161" i="15"/>
  <c r="G136" i="15"/>
  <c r="H136" i="15" s="1"/>
  <c r="I136" i="15" s="1"/>
  <c r="E165" i="15"/>
  <c r="K165" i="15" s="1"/>
  <c r="I80" i="15"/>
  <c r="I74" i="15"/>
  <c r="I79" i="15"/>
  <c r="I25" i="15"/>
  <c r="G34" i="15"/>
  <c r="H34" i="15" s="1"/>
  <c r="I34" i="15" s="1"/>
  <c r="I76" i="15"/>
  <c r="I68" i="15"/>
  <c r="G8" i="15"/>
  <c r="H8" i="15" s="1"/>
  <c r="I8" i="15" s="1"/>
  <c r="G150" i="15"/>
  <c r="H150" i="15" s="1"/>
  <c r="I150" i="15" s="1"/>
  <c r="I23" i="15"/>
  <c r="G160" i="15"/>
  <c r="H160" i="15" s="1"/>
  <c r="I160" i="15" s="1"/>
  <c r="I105" i="15"/>
  <c r="I19" i="15"/>
  <c r="I9" i="15"/>
  <c r="I30" i="15"/>
  <c r="I96" i="15"/>
  <c r="G144" i="15"/>
  <c r="H144" i="15" s="1"/>
  <c r="I144" i="15" s="1"/>
  <c r="I66" i="15"/>
  <c r="I133" i="15"/>
  <c r="I127" i="15"/>
  <c r="I39" i="15"/>
  <c r="I149" i="15"/>
  <c r="H164" i="15"/>
  <c r="H165" i="15" s="1"/>
  <c r="I129" i="15"/>
  <c r="G148" i="15"/>
  <c r="H148" i="15" s="1"/>
  <c r="I148" i="15" s="1"/>
  <c r="I131" i="15"/>
  <c r="G121" i="15"/>
  <c r="H121" i="15" s="1"/>
  <c r="G110" i="15"/>
  <c r="H110" i="15" s="1"/>
  <c r="I110" i="15" s="1"/>
  <c r="I91" i="15"/>
  <c r="I100" i="15"/>
  <c r="I83" i="15"/>
  <c r="I85" i="15"/>
  <c r="I67" i="15"/>
  <c r="I141" i="15"/>
  <c r="I99" i="15"/>
  <c r="I64" i="15"/>
  <c r="I11" i="15"/>
  <c r="I27" i="15"/>
  <c r="I16" i="15"/>
  <c r="G152" i="15"/>
  <c r="H152" i="15" s="1"/>
  <c r="I152" i="15" s="1"/>
  <c r="I103" i="15"/>
  <c r="I146" i="15"/>
  <c r="I54" i="15"/>
  <c r="I46" i="15"/>
  <c r="I147" i="15"/>
  <c r="I128" i="15"/>
  <c r="I47" i="15"/>
  <c r="I37" i="15"/>
  <c r="G134" i="15"/>
  <c r="H134" i="15" s="1"/>
  <c r="I134" i="15" s="1"/>
  <c r="I31" i="15"/>
  <c r="I71" i="15"/>
  <c r="G18" i="15"/>
  <c r="H18" i="15" s="1"/>
  <c r="I18" i="15" s="1"/>
  <c r="I21" i="15"/>
  <c r="I63" i="15"/>
  <c r="I15" i="15"/>
  <c r="G130" i="15"/>
  <c r="H130" i="15" s="1"/>
  <c r="I130" i="15" s="1"/>
  <c r="G158" i="15"/>
  <c r="H158" i="15" s="1"/>
  <c r="I158" i="15" s="1"/>
  <c r="I53" i="15"/>
  <c r="G98" i="15"/>
  <c r="H98" i="15" s="1"/>
  <c r="I98" i="15" s="1"/>
  <c r="G102" i="15"/>
  <c r="H102" i="15" s="1"/>
  <c r="I102" i="15" s="1"/>
  <c r="I29" i="15"/>
  <c r="G156" i="15"/>
  <c r="H156" i="15" s="1"/>
  <c r="I156" i="15" s="1"/>
  <c r="G86" i="15"/>
  <c r="H86" i="15" s="1"/>
  <c r="I86" i="15" s="1"/>
  <c r="F55" i="15"/>
  <c r="I22" i="15"/>
  <c r="F43" i="15"/>
  <c r="I49" i="15"/>
  <c r="E111" i="15"/>
  <c r="I157" i="15"/>
  <c r="G126" i="15"/>
  <c r="H126" i="15" s="1"/>
  <c r="I126" i="15" s="1"/>
  <c r="G82" i="15"/>
  <c r="H82" i="15" s="1"/>
  <c r="I82" i="15" s="1"/>
  <c r="I14" i="15"/>
  <c r="I115" i="15"/>
  <c r="I38" i="15"/>
  <c r="D43" i="15"/>
  <c r="G32" i="15"/>
  <c r="H32" i="15" s="1"/>
  <c r="I32" i="15" s="1"/>
  <c r="I155" i="15"/>
  <c r="I17" i="15"/>
  <c r="I50" i="15"/>
  <c r="H57" i="15"/>
  <c r="F119" i="15"/>
  <c r="G118" i="15"/>
  <c r="I114" i="15"/>
  <c r="G140" i="15"/>
  <c r="H140" i="15" s="1"/>
  <c r="I140" i="15" s="1"/>
  <c r="G73" i="15"/>
  <c r="H73" i="15" s="1"/>
  <c r="I73" i="15" s="1"/>
  <c r="E43" i="15"/>
  <c r="D165" i="15"/>
  <c r="G106" i="15"/>
  <c r="H106" i="15" s="1"/>
  <c r="I106" i="15" s="1"/>
  <c r="I36" i="15"/>
  <c r="H7" i="15"/>
  <c r="I138" i="15"/>
  <c r="G132" i="15"/>
  <c r="H132" i="15" s="1"/>
  <c r="I132" i="15" s="1"/>
  <c r="G58" i="15"/>
  <c r="H58" i="15" s="1"/>
  <c r="I58" i="15" s="1"/>
  <c r="I65" i="15"/>
  <c r="I24" i="15"/>
  <c r="G13" i="15"/>
  <c r="H13" i="15" s="1"/>
  <c r="I13" i="15" s="1"/>
  <c r="I60" i="15"/>
  <c r="I48" i="15"/>
  <c r="D111" i="15"/>
  <c r="E162" i="15"/>
  <c r="G124" i="15"/>
  <c r="G94" i="15"/>
  <c r="H94" i="15" s="1"/>
  <c r="I94" i="15" s="1"/>
  <c r="D162" i="15"/>
  <c r="G90" i="15"/>
  <c r="H90" i="15" s="1"/>
  <c r="I90" i="15" s="1"/>
  <c r="G116" i="15"/>
  <c r="H113" i="15"/>
  <c r="D116" i="15"/>
  <c r="F111" i="15"/>
  <c r="H45" i="15"/>
  <c r="G12" i="15"/>
  <c r="H12" i="15" s="1"/>
  <c r="I12" i="15" s="1"/>
  <c r="D119" i="15"/>
  <c r="F162" i="15"/>
  <c r="E116" i="15"/>
  <c r="E55" i="15"/>
  <c r="G72" i="15"/>
  <c r="H72" i="15" s="1"/>
  <c r="I72" i="15" s="1"/>
  <c r="G52" i="15"/>
  <c r="H52" i="15" s="1"/>
  <c r="I52" i="15" s="1"/>
  <c r="G20" i="15"/>
  <c r="H20" i="15" s="1"/>
  <c r="I20" i="15" s="1"/>
  <c r="D55" i="15"/>
  <c r="F54" i="1"/>
  <c r="E54" i="1"/>
  <c r="D54" i="1"/>
  <c r="C165" i="1"/>
  <c r="C125" i="1"/>
  <c r="C122" i="1"/>
  <c r="C119" i="1"/>
  <c r="C114" i="1"/>
  <c r="C58" i="1"/>
  <c r="C46" i="1"/>
  <c r="C8" i="1"/>
  <c r="G122" i="15" l="1"/>
  <c r="G54" i="1"/>
  <c r="H54" i="1" s="1"/>
  <c r="I54" i="1" s="1"/>
  <c r="I164" i="15"/>
  <c r="I165" i="15" s="1"/>
  <c r="D167" i="15"/>
  <c r="F167" i="15"/>
  <c r="E167" i="15"/>
  <c r="H122" i="15"/>
  <c r="I121" i="15"/>
  <c r="I122" i="15" s="1"/>
  <c r="H116" i="15"/>
  <c r="I113" i="15"/>
  <c r="H43" i="15"/>
  <c r="I7" i="15"/>
  <c r="H111" i="15"/>
  <c r="I57" i="15"/>
  <c r="G162" i="15"/>
  <c r="H124" i="15"/>
  <c r="G43" i="15"/>
  <c r="G111" i="15"/>
  <c r="H55" i="15"/>
  <c r="I45" i="15"/>
  <c r="G55" i="15"/>
  <c r="H118" i="15"/>
  <c r="G119" i="15"/>
  <c r="C4" i="1"/>
  <c r="F165" i="1"/>
  <c r="E165" i="1"/>
  <c r="D165" i="1"/>
  <c r="D166" i="1" s="1"/>
  <c r="F162" i="1"/>
  <c r="E162" i="1"/>
  <c r="D162" i="1"/>
  <c r="F161" i="1"/>
  <c r="E161" i="1"/>
  <c r="D161" i="1"/>
  <c r="F160" i="1"/>
  <c r="E160" i="1"/>
  <c r="D160" i="1"/>
  <c r="F159" i="1"/>
  <c r="E159" i="1"/>
  <c r="D159" i="1"/>
  <c r="F158" i="1"/>
  <c r="E158" i="1"/>
  <c r="D158" i="1"/>
  <c r="F157" i="1"/>
  <c r="E157" i="1"/>
  <c r="D157" i="1"/>
  <c r="F156" i="1"/>
  <c r="E156" i="1"/>
  <c r="D156" i="1"/>
  <c r="F155" i="1"/>
  <c r="E155" i="1"/>
  <c r="D155" i="1"/>
  <c r="F154" i="1"/>
  <c r="E154" i="1"/>
  <c r="D154" i="1"/>
  <c r="F153" i="1"/>
  <c r="E153" i="1"/>
  <c r="D153" i="1"/>
  <c r="F152" i="1"/>
  <c r="E152" i="1"/>
  <c r="D152" i="1"/>
  <c r="F151" i="1"/>
  <c r="E151" i="1"/>
  <c r="D151" i="1"/>
  <c r="F150" i="1"/>
  <c r="E150" i="1"/>
  <c r="D150" i="1"/>
  <c r="F149" i="1"/>
  <c r="E149" i="1"/>
  <c r="D149" i="1"/>
  <c r="F148" i="1"/>
  <c r="E148" i="1"/>
  <c r="D148" i="1"/>
  <c r="F147" i="1"/>
  <c r="E147" i="1"/>
  <c r="D147" i="1"/>
  <c r="F146" i="1"/>
  <c r="E146" i="1"/>
  <c r="D146" i="1"/>
  <c r="F145" i="1"/>
  <c r="E145" i="1"/>
  <c r="D145" i="1"/>
  <c r="F144" i="1"/>
  <c r="E144" i="1"/>
  <c r="D144" i="1"/>
  <c r="F143" i="1"/>
  <c r="E143" i="1"/>
  <c r="D143" i="1"/>
  <c r="F142" i="1"/>
  <c r="E142" i="1"/>
  <c r="D142" i="1"/>
  <c r="F141" i="1"/>
  <c r="E141" i="1"/>
  <c r="D141" i="1"/>
  <c r="F140" i="1"/>
  <c r="E140" i="1"/>
  <c r="D140" i="1"/>
  <c r="F139" i="1"/>
  <c r="E139" i="1"/>
  <c r="D139" i="1"/>
  <c r="F138" i="1"/>
  <c r="E138" i="1"/>
  <c r="D138" i="1"/>
  <c r="F137" i="1"/>
  <c r="E137" i="1"/>
  <c r="D137" i="1"/>
  <c r="F136" i="1"/>
  <c r="E136" i="1"/>
  <c r="D136" i="1"/>
  <c r="F135" i="1"/>
  <c r="E135" i="1"/>
  <c r="D135" i="1"/>
  <c r="F134" i="1"/>
  <c r="E134" i="1"/>
  <c r="D134" i="1"/>
  <c r="F133" i="1"/>
  <c r="E133" i="1"/>
  <c r="D133" i="1"/>
  <c r="F132" i="1"/>
  <c r="E132" i="1"/>
  <c r="D132" i="1"/>
  <c r="F131" i="1"/>
  <c r="E131" i="1"/>
  <c r="D131" i="1"/>
  <c r="F130" i="1"/>
  <c r="E130" i="1"/>
  <c r="D130" i="1"/>
  <c r="F129" i="1"/>
  <c r="E129" i="1"/>
  <c r="D129" i="1"/>
  <c r="F128" i="1"/>
  <c r="E128" i="1"/>
  <c r="D128" i="1"/>
  <c r="F127" i="1"/>
  <c r="E127" i="1"/>
  <c r="D127" i="1"/>
  <c r="F126" i="1"/>
  <c r="E126" i="1"/>
  <c r="D126" i="1"/>
  <c r="F125" i="1"/>
  <c r="E125" i="1"/>
  <c r="D125" i="1"/>
  <c r="F122" i="1"/>
  <c r="E122" i="1"/>
  <c r="D122" i="1"/>
  <c r="F119" i="1"/>
  <c r="E119" i="1"/>
  <c r="D119" i="1"/>
  <c r="F116" i="1"/>
  <c r="E116" i="1"/>
  <c r="D116" i="1"/>
  <c r="F115" i="1"/>
  <c r="E115" i="1"/>
  <c r="D115" i="1"/>
  <c r="F114" i="1"/>
  <c r="E114" i="1"/>
  <c r="D114" i="1"/>
  <c r="F111" i="1"/>
  <c r="E111" i="1"/>
  <c r="D111" i="1"/>
  <c r="F110" i="1"/>
  <c r="E110" i="1"/>
  <c r="D110" i="1"/>
  <c r="F109" i="1"/>
  <c r="E109" i="1"/>
  <c r="D109" i="1"/>
  <c r="F108" i="1"/>
  <c r="E108" i="1"/>
  <c r="D108" i="1"/>
  <c r="F107" i="1"/>
  <c r="E107" i="1"/>
  <c r="D107" i="1"/>
  <c r="F106" i="1"/>
  <c r="E106" i="1"/>
  <c r="D106" i="1"/>
  <c r="F105" i="1"/>
  <c r="E105" i="1"/>
  <c r="D105" i="1"/>
  <c r="F104" i="1"/>
  <c r="E104" i="1"/>
  <c r="D104" i="1"/>
  <c r="F103" i="1"/>
  <c r="E103" i="1"/>
  <c r="D103" i="1"/>
  <c r="F102" i="1"/>
  <c r="E102" i="1"/>
  <c r="D102" i="1"/>
  <c r="F101" i="1"/>
  <c r="E101" i="1"/>
  <c r="D101" i="1"/>
  <c r="F100" i="1"/>
  <c r="E100" i="1"/>
  <c r="D100" i="1"/>
  <c r="F99" i="1"/>
  <c r="E99" i="1"/>
  <c r="D99" i="1"/>
  <c r="F98" i="1"/>
  <c r="E98" i="1"/>
  <c r="D98" i="1"/>
  <c r="F97" i="1"/>
  <c r="E97" i="1"/>
  <c r="D97" i="1"/>
  <c r="F96" i="1"/>
  <c r="E96" i="1"/>
  <c r="D96" i="1"/>
  <c r="F95" i="1"/>
  <c r="E95" i="1"/>
  <c r="D95" i="1"/>
  <c r="F94" i="1"/>
  <c r="E94" i="1"/>
  <c r="D94" i="1"/>
  <c r="F93" i="1"/>
  <c r="E93" i="1"/>
  <c r="D93" i="1"/>
  <c r="F92" i="1"/>
  <c r="E92" i="1"/>
  <c r="D92" i="1"/>
  <c r="F91" i="1"/>
  <c r="E91" i="1"/>
  <c r="D91" i="1"/>
  <c r="F90" i="1"/>
  <c r="E90" i="1"/>
  <c r="D90" i="1"/>
  <c r="F89" i="1"/>
  <c r="E89" i="1"/>
  <c r="D89" i="1"/>
  <c r="F88" i="1"/>
  <c r="E88" i="1"/>
  <c r="D88" i="1"/>
  <c r="F87" i="1"/>
  <c r="E87" i="1"/>
  <c r="D87" i="1"/>
  <c r="F86" i="1"/>
  <c r="E86" i="1"/>
  <c r="D86" i="1"/>
  <c r="F85" i="1"/>
  <c r="E85" i="1"/>
  <c r="D85" i="1"/>
  <c r="F84" i="1"/>
  <c r="E84" i="1"/>
  <c r="D84" i="1"/>
  <c r="F83" i="1"/>
  <c r="E83" i="1"/>
  <c r="D83" i="1"/>
  <c r="F82" i="1"/>
  <c r="E82" i="1"/>
  <c r="D82" i="1"/>
  <c r="F81" i="1"/>
  <c r="E81" i="1"/>
  <c r="D81" i="1"/>
  <c r="F80" i="1"/>
  <c r="E80" i="1"/>
  <c r="D80" i="1"/>
  <c r="F79" i="1"/>
  <c r="E79" i="1"/>
  <c r="D79" i="1"/>
  <c r="F78" i="1"/>
  <c r="E78" i="1"/>
  <c r="D78" i="1"/>
  <c r="F77" i="1"/>
  <c r="E77" i="1"/>
  <c r="D77" i="1"/>
  <c r="F76" i="1"/>
  <c r="E76" i="1"/>
  <c r="D76" i="1"/>
  <c r="F75" i="1"/>
  <c r="E75" i="1"/>
  <c r="D75" i="1"/>
  <c r="F74" i="1"/>
  <c r="E74" i="1"/>
  <c r="D74" i="1"/>
  <c r="F73" i="1"/>
  <c r="E73" i="1"/>
  <c r="D73" i="1"/>
  <c r="F72" i="1"/>
  <c r="E72" i="1"/>
  <c r="D72" i="1"/>
  <c r="F71" i="1"/>
  <c r="E71" i="1"/>
  <c r="D71" i="1"/>
  <c r="F70" i="1"/>
  <c r="E70" i="1"/>
  <c r="D70" i="1"/>
  <c r="F69" i="1"/>
  <c r="E69" i="1"/>
  <c r="D69" i="1"/>
  <c r="F68" i="1"/>
  <c r="E68" i="1"/>
  <c r="D68" i="1"/>
  <c r="F67" i="1"/>
  <c r="E67" i="1"/>
  <c r="D67" i="1"/>
  <c r="F66" i="1"/>
  <c r="E66" i="1"/>
  <c r="D66" i="1"/>
  <c r="F65" i="1"/>
  <c r="E65" i="1"/>
  <c r="D65" i="1"/>
  <c r="F64" i="1"/>
  <c r="E64" i="1"/>
  <c r="D64" i="1"/>
  <c r="F63" i="1"/>
  <c r="E63" i="1"/>
  <c r="D63" i="1"/>
  <c r="F62" i="1"/>
  <c r="E62" i="1"/>
  <c r="D62" i="1"/>
  <c r="F61" i="1"/>
  <c r="E61" i="1"/>
  <c r="D61" i="1"/>
  <c r="F60" i="1"/>
  <c r="E60" i="1"/>
  <c r="D60" i="1"/>
  <c r="F59" i="1"/>
  <c r="E59" i="1"/>
  <c r="D59" i="1"/>
  <c r="F58" i="1"/>
  <c r="E58" i="1"/>
  <c r="D58" i="1"/>
  <c r="F55" i="1"/>
  <c r="E55" i="1"/>
  <c r="D55" i="1"/>
  <c r="F53" i="1"/>
  <c r="E53" i="1"/>
  <c r="D53" i="1"/>
  <c r="F52" i="1"/>
  <c r="E52" i="1"/>
  <c r="D52" i="1"/>
  <c r="F51" i="1"/>
  <c r="E51" i="1"/>
  <c r="D51" i="1"/>
  <c r="F50" i="1"/>
  <c r="E50" i="1"/>
  <c r="D50" i="1"/>
  <c r="F49" i="1"/>
  <c r="E49" i="1"/>
  <c r="D49" i="1"/>
  <c r="F48" i="1"/>
  <c r="E48" i="1"/>
  <c r="D48" i="1"/>
  <c r="F47" i="1"/>
  <c r="E47" i="1"/>
  <c r="D47" i="1"/>
  <c r="F46" i="1"/>
  <c r="E46" i="1"/>
  <c r="D46" i="1"/>
  <c r="F43" i="1"/>
  <c r="E43" i="1"/>
  <c r="D43" i="1"/>
  <c r="F42" i="1"/>
  <c r="E42" i="1"/>
  <c r="D42" i="1"/>
  <c r="F41" i="1"/>
  <c r="E41" i="1"/>
  <c r="D41" i="1"/>
  <c r="F40" i="1"/>
  <c r="E40" i="1"/>
  <c r="D40" i="1"/>
  <c r="F39" i="1"/>
  <c r="E39" i="1"/>
  <c r="D39" i="1"/>
  <c r="F38" i="1"/>
  <c r="E38" i="1"/>
  <c r="D38" i="1"/>
  <c r="F37" i="1"/>
  <c r="E37" i="1"/>
  <c r="D37" i="1"/>
  <c r="F36" i="1"/>
  <c r="E36" i="1"/>
  <c r="D36" i="1"/>
  <c r="F35" i="1"/>
  <c r="E35" i="1"/>
  <c r="D35" i="1"/>
  <c r="F34" i="1"/>
  <c r="E34" i="1"/>
  <c r="D34" i="1"/>
  <c r="F33" i="1"/>
  <c r="E33" i="1"/>
  <c r="D33" i="1"/>
  <c r="F32" i="1"/>
  <c r="E32" i="1"/>
  <c r="D32" i="1"/>
  <c r="F31" i="1"/>
  <c r="E31" i="1"/>
  <c r="D31" i="1"/>
  <c r="F30" i="1"/>
  <c r="E30" i="1"/>
  <c r="D30" i="1"/>
  <c r="F29" i="1"/>
  <c r="E29" i="1"/>
  <c r="D29" i="1"/>
  <c r="F28" i="1"/>
  <c r="E28" i="1"/>
  <c r="D28" i="1"/>
  <c r="F27" i="1"/>
  <c r="E27" i="1"/>
  <c r="D27" i="1"/>
  <c r="F26" i="1"/>
  <c r="E26" i="1"/>
  <c r="D26" i="1"/>
  <c r="F25" i="1"/>
  <c r="E25" i="1"/>
  <c r="D25" i="1"/>
  <c r="F24" i="1"/>
  <c r="E24" i="1"/>
  <c r="D24" i="1"/>
  <c r="F23" i="1"/>
  <c r="E23" i="1"/>
  <c r="D23" i="1"/>
  <c r="F22" i="1"/>
  <c r="E22" i="1"/>
  <c r="D22" i="1"/>
  <c r="F21" i="1"/>
  <c r="E21" i="1"/>
  <c r="D21" i="1"/>
  <c r="F20" i="1"/>
  <c r="E20" i="1"/>
  <c r="D20" i="1"/>
  <c r="F19" i="1"/>
  <c r="E19" i="1"/>
  <c r="D19" i="1"/>
  <c r="F18" i="1"/>
  <c r="E18" i="1"/>
  <c r="D18" i="1"/>
  <c r="F17" i="1"/>
  <c r="E17" i="1"/>
  <c r="D17" i="1"/>
  <c r="F16" i="1"/>
  <c r="E16" i="1"/>
  <c r="D16" i="1"/>
  <c r="F15" i="1"/>
  <c r="E15" i="1"/>
  <c r="D15" i="1"/>
  <c r="F14" i="1"/>
  <c r="E14" i="1"/>
  <c r="D14" i="1"/>
  <c r="F13" i="1"/>
  <c r="E13" i="1"/>
  <c r="D13" i="1"/>
  <c r="F12" i="1"/>
  <c r="E12" i="1"/>
  <c r="D12" i="1"/>
  <c r="F11" i="1"/>
  <c r="E11" i="1"/>
  <c r="D11" i="1"/>
  <c r="F10" i="1"/>
  <c r="E10" i="1"/>
  <c r="D10" i="1"/>
  <c r="F9" i="1"/>
  <c r="E9" i="1"/>
  <c r="D9" i="1"/>
  <c r="F8" i="1"/>
  <c r="E8" i="1"/>
  <c r="D8" i="1"/>
  <c r="G167" i="15" l="1"/>
  <c r="H162" i="15"/>
  <c r="I124" i="15"/>
  <c r="H119" i="15"/>
  <c r="I118" i="15"/>
  <c r="I55" i="15"/>
  <c r="I111" i="15"/>
  <c r="I116" i="15"/>
  <c r="I43" i="15"/>
  <c r="G159" i="1"/>
  <c r="G19" i="1"/>
  <c r="G23" i="1"/>
  <c r="G41" i="1"/>
  <c r="G42" i="1"/>
  <c r="H167" i="15" l="1"/>
  <c r="I162" i="15"/>
  <c r="I119" i="15"/>
  <c r="H42" i="1"/>
  <c r="H41" i="1"/>
  <c r="H23" i="1"/>
  <c r="H19" i="1"/>
  <c r="I167" i="15" l="1"/>
  <c r="J32" i="15" s="1"/>
  <c r="K32" i="15" s="1"/>
  <c r="G87" i="1"/>
  <c r="J124" i="15" l="1"/>
  <c r="K124" i="15" s="1"/>
  <c r="J36" i="15"/>
  <c r="K36" i="15" s="1"/>
  <c r="J58" i="15"/>
  <c r="K58" i="15" s="1"/>
  <c r="J140" i="15"/>
  <c r="K140" i="15" s="1"/>
  <c r="J54" i="15"/>
  <c r="K54" i="15" s="1"/>
  <c r="J143" i="15"/>
  <c r="K143" i="15" s="1"/>
  <c r="J19" i="15"/>
  <c r="K19" i="15" s="1"/>
  <c r="J87" i="15"/>
  <c r="K87" i="15" s="1"/>
  <c r="J101" i="15"/>
  <c r="K101" i="15" s="1"/>
  <c r="J50" i="15"/>
  <c r="K50" i="15" s="1"/>
  <c r="J151" i="15"/>
  <c r="K151" i="15" s="1"/>
  <c r="J91" i="15"/>
  <c r="K91" i="15" s="1"/>
  <c r="J108" i="15"/>
  <c r="K108" i="15" s="1"/>
  <c r="J154" i="15"/>
  <c r="K154" i="15" s="1"/>
  <c r="J27" i="15"/>
  <c r="K27" i="15" s="1"/>
  <c r="J141" i="15"/>
  <c r="K141" i="15" s="1"/>
  <c r="J127" i="15"/>
  <c r="K127" i="15" s="1"/>
  <c r="J17" i="15"/>
  <c r="K17" i="15" s="1"/>
  <c r="J113" i="15"/>
  <c r="K113" i="15" s="1"/>
  <c r="J94" i="15"/>
  <c r="K94" i="15" s="1"/>
  <c r="J8" i="15"/>
  <c r="K8" i="15" s="1"/>
  <c r="J138" i="15"/>
  <c r="K138" i="15" s="1"/>
  <c r="J161" i="15"/>
  <c r="K161" i="15" s="1"/>
  <c r="J33" i="15"/>
  <c r="K33" i="15" s="1"/>
  <c r="J96" i="15"/>
  <c r="K96" i="15" s="1"/>
  <c r="J79" i="15"/>
  <c r="K79" i="15" s="1"/>
  <c r="J137" i="15"/>
  <c r="K137" i="15" s="1"/>
  <c r="J152" i="15"/>
  <c r="K152" i="15" s="1"/>
  <c r="J95" i="15"/>
  <c r="K95" i="15" s="1"/>
  <c r="J15" i="15"/>
  <c r="K15" i="15" s="1"/>
  <c r="J41" i="15"/>
  <c r="K41" i="15" s="1"/>
  <c r="J51" i="15"/>
  <c r="K51" i="15" s="1"/>
  <c r="J11" i="15"/>
  <c r="K11" i="15" s="1"/>
  <c r="J10" i="15"/>
  <c r="K10" i="15" s="1"/>
  <c r="J150" i="15"/>
  <c r="K150" i="15" s="1"/>
  <c r="J149" i="15"/>
  <c r="K149" i="15" s="1"/>
  <c r="J24" i="15"/>
  <c r="K24" i="15" s="1"/>
  <c r="J106" i="15"/>
  <c r="K106" i="15" s="1"/>
  <c r="J99" i="15"/>
  <c r="K99" i="15" s="1"/>
  <c r="J78" i="15"/>
  <c r="K78" i="15" s="1"/>
  <c r="J131" i="15"/>
  <c r="K131" i="15" s="1"/>
  <c r="J63" i="15"/>
  <c r="K63" i="15" s="1"/>
  <c r="J155" i="15"/>
  <c r="K155" i="15" s="1"/>
  <c r="J57" i="15"/>
  <c r="K57" i="15" s="1"/>
  <c r="J12" i="15"/>
  <c r="K12" i="15" s="1"/>
  <c r="J104" i="15"/>
  <c r="K104" i="15" s="1"/>
  <c r="J146" i="15"/>
  <c r="K146" i="15" s="1"/>
  <c r="J70" i="15"/>
  <c r="K70" i="15" s="1"/>
  <c r="J40" i="15"/>
  <c r="K40" i="15" s="1"/>
  <c r="J42" i="15"/>
  <c r="K42" i="15" s="1"/>
  <c r="J107" i="15"/>
  <c r="K107" i="15" s="1"/>
  <c r="J85" i="15"/>
  <c r="K85" i="15" s="1"/>
  <c r="J144" i="15"/>
  <c r="K144" i="15" s="1"/>
  <c r="J158" i="15"/>
  <c r="K158" i="15" s="1"/>
  <c r="J28" i="15"/>
  <c r="K28" i="15" s="1"/>
  <c r="J26" i="15"/>
  <c r="K26" i="15" s="1"/>
  <c r="J45" i="15"/>
  <c r="K45" i="15" s="1"/>
  <c r="J65" i="15"/>
  <c r="K65" i="15" s="1"/>
  <c r="J164" i="15"/>
  <c r="K164" i="15" s="1"/>
  <c r="J75" i="15"/>
  <c r="K75" i="15" s="1"/>
  <c r="J105" i="15"/>
  <c r="K105" i="15" s="1"/>
  <c r="J23" i="15"/>
  <c r="K23" i="15" s="1"/>
  <c r="J135" i="15"/>
  <c r="K135" i="15" s="1"/>
  <c r="J47" i="15"/>
  <c r="K47" i="15" s="1"/>
  <c r="J64" i="15"/>
  <c r="K64" i="15" s="1"/>
  <c r="J136" i="15"/>
  <c r="K136" i="15" s="1"/>
  <c r="J67" i="15"/>
  <c r="K67" i="15" s="1"/>
  <c r="J74" i="15"/>
  <c r="K74" i="15" s="1"/>
  <c r="J102" i="15"/>
  <c r="K102" i="15" s="1"/>
  <c r="J157" i="15"/>
  <c r="K157" i="15" s="1"/>
  <c r="J130" i="15"/>
  <c r="K130" i="15" s="1"/>
  <c r="J133" i="15"/>
  <c r="K133" i="15" s="1"/>
  <c r="J71" i="15"/>
  <c r="K71" i="15" s="1"/>
  <c r="J18" i="15"/>
  <c r="K18" i="15" s="1"/>
  <c r="J118" i="15"/>
  <c r="K118" i="15" s="1"/>
  <c r="K119" i="15" s="1"/>
  <c r="J129" i="15"/>
  <c r="K129" i="15" s="1"/>
  <c r="J84" i="15"/>
  <c r="K84" i="15" s="1"/>
  <c r="J88" i="15"/>
  <c r="K88" i="15" s="1"/>
  <c r="J37" i="15"/>
  <c r="K37" i="15" s="1"/>
  <c r="J80" i="15"/>
  <c r="K80" i="15" s="1"/>
  <c r="J30" i="15"/>
  <c r="K30" i="15" s="1"/>
  <c r="J148" i="15"/>
  <c r="K148" i="15" s="1"/>
  <c r="J66" i="15"/>
  <c r="K66" i="15" s="1"/>
  <c r="J100" i="15"/>
  <c r="K100" i="15" s="1"/>
  <c r="J7" i="15"/>
  <c r="K7" i="15" s="1"/>
  <c r="J48" i="15"/>
  <c r="K48" i="15" s="1"/>
  <c r="J38" i="15"/>
  <c r="K38" i="15" s="1"/>
  <c r="J128" i="15"/>
  <c r="K128" i="15" s="1"/>
  <c r="J103" i="15"/>
  <c r="K103" i="15" s="1"/>
  <c r="J145" i="15"/>
  <c r="K145" i="15" s="1"/>
  <c r="J83" i="15"/>
  <c r="K83" i="15" s="1"/>
  <c r="J93" i="15"/>
  <c r="K93" i="15" s="1"/>
  <c r="J126" i="15"/>
  <c r="K126" i="15" s="1"/>
  <c r="J110" i="15"/>
  <c r="K110" i="15" s="1"/>
  <c r="J46" i="15"/>
  <c r="K46" i="15" s="1"/>
  <c r="J49" i="15"/>
  <c r="K49" i="15" s="1"/>
  <c r="J60" i="15"/>
  <c r="K60" i="15" s="1"/>
  <c r="J114" i="15"/>
  <c r="K114" i="15" s="1"/>
  <c r="J20" i="15"/>
  <c r="K20" i="15" s="1"/>
  <c r="J34" i="15"/>
  <c r="K34" i="15" s="1"/>
  <c r="J81" i="15"/>
  <c r="K81" i="15" s="1"/>
  <c r="J159" i="15"/>
  <c r="K159" i="15" s="1"/>
  <c r="J59" i="15"/>
  <c r="K59" i="15" s="1"/>
  <c r="J61" i="15"/>
  <c r="K61" i="15" s="1"/>
  <c r="J14" i="15"/>
  <c r="K14" i="15" s="1"/>
  <c r="J69" i="15"/>
  <c r="K69" i="15" s="1"/>
  <c r="J160" i="15"/>
  <c r="K160" i="15" s="1"/>
  <c r="J82" i="15"/>
  <c r="K82" i="15" s="1"/>
  <c r="J156" i="15"/>
  <c r="K156" i="15" s="1"/>
  <c r="J35" i="15"/>
  <c r="K35" i="15" s="1"/>
  <c r="J62" i="15"/>
  <c r="K62" i="15" s="1"/>
  <c r="J31" i="15"/>
  <c r="K31" i="15" s="1"/>
  <c r="J134" i="15"/>
  <c r="K134" i="15" s="1"/>
  <c r="J121" i="15"/>
  <c r="K121" i="15" s="1"/>
  <c r="K122" i="15" s="1"/>
  <c r="J13" i="15"/>
  <c r="K13" i="15" s="1"/>
  <c r="J68" i="15"/>
  <c r="K68" i="15" s="1"/>
  <c r="J77" i="15"/>
  <c r="K77" i="15" s="1"/>
  <c r="J25" i="15"/>
  <c r="K25" i="15" s="1"/>
  <c r="J73" i="15"/>
  <c r="K73" i="15" s="1"/>
  <c r="J22" i="15"/>
  <c r="K22" i="15" s="1"/>
  <c r="J52" i="15"/>
  <c r="K52" i="15" s="1"/>
  <c r="J153" i="15"/>
  <c r="K153" i="15" s="1"/>
  <c r="J98" i="15"/>
  <c r="K98" i="15" s="1"/>
  <c r="J109" i="15"/>
  <c r="K109" i="15" s="1"/>
  <c r="J89" i="15"/>
  <c r="K89" i="15" s="1"/>
  <c r="J142" i="15"/>
  <c r="K142" i="15" s="1"/>
  <c r="J90" i="15"/>
  <c r="K90" i="15" s="1"/>
  <c r="J132" i="15"/>
  <c r="K132" i="15" s="1"/>
  <c r="J72" i="15"/>
  <c r="K72" i="15" s="1"/>
  <c r="J21" i="15"/>
  <c r="K21" i="15" s="1"/>
  <c r="J76" i="15"/>
  <c r="K76" i="15" s="1"/>
  <c r="J53" i="15"/>
  <c r="K53" i="15" s="1"/>
  <c r="J97" i="15"/>
  <c r="K97" i="15" s="1"/>
  <c r="J29" i="15"/>
  <c r="K29" i="15" s="1"/>
  <c r="J147" i="15"/>
  <c r="K147" i="15" s="1"/>
  <c r="J16" i="15"/>
  <c r="K16" i="15" s="1"/>
  <c r="J125" i="15"/>
  <c r="K125" i="15" s="1"/>
  <c r="J92" i="15"/>
  <c r="K92" i="15" s="1"/>
  <c r="J9" i="15"/>
  <c r="K9" i="15" s="1"/>
  <c r="J115" i="15"/>
  <c r="K115" i="15" s="1"/>
  <c r="J86" i="15"/>
  <c r="K86" i="15" s="1"/>
  <c r="J39" i="15"/>
  <c r="K39" i="15" s="1"/>
  <c r="J139" i="15"/>
  <c r="K139" i="15" s="1"/>
  <c r="H87" i="1"/>
  <c r="I87" i="1" s="1"/>
  <c r="K116" i="15" l="1"/>
  <c r="K111" i="15"/>
  <c r="K55" i="15"/>
  <c r="K162" i="15"/>
  <c r="J55" i="15"/>
  <c r="J43" i="15"/>
  <c r="J162" i="15"/>
  <c r="J111" i="15"/>
  <c r="J122" i="15"/>
  <c r="J165" i="15"/>
  <c r="J119" i="15"/>
  <c r="J116" i="15"/>
  <c r="K43" i="15"/>
  <c r="G116" i="1"/>
  <c r="H116" i="1" s="1"/>
  <c r="F117" i="1"/>
  <c r="G115" i="1"/>
  <c r="H115" i="1" s="1"/>
  <c r="D117" i="1"/>
  <c r="G65" i="1"/>
  <c r="G59" i="1"/>
  <c r="H59" i="1" s="1"/>
  <c r="G62" i="1"/>
  <c r="G63" i="1"/>
  <c r="H63" i="1" s="1"/>
  <c r="G64" i="1"/>
  <c r="H64" i="1" s="1"/>
  <c r="G68" i="1"/>
  <c r="G70" i="1"/>
  <c r="G73" i="1"/>
  <c r="G79" i="1"/>
  <c r="G80" i="1"/>
  <c r="G81" i="1"/>
  <c r="G89" i="1"/>
  <c r="G93" i="1"/>
  <c r="H93" i="1" s="1"/>
  <c r="G94" i="1"/>
  <c r="G98" i="1"/>
  <c r="G108" i="1"/>
  <c r="G109" i="1"/>
  <c r="G110" i="1"/>
  <c r="G60" i="1"/>
  <c r="H60" i="1" s="1"/>
  <c r="G61" i="1"/>
  <c r="G66" i="1"/>
  <c r="H66" i="1" s="1"/>
  <c r="G67" i="1"/>
  <c r="H67" i="1" s="1"/>
  <c r="G69" i="1"/>
  <c r="H69" i="1" s="1"/>
  <c r="G71" i="1"/>
  <c r="G72" i="1"/>
  <c r="G74" i="1"/>
  <c r="G75" i="1"/>
  <c r="G76" i="1"/>
  <c r="H76" i="1" s="1"/>
  <c r="G77" i="1"/>
  <c r="G78" i="1"/>
  <c r="G82" i="1"/>
  <c r="G83" i="1"/>
  <c r="G84" i="1"/>
  <c r="H84" i="1" s="1"/>
  <c r="G85" i="1"/>
  <c r="H85" i="1" s="1"/>
  <c r="G86" i="1"/>
  <c r="G88" i="1"/>
  <c r="G90" i="1"/>
  <c r="H90" i="1" s="1"/>
  <c r="G91" i="1"/>
  <c r="G92" i="1"/>
  <c r="G95" i="1"/>
  <c r="H95" i="1" s="1"/>
  <c r="G96" i="1"/>
  <c r="G97" i="1"/>
  <c r="G99" i="1"/>
  <c r="H99" i="1" s="1"/>
  <c r="G100" i="1"/>
  <c r="H100" i="1" s="1"/>
  <c r="G101" i="1"/>
  <c r="G103" i="1"/>
  <c r="G102" i="1"/>
  <c r="H102" i="1" s="1"/>
  <c r="G104" i="1"/>
  <c r="H104" i="1" s="1"/>
  <c r="G105" i="1"/>
  <c r="G106" i="1"/>
  <c r="H106" i="1" s="1"/>
  <c r="G107" i="1"/>
  <c r="H107" i="1" s="1"/>
  <c r="G111" i="1"/>
  <c r="H111" i="1" s="1"/>
  <c r="J167" i="15" l="1"/>
  <c r="K167" i="15"/>
  <c r="H97" i="1"/>
  <c r="I97" i="1" s="1"/>
  <c r="H74" i="1"/>
  <c r="I74" i="1" s="1"/>
  <c r="H110" i="1"/>
  <c r="I110" i="1" s="1"/>
  <c r="H80" i="1"/>
  <c r="I80" i="1" s="1"/>
  <c r="H105" i="1"/>
  <c r="I105" i="1" s="1"/>
  <c r="H96" i="1"/>
  <c r="I96" i="1" s="1"/>
  <c r="H72" i="1"/>
  <c r="I72" i="1" s="1"/>
  <c r="H109" i="1"/>
  <c r="I109" i="1" s="1"/>
  <c r="H79" i="1"/>
  <c r="I79" i="1" s="1"/>
  <c r="H65" i="1"/>
  <c r="I65" i="1" s="1"/>
  <c r="H83" i="1"/>
  <c r="I83" i="1" s="1"/>
  <c r="H71" i="1"/>
  <c r="I71" i="1" s="1"/>
  <c r="H108" i="1"/>
  <c r="I108" i="1" s="1"/>
  <c r="H73" i="1"/>
  <c r="I73" i="1" s="1"/>
  <c r="H92" i="1"/>
  <c r="I92" i="1" s="1"/>
  <c r="H82" i="1"/>
  <c r="I82" i="1" s="1"/>
  <c r="H98" i="1"/>
  <c r="I98" i="1" s="1"/>
  <c r="H70" i="1"/>
  <c r="I70" i="1" s="1"/>
  <c r="H103" i="1"/>
  <c r="I103" i="1" s="1"/>
  <c r="H91" i="1"/>
  <c r="I91" i="1" s="1"/>
  <c r="H78" i="1"/>
  <c r="I78" i="1" s="1"/>
  <c r="H94" i="1"/>
  <c r="I94" i="1" s="1"/>
  <c r="H68" i="1"/>
  <c r="I68" i="1" s="1"/>
  <c r="H101" i="1"/>
  <c r="I101" i="1" s="1"/>
  <c r="H77" i="1"/>
  <c r="I77" i="1" s="1"/>
  <c r="H88" i="1"/>
  <c r="I88" i="1" s="1"/>
  <c r="H61" i="1"/>
  <c r="I61" i="1" s="1"/>
  <c r="H89" i="1"/>
  <c r="I89" i="1" s="1"/>
  <c r="H86" i="1"/>
  <c r="I86" i="1" s="1"/>
  <c r="H75" i="1"/>
  <c r="I75" i="1" s="1"/>
  <c r="H81" i="1"/>
  <c r="I81" i="1" s="1"/>
  <c r="H62" i="1"/>
  <c r="I62" i="1" s="1"/>
  <c r="I106" i="1"/>
  <c r="I66" i="1"/>
  <c r="I104" i="1"/>
  <c r="I95" i="1"/>
  <c r="I60" i="1"/>
  <c r="I67" i="1"/>
  <c r="I93" i="1"/>
  <c r="I111" i="1"/>
  <c r="I100" i="1"/>
  <c r="I90" i="1"/>
  <c r="G114" i="1"/>
  <c r="I64" i="1"/>
  <c r="I102" i="1"/>
  <c r="I63" i="1"/>
  <c r="I107" i="1"/>
  <c r="I99" i="1"/>
  <c r="I69" i="1"/>
  <c r="D112" i="1"/>
  <c r="I85" i="1"/>
  <c r="I76" i="1"/>
  <c r="I84" i="1"/>
  <c r="E117" i="1"/>
  <c r="I59" i="1"/>
  <c r="G51" i="1"/>
  <c r="G55" i="1"/>
  <c r="G46" i="1"/>
  <c r="H46" i="1" s="1"/>
  <c r="G47" i="1"/>
  <c r="G48" i="1"/>
  <c r="G52" i="1"/>
  <c r="G25" i="1"/>
  <c r="H25" i="1" s="1"/>
  <c r="G26" i="1"/>
  <c r="G33" i="1"/>
  <c r="H33" i="1" s="1"/>
  <c r="I41" i="1"/>
  <c r="G24" i="1"/>
  <c r="H24" i="1" s="1"/>
  <c r="G30" i="1"/>
  <c r="H30" i="1" s="1"/>
  <c r="G38" i="1"/>
  <c r="H38" i="1" s="1"/>
  <c r="G39" i="1"/>
  <c r="H39" i="1" s="1"/>
  <c r="G40" i="1"/>
  <c r="H40" i="1" s="1"/>
  <c r="G27" i="1"/>
  <c r="H27" i="1" s="1"/>
  <c r="G28" i="1"/>
  <c r="H28" i="1" s="1"/>
  <c r="G29" i="1"/>
  <c r="H29" i="1" s="1"/>
  <c r="G31" i="1"/>
  <c r="H31" i="1" s="1"/>
  <c r="G32" i="1"/>
  <c r="H32" i="1" s="1"/>
  <c r="G34" i="1"/>
  <c r="H34" i="1" s="1"/>
  <c r="G35" i="1"/>
  <c r="H35" i="1" s="1"/>
  <c r="G36" i="1"/>
  <c r="H36" i="1" s="1"/>
  <c r="G37" i="1"/>
  <c r="H37" i="1" s="1"/>
  <c r="G43" i="1"/>
  <c r="G117" i="1" l="1"/>
  <c r="H114" i="1"/>
  <c r="H52" i="1"/>
  <c r="I52" i="1" s="1"/>
  <c r="H48" i="1"/>
  <c r="I48" i="1" s="1"/>
  <c r="H47" i="1"/>
  <c r="I47" i="1" s="1"/>
  <c r="H55" i="1"/>
  <c r="I55" i="1" s="1"/>
  <c r="H51" i="1"/>
  <c r="I51" i="1" s="1"/>
  <c r="H43" i="1"/>
  <c r="I43" i="1" s="1"/>
  <c r="H26" i="1"/>
  <c r="I26" i="1" s="1"/>
  <c r="I34" i="1"/>
  <c r="I24" i="1"/>
  <c r="I38" i="1"/>
  <c r="I30" i="1"/>
  <c r="I32" i="1"/>
  <c r="G53" i="1"/>
  <c r="H53" i="1" s="1"/>
  <c r="I42" i="1"/>
  <c r="I25" i="1"/>
  <c r="I39" i="1"/>
  <c r="I33" i="1"/>
  <c r="I35" i="1"/>
  <c r="I27" i="1"/>
  <c r="I40" i="1"/>
  <c r="I31" i="1"/>
  <c r="I37" i="1"/>
  <c r="I29" i="1"/>
  <c r="I36" i="1"/>
  <c r="I28" i="1"/>
  <c r="G49" i="1"/>
  <c r="H49" i="1" l="1"/>
  <c r="I49" i="1" s="1"/>
  <c r="I46" i="1"/>
  <c r="I23" i="1"/>
  <c r="G143" i="1" l="1"/>
  <c r="H143" i="1" l="1"/>
  <c r="I143" i="1" s="1"/>
  <c r="G140" i="1"/>
  <c r="H140" i="1" l="1"/>
  <c r="I140" i="1" s="1"/>
  <c r="G161" i="1"/>
  <c r="H161" i="1" s="1"/>
  <c r="G151" i="1"/>
  <c r="H151" i="1" l="1"/>
  <c r="I151" i="1" s="1"/>
  <c r="I161" i="1"/>
  <c r="F112" i="1" l="1"/>
  <c r="F56" i="1"/>
  <c r="G160" i="1"/>
  <c r="G141" i="1"/>
  <c r="H141" i="1" s="1"/>
  <c r="E112" i="1"/>
  <c r="E56" i="1"/>
  <c r="H160" i="1" l="1"/>
  <c r="I160" i="1" s="1"/>
  <c r="D44" i="1"/>
  <c r="D56" i="1"/>
  <c r="I53" i="1"/>
  <c r="F44" i="1"/>
  <c r="G8" i="1"/>
  <c r="H8" i="1" s="1"/>
  <c r="E44" i="1"/>
  <c r="G154" i="1"/>
  <c r="G142" i="1"/>
  <c r="G155" i="1"/>
  <c r="G156" i="1"/>
  <c r="G152" i="1"/>
  <c r="G157" i="1"/>
  <c r="I141" i="1"/>
  <c r="G131" i="1"/>
  <c r="E166" i="1"/>
  <c r="K166" i="1" s="1"/>
  <c r="I8" i="1" l="1"/>
  <c r="H152" i="1"/>
  <c r="I152" i="1" s="1"/>
  <c r="H156" i="1"/>
  <c r="I156" i="1" s="1"/>
  <c r="H155" i="1"/>
  <c r="I155" i="1" s="1"/>
  <c r="H154" i="1"/>
  <c r="I154" i="1" s="1"/>
  <c r="H131" i="1"/>
  <c r="I131" i="1" s="1"/>
  <c r="H157" i="1"/>
  <c r="I157" i="1" s="1"/>
  <c r="H142" i="1"/>
  <c r="I142" i="1" s="1"/>
  <c r="E163" i="1"/>
  <c r="E123" i="1"/>
  <c r="E120" i="1"/>
  <c r="E168" i="1" l="1"/>
  <c r="G134" i="1"/>
  <c r="H134" i="1" s="1"/>
  <c r="I134" i="1" l="1"/>
  <c r="G9" i="1" l="1"/>
  <c r="H9" i="1" s="1"/>
  <c r="G10" i="1"/>
  <c r="H10" i="1" s="1"/>
  <c r="G11" i="1"/>
  <c r="H11" i="1" s="1"/>
  <c r="G12" i="1"/>
  <c r="H12" i="1" s="1"/>
  <c r="G13" i="1"/>
  <c r="H13" i="1" s="1"/>
  <c r="G14" i="1"/>
  <c r="H14" i="1" s="1"/>
  <c r="G15" i="1"/>
  <c r="H15" i="1" s="1"/>
  <c r="G16" i="1"/>
  <c r="H16" i="1" s="1"/>
  <c r="G17" i="1"/>
  <c r="H17" i="1" s="1"/>
  <c r="G18" i="1"/>
  <c r="H18" i="1" s="1"/>
  <c r="G20" i="1"/>
  <c r="H20" i="1" s="1"/>
  <c r="G21" i="1"/>
  <c r="H21" i="1" s="1"/>
  <c r="G22" i="1"/>
  <c r="H22" i="1" s="1"/>
  <c r="G126" i="1"/>
  <c r="H126" i="1" s="1"/>
  <c r="G127" i="1"/>
  <c r="H127" i="1" s="1"/>
  <c r="G128" i="1"/>
  <c r="H128" i="1" s="1"/>
  <c r="G129" i="1"/>
  <c r="H129" i="1" s="1"/>
  <c r="G130" i="1"/>
  <c r="H130" i="1" s="1"/>
  <c r="G132" i="1"/>
  <c r="H132" i="1" s="1"/>
  <c r="G133" i="1"/>
  <c r="H133" i="1" s="1"/>
  <c r="G135" i="1"/>
  <c r="H135" i="1" s="1"/>
  <c r="G136" i="1"/>
  <c r="H136" i="1" s="1"/>
  <c r="G137" i="1"/>
  <c r="H137" i="1" s="1"/>
  <c r="G138" i="1"/>
  <c r="H138" i="1" s="1"/>
  <c r="G139" i="1"/>
  <c r="H139" i="1" s="1"/>
  <c r="G144" i="1"/>
  <c r="H144" i="1" s="1"/>
  <c r="G145" i="1"/>
  <c r="H145" i="1" s="1"/>
  <c r="G146" i="1"/>
  <c r="H146" i="1" s="1"/>
  <c r="G147" i="1"/>
  <c r="H147" i="1" s="1"/>
  <c r="G148" i="1"/>
  <c r="H148" i="1" s="1"/>
  <c r="G149" i="1"/>
  <c r="H149" i="1" s="1"/>
  <c r="G150" i="1"/>
  <c r="H150" i="1" s="1"/>
  <c r="G158" i="1"/>
  <c r="H158" i="1" s="1"/>
  <c r="H159" i="1"/>
  <c r="G162" i="1"/>
  <c r="H162" i="1" s="1"/>
  <c r="G153" i="1"/>
  <c r="H153" i="1" s="1"/>
  <c r="G165" i="1"/>
  <c r="H165" i="1" s="1"/>
  <c r="H166" i="1" s="1"/>
  <c r="G44" i="1" l="1"/>
  <c r="I153" i="1"/>
  <c r="I159" i="1"/>
  <c r="I150" i="1"/>
  <c r="I148" i="1"/>
  <c r="I146" i="1"/>
  <c r="I144" i="1"/>
  <c r="I139" i="1"/>
  <c r="I137" i="1"/>
  <c r="I135" i="1"/>
  <c r="I132" i="1"/>
  <c r="I129" i="1"/>
  <c r="I127" i="1"/>
  <c r="I116" i="1"/>
  <c r="I20" i="1"/>
  <c r="I16" i="1"/>
  <c r="I14" i="1"/>
  <c r="I10" i="1"/>
  <c r="I162" i="1"/>
  <c r="I158" i="1"/>
  <c r="I149" i="1"/>
  <c r="I147" i="1"/>
  <c r="I145" i="1"/>
  <c r="I138" i="1"/>
  <c r="I136" i="1"/>
  <c r="I133" i="1"/>
  <c r="I130" i="1"/>
  <c r="I128" i="1"/>
  <c r="I126" i="1"/>
  <c r="D123" i="1"/>
  <c r="I115" i="1"/>
  <c r="I22" i="1"/>
  <c r="I18" i="1"/>
  <c r="I12" i="1"/>
  <c r="I21" i="1"/>
  <c r="I17" i="1"/>
  <c r="I15" i="1"/>
  <c r="I13" i="1"/>
  <c r="I11" i="1"/>
  <c r="I9" i="1"/>
  <c r="D120" i="1"/>
  <c r="F163" i="1"/>
  <c r="G125" i="1"/>
  <c r="H125" i="1" s="1"/>
  <c r="G58" i="1"/>
  <c r="D163" i="1"/>
  <c r="G166" i="1"/>
  <c r="F123" i="1"/>
  <c r="G122" i="1"/>
  <c r="G50" i="1"/>
  <c r="F120" i="1"/>
  <c r="G119" i="1"/>
  <c r="H119" i="1" s="1"/>
  <c r="G112" i="1" l="1"/>
  <c r="H58" i="1"/>
  <c r="G56" i="1"/>
  <c r="H50" i="1"/>
  <c r="I165" i="1"/>
  <c r="I166" i="1" s="1"/>
  <c r="I19" i="1"/>
  <c r="H122" i="1"/>
  <c r="I122" i="1" s="1"/>
  <c r="G123" i="1"/>
  <c r="I125" i="1"/>
  <c r="G163" i="1"/>
  <c r="I119" i="1"/>
  <c r="G120" i="1"/>
  <c r="I163" i="1" l="1"/>
  <c r="I44" i="1"/>
  <c r="I120" i="1"/>
  <c r="I123" i="1"/>
  <c r="I58" i="1"/>
  <c r="H112" i="1"/>
  <c r="I50" i="1"/>
  <c r="H56" i="1"/>
  <c r="I114" i="1"/>
  <c r="H117" i="1"/>
  <c r="H44" i="1"/>
  <c r="G168" i="1"/>
  <c r="F166" i="1"/>
  <c r="F168" i="1" s="1"/>
  <c r="D168" i="1"/>
  <c r="I117" i="1" l="1"/>
  <c r="I56" i="1"/>
  <c r="I112" i="1"/>
  <c r="H163" i="1"/>
  <c r="H120" i="1"/>
  <c r="H123" i="1"/>
  <c r="I168" i="1" l="1"/>
  <c r="H168" i="1"/>
  <c r="J50" i="1" l="1"/>
  <c r="K50" i="1" s="1"/>
  <c r="J54" i="1"/>
  <c r="K54" i="1" s="1"/>
  <c r="J12" i="1"/>
  <c r="K12" i="1" s="1"/>
  <c r="J10" i="1"/>
  <c r="K10" i="1" s="1"/>
  <c r="J151" i="1"/>
  <c r="K151" i="1" s="1"/>
  <c r="J149" i="1"/>
  <c r="K149" i="1" s="1"/>
  <c r="J132" i="1"/>
  <c r="K132" i="1" s="1"/>
  <c r="J146" i="1"/>
  <c r="K146" i="1" s="1"/>
  <c r="J150" i="1"/>
  <c r="K150" i="1" s="1"/>
  <c r="J38" i="1"/>
  <c r="K38" i="1" s="1"/>
  <c r="J16" i="1"/>
  <c r="K16" i="1" s="1"/>
  <c r="J114" i="1"/>
  <c r="K114" i="1" s="1"/>
  <c r="J33" i="1"/>
  <c r="K33" i="1" s="1"/>
  <c r="J77" i="1"/>
  <c r="K77" i="1" s="1"/>
  <c r="J122" i="1"/>
  <c r="K122" i="1" s="1"/>
  <c r="K123" i="1" s="1"/>
  <c r="J125" i="1"/>
  <c r="K125" i="1" s="1"/>
  <c r="J161" i="1"/>
  <c r="K161" i="1" s="1"/>
  <c r="J145" i="1"/>
  <c r="K145" i="1" s="1"/>
  <c r="J144" i="1"/>
  <c r="K144" i="1" s="1"/>
  <c r="J58" i="1"/>
  <c r="K58" i="1" s="1"/>
  <c r="J148" i="1"/>
  <c r="K148" i="1" s="1"/>
  <c r="J133" i="1"/>
  <c r="K133" i="1" s="1"/>
  <c r="J20" i="1"/>
  <c r="K20" i="1" s="1"/>
  <c r="J147" i="1"/>
  <c r="K147" i="1" s="1"/>
  <c r="J15" i="1"/>
  <c r="K15" i="1" s="1"/>
  <c r="J157" i="1"/>
  <c r="K157" i="1" s="1"/>
  <c r="J92" i="1"/>
  <c r="K92" i="1" s="1"/>
  <c r="J136" i="1"/>
  <c r="K136" i="1" s="1"/>
  <c r="J51" i="1"/>
  <c r="K51" i="1" s="1"/>
  <c r="J116" i="1"/>
  <c r="K116" i="1" s="1"/>
  <c r="J158" i="1"/>
  <c r="K158" i="1" s="1"/>
  <c r="J165" i="1"/>
  <c r="K165" i="1" s="1"/>
  <c r="J126" i="1"/>
  <c r="K126" i="1" s="1"/>
  <c r="J119" i="1"/>
  <c r="K119" i="1" s="1"/>
  <c r="K120" i="1" s="1"/>
  <c r="J19" i="1"/>
  <c r="K19" i="1" s="1"/>
  <c r="J14" i="1"/>
  <c r="K14" i="1" s="1"/>
  <c r="J115" i="1"/>
  <c r="K115" i="1" s="1"/>
  <c r="J141" i="1"/>
  <c r="K141" i="1" s="1"/>
  <c r="J41" i="1"/>
  <c r="K41" i="1" s="1"/>
  <c r="J139" i="1"/>
  <c r="K139" i="1" s="1"/>
  <c r="J9" i="1"/>
  <c r="K9" i="1" s="1"/>
  <c r="J140" i="1"/>
  <c r="K140" i="1" s="1"/>
  <c r="J37" i="1"/>
  <c r="K37" i="1" s="1"/>
  <c r="J107" i="1"/>
  <c r="K107" i="1" s="1"/>
  <c r="J55" i="1"/>
  <c r="K55" i="1" s="1"/>
  <c r="J89" i="1"/>
  <c r="K89" i="1" s="1"/>
  <c r="J103" i="1"/>
  <c r="K103" i="1" s="1"/>
  <c r="J17" i="1"/>
  <c r="K17" i="1" s="1"/>
  <c r="J159" i="1"/>
  <c r="K159" i="1" s="1"/>
  <c r="J138" i="1"/>
  <c r="K138" i="1" s="1"/>
  <c r="J142" i="1"/>
  <c r="K142" i="1" s="1"/>
  <c r="J32" i="1"/>
  <c r="K32" i="1" s="1"/>
  <c r="J68" i="1"/>
  <c r="K68" i="1" s="1"/>
  <c r="J101" i="1"/>
  <c r="K101" i="1" s="1"/>
  <c r="J13" i="1"/>
  <c r="K13" i="1" s="1"/>
  <c r="J130" i="1"/>
  <c r="K130" i="1" s="1"/>
  <c r="J137" i="1"/>
  <c r="K137" i="1" s="1"/>
  <c r="J8" i="1"/>
  <c r="K8" i="1" s="1"/>
  <c r="J29" i="1"/>
  <c r="K29" i="1" s="1"/>
  <c r="J59" i="1"/>
  <c r="K59" i="1" s="1"/>
  <c r="J111" i="1"/>
  <c r="K111" i="1" s="1"/>
  <c r="J127" i="1"/>
  <c r="K127" i="1" s="1"/>
  <c r="J153" i="1"/>
  <c r="K153" i="1" s="1"/>
  <c r="J152" i="1"/>
  <c r="K152" i="1" s="1"/>
  <c r="J40" i="1"/>
  <c r="K40" i="1" s="1"/>
  <c r="J84" i="1"/>
  <c r="K84" i="1" s="1"/>
  <c r="J96" i="1"/>
  <c r="K96" i="1" s="1"/>
  <c r="J52" i="1"/>
  <c r="K52" i="1" s="1"/>
  <c r="J106" i="1"/>
  <c r="K106" i="1" s="1"/>
  <c r="J78" i="1"/>
  <c r="K78" i="1" s="1"/>
  <c r="J88" i="1"/>
  <c r="K88" i="1" s="1"/>
  <c r="J90" i="1"/>
  <c r="K90" i="1" s="1"/>
  <c r="J73" i="1"/>
  <c r="K73" i="1" s="1"/>
  <c r="J74" i="1"/>
  <c r="K74" i="1" s="1"/>
  <c r="J27" i="1"/>
  <c r="K27" i="1" s="1"/>
  <c r="J34" i="1"/>
  <c r="K34" i="1" s="1"/>
  <c r="J35" i="1"/>
  <c r="K35" i="1" s="1"/>
  <c r="J64" i="1"/>
  <c r="K64" i="1" s="1"/>
  <c r="J80" i="1"/>
  <c r="K80" i="1" s="1"/>
  <c r="J108" i="1"/>
  <c r="K108" i="1" s="1"/>
  <c r="J83" i="1"/>
  <c r="K83" i="1" s="1"/>
  <c r="J85" i="1"/>
  <c r="K85" i="1" s="1"/>
  <c r="J79" i="1"/>
  <c r="K79" i="1" s="1"/>
  <c r="J154" i="1"/>
  <c r="K154" i="1" s="1"/>
  <c r="J143" i="1"/>
  <c r="K143" i="1" s="1"/>
  <c r="J39" i="1"/>
  <c r="K39" i="1" s="1"/>
  <c r="J31" i="1"/>
  <c r="K31" i="1" s="1"/>
  <c r="J48" i="1"/>
  <c r="K48" i="1" s="1"/>
  <c r="J69" i="1"/>
  <c r="K69" i="1" s="1"/>
  <c r="J99" i="1"/>
  <c r="K99" i="1" s="1"/>
  <c r="J100" i="1"/>
  <c r="K100" i="1" s="1"/>
  <c r="J109" i="1"/>
  <c r="K109" i="1" s="1"/>
  <c r="J102" i="1"/>
  <c r="K102" i="1" s="1"/>
  <c r="J71" i="1"/>
  <c r="K71" i="1" s="1"/>
  <c r="J128" i="1"/>
  <c r="K128" i="1" s="1"/>
  <c r="J134" i="1"/>
  <c r="K134" i="1" s="1"/>
  <c r="J155" i="1"/>
  <c r="K155" i="1" s="1"/>
  <c r="J49" i="1"/>
  <c r="K49" i="1" s="1"/>
  <c r="J42" i="1"/>
  <c r="K42" i="1" s="1"/>
  <c r="J28" i="1"/>
  <c r="K28" i="1" s="1"/>
  <c r="J25" i="1"/>
  <c r="K25" i="1" s="1"/>
  <c r="J81" i="1"/>
  <c r="K81" i="1" s="1"/>
  <c r="J70" i="1"/>
  <c r="K70" i="1" s="1"/>
  <c r="J66" i="1"/>
  <c r="K66" i="1" s="1"/>
  <c r="J104" i="1"/>
  <c r="K104" i="1" s="1"/>
  <c r="J62" i="1"/>
  <c r="K62" i="1" s="1"/>
  <c r="J67" i="1"/>
  <c r="K67" i="1" s="1"/>
  <c r="J21" i="1"/>
  <c r="K21" i="1" s="1"/>
  <c r="J18" i="1"/>
  <c r="K18" i="1" s="1"/>
  <c r="J156" i="1"/>
  <c r="K156" i="1" s="1"/>
  <c r="J160" i="1"/>
  <c r="K160" i="1" s="1"/>
  <c r="J46" i="1"/>
  <c r="K46" i="1" s="1"/>
  <c r="J24" i="1"/>
  <c r="K24" i="1" s="1"/>
  <c r="J36" i="1"/>
  <c r="K36" i="1" s="1"/>
  <c r="J47" i="1"/>
  <c r="K47" i="1" s="1"/>
  <c r="J105" i="1"/>
  <c r="K105" i="1" s="1"/>
  <c r="J63" i="1"/>
  <c r="K63" i="1" s="1"/>
  <c r="J93" i="1"/>
  <c r="K93" i="1" s="1"/>
  <c r="J60" i="1"/>
  <c r="K60" i="1" s="1"/>
  <c r="J61" i="1"/>
  <c r="K61" i="1" s="1"/>
  <c r="J65" i="1"/>
  <c r="K65" i="1" s="1"/>
  <c r="J129" i="1"/>
  <c r="K129" i="1" s="1"/>
  <c r="J162" i="1"/>
  <c r="K162" i="1" s="1"/>
  <c r="J135" i="1"/>
  <c r="K135" i="1" s="1"/>
  <c r="J22" i="1"/>
  <c r="K22" i="1" s="1"/>
  <c r="J11" i="1"/>
  <c r="K11" i="1" s="1"/>
  <c r="J131" i="1"/>
  <c r="K131" i="1" s="1"/>
  <c r="J53" i="1"/>
  <c r="K53" i="1" s="1"/>
  <c r="J23" i="1"/>
  <c r="K23" i="1" s="1"/>
  <c r="J26" i="1"/>
  <c r="K26" i="1" s="1"/>
  <c r="J43" i="1"/>
  <c r="K43" i="1" s="1"/>
  <c r="J30" i="1"/>
  <c r="K30" i="1" s="1"/>
  <c r="J110" i="1"/>
  <c r="K110" i="1" s="1"/>
  <c r="J76" i="1"/>
  <c r="K76" i="1" s="1"/>
  <c r="J86" i="1"/>
  <c r="K86" i="1" s="1"/>
  <c r="J82" i="1"/>
  <c r="K82" i="1" s="1"/>
  <c r="J94" i="1"/>
  <c r="K94" i="1" s="1"/>
  <c r="J75" i="1"/>
  <c r="K75" i="1" s="1"/>
  <c r="J91" i="1"/>
  <c r="K91" i="1" s="1"/>
  <c r="J98" i="1"/>
  <c r="K98" i="1" s="1"/>
  <c r="J95" i="1"/>
  <c r="K95" i="1" s="1"/>
  <c r="J72" i="1"/>
  <c r="K72" i="1" s="1"/>
  <c r="J97" i="1"/>
  <c r="K97" i="1" s="1"/>
  <c r="J87" i="1"/>
  <c r="K87" i="1" s="1"/>
  <c r="J117" i="1" l="1"/>
  <c r="J123" i="1"/>
  <c r="K117" i="1"/>
  <c r="J120" i="1"/>
  <c r="J166" i="1"/>
  <c r="K163" i="1"/>
  <c r="K56" i="1"/>
  <c r="K44" i="1"/>
  <c r="K112" i="1"/>
  <c r="J56" i="1"/>
  <c r="J44" i="1"/>
  <c r="J163" i="1"/>
  <c r="J112" i="1"/>
  <c r="K168" i="1" l="1"/>
  <c r="J168" i="1"/>
</calcChain>
</file>

<file path=xl/sharedStrings.xml><?xml version="1.0" encoding="utf-8"?>
<sst xmlns="http://schemas.openxmlformats.org/spreadsheetml/2006/main" count="1117" uniqueCount="495">
  <si>
    <t>FICE</t>
  </si>
  <si>
    <t>Public Universities</t>
  </si>
  <si>
    <t>Angelo State University</t>
  </si>
  <si>
    <t>Lamar University</t>
  </si>
  <si>
    <t>Midwestern State University</t>
  </si>
  <si>
    <t>Prairie View A&amp;M University</t>
  </si>
  <si>
    <t>Sam Houston State University</t>
  </si>
  <si>
    <t>Stephen F. Austin State University</t>
  </si>
  <si>
    <t>Sul Ross State University</t>
  </si>
  <si>
    <t>Tarleton State University</t>
  </si>
  <si>
    <t>Texas A&amp;M International University</t>
  </si>
  <si>
    <t>Texas A&amp;M University</t>
  </si>
  <si>
    <t>Texas A&amp;M University at Galveston</t>
  </si>
  <si>
    <t>Texas A&amp;M University-Commerce</t>
  </si>
  <si>
    <t>Texas A&amp;M University-Corpus Christi</t>
  </si>
  <si>
    <t>Texas A&amp;M University-Kingsville</t>
  </si>
  <si>
    <t>Texas Southern University</t>
  </si>
  <si>
    <t>Texas Tech University</t>
  </si>
  <si>
    <t>Texas Woman's University</t>
  </si>
  <si>
    <t>The University of Texas at Arlington</t>
  </si>
  <si>
    <t>The University of Texas at Austin</t>
  </si>
  <si>
    <t>The University of Texas at Dallas</t>
  </si>
  <si>
    <t>The University of Texas at El Paso</t>
  </si>
  <si>
    <t>The University of Texas at San Antonio</t>
  </si>
  <si>
    <t>The University of Texas at Tyler</t>
  </si>
  <si>
    <t>University of Houston</t>
  </si>
  <si>
    <t>University of Houston-Clear Lake</t>
  </si>
  <si>
    <t>University of Houston-Downtown</t>
  </si>
  <si>
    <t>University of Houston-Victoria</t>
  </si>
  <si>
    <t>University of North Texas</t>
  </si>
  <si>
    <t>West Texas A&amp;M University</t>
  </si>
  <si>
    <t>Alvin Community College</t>
  </si>
  <si>
    <t>Angelina College</t>
  </si>
  <si>
    <t>Austin Community College</t>
  </si>
  <si>
    <t>Brazosport College</t>
  </si>
  <si>
    <t>Central Texas College</t>
  </si>
  <si>
    <t>Clarendon College</t>
  </si>
  <si>
    <t>Coastal Bend College</t>
  </si>
  <si>
    <t>Collin County Community College District</t>
  </si>
  <si>
    <t>Del Mar College</t>
  </si>
  <si>
    <t>El Paso Community College District</t>
  </si>
  <si>
    <t>Galveston College</t>
  </si>
  <si>
    <t>Hill College</t>
  </si>
  <si>
    <t>Houston Community College</t>
  </si>
  <si>
    <t>Howard College</t>
  </si>
  <si>
    <t>Kilgore College</t>
  </si>
  <si>
    <t>Laredo Community College</t>
  </si>
  <si>
    <t>Lone Star College System District</t>
  </si>
  <si>
    <t>McLennan Community College</t>
  </si>
  <si>
    <t>Midland College</t>
  </si>
  <si>
    <t>Navarro College</t>
  </si>
  <si>
    <t>North Central Texas College</t>
  </si>
  <si>
    <t>Northeast Texas Community College</t>
  </si>
  <si>
    <t>Northwest Vista College</t>
  </si>
  <si>
    <t>Odessa College</t>
  </si>
  <si>
    <t>Palo Alto College</t>
  </si>
  <si>
    <t>Panola College</t>
  </si>
  <si>
    <t>Paris Junior College</t>
  </si>
  <si>
    <t>San Antonio College</t>
  </si>
  <si>
    <t>St. Philip's College</t>
  </si>
  <si>
    <t>South Texas College</t>
  </si>
  <si>
    <t>Southwest Texas Junior College</t>
  </si>
  <si>
    <t>Tarrant County College District</t>
  </si>
  <si>
    <t>Texarkana College</t>
  </si>
  <si>
    <t>Temple College</t>
  </si>
  <si>
    <t>Texas Southmost College</t>
  </si>
  <si>
    <t>Trinity Valley Community College</t>
  </si>
  <si>
    <t>Tyler Junior College</t>
  </si>
  <si>
    <t>Vernon College</t>
  </si>
  <si>
    <t>Wharton County Junior College</t>
  </si>
  <si>
    <t>Public State Colleges</t>
  </si>
  <si>
    <t>Lamar Institute of Technology</t>
  </si>
  <si>
    <t>Lamar State College-Orange</t>
  </si>
  <si>
    <t>Lamar State College-Port Arthur</t>
  </si>
  <si>
    <t>Public Technical Colleges</t>
  </si>
  <si>
    <t>Texas State Technical College-Waco</t>
  </si>
  <si>
    <t>Independent Junior Colleges</t>
  </si>
  <si>
    <t>Jacksonville College</t>
  </si>
  <si>
    <t>Independent Universities and Colleges</t>
  </si>
  <si>
    <t>Abilene Christian University</t>
  </si>
  <si>
    <t>Austin College</t>
  </si>
  <si>
    <t>Baylor University</t>
  </si>
  <si>
    <t>Dallas Baptist University</t>
  </si>
  <si>
    <t>East Texas Baptist University</t>
  </si>
  <si>
    <t>Houston Baptist University</t>
  </si>
  <si>
    <t>Howard Payne University</t>
  </si>
  <si>
    <t>Jarvis Christian College</t>
  </si>
  <si>
    <t>Letourneau University</t>
  </si>
  <si>
    <t>Lubbock Christian University</t>
  </si>
  <si>
    <t>Our Lady of the Lake University of San Antonio</t>
  </si>
  <si>
    <t>Schreiner University</t>
  </si>
  <si>
    <t>Southern Methodist University</t>
  </si>
  <si>
    <t>Southwestern Adventist University</t>
  </si>
  <si>
    <t>Southwestern Assemblies of God University</t>
  </si>
  <si>
    <t>Southwestern Christian College</t>
  </si>
  <si>
    <t>St. Edward's University</t>
  </si>
  <si>
    <t>St. Mary's University</t>
  </si>
  <si>
    <t>Texas Lutheran University</t>
  </si>
  <si>
    <t>Texas Wesleyan University</t>
  </si>
  <si>
    <t>University of Mary Hardin-Baylor</t>
  </si>
  <si>
    <t>University of St. Thomas</t>
  </si>
  <si>
    <t>Wiley College</t>
  </si>
  <si>
    <t>Texas College</t>
  </si>
  <si>
    <t>Private Health Related</t>
  </si>
  <si>
    <t>Parker University</t>
  </si>
  <si>
    <t xml:space="preserve">*Half-time student--For undergraduates, a person who is enrolled or is expected to be enrolled for the equivalent of six or more semester credit hours. </t>
  </si>
  <si>
    <t>Total for all institution type</t>
  </si>
  <si>
    <t>Huston-Tillotson University</t>
  </si>
  <si>
    <t xml:space="preserve">Texas A&amp;M University-San Antonio </t>
  </si>
  <si>
    <t>Hardin-Simmons University</t>
  </si>
  <si>
    <t>ALAMO CCD NW VISTA COLLEGE</t>
  </si>
  <si>
    <t>ALAMO CCD NE LAKEVIEW COLLEGE</t>
  </si>
  <si>
    <t>ABILENE CHRISTIAN UNIVERSITY</t>
  </si>
  <si>
    <t>ALVIN COMMUNITY COLLEGE</t>
  </si>
  <si>
    <t>AMARILLO COLLEGE</t>
  </si>
  <si>
    <t>ANGELO STATE UNIVERSITY</t>
  </si>
  <si>
    <t>AUSTIN COLLEGE</t>
  </si>
  <si>
    <t>BAYLOR UNIVERSITY</t>
  </si>
  <si>
    <t>COASTAL BEND COLLEGE</t>
  </si>
  <si>
    <t>BLINN COLLEGE</t>
  </si>
  <si>
    <t>CISCO COLLEGE</t>
  </si>
  <si>
    <t>CLARENDON COLLEGE</t>
  </si>
  <si>
    <t>CONCORDIA UNIVERSITY TEXAS</t>
  </si>
  <si>
    <t>NORTH CENTRAL TEXAS COLLEGE</t>
  </si>
  <si>
    <t>DALLAS BAPTIST UNIVERSITY</t>
  </si>
  <si>
    <t>DEL MAR COLLEGE</t>
  </si>
  <si>
    <t>EAST TEXAS BAPTIST UNIVERSITY</t>
  </si>
  <si>
    <t>TEXAS A&amp;M UNIVERSITY-COMMERCE</t>
  </si>
  <si>
    <t>FRANK PHILLIPS COLLEGE</t>
  </si>
  <si>
    <t>HARDIN-SIMMONS UNIVERSITY</t>
  </si>
  <si>
    <t>TRINITY VALLEY COMM COLLEGE</t>
  </si>
  <si>
    <t>HILL COLLEGE</t>
  </si>
  <si>
    <t>HOWARD COLLEGE</t>
  </si>
  <si>
    <t>HOWARD PAYNE UNIVERSITY</t>
  </si>
  <si>
    <t>HOUSTON BAPTIST UNIVERSITY</t>
  </si>
  <si>
    <t>HUSTON-TILLOTSON UNIVERSITY</t>
  </si>
  <si>
    <t>UNIV OF THE INCARNATE WORD</t>
  </si>
  <si>
    <t>JACKSONVILLE COLLEGE</t>
  </si>
  <si>
    <t>KILGORE COLLEGE</t>
  </si>
  <si>
    <t>LAMAR UNIVERSITY</t>
  </si>
  <si>
    <t>LAREDO COMMUNITY COLLEGE</t>
  </si>
  <si>
    <t>LEE COLLEGE</t>
  </si>
  <si>
    <t>LETOURNEAU UNIVERSITY</t>
  </si>
  <si>
    <t>LUBBOCK CHRISTIAN UNIVERSITY</t>
  </si>
  <si>
    <t>UNIV OF MARY HARDIN-BAYLOR</t>
  </si>
  <si>
    <t>MCLENNAN COMMUNITY COLLEGE</t>
  </si>
  <si>
    <t>MCMURRY UNIVERSITY</t>
  </si>
  <si>
    <t>MIDWESTERN STATE UNIVERSITY</t>
  </si>
  <si>
    <t>NAVARRO COLLEGE</t>
  </si>
  <si>
    <t>UNIVERSITY OF NORTH TEXAS</t>
  </si>
  <si>
    <t>OUR LADY OF THE LAKE UNIV/SA</t>
  </si>
  <si>
    <t>U. OF TEXAS-RIO GRANDE VALLEY</t>
  </si>
  <si>
    <t>PANOLA COLLEGE</t>
  </si>
  <si>
    <t>PARIS JUNIOR COLLEGE</t>
  </si>
  <si>
    <t>PAUL QUINN COLLEGE</t>
  </si>
  <si>
    <t>RANGER COLLEGE</t>
  </si>
  <si>
    <t>RICE UNIVERSITY</t>
  </si>
  <si>
    <t>SAM HOUSTON STATE UNIVERSITY</t>
  </si>
  <si>
    <t>ALAMO CCD ST. PHILIPS COLLEGE</t>
  </si>
  <si>
    <t>SAN JACINTO COLLEGE CEN CAMPUS</t>
  </si>
  <si>
    <t>SCHREINER UNIVERSITY</t>
  </si>
  <si>
    <t>SOUTH PLAINS COLLEGE</t>
  </si>
  <si>
    <t>SOUTHERN METHODIST UNIVERSITY</t>
  </si>
  <si>
    <t>SOUTHWEST TEXAS JUNIOR COLLEGE</t>
  </si>
  <si>
    <t>TEXAS STATE UNIVERSITY</t>
  </si>
  <si>
    <t>SOUTHWESTERN CHRISTIAN COLLEGE</t>
  </si>
  <si>
    <t>SOUTHWESTERN UNIVERSITY</t>
  </si>
  <si>
    <t>ST. EDWARD'S UNIVERSITY</t>
  </si>
  <si>
    <t>STEPHEN F. AUSTIN STATE UNIV</t>
  </si>
  <si>
    <t>SUL ROSS STATE UNIVERSITY</t>
  </si>
  <si>
    <t>TARRANT COUNTY COLLEGE DIST</t>
  </si>
  <si>
    <t>TEMPLE COLLEGE</t>
  </si>
  <si>
    <t>TEXARKANA COLLEGE</t>
  </si>
  <si>
    <t>PRAIRIE VIEW A&amp;M UNIVERSITY</t>
  </si>
  <si>
    <t>TARLETON STATE UNIVERSITY</t>
  </si>
  <si>
    <t>TEXAS STATE T. C. WACO</t>
  </si>
  <si>
    <t>TEXAS CHIROPRACTIC COLLEGE</t>
  </si>
  <si>
    <t>TEXAS CHRISTIAN UNIVERSITY</t>
  </si>
  <si>
    <t>JARVIS CHRISTIAN COLLEGE</t>
  </si>
  <si>
    <t>TEXAS COLLEGE</t>
  </si>
  <si>
    <t>TEXAS A&amp;M UNIV-KINGSVILLE</t>
  </si>
  <si>
    <t>TEXAS LUTHERAN UNIVERSITY</t>
  </si>
  <si>
    <t>TEXAS SOUTHERN UNIVERSITY</t>
  </si>
  <si>
    <t>TEXAS SOUTHMOST COLLEGE</t>
  </si>
  <si>
    <t>TEXAS TECH UNIVERSITY</t>
  </si>
  <si>
    <t>TEXAS WESLEYAN UNIVERSITY</t>
  </si>
  <si>
    <t>TEXAS WOMAN'S UNIVERSITY</t>
  </si>
  <si>
    <t>TRINITY UNIVERSITY</t>
  </si>
  <si>
    <t>TYLER JUNIOR COLLEGE</t>
  </si>
  <si>
    <t>UNIVERSITY OF DALLAS</t>
  </si>
  <si>
    <t>UNIVERSITY OF HOUSTON</t>
  </si>
  <si>
    <t>UNIVERSITY OF ST THOMAS</t>
  </si>
  <si>
    <t>U. OF TEXAS AT ARLINGTON</t>
  </si>
  <si>
    <t>U. OF TEXAS AT AUSTIN</t>
  </si>
  <si>
    <t>UT MEDICAL SCHOOLSAN ANTONIO</t>
  </si>
  <si>
    <t>U. OF TEXAS AT EL PASO</t>
  </si>
  <si>
    <t>VICTORIA COLLEGE</t>
  </si>
  <si>
    <t>WAYLAND BAPTIST UNIVERSITY</t>
  </si>
  <si>
    <t>WEATHERFORD COLLEGE</t>
  </si>
  <si>
    <t>WEST TEXAS A&amp;M UNIVERSITY</t>
  </si>
  <si>
    <t>WHARTON COUNTY JUNIOR COLLEGE</t>
  </si>
  <si>
    <t>WILEY COLLEGE</t>
  </si>
  <si>
    <t>CENTRAL TEXAS COLLEGE</t>
  </si>
  <si>
    <t>TAMUS HSC-BAYLOR CL DENTAL SCH</t>
  </si>
  <si>
    <t>BAYLOR COLL MED-MEDICAL SCHOOL</t>
  </si>
  <si>
    <t>UT DENTAL SCHOOLHOUSTON</t>
  </si>
  <si>
    <t>UT MEDICAL SCHOOLGALVESTON</t>
  </si>
  <si>
    <t>ANGELINA COLLEGE</t>
  </si>
  <si>
    <t>GALVESTON COLLEGE</t>
  </si>
  <si>
    <t>COLLEGE OF THE MAINLAND COMMUN</t>
  </si>
  <si>
    <t>BRAZOSPORT JUNIOR COLLEGE</t>
  </si>
  <si>
    <t>ALAMO CCD SAN ANTONIO COLLEGE</t>
  </si>
  <si>
    <t>WESTERN TEXAS COLLEGE</t>
  </si>
  <si>
    <t>TEXAS A&amp;M INTERNATIONAL UNIV</t>
  </si>
  <si>
    <t>U. OF TEXAS AT DALLAS</t>
  </si>
  <si>
    <t>TEX COL OSTEOPATHIC MEDICINE</t>
  </si>
  <si>
    <t>MIDLAND COLLEGE</t>
  </si>
  <si>
    <t>U. OF TEXAS-PERMIAN BASIN</t>
  </si>
  <si>
    <t>UT SW SCH OF HEALTH PROF</t>
  </si>
  <si>
    <t>VERNON COLLEGE</t>
  </si>
  <si>
    <t>U. OF TEXAS AT SAN ANTONIO</t>
  </si>
  <si>
    <t>TEXAS A&amp;M UNIV AT GALVESTON</t>
  </si>
  <si>
    <t>EL PASO COMMUNITY COLLEGE DIST</t>
  </si>
  <si>
    <t>HOUSTON COMMUNITY COLLEGE</t>
  </si>
  <si>
    <t>TX TECH U HSC SCH OF MEDICINE</t>
  </si>
  <si>
    <t>LONE STAR COLLEGE SYSTEM DIST.</t>
  </si>
  <si>
    <t>TEXAS A&amp;M UNIV-CORPUS CHRISTI</t>
  </si>
  <si>
    <t>U. OF TEXAS AT TYLER</t>
  </si>
  <si>
    <t>U. OF HOUSTON-CLEAR LAKE</t>
  </si>
  <si>
    <t>AUSTIN COMMUNITY COLLEGE</t>
  </si>
  <si>
    <t>U. OF HOUSTON-DOWNTOWN</t>
  </si>
  <si>
    <t>U. OF HOUSTON-VICTORIA</t>
  </si>
  <si>
    <t>PARKER UNIVERSITY</t>
  </si>
  <si>
    <t>NORTHEAST TEXAS COMM COLLEGE</t>
  </si>
  <si>
    <t>ALAMO CCD PALO ALTO COLLEGE</t>
  </si>
  <si>
    <t>LAMAR STATE COLL-PORT ARTHUR</t>
  </si>
  <si>
    <t>LAMAR STATE COLL-ORANGE</t>
  </si>
  <si>
    <t>COLLIN CO COMM COLL DISTRICT</t>
  </si>
  <si>
    <t>UT M.D. ANDERSON CANCER CENTER</t>
  </si>
  <si>
    <t>TEXAS A&amp;M UNIVERSITY-TEXARKANA</t>
  </si>
  <si>
    <t>SOUTH TEXAS COLLEGE</t>
  </si>
  <si>
    <t>LAMAR INSTITUTE OF TECHNOLOGY</t>
  </si>
  <si>
    <t>TEXAS A&amp;M UNIV-CENTRAL TEXAS</t>
  </si>
  <si>
    <t>UNIV. OF NORTH TEXAS AT DALLAS</t>
  </si>
  <si>
    <t>UT HEALTH SCI CTR AT TYLER</t>
  </si>
  <si>
    <t>TEXAS A&amp;M UNIV-SAN ANTONIO</t>
  </si>
  <si>
    <t>Total Eligible Recipients (Full-Time and Weighted Part-TimeTotals)</t>
  </si>
  <si>
    <t>The University of Texas Medical Branch at Galveston</t>
  </si>
  <si>
    <t>Northeast Lakeview College</t>
  </si>
  <si>
    <t>Opt-In/Opt-Out</t>
  </si>
  <si>
    <t xml:space="preserve">Texas A&amp;M University-Central Texas </t>
  </si>
  <si>
    <t xml:space="preserve">Texas A&amp;M University-Texarkana </t>
  </si>
  <si>
    <t xml:space="preserve">University of North Texas at Dallas </t>
  </si>
  <si>
    <t>University of North Texas Health Science Center</t>
  </si>
  <si>
    <t>Amarillo College</t>
  </si>
  <si>
    <t xml:space="preserve">Blinn College </t>
  </si>
  <si>
    <t>Frank Phillips College</t>
  </si>
  <si>
    <t xml:space="preserve">Lee College </t>
  </si>
  <si>
    <t xml:space="preserve">Ranger College </t>
  </si>
  <si>
    <t>South Plains College</t>
  </si>
  <si>
    <t>Victoria College</t>
  </si>
  <si>
    <t xml:space="preserve">Weatherford College </t>
  </si>
  <si>
    <t xml:space="preserve">Western Texas College </t>
  </si>
  <si>
    <t xml:space="preserve">Concordia University </t>
  </si>
  <si>
    <t xml:space="preserve">McMurry University </t>
  </si>
  <si>
    <t>Paul Quinn College</t>
  </si>
  <si>
    <t xml:space="preserve">Rice University </t>
  </si>
  <si>
    <t xml:space="preserve">Southwestern University </t>
  </si>
  <si>
    <t xml:space="preserve">Texas Christian University </t>
  </si>
  <si>
    <t>Trinity University</t>
  </si>
  <si>
    <t xml:space="preserve">University of Dallas </t>
  </si>
  <si>
    <t xml:space="preserve">University of the Incarnate Word </t>
  </si>
  <si>
    <t>Wayland Baptist University</t>
  </si>
  <si>
    <t xml:space="preserve">Texas Chiropractic College </t>
  </si>
  <si>
    <t>Part-Time Eligible weighted as .5**</t>
  </si>
  <si>
    <t>Enrolled 1/2-time</t>
  </si>
  <si>
    <t>Enrolled 3/4-time</t>
  </si>
  <si>
    <t>Enrolled Full-time</t>
  </si>
  <si>
    <t>Total</t>
  </si>
  <si>
    <t>GRAYSON COUNTY COLLEGE</t>
  </si>
  <si>
    <t>SOUTHWESTERN ASSEM OF GOD COLL</t>
  </si>
  <si>
    <t>SOUTHWESTERN ADVENTIST COLLEGE</t>
  </si>
  <si>
    <t>ST. MARY'S UNIVERSITY SA</t>
  </si>
  <si>
    <t>TEXAS A &amp; M UNIVERSITY</t>
  </si>
  <si>
    <t>SOUTH TEXAS COLLEGE OF LAW</t>
  </si>
  <si>
    <t>DALLAS CO COMMUNITY COLL DIST</t>
  </si>
  <si>
    <t>* Abbreviated Basic Requirements are:</t>
  </si>
  <si>
    <t>Classified as Texas Residents. (FAD Data Element #36 = 1,5</t>
  </si>
  <si>
    <t>Completed either the FAFSA or the TASFA. (FAD Data Element #23 = 1)</t>
  </si>
  <si>
    <t>Institution Name:</t>
  </si>
  <si>
    <t>Institution Type:</t>
  </si>
  <si>
    <t>Opt-in</t>
  </si>
  <si>
    <t>Private/Independent Institution</t>
  </si>
  <si>
    <t>Opt-out</t>
  </si>
  <si>
    <t>Public University</t>
  </si>
  <si>
    <t>Public Community College</t>
  </si>
  <si>
    <t>Blinn College</t>
  </si>
  <si>
    <t>Cisco College</t>
  </si>
  <si>
    <t>Collin College</t>
  </si>
  <si>
    <t>Concordia University Texas</t>
  </si>
  <si>
    <t>Dallas County Community College District</t>
  </si>
  <si>
    <t>El Paso Community College</t>
  </si>
  <si>
    <t>Public Technical Institute</t>
  </si>
  <si>
    <t>Public State College</t>
  </si>
  <si>
    <t>Lamar State College - Port Arthur</t>
  </si>
  <si>
    <t>McMurry University</t>
  </si>
  <si>
    <t>Our Lady of the Lake University</t>
  </si>
  <si>
    <t>Ranger College</t>
  </si>
  <si>
    <t>Rice University</t>
  </si>
  <si>
    <t>San Jacinto College</t>
  </si>
  <si>
    <t>South Texas College of Law Houston</t>
  </si>
  <si>
    <t>Southwestern University</t>
  </si>
  <si>
    <t>Stephen F Austin State University</t>
  </si>
  <si>
    <t>Public Health-Related Institution</t>
  </si>
  <si>
    <t>Texas A&amp;M University-Central Texas</t>
  </si>
  <si>
    <t>Texas A&amp;M University Texarkana</t>
  </si>
  <si>
    <t>Texas Chiropractic College</t>
  </si>
  <si>
    <t>Texas Christian University</t>
  </si>
  <si>
    <t>Texas State Technical College</t>
  </si>
  <si>
    <t>Texas State University</t>
  </si>
  <si>
    <t>University of Texas at Arlington</t>
  </si>
  <si>
    <t>University of Texas at Tyler</t>
  </si>
  <si>
    <t>UTMB</t>
  </si>
  <si>
    <t>University of Dallas</t>
  </si>
  <si>
    <t>University of North Texas at Dallas</t>
  </si>
  <si>
    <t>Weatherford College</t>
  </si>
  <si>
    <t>Western Texas College</t>
  </si>
  <si>
    <t>Institution</t>
  </si>
  <si>
    <t># of Participating Institutions:</t>
  </si>
  <si>
    <t>% Share of Appropriation</t>
  </si>
  <si>
    <t>Laredo College</t>
  </si>
  <si>
    <t>Lee College</t>
  </si>
  <si>
    <t>LeTourneau University</t>
  </si>
  <si>
    <t>University of Texas at Austin</t>
  </si>
  <si>
    <t>Grayson College</t>
  </si>
  <si>
    <t>College of the Mainland Community College District</t>
  </si>
  <si>
    <t>Blinn College District</t>
  </si>
  <si>
    <t>Alamo Community College - San Antonio College</t>
  </si>
  <si>
    <t>Alamo Community College - Palo Alto College</t>
  </si>
  <si>
    <t>Alamo Community College - Northwest Vista College</t>
  </si>
  <si>
    <t>Alamo Community College - Northeast Lakeview College</t>
  </si>
  <si>
    <t>Institution FICE Code:</t>
  </si>
  <si>
    <t>COLLEGE OF THE MAINLAND</t>
  </si>
  <si>
    <t>UT Southwestern Medical Center</t>
  </si>
  <si>
    <t xml:space="preserve">** Calculation includes a rounded number  </t>
  </si>
  <si>
    <t xml:space="preserve">Odessa College </t>
  </si>
  <si>
    <t>FY2019
Full-Time Eligible Recipients</t>
  </si>
  <si>
    <t>FY2019
3/4-Time Eligible Recipients</t>
  </si>
  <si>
    <t>FY2019
Half-Time* Eligible Recipients</t>
  </si>
  <si>
    <t>Preliminary  
FY2021
Allocation**</t>
  </si>
  <si>
    <t>Select the appropriate response for the Work-Study Student Mentorship Program (WSMP), according to institutional type. If the institution is not eligible to participate in this program based on the institution type, please select N/A.</t>
  </si>
  <si>
    <t xml:space="preserve">Austin College </t>
  </si>
  <si>
    <t>Schreiner Univeristy</t>
  </si>
  <si>
    <t>University of the Incarnate Word</t>
  </si>
  <si>
    <t>Lone Star College System</t>
  </si>
  <si>
    <t>McLennan Community college</t>
  </si>
  <si>
    <t xml:space="preserve">South Texas College </t>
  </si>
  <si>
    <t>Trinity Valley Community college</t>
  </si>
  <si>
    <t>Texas A&amp;M University Health Science Center</t>
  </si>
  <si>
    <t>Texas Tech Health Sciences Center El Paso</t>
  </si>
  <si>
    <t>TTU Health Sciences Center</t>
  </si>
  <si>
    <t>University of Texas Health Science Center at Houston</t>
  </si>
  <si>
    <t>University of Texas Health Science Center at San Antonio</t>
  </si>
  <si>
    <t>University of Texas Health Science Center at Tyler</t>
  </si>
  <si>
    <t>UT MD Anderson Cancer Center</t>
  </si>
  <si>
    <t>Texas A&amp;M - San Antonio</t>
  </si>
  <si>
    <t>Texas A&amp;M University - Commerce</t>
  </si>
  <si>
    <t>Texas A&amp;M University College Station</t>
  </si>
  <si>
    <t>Texas A&amp;M University Galveston</t>
  </si>
  <si>
    <t>University of Texas at San Antonio</t>
  </si>
  <si>
    <t>University of Texas Permian Basin</t>
  </si>
  <si>
    <t>University of Texas Rio Grande Valley</t>
  </si>
  <si>
    <t>College Student Budgets (CSB)</t>
  </si>
  <si>
    <t>Source:  CSB</t>
  </si>
  <si>
    <t xml:space="preserve">Statewide Average:  </t>
  </si>
  <si>
    <t xml:space="preserve">Statewide Nonzero Average:  </t>
  </si>
  <si>
    <t>Fiscal_Year</t>
  </si>
  <si>
    <t>Inst_Name</t>
  </si>
  <si>
    <t>InDistTuition</t>
  </si>
  <si>
    <t>InDistFees</t>
  </si>
  <si>
    <t>InDistTuitFees</t>
  </si>
  <si>
    <t>BooksSupplies</t>
  </si>
  <si>
    <t>RoomOff</t>
  </si>
  <si>
    <t>TransOff</t>
  </si>
  <si>
    <t>PersonalOff</t>
  </si>
  <si>
    <t>Total COA</t>
  </si>
  <si>
    <t>000309</t>
  </si>
  <si>
    <t>000307</t>
  </si>
  <si>
    <t>023413</t>
  </si>
  <si>
    <t>009163</t>
  </si>
  <si>
    <t>Alamo Community College - St. Philip's College</t>
  </si>
  <si>
    <t>003608</t>
  </si>
  <si>
    <t>003539</t>
  </si>
  <si>
    <t>003540</t>
  </si>
  <si>
    <t>006661</t>
  </si>
  <si>
    <t>012015</t>
  </si>
  <si>
    <t>003549</t>
  </si>
  <si>
    <t>007857</t>
  </si>
  <si>
    <t>004003</t>
  </si>
  <si>
    <t>003553</t>
  </si>
  <si>
    <t>003554</t>
  </si>
  <si>
    <t>003546</t>
  </si>
  <si>
    <t>007096</t>
  </si>
  <si>
    <t>023614</t>
  </si>
  <si>
    <t>003563</t>
  </si>
  <si>
    <t>010387</t>
  </si>
  <si>
    <t>003568</t>
  </si>
  <si>
    <t>006662</t>
  </si>
  <si>
    <t>003570</t>
  </si>
  <si>
    <t>003573</t>
  </si>
  <si>
    <t>Houston Community College System</t>
  </si>
  <si>
    <t>010633</t>
  </si>
  <si>
    <t>003574</t>
  </si>
  <si>
    <t>003580</t>
  </si>
  <si>
    <t>003582</t>
  </si>
  <si>
    <t>003583</t>
  </si>
  <si>
    <t>011145</t>
  </si>
  <si>
    <t>003590</t>
  </si>
  <si>
    <t>009797</t>
  </si>
  <si>
    <t>003593</t>
  </si>
  <si>
    <t>003558</t>
  </si>
  <si>
    <t>023154</t>
  </si>
  <si>
    <t>003596</t>
  </si>
  <si>
    <t>003600</t>
  </si>
  <si>
    <t>003601</t>
  </si>
  <si>
    <t>003603</t>
  </si>
  <si>
    <t>003611</t>
  </si>
  <si>
    <t>031034</t>
  </si>
  <si>
    <t>003614</t>
  </si>
  <si>
    <t>003626</t>
  </si>
  <si>
    <t>003627</t>
  </si>
  <si>
    <t>003628</t>
  </si>
  <si>
    <t>003643</t>
  </si>
  <si>
    <t>003572</t>
  </si>
  <si>
    <t>003648</t>
  </si>
  <si>
    <t>010060</t>
  </si>
  <si>
    <t>003662</t>
  </si>
  <si>
    <t>003664</t>
  </si>
  <si>
    <t>009549</t>
  </si>
  <si>
    <t>003668</t>
  </si>
  <si>
    <t>**Appropriation amount is based on General Appropriations Act, 86th Texas Legislature.</t>
  </si>
  <si>
    <t>Enrolled as undergraduates either half-time, three-quarter-time or full-time (FAD data element #42 = 1,2,3</t>
  </si>
  <si>
    <t>FY2019 Part-time Students (combined FY2019 3/4-Time and Half-Time)</t>
  </si>
  <si>
    <t>Public Health-Related</t>
  </si>
  <si>
    <t>Public Community Colleges</t>
  </si>
  <si>
    <t>FY2021 Preliminary Texas College Work-Study Student Mentorship Allocations</t>
  </si>
  <si>
    <t>TX TECH HSC-EL PASO</t>
  </si>
  <si>
    <t>The University of Texas at Permian Basin</t>
  </si>
  <si>
    <t xml:space="preserve">The University of Texas M.D. Anderson Cancer Center </t>
  </si>
  <si>
    <t xml:space="preserve">The University of Texas Health Science Center  at Houston </t>
  </si>
  <si>
    <t>The University of Texas Health Science Center at Tyler</t>
  </si>
  <si>
    <t>The University of Texas Health Science Center at  San Antonio</t>
  </si>
  <si>
    <t>University of North Texas Health Science Center at Forth Worth</t>
  </si>
  <si>
    <t>The University of Texas Southwestern Medical Center</t>
  </si>
  <si>
    <t>Texas A&amp;M Health Science Center</t>
  </si>
  <si>
    <t>Texas Tech University Health Sciences Center at El Paso</t>
  </si>
  <si>
    <t>Texas Tech Univ. Health Science Center</t>
  </si>
  <si>
    <t xml:space="preserve">Cisco College </t>
  </si>
  <si>
    <t xml:space="preserve">College of the Mainland </t>
  </si>
  <si>
    <t xml:space="preserve">Dallas County Community College District </t>
  </si>
  <si>
    <t>El Paso County  Community College District</t>
  </si>
  <si>
    <t>Grayson  College</t>
  </si>
  <si>
    <t xml:space="preserve">Lone Star College System </t>
  </si>
  <si>
    <t>San Jacinto College District</t>
  </si>
  <si>
    <t>St. Mary's University of San Antonio</t>
  </si>
  <si>
    <t>University of Texas-Rio Grande Valley</t>
  </si>
  <si>
    <t>Original FY2021 Allocation***</t>
  </si>
  <si>
    <t>UPDATED FY2021 Allocation***:</t>
  </si>
  <si>
    <t>FY2022 Preliminary Texas College Work-Study Student Mentorship Allocations</t>
  </si>
  <si>
    <t>FY2022 Appropriation***:</t>
  </si>
  <si>
    <t>FY 2021 In-District Average COA for Community Colleges</t>
  </si>
  <si>
    <t>Run date:  1/26/2021</t>
  </si>
  <si>
    <t>2020 - 2021</t>
  </si>
  <si>
    <t>Dallas College District</t>
  </si>
  <si>
    <t>009331</t>
  </si>
  <si>
    <t>San Jacinto Community College</t>
  </si>
  <si>
    <t>029137</t>
  </si>
  <si>
    <t>TCWS 2022 Allocation</t>
  </si>
  <si>
    <t>ODESSA COLLEGE</t>
  </si>
  <si>
    <t>Totals</t>
  </si>
  <si>
    <t>Have a 9-month Expected Family Contribution &lt;= $17,044</t>
  </si>
  <si>
    <t>FY2020
Full-Time Eligible Recipients</t>
  </si>
  <si>
    <t>FY2020
3/4-Time Eligible Recipients</t>
  </si>
  <si>
    <t>FY2020
Half-Time* Eligible Recipients</t>
  </si>
  <si>
    <t>FY2020 Part-time Students (combined FY2019 3/4-Time and Half-Time)</t>
  </si>
  <si>
    <t>FY2022 Preliminary  
Allocation**</t>
  </si>
  <si>
    <t>Lamar State College - Orange</t>
  </si>
  <si>
    <t>University of Texas at Dallas</t>
  </si>
  <si>
    <t>This is from Senate Bill 1 3/27/2021</t>
  </si>
  <si>
    <t>***Appropriation amount is based on SB1, 87th Texas Legislature.</t>
  </si>
  <si>
    <t>Not eligible</t>
  </si>
  <si>
    <t>(a) Allocations. The Board shall allocate Program funds to participating institutions according to criteria established by the Commissioner. At the beginning of each academic year, the year's full allocation will be provided to each participating institution.</t>
  </si>
  <si>
    <t>(b) Reallocations. Institutions shall have until a date specified by the Commissioner to encumber all funds allocated. On that date, institutions lose claim to unencumbered funds and the unencumbered funds are available to the Commissioner for reallocation to other institutions. If necessary for ensuring the full use of funds, subsequent reallocations may be scheduled until all funds are awarded and disbursed.</t>
  </si>
  <si>
    <t>(c) Program funds may be used during any academic period for which mentorship opportunities are needed by participating entities as long as student mentors meet eligibility requirements as outlined under §4.194(b) of this title (relating to Eligibility and Program Requirements).</t>
  </si>
  <si>
    <t>RULE §22.134-Allocation and Disbursement of Mentorship Program Funds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</si>
</sst>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_(* \(#,##0\);_(* &quot;-&quot;_);_(@_)"/>
    <numFmt numFmtId="44" formatCode="_(&quot;$&quot;* #,##0.00_);_(&quot;$&quot;* \(#,##0.00\);_(&quot;$&quot;* &quot;-&quot;??_);_(@_)"/>
    <numFmt numFmtId="43" formatCode="_(* #,##0.00_);_(* \(#,##0.00\);_(* &quot;-&quot;??_);_(@_)"/>
    <numFmt numFmtId="164" formatCode="000000"/>
    <numFmt numFmtId="165" formatCode="_(&quot;$&quot;* #,##0_);_(&quot;$&quot;* \(#,##0\);_(&quot;$&quot;* &quot;-&quot;??_);_(@_)"/>
    <numFmt numFmtId="166" formatCode="0.000%"/>
    <numFmt numFmtId="167" formatCode="&quot;$&quot;#,##0"/>
  </numFmts>
  <fonts count="26" x14ac:knownFonts="1">
    <font>
      <sz val="11"/>
      <color theme="1"/>
      <name val="Calibri"/>
      <family val="2"/>
      <scheme val="minor"/>
    </font>
    <font>
      <sz val="11"/>
      <color theme="1"/>
      <name val="Calibri"/>
      <family val="2"/>
      <scheme val="minor"/>
    </font>
    <font>
      <b/>
      <sz val="14"/>
      <name val="Tahoma"/>
      <family val="2"/>
    </font>
    <font>
      <b/>
      <sz val="10"/>
      <color theme="1"/>
      <name val="Tahoma"/>
      <family val="2"/>
    </font>
    <font>
      <sz val="10"/>
      <name val="Tahoma"/>
      <family val="2"/>
    </font>
    <font>
      <sz val="10"/>
      <color theme="1"/>
      <name val="Tahoma"/>
      <family val="2"/>
    </font>
    <font>
      <b/>
      <sz val="11"/>
      <name val="Tahoma"/>
      <family val="2"/>
    </font>
    <font>
      <sz val="11"/>
      <color theme="1"/>
      <name val="Tahoma"/>
      <family val="2"/>
    </font>
    <font>
      <sz val="11"/>
      <name val="Tahoma"/>
      <family val="2"/>
    </font>
    <font>
      <b/>
      <sz val="11"/>
      <color theme="1"/>
      <name val="Tahoma"/>
      <family val="2"/>
    </font>
    <font>
      <sz val="11"/>
      <color rgb="FFFF0000"/>
      <name val="Tahoma"/>
      <family val="2"/>
    </font>
    <font>
      <sz val="11"/>
      <color rgb="FF000000"/>
      <name val="Tahoma"/>
      <family val="2"/>
    </font>
    <font>
      <sz val="11"/>
      <color rgb="FF002060"/>
      <name val="Tahoma"/>
      <family val="2"/>
    </font>
    <font>
      <b/>
      <sz val="11"/>
      <name val="Calibri"/>
      <family val="2"/>
      <scheme val="minor"/>
    </font>
    <font>
      <b/>
      <sz val="11"/>
      <color theme="1"/>
      <name val="Calibri"/>
      <family val="2"/>
      <scheme val="minor"/>
    </font>
    <font>
      <sz val="12"/>
      <name val="Tahoma"/>
      <family val="2"/>
    </font>
    <font>
      <sz val="11"/>
      <name val="Calibri"/>
      <family val="2"/>
      <scheme val="minor"/>
    </font>
    <font>
      <b/>
      <sz val="14"/>
      <color rgb="FFFF0000"/>
      <name val="Calibri"/>
      <family val="2"/>
    </font>
    <font>
      <b/>
      <sz val="12"/>
      <name val="Tahoma"/>
      <family val="2"/>
    </font>
    <font>
      <b/>
      <sz val="12"/>
      <color rgb="FFFF0000"/>
      <name val="Tahoma"/>
      <family val="2"/>
    </font>
    <font>
      <strike/>
      <sz val="11"/>
      <color theme="1"/>
      <name val="Calibri"/>
      <family val="2"/>
      <scheme val="minor"/>
    </font>
    <font>
      <b/>
      <sz val="12"/>
      <color theme="1"/>
      <name val="Tahoma"/>
      <family val="2"/>
    </font>
    <font>
      <sz val="10"/>
      <color indexed="8"/>
      <name val="Arial"/>
      <family val="2"/>
    </font>
    <font>
      <b/>
      <sz val="11"/>
      <color indexed="8"/>
      <name val="Tahoma"/>
      <family val="2"/>
    </font>
    <font>
      <sz val="11"/>
      <color indexed="8"/>
      <name val="Tahoma"/>
      <family val="2"/>
    </font>
    <font>
      <sz val="11"/>
      <color rgb="FF000000"/>
      <name val="Calibri"/>
      <family val="2"/>
      <scheme val="minor"/>
    </font>
  </fonts>
  <fills count="9">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0" tint="-0.14999847407452621"/>
        <bgColor indexed="0"/>
      </patternFill>
    </fill>
  </fills>
  <borders count="35">
    <border>
      <left/>
      <right/>
      <top/>
      <bottom/>
      <diagonal/>
    </border>
    <border>
      <left style="medium">
        <color indexed="64"/>
      </left>
      <right/>
      <top/>
      <bottom style="medium">
        <color indexed="64"/>
      </bottom>
      <diagonal/>
    </border>
    <border>
      <left/>
      <right/>
      <top/>
      <bottom style="medium">
        <color indexed="64"/>
      </bottom>
      <diagonal/>
    </border>
    <border>
      <left/>
      <right/>
      <top/>
      <bottom style="double">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theme="0" tint="-0.249977111117893"/>
      </top>
      <bottom style="thin">
        <color theme="0" tint="-0.249977111117893"/>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
      <left/>
      <right/>
      <top style="thin">
        <color theme="0" tint="-0.249977111117893"/>
      </top>
      <bottom style="double">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theme="0" tint="-0.249977111117893"/>
      </bottom>
      <diagonal/>
    </border>
    <border>
      <left/>
      <right style="medium">
        <color indexed="64"/>
      </right>
      <top style="thin">
        <color theme="0" tint="-0.249977111117893"/>
      </top>
      <bottom style="double">
        <color indexed="64"/>
      </bottom>
      <diagonal/>
    </border>
    <border>
      <left/>
      <right style="medium">
        <color indexed="64"/>
      </right>
      <top style="thin">
        <color theme="0" tint="-0.249977111117893"/>
      </top>
      <bottom style="thin">
        <color theme="0" tint="-0.249977111117893"/>
      </bottom>
      <diagonal/>
    </border>
    <border>
      <left/>
      <right style="medium">
        <color indexed="64"/>
      </right>
      <top/>
      <bottom style="double">
        <color indexed="64"/>
      </bottom>
      <diagonal/>
    </border>
    <border>
      <left/>
      <right style="medium">
        <color indexed="64"/>
      </right>
      <top style="double">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diagonal/>
    </border>
    <border>
      <left style="medium">
        <color indexed="64"/>
      </left>
      <right/>
      <top style="medium">
        <color indexed="64"/>
      </top>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5" fillId="0" borderId="0"/>
    <xf numFmtId="0" fontId="22" fillId="0" borderId="0"/>
  </cellStyleXfs>
  <cellXfs count="183">
    <xf numFmtId="0" fontId="0" fillId="0" borderId="0" xfId="0"/>
    <xf numFmtId="44" fontId="7" fillId="0" borderId="0" xfId="3" applyFont="1" applyAlignment="1">
      <alignment horizontal="left"/>
    </xf>
    <xf numFmtId="0" fontId="7" fillId="0" borderId="0" xfId="0" applyFont="1" applyAlignment="1">
      <alignment horizontal="left"/>
    </xf>
    <xf numFmtId="0" fontId="7" fillId="0" borderId="0" xfId="0" applyFont="1" applyFill="1" applyAlignment="1">
      <alignment horizontal="left"/>
    </xf>
    <xf numFmtId="44" fontId="6" fillId="3" borderId="9" xfId="3" applyFont="1" applyFill="1" applyBorder="1" applyAlignment="1">
      <alignment horizontal="left"/>
    </xf>
    <xf numFmtId="3" fontId="0" fillId="0" borderId="13" xfId="0" applyNumberFormat="1" applyBorder="1" applyAlignment="1">
      <alignment vertical="top" wrapText="1"/>
    </xf>
    <xf numFmtId="0" fontId="0" fillId="0" borderId="13" xfId="0" applyBorder="1" applyAlignment="1">
      <alignment vertical="top" wrapText="1"/>
    </xf>
    <xf numFmtId="0" fontId="7" fillId="0" borderId="0" xfId="0" applyFont="1" applyBorder="1" applyAlignment="1">
      <alignment horizontal="left"/>
    </xf>
    <xf numFmtId="49" fontId="6" fillId="2" borderId="4" xfId="0" applyNumberFormat="1" applyFont="1" applyFill="1" applyBorder="1" applyAlignment="1">
      <alignment horizontal="left" vertical="center"/>
    </xf>
    <xf numFmtId="49" fontId="6" fillId="3" borderId="4" xfId="0" applyNumberFormat="1" applyFont="1" applyFill="1" applyBorder="1" applyAlignment="1">
      <alignment horizontal="left" vertical="center"/>
    </xf>
    <xf numFmtId="49" fontId="8" fillId="0" borderId="0" xfId="0" applyNumberFormat="1" applyFont="1" applyBorder="1" applyAlignment="1">
      <alignment horizontal="left" vertical="center"/>
    </xf>
    <xf numFmtId="49" fontId="8" fillId="0" borderId="5" xfId="0" applyNumberFormat="1" applyFont="1" applyBorder="1" applyAlignment="1">
      <alignment horizontal="left" vertical="center"/>
    </xf>
    <xf numFmtId="49" fontId="11" fillId="0" borderId="0" xfId="0" applyNumberFormat="1" applyFont="1" applyBorder="1" applyAlignment="1">
      <alignment horizontal="left" vertical="center"/>
    </xf>
    <xf numFmtId="49" fontId="12" fillId="0" borderId="0" xfId="0" applyNumberFormat="1" applyFont="1" applyBorder="1" applyAlignment="1">
      <alignment horizontal="left" vertical="center"/>
    </xf>
    <xf numFmtId="49" fontId="4" fillId="0" borderId="0" xfId="0" applyNumberFormat="1" applyFont="1" applyBorder="1" applyAlignment="1">
      <alignment horizontal="left" vertical="center"/>
    </xf>
    <xf numFmtId="49" fontId="4" fillId="0" borderId="0" xfId="0" applyNumberFormat="1" applyFont="1" applyAlignment="1">
      <alignment horizontal="left" vertical="center"/>
    </xf>
    <xf numFmtId="44" fontId="6" fillId="2" borderId="10" xfId="3" applyFont="1" applyFill="1" applyBorder="1" applyAlignment="1">
      <alignment horizontal="left" wrapText="1"/>
    </xf>
    <xf numFmtId="0" fontId="8" fillId="3" borderId="0" xfId="0" applyFont="1" applyFill="1" applyBorder="1" applyAlignment="1">
      <alignment horizontal="left" wrapText="1"/>
    </xf>
    <xf numFmtId="0" fontId="8" fillId="0" borderId="0" xfId="0" applyFont="1" applyBorder="1" applyAlignment="1">
      <alignment horizontal="left" wrapText="1"/>
    </xf>
    <xf numFmtId="0" fontId="8" fillId="0" borderId="6" xfId="0" applyFont="1" applyBorder="1" applyAlignment="1">
      <alignment horizontal="left" wrapText="1"/>
    </xf>
    <xf numFmtId="0" fontId="8" fillId="0" borderId="0" xfId="0" applyFont="1" applyBorder="1" applyAlignment="1">
      <alignment horizontal="left" vertical="center" wrapText="1"/>
    </xf>
    <xf numFmtId="0" fontId="4" fillId="0" borderId="0" xfId="0" applyFont="1" applyBorder="1" applyAlignment="1">
      <alignment horizontal="left" wrapText="1"/>
    </xf>
    <xf numFmtId="0" fontId="4" fillId="0" borderId="0" xfId="0" applyFont="1" applyAlignment="1">
      <alignment horizontal="left" wrapText="1"/>
    </xf>
    <xf numFmtId="44" fontId="7" fillId="0" borderId="17" xfId="3" applyFont="1" applyBorder="1" applyAlignment="1">
      <alignment horizontal="left"/>
    </xf>
    <xf numFmtId="44" fontId="7" fillId="0" borderId="18" xfId="3" applyFont="1" applyBorder="1" applyAlignment="1">
      <alignment horizontal="left"/>
    </xf>
    <xf numFmtId="0" fontId="8" fillId="0" borderId="0" xfId="0" applyFont="1" applyFill="1" applyBorder="1" applyAlignment="1">
      <alignment horizontal="left" wrapText="1"/>
    </xf>
    <xf numFmtId="49" fontId="6" fillId="0" borderId="0" xfId="0" applyNumberFormat="1" applyFont="1" applyFill="1" applyBorder="1" applyAlignment="1">
      <alignment horizontal="left" vertical="center"/>
    </xf>
    <xf numFmtId="49" fontId="6" fillId="2" borderId="0" xfId="0" applyNumberFormat="1" applyFont="1" applyFill="1" applyBorder="1" applyAlignment="1">
      <alignment horizontal="left" vertical="center"/>
    </xf>
    <xf numFmtId="0" fontId="6" fillId="2" borderId="0" xfId="0" applyFont="1" applyFill="1" applyBorder="1" applyAlignment="1">
      <alignment wrapText="1"/>
    </xf>
    <xf numFmtId="44" fontId="9" fillId="0" borderId="15" xfId="3" applyFont="1" applyFill="1" applyBorder="1" applyAlignment="1">
      <alignment horizontal="left"/>
    </xf>
    <xf numFmtId="44" fontId="7" fillId="2" borderId="15" xfId="3" applyFont="1" applyFill="1" applyBorder="1" applyAlignment="1">
      <alignment horizontal="left"/>
    </xf>
    <xf numFmtId="44" fontId="7" fillId="0" borderId="19" xfId="3" applyFont="1" applyBorder="1" applyAlignment="1">
      <alignment horizontal="left"/>
    </xf>
    <xf numFmtId="44" fontId="7" fillId="0" borderId="19" xfId="3" applyFont="1" applyFill="1" applyBorder="1" applyAlignment="1">
      <alignment horizontal="left"/>
    </xf>
    <xf numFmtId="44" fontId="7" fillId="0" borderId="20" xfId="3" applyFont="1" applyBorder="1" applyAlignment="1">
      <alignment horizontal="left"/>
    </xf>
    <xf numFmtId="44" fontId="6" fillId="0" borderId="15" xfId="3" applyFont="1" applyFill="1" applyBorder="1" applyAlignment="1">
      <alignment horizontal="left"/>
    </xf>
    <xf numFmtId="49" fontId="9" fillId="2" borderId="0" xfId="0" applyNumberFormat="1" applyFont="1" applyFill="1" applyBorder="1" applyAlignment="1">
      <alignment horizontal="left" vertical="center"/>
    </xf>
    <xf numFmtId="49" fontId="9" fillId="0" borderId="0" xfId="0" applyNumberFormat="1" applyFont="1" applyFill="1" applyBorder="1" applyAlignment="1">
      <alignment horizontal="left" vertical="center"/>
    </xf>
    <xf numFmtId="3" fontId="8" fillId="0" borderId="0" xfId="0" applyNumberFormat="1" applyFont="1" applyFill="1" applyBorder="1" applyAlignment="1">
      <alignment horizontal="left"/>
    </xf>
    <xf numFmtId="0" fontId="7" fillId="0" borderId="0" xfId="0" applyFont="1" applyFill="1" applyBorder="1" applyAlignment="1">
      <alignment horizontal="left"/>
    </xf>
    <xf numFmtId="0" fontId="8" fillId="0" borderId="3" xfId="0" applyFont="1" applyBorder="1" applyAlignment="1">
      <alignment horizontal="left" wrapText="1"/>
    </xf>
    <xf numFmtId="0" fontId="8" fillId="0" borderId="0" xfId="0" applyFont="1" applyFill="1" applyBorder="1" applyAlignment="1">
      <alignment wrapText="1"/>
    </xf>
    <xf numFmtId="0" fontId="8" fillId="0" borderId="3" xfId="0" applyFont="1" applyFill="1" applyBorder="1" applyAlignment="1">
      <alignment horizontal="left" wrapText="1"/>
    </xf>
    <xf numFmtId="0" fontId="7" fillId="0" borderId="0" xfId="0" applyFont="1" applyFill="1" applyBorder="1" applyAlignment="1">
      <alignment horizontal="left" vertical="center"/>
    </xf>
    <xf numFmtId="0" fontId="7" fillId="0" borderId="0" xfId="0" applyFont="1" applyFill="1" applyAlignment="1">
      <alignment horizontal="left" vertical="center"/>
    </xf>
    <xf numFmtId="44" fontId="9" fillId="0" borderId="0" xfId="3" applyFont="1" applyBorder="1" applyAlignment="1">
      <alignment horizontal="right"/>
    </xf>
    <xf numFmtId="44" fontId="9" fillId="0" borderId="0" xfId="3" applyFont="1" applyFill="1" applyBorder="1" applyAlignment="1">
      <alignment horizontal="right"/>
    </xf>
    <xf numFmtId="0" fontId="6" fillId="2" borderId="2" xfId="0" applyFont="1" applyFill="1" applyBorder="1" applyAlignment="1">
      <alignment horizontal="left" wrapText="1"/>
    </xf>
    <xf numFmtId="0" fontId="8" fillId="0" borderId="0" xfId="0" applyFont="1" applyBorder="1" applyAlignment="1">
      <alignment horizontal="center" wrapText="1"/>
    </xf>
    <xf numFmtId="0" fontId="8" fillId="0" borderId="0" xfId="0" applyFont="1" applyFill="1" applyBorder="1" applyAlignment="1">
      <alignment horizontal="center" wrapText="1"/>
    </xf>
    <xf numFmtId="0" fontId="8" fillId="0" borderId="3" xfId="0" applyFont="1" applyBorder="1" applyAlignment="1">
      <alignment horizontal="center" wrapText="1"/>
    </xf>
    <xf numFmtId="0" fontId="6" fillId="2" borderId="0" xfId="0" applyFont="1" applyFill="1" applyBorder="1" applyAlignment="1">
      <alignment horizontal="center" wrapText="1"/>
    </xf>
    <xf numFmtId="0" fontId="8" fillId="0" borderId="0" xfId="0" applyFont="1" applyFill="1" applyBorder="1" applyAlignment="1">
      <alignment horizontal="left"/>
    </xf>
    <xf numFmtId="0" fontId="8" fillId="0" borderId="3" xfId="0" applyFont="1" applyFill="1" applyBorder="1" applyAlignment="1">
      <alignment horizontal="center" wrapText="1"/>
    </xf>
    <xf numFmtId="44" fontId="7" fillId="0" borderId="18" xfId="3" applyFont="1" applyFill="1" applyBorder="1" applyAlignment="1">
      <alignment horizontal="left"/>
    </xf>
    <xf numFmtId="0" fontId="8" fillId="0" borderId="0" xfId="0" applyFont="1" applyFill="1" applyBorder="1" applyAlignment="1">
      <alignment horizontal="left" vertical="center" wrapText="1"/>
    </xf>
    <xf numFmtId="0" fontId="15" fillId="0" borderId="0" xfId="0" applyFont="1" applyFill="1" applyBorder="1" applyAlignment="1">
      <alignment horizontal="left" wrapText="1"/>
    </xf>
    <xf numFmtId="165" fontId="2" fillId="0" borderId="0" xfId="0" applyNumberFormat="1" applyFont="1" applyBorder="1" applyAlignment="1">
      <alignment horizontal="left" vertical="center"/>
    </xf>
    <xf numFmtId="165" fontId="7" fillId="2" borderId="0" xfId="0" applyNumberFormat="1" applyFont="1" applyFill="1" applyBorder="1" applyAlignment="1">
      <alignment horizontal="right"/>
    </xf>
    <xf numFmtId="165" fontId="7" fillId="0" borderId="0" xfId="0" applyNumberFormat="1" applyFont="1" applyBorder="1" applyAlignment="1">
      <alignment horizontal="right"/>
    </xf>
    <xf numFmtId="165" fontId="7" fillId="0" borderId="0" xfId="0" applyNumberFormat="1" applyFont="1" applyFill="1" applyBorder="1" applyAlignment="1">
      <alignment horizontal="right"/>
    </xf>
    <xf numFmtId="165" fontId="7" fillId="0" borderId="6" xfId="0" applyNumberFormat="1" applyFont="1" applyBorder="1" applyAlignment="1">
      <alignment horizontal="right"/>
    </xf>
    <xf numFmtId="165" fontId="11" fillId="0" borderId="0" xfId="0" applyNumberFormat="1" applyFont="1" applyBorder="1" applyAlignment="1">
      <alignment horizontal="right" vertical="center"/>
    </xf>
    <xf numFmtId="165" fontId="11" fillId="0" borderId="0" xfId="0" applyNumberFormat="1" applyFont="1" applyBorder="1" applyAlignment="1">
      <alignment horizontal="right" vertical="center" wrapText="1"/>
    </xf>
    <xf numFmtId="165" fontId="10" fillId="0" borderId="0" xfId="0" applyNumberFormat="1" applyFont="1" applyBorder="1" applyAlignment="1">
      <alignment horizontal="right"/>
    </xf>
    <xf numFmtId="165" fontId="5" fillId="0" borderId="0" xfId="0" applyNumberFormat="1" applyFont="1" applyBorder="1" applyAlignment="1">
      <alignment horizontal="right"/>
    </xf>
    <xf numFmtId="165" fontId="5" fillId="0" borderId="0" xfId="0" applyNumberFormat="1" applyFont="1" applyAlignment="1">
      <alignment horizontal="right"/>
    </xf>
    <xf numFmtId="0" fontId="7" fillId="0" borderId="0" xfId="0" applyFont="1" applyBorder="1" applyAlignment="1">
      <alignment wrapText="1"/>
    </xf>
    <xf numFmtId="44" fontId="7" fillId="0" borderId="0" xfId="3" applyFont="1" applyBorder="1" applyAlignment="1">
      <alignment horizontal="left"/>
    </xf>
    <xf numFmtId="41" fontId="7" fillId="0" borderId="0" xfId="0" applyNumberFormat="1" applyFont="1" applyBorder="1" applyAlignment="1">
      <alignment horizontal="right"/>
    </xf>
    <xf numFmtId="41" fontId="7" fillId="0" borderId="3" xfId="0" applyNumberFormat="1" applyFont="1" applyBorder="1" applyAlignment="1">
      <alignment horizontal="right"/>
    </xf>
    <xf numFmtId="41" fontId="7" fillId="0" borderId="0" xfId="0" applyNumberFormat="1" applyFont="1" applyFill="1" applyBorder="1" applyAlignment="1">
      <alignment horizontal="right"/>
    </xf>
    <xf numFmtId="41" fontId="9" fillId="0" borderId="0" xfId="0" applyNumberFormat="1" applyFont="1" applyBorder="1" applyAlignment="1">
      <alignment horizontal="right"/>
    </xf>
    <xf numFmtId="41" fontId="7" fillId="2" borderId="0" xfId="0" applyNumberFormat="1" applyFont="1" applyFill="1" applyBorder="1" applyAlignment="1">
      <alignment horizontal="right"/>
    </xf>
    <xf numFmtId="41" fontId="7" fillId="0" borderId="3" xfId="0" applyNumberFormat="1" applyFont="1" applyFill="1" applyBorder="1" applyAlignment="1">
      <alignment horizontal="right"/>
    </xf>
    <xf numFmtId="41" fontId="9" fillId="0" borderId="0" xfId="0" applyNumberFormat="1" applyFont="1" applyFill="1" applyBorder="1" applyAlignment="1">
      <alignment horizontal="right"/>
    </xf>
    <xf numFmtId="41" fontId="6" fillId="0" borderId="0" xfId="0" applyNumberFormat="1" applyFont="1" applyFill="1" applyBorder="1" applyAlignment="1">
      <alignment horizontal="right"/>
    </xf>
    <xf numFmtId="41" fontId="6" fillId="3" borderId="0" xfId="0" applyNumberFormat="1" applyFont="1" applyFill="1" applyBorder="1" applyAlignment="1">
      <alignment horizontal="right"/>
    </xf>
    <xf numFmtId="41" fontId="6" fillId="2" borderId="11" xfId="0" applyNumberFormat="1" applyFont="1" applyFill="1" applyBorder="1" applyAlignment="1">
      <alignment horizontal="right"/>
    </xf>
    <xf numFmtId="165" fontId="3" fillId="0" borderId="0" xfId="0" applyNumberFormat="1" applyFont="1" applyFill="1" applyAlignment="1">
      <alignment horizontal="right"/>
    </xf>
    <xf numFmtId="41" fontId="7" fillId="0" borderId="0" xfId="0" applyNumberFormat="1" applyFont="1" applyFill="1" applyBorder="1" applyAlignment="1"/>
    <xf numFmtId="165" fontId="7" fillId="0" borderId="6" xfId="0" applyNumberFormat="1" applyFont="1" applyFill="1" applyBorder="1" applyAlignment="1">
      <alignment horizontal="right"/>
    </xf>
    <xf numFmtId="0" fontId="7" fillId="0" borderId="0" xfId="0" applyFont="1" applyFill="1" applyBorder="1" applyAlignment="1">
      <alignment wrapText="1"/>
    </xf>
    <xf numFmtId="165" fontId="10" fillId="0" borderId="0" xfId="0" applyNumberFormat="1" applyFont="1" applyFill="1" applyBorder="1" applyAlignment="1">
      <alignment horizontal="right"/>
    </xf>
    <xf numFmtId="165" fontId="5" fillId="0" borderId="0" xfId="0" applyNumberFormat="1" applyFont="1" applyFill="1" applyBorder="1" applyAlignment="1">
      <alignment horizontal="right"/>
    </xf>
    <xf numFmtId="165" fontId="5" fillId="0" borderId="0" xfId="0" applyNumberFormat="1" applyFont="1" applyFill="1" applyAlignment="1">
      <alignment horizontal="right"/>
    </xf>
    <xf numFmtId="0" fontId="3" fillId="0" borderId="0" xfId="0" applyFont="1" applyFill="1" applyAlignment="1">
      <alignment horizontal="center"/>
    </xf>
    <xf numFmtId="166" fontId="7" fillId="0" borderId="0" xfId="0" applyNumberFormat="1" applyFont="1" applyFill="1" applyBorder="1" applyAlignment="1">
      <alignment horizontal="center"/>
    </xf>
    <xf numFmtId="166" fontId="9" fillId="0" borderId="0" xfId="0" applyNumberFormat="1" applyFont="1" applyFill="1" applyBorder="1" applyAlignment="1">
      <alignment horizontal="center"/>
    </xf>
    <xf numFmtId="166" fontId="7" fillId="0" borderId="8" xfId="0" applyNumberFormat="1" applyFont="1" applyFill="1" applyBorder="1" applyAlignment="1">
      <alignment horizontal="center"/>
    </xf>
    <xf numFmtId="166" fontId="7" fillId="0" borderId="14" xfId="0" applyNumberFormat="1" applyFont="1" applyFill="1" applyBorder="1" applyAlignment="1">
      <alignment horizontal="center"/>
    </xf>
    <xf numFmtId="166" fontId="9" fillId="0" borderId="0" xfId="2" applyNumberFormat="1" applyFont="1" applyFill="1" applyBorder="1" applyAlignment="1">
      <alignment horizontal="center"/>
    </xf>
    <xf numFmtId="166" fontId="7" fillId="0" borderId="3" xfId="0" applyNumberFormat="1" applyFont="1" applyFill="1" applyBorder="1" applyAlignment="1">
      <alignment horizontal="center"/>
    </xf>
    <xf numFmtId="166" fontId="6" fillId="0" borderId="0" xfId="0" applyNumberFormat="1" applyFont="1" applyFill="1" applyBorder="1" applyAlignment="1">
      <alignment horizontal="center"/>
    </xf>
    <xf numFmtId="0" fontId="7" fillId="0" borderId="0" xfId="0" applyFont="1" applyFill="1" applyBorder="1" applyAlignment="1">
      <alignment horizontal="center"/>
    </xf>
    <xf numFmtId="0" fontId="7" fillId="0" borderId="7" xfId="0" applyFont="1" applyFill="1" applyBorder="1" applyAlignment="1">
      <alignment horizontal="center"/>
    </xf>
    <xf numFmtId="0" fontId="10" fillId="0" borderId="0" xfId="0" applyFont="1" applyFill="1" applyBorder="1" applyAlignment="1">
      <alignment horizontal="center"/>
    </xf>
    <xf numFmtId="0" fontId="5" fillId="0" borderId="0" xfId="0" applyFont="1" applyFill="1" applyBorder="1" applyAlignment="1">
      <alignment horizontal="center"/>
    </xf>
    <xf numFmtId="0" fontId="5" fillId="0" borderId="0" xfId="0" applyFont="1" applyFill="1" applyAlignment="1">
      <alignment horizontal="center"/>
    </xf>
    <xf numFmtId="166" fontId="6" fillId="2" borderId="11" xfId="2" applyNumberFormat="1" applyFont="1" applyFill="1" applyBorder="1" applyAlignment="1">
      <alignment horizontal="right"/>
    </xf>
    <xf numFmtId="44" fontId="9" fillId="0" borderId="21" xfId="3" applyFont="1" applyFill="1" applyBorder="1" applyAlignment="1">
      <alignment horizontal="right"/>
    </xf>
    <xf numFmtId="165" fontId="7" fillId="2" borderId="22" xfId="0" applyNumberFormat="1" applyFont="1" applyFill="1" applyBorder="1" applyAlignment="1">
      <alignment horizontal="right"/>
    </xf>
    <xf numFmtId="0" fontId="7" fillId="2" borderId="23" xfId="0" applyFont="1" applyFill="1" applyBorder="1" applyAlignment="1">
      <alignment horizontal="left"/>
    </xf>
    <xf numFmtId="0" fontId="6" fillId="2" borderId="24" xfId="0" applyFont="1" applyFill="1" applyBorder="1" applyAlignment="1">
      <alignment wrapText="1"/>
    </xf>
    <xf numFmtId="0" fontId="6" fillId="2" borderId="22" xfId="0" applyFont="1" applyFill="1" applyBorder="1" applyAlignment="1">
      <alignment wrapText="1"/>
    </xf>
    <xf numFmtId="0" fontId="0" fillId="0" borderId="0" xfId="0" applyAlignment="1">
      <alignment vertical="center"/>
    </xf>
    <xf numFmtId="0" fontId="0" fillId="0" borderId="13" xfId="0" applyBorder="1"/>
    <xf numFmtId="44" fontId="7" fillId="0" borderId="17" xfId="3" applyFont="1" applyFill="1" applyBorder="1" applyAlignment="1">
      <alignment horizontal="left"/>
    </xf>
    <xf numFmtId="3" fontId="2" fillId="0" borderId="0" xfId="0" applyNumberFormat="1" applyFont="1" applyBorder="1" applyAlignment="1">
      <alignment horizontal="left" vertical="center"/>
    </xf>
    <xf numFmtId="49" fontId="6" fillId="5" borderId="5" xfId="1" applyNumberFormat="1" applyFont="1" applyFill="1" applyBorder="1" applyAlignment="1" applyProtection="1">
      <alignment horizontal="center" wrapText="1"/>
    </xf>
    <xf numFmtId="3" fontId="13" fillId="5" borderId="5" xfId="1" applyNumberFormat="1" applyFont="1" applyFill="1" applyBorder="1" applyAlignment="1" applyProtection="1">
      <alignment horizontal="center" wrapText="1"/>
    </xf>
    <xf numFmtId="165" fontId="13" fillId="5" borderId="5" xfId="1" applyNumberFormat="1" applyFont="1" applyFill="1" applyBorder="1" applyAlignment="1" applyProtection="1">
      <alignment horizontal="center" wrapText="1"/>
    </xf>
    <xf numFmtId="165" fontId="13" fillId="5" borderId="16" xfId="1" applyNumberFormat="1" applyFont="1" applyFill="1" applyBorder="1" applyAlignment="1" applyProtection="1">
      <alignment horizontal="center" wrapText="1"/>
    </xf>
    <xf numFmtId="165" fontId="13" fillId="5" borderId="6" xfId="1" applyNumberFormat="1" applyFont="1" applyFill="1" applyBorder="1" applyAlignment="1" applyProtection="1">
      <alignment horizontal="center" wrapText="1"/>
    </xf>
    <xf numFmtId="3" fontId="13" fillId="5" borderId="16" xfId="1" applyNumberFormat="1" applyFont="1" applyFill="1" applyBorder="1" applyAlignment="1" applyProtection="1">
      <alignment horizontal="center" wrapText="1"/>
    </xf>
    <xf numFmtId="3" fontId="2" fillId="6" borderId="0" xfId="0" applyNumberFormat="1" applyFont="1" applyFill="1" applyBorder="1" applyAlignment="1">
      <alignment horizontal="left" vertical="center"/>
    </xf>
    <xf numFmtId="49" fontId="18" fillId="6" borderId="0" xfId="0" applyNumberFormat="1" applyFont="1" applyFill="1" applyBorder="1" applyAlignment="1">
      <alignment horizontal="right" wrapText="1"/>
    </xf>
    <xf numFmtId="44" fontId="19" fillId="6" borderId="0" xfId="3" applyNumberFormat="1" applyFont="1" applyFill="1" applyBorder="1" applyAlignment="1">
      <alignment horizontal="left"/>
    </xf>
    <xf numFmtId="3" fontId="2" fillId="7" borderId="0" xfId="0" applyNumberFormat="1" applyFont="1" applyFill="1" applyBorder="1" applyAlignment="1">
      <alignment horizontal="left" vertical="center"/>
    </xf>
    <xf numFmtId="3" fontId="18" fillId="7" borderId="0" xfId="0" applyNumberFormat="1" applyFont="1" applyFill="1" applyBorder="1" applyAlignment="1">
      <alignment horizontal="right"/>
    </xf>
    <xf numFmtId="165" fontId="17" fillId="0" borderId="0" xfId="3" applyNumberFormat="1" applyFont="1" applyFill="1" applyBorder="1" applyAlignment="1">
      <alignment horizontal="left"/>
    </xf>
    <xf numFmtId="164" fontId="8" fillId="0" borderId="0" xfId="0" applyNumberFormat="1" applyFont="1" applyFill="1" applyBorder="1" applyAlignment="1">
      <alignment horizontal="left" vertical="center"/>
    </xf>
    <xf numFmtId="164" fontId="8" fillId="0" borderId="3" xfId="0" applyNumberFormat="1" applyFont="1" applyFill="1" applyBorder="1" applyAlignment="1">
      <alignment horizontal="left" vertical="center"/>
    </xf>
    <xf numFmtId="0" fontId="7" fillId="4" borderId="25" xfId="0" applyFont="1" applyFill="1" applyBorder="1"/>
    <xf numFmtId="0" fontId="8" fillId="4" borderId="22" xfId="0" applyFont="1" applyFill="1" applyBorder="1" applyAlignment="1">
      <alignment horizontal="left" vertical="center" wrapText="1"/>
    </xf>
    <xf numFmtId="165" fontId="11" fillId="4" borderId="22" xfId="0" applyNumberFormat="1" applyFont="1" applyFill="1" applyBorder="1" applyAlignment="1">
      <alignment horizontal="right" vertical="center" wrapText="1"/>
    </xf>
    <xf numFmtId="165" fontId="11" fillId="4" borderId="23" xfId="0" applyNumberFormat="1" applyFont="1" applyFill="1" applyBorder="1" applyAlignment="1">
      <alignment horizontal="right" vertical="center" wrapText="1"/>
    </xf>
    <xf numFmtId="49" fontId="11" fillId="4" borderId="1" xfId="0" applyNumberFormat="1" applyFont="1" applyFill="1" applyBorder="1" applyAlignment="1">
      <alignment horizontal="left" vertical="center" wrapText="1"/>
    </xf>
    <xf numFmtId="0" fontId="8" fillId="4" borderId="2" xfId="0" applyFont="1" applyFill="1" applyBorder="1" applyAlignment="1">
      <alignment horizontal="left" wrapText="1"/>
    </xf>
    <xf numFmtId="165" fontId="7" fillId="4" borderId="2" xfId="0" applyNumberFormat="1" applyFont="1" applyFill="1" applyBorder="1" applyAlignment="1">
      <alignment horizontal="right"/>
    </xf>
    <xf numFmtId="165" fontId="7" fillId="4" borderId="26" xfId="0" applyNumberFormat="1" applyFont="1" applyFill="1" applyBorder="1" applyAlignment="1">
      <alignment horizontal="right"/>
    </xf>
    <xf numFmtId="164" fontId="14" fillId="5" borderId="27" xfId="0" applyNumberFormat="1" applyFont="1" applyFill="1" applyBorder="1" applyAlignment="1">
      <alignment horizontal="left" vertical="top" wrapText="1"/>
    </xf>
    <xf numFmtId="14" fontId="14" fillId="5" borderId="27" xfId="0" applyNumberFormat="1" applyFont="1" applyFill="1" applyBorder="1" applyAlignment="1">
      <alignment horizontal="left" vertical="top" wrapText="1"/>
    </xf>
    <xf numFmtId="0" fontId="14" fillId="0" borderId="27" xfId="0" applyFont="1" applyBorder="1" applyAlignment="1">
      <alignment vertical="top"/>
    </xf>
    <xf numFmtId="164" fontId="0" fillId="0" borderId="27" xfId="0" applyNumberFormat="1" applyBorder="1" applyAlignment="1">
      <alignment vertical="top"/>
    </xf>
    <xf numFmtId="0" fontId="0" fillId="0" borderId="27" xfId="0" applyBorder="1" applyAlignment="1">
      <alignment vertical="top"/>
    </xf>
    <xf numFmtId="0" fontId="0" fillId="0" borderId="27" xfId="0" applyBorder="1"/>
    <xf numFmtId="0" fontId="0" fillId="6" borderId="27" xfId="0" applyFill="1" applyBorder="1"/>
    <xf numFmtId="0" fontId="0" fillId="6" borderId="27" xfId="0" applyFill="1" applyBorder="1" applyAlignment="1">
      <alignment vertical="top"/>
    </xf>
    <xf numFmtId="164" fontId="0" fillId="0" borderId="27" xfId="0" applyNumberFormat="1" applyBorder="1"/>
    <xf numFmtId="0" fontId="20" fillId="0" borderId="27" xfId="0" applyFont="1" applyBorder="1" applyAlignment="1">
      <alignment vertical="top"/>
    </xf>
    <xf numFmtId="0" fontId="23" fillId="8" borderId="28" xfId="5" applyFont="1" applyFill="1" applyBorder="1" applyAlignment="1">
      <alignment horizontal="center"/>
    </xf>
    <xf numFmtId="167" fontId="23" fillId="8" borderId="28" xfId="5" applyNumberFormat="1" applyFont="1" applyFill="1" applyBorder="1" applyAlignment="1">
      <alignment horizontal="center"/>
    </xf>
    <xf numFmtId="0" fontId="24" fillId="0" borderId="29" xfId="5" applyFont="1" applyBorder="1" applyAlignment="1">
      <alignment horizontal="center"/>
    </xf>
    <xf numFmtId="167" fontId="24" fillId="0" borderId="29" xfId="5" applyNumberFormat="1" applyFont="1" applyBorder="1" applyAlignment="1">
      <alignment horizontal="right"/>
    </xf>
    <xf numFmtId="3" fontId="2" fillId="0" borderId="0" xfId="0" applyNumberFormat="1" applyFont="1" applyBorder="1" applyAlignment="1">
      <alignment horizontal="left" vertical="center"/>
    </xf>
    <xf numFmtId="0" fontId="14" fillId="0" borderId="0" xfId="0" applyFont="1"/>
    <xf numFmtId="3" fontId="2" fillId="0" borderId="0" xfId="0" applyNumberFormat="1" applyFont="1" applyFill="1" applyBorder="1" applyAlignment="1">
      <alignment horizontal="left" vertical="center"/>
    </xf>
    <xf numFmtId="49" fontId="18" fillId="0" borderId="0" xfId="0" applyNumberFormat="1" applyFont="1" applyFill="1" applyBorder="1" applyAlignment="1">
      <alignment horizontal="right" wrapText="1"/>
    </xf>
    <xf numFmtId="44" fontId="19" fillId="0" borderId="0" xfId="3" applyNumberFormat="1" applyFont="1" applyFill="1" applyBorder="1" applyAlignment="1">
      <alignment horizontal="left"/>
    </xf>
    <xf numFmtId="0" fontId="0" fillId="0" borderId="0" xfId="0"/>
    <xf numFmtId="0" fontId="0" fillId="0" borderId="0" xfId="0"/>
    <xf numFmtId="0" fontId="21" fillId="0" borderId="0" xfId="0" applyFont="1"/>
    <xf numFmtId="0" fontId="0" fillId="0" borderId="0" xfId="0" applyAlignment="1">
      <alignment horizontal="center"/>
    </xf>
    <xf numFmtId="167" fontId="0" fillId="0" borderId="0" xfId="0" applyNumberFormat="1"/>
    <xf numFmtId="0" fontId="9" fillId="0" borderId="0" xfId="0" applyFont="1"/>
    <xf numFmtId="0" fontId="0" fillId="0" borderId="0" xfId="0" applyAlignment="1">
      <alignment horizontal="right"/>
    </xf>
    <xf numFmtId="167" fontId="3" fillId="0" borderId="0" xfId="0" applyNumberFormat="1" applyFont="1"/>
    <xf numFmtId="0" fontId="14" fillId="0" borderId="30" xfId="0" applyFont="1" applyBorder="1" applyAlignment="1">
      <alignment horizontal="center" vertical="top" wrapText="1"/>
    </xf>
    <xf numFmtId="0" fontId="14" fillId="0" borderId="31" xfId="0" applyFont="1" applyBorder="1" applyAlignment="1">
      <alignment horizontal="center" vertical="top" wrapText="1"/>
    </xf>
    <xf numFmtId="3" fontId="0" fillId="0" borderId="32" xfId="0" applyNumberFormat="1" applyBorder="1" applyAlignment="1">
      <alignment vertical="top" wrapText="1"/>
    </xf>
    <xf numFmtId="0" fontId="0" fillId="0" borderId="32" xfId="0" applyBorder="1" applyAlignment="1">
      <alignment vertical="top" wrapText="1"/>
    </xf>
    <xf numFmtId="0" fontId="16" fillId="0" borderId="13" xfId="0" applyFont="1" applyBorder="1"/>
    <xf numFmtId="3" fontId="0" fillId="0" borderId="33" xfId="0" applyNumberFormat="1" applyBorder="1" applyAlignment="1">
      <alignment vertical="top" wrapText="1"/>
    </xf>
    <xf numFmtId="3" fontId="0" fillId="0" borderId="34" xfId="0" applyNumberFormat="1" applyBorder="1" applyAlignment="1">
      <alignment vertical="top" wrapText="1"/>
    </xf>
    <xf numFmtId="3" fontId="13" fillId="5" borderId="16" xfId="1" applyNumberFormat="1" applyFont="1" applyFill="1" applyBorder="1" applyAlignment="1">
      <alignment horizontal="center" wrapText="1"/>
    </xf>
    <xf numFmtId="0" fontId="0" fillId="0" borderId="27" xfId="0" applyFill="1" applyBorder="1"/>
    <xf numFmtId="0" fontId="0" fillId="0" borderId="27" xfId="0" applyFill="1" applyBorder="1" applyAlignment="1">
      <alignment vertical="top"/>
    </xf>
    <xf numFmtId="3" fontId="18" fillId="0" borderId="0" xfId="0" applyNumberFormat="1" applyFont="1" applyFill="1" applyBorder="1" applyAlignment="1">
      <alignment horizontal="right"/>
    </xf>
    <xf numFmtId="0" fontId="7" fillId="0" borderId="25" xfId="0" applyFont="1" applyFill="1" applyBorder="1"/>
    <xf numFmtId="0" fontId="8" fillId="0" borderId="22" xfId="0" applyFont="1" applyFill="1" applyBorder="1" applyAlignment="1">
      <alignment horizontal="left" vertical="center" wrapText="1"/>
    </xf>
    <xf numFmtId="165" fontId="11" fillId="0" borderId="22" xfId="0" applyNumberFormat="1" applyFont="1" applyFill="1" applyBorder="1" applyAlignment="1">
      <alignment horizontal="right" vertical="center" wrapText="1"/>
    </xf>
    <xf numFmtId="0" fontId="6" fillId="2" borderId="1" xfId="0" applyFont="1" applyFill="1" applyBorder="1" applyAlignment="1">
      <alignment horizontal="left" wrapText="1"/>
    </xf>
    <xf numFmtId="0" fontId="6" fillId="2" borderId="12" xfId="0" applyFont="1" applyFill="1" applyBorder="1" applyAlignment="1">
      <alignment horizontal="left" wrapText="1"/>
    </xf>
    <xf numFmtId="3" fontId="2" fillId="0" borderId="0" xfId="0" applyNumberFormat="1" applyFont="1" applyBorder="1" applyAlignment="1">
      <alignment horizontal="left" vertical="center"/>
    </xf>
    <xf numFmtId="0" fontId="7" fillId="4" borderId="5" xfId="0" applyFont="1" applyFill="1" applyBorder="1" applyAlignment="1">
      <alignment horizontal="left"/>
    </xf>
    <xf numFmtId="0" fontId="7" fillId="4" borderId="7" xfId="0" applyFont="1" applyFill="1" applyBorder="1" applyAlignment="1">
      <alignment horizontal="left"/>
    </xf>
    <xf numFmtId="3" fontId="18" fillId="0" borderId="0" xfId="0" applyNumberFormat="1" applyFont="1" applyBorder="1" applyAlignment="1">
      <alignment horizontal="left" vertical="center"/>
    </xf>
    <xf numFmtId="0" fontId="0" fillId="0" borderId="0" xfId="0" applyAlignment="1">
      <alignment vertical="top" wrapText="1"/>
    </xf>
    <xf numFmtId="0" fontId="0" fillId="0" borderId="0" xfId="0" applyAlignment="1">
      <alignment wrapText="1"/>
    </xf>
    <xf numFmtId="0" fontId="0" fillId="0" borderId="0" xfId="0"/>
    <xf numFmtId="0" fontId="14" fillId="0" borderId="33" xfId="0" applyFont="1" applyBorder="1" applyAlignment="1">
      <alignment horizontal="center"/>
    </xf>
    <xf numFmtId="0" fontId="0" fillId="0" borderId="0" xfId="0" applyFont="1" applyAlignment="1">
      <alignment vertical="center" wrapText="1"/>
    </xf>
    <xf numFmtId="0" fontId="25" fillId="0" borderId="0" xfId="0" applyFont="1" applyAlignment="1">
      <alignment vertical="center" wrapText="1"/>
    </xf>
  </cellXfs>
  <cellStyles count="6">
    <cellStyle name="Comma" xfId="1" builtinId="3"/>
    <cellStyle name="Currency" xfId="3" builtinId="4"/>
    <cellStyle name="Normal" xfId="0" builtinId="0"/>
    <cellStyle name="Normal 2" xfId="4" xr:uid="{E60841CD-3AA1-4023-A675-78AA87689BA2}"/>
    <cellStyle name="Normal_Sheet3" xfId="5" xr:uid="{466F9DF8-0899-4372-9C54-C71DDF41F56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4</xdr:row>
      <xdr:rowOff>1905</xdr:rowOff>
    </xdr:from>
    <xdr:to>
      <xdr:col>9</xdr:col>
      <xdr:colOff>320272</xdr:colOff>
      <xdr:row>22</xdr:row>
      <xdr:rowOff>117559</xdr:rowOff>
    </xdr:to>
    <xdr:pic>
      <xdr:nvPicPr>
        <xdr:cNvPr id="3" name="Picture 2">
          <a:extLst>
            <a:ext uri="{FF2B5EF4-FFF2-40B4-BE49-F238E27FC236}">
              <a16:creationId xmlns:a16="http://schemas.microsoft.com/office/drawing/2014/main" id="{00922457-59FC-496D-AA1E-C6D4BE1391C4}"/>
            </a:ext>
          </a:extLst>
        </xdr:cNvPr>
        <xdr:cNvPicPr>
          <a:picLocks noChangeAspect="1"/>
        </xdr:cNvPicPr>
      </xdr:nvPicPr>
      <xdr:blipFill>
        <a:blip xmlns:r="http://schemas.openxmlformats.org/officeDocument/2006/relationships" r:embed="rId1"/>
        <a:stretch>
          <a:fillRect/>
        </a:stretch>
      </xdr:blipFill>
      <xdr:spPr>
        <a:xfrm>
          <a:off x="0" y="725805"/>
          <a:ext cx="5806672" cy="33732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4</xdr:col>
      <xdr:colOff>0</xdr:colOff>
      <xdr:row>20</xdr:row>
      <xdr:rowOff>95250</xdr:rowOff>
    </xdr:from>
    <xdr:ext cx="184731" cy="937629"/>
    <xdr:sp macro="" textlink="">
      <xdr:nvSpPr>
        <xdr:cNvPr id="2" name="Rectangle 1">
          <a:extLst>
            <a:ext uri="{FF2B5EF4-FFF2-40B4-BE49-F238E27FC236}">
              <a16:creationId xmlns:a16="http://schemas.microsoft.com/office/drawing/2014/main" id="{11F2BC89-7FB5-4A86-9709-28D726BF5D33}"/>
            </a:ext>
          </a:extLst>
        </xdr:cNvPr>
        <xdr:cNvSpPr/>
      </xdr:nvSpPr>
      <xdr:spPr>
        <a:xfrm rot="2213988">
          <a:off x="10431904" y="4667250"/>
          <a:ext cx="184731" cy="937629"/>
        </a:xfrm>
        <a:prstGeom prst="rect">
          <a:avLst/>
        </a:prstGeom>
        <a:noFill/>
      </xdr:spPr>
      <xdr:txBody>
        <a:bodyPr wrap="none" lIns="91440" tIns="45720" rIns="91440" bIns="45720">
          <a:spAutoFit/>
        </a:bodyPr>
        <a:lstStyle/>
        <a:p>
          <a:pPr algn="ctr"/>
          <a:endParaRPr lang="en-US" sz="5400" b="0" cap="none" spc="0">
            <a:ln w="0"/>
            <a:gradFill>
              <a:gsLst>
                <a:gs pos="0">
                  <a:schemeClr val="accent5">
                    <a:lumMod val="50000"/>
                  </a:schemeClr>
                </a:gs>
                <a:gs pos="50000">
                  <a:schemeClr val="accent5"/>
                </a:gs>
                <a:gs pos="100000">
                  <a:schemeClr val="accent5">
                    <a:lumMod val="60000"/>
                    <a:lumOff val="40000"/>
                  </a:schemeClr>
                </a:gs>
              </a:gsLst>
              <a:lin ang="5400000"/>
            </a:gradFill>
            <a:effectLst>
              <a:reflection blurRad="6350" stA="53000" endA="300" endPos="35500" dir="5400000" sy="-90000" algn="bl" rotWithShape="0"/>
            </a:effectLst>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F/SFA/FAS/Reporting%20and%20Tracking/OPT%20IN%20-%20OPT%20OUT%20Survey%20Tracking/FY2020/FY%202020%20TEXAS%20STATE%20FINANCIAL%20AID%20OPT-IN%20%20OPT-OUT%20FORM_DATA_Tracker_3_4_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ource"/>
      <sheetName val="Program.Tracker"/>
      <sheetName val="Inst.Tracker"/>
    </sheetNames>
    <sheetDataSet>
      <sheetData sheetId="0">
        <row r="1">
          <cell r="A1" t="str">
            <v>Institution FICE Code:</v>
          </cell>
          <cell r="B1" t="str">
            <v>Start Date</v>
          </cell>
          <cell r="C1" t="str">
            <v>End Date</v>
          </cell>
          <cell r="D1" t="str">
            <v>Institution Name:</v>
          </cell>
          <cell r="E1" t="str">
            <v>Institution Type:</v>
          </cell>
          <cell r="F1" t="str">
            <v>Select the appropriate response for the Educational Aide Exemption (EAE) program, according toÂ institutional type. IfÂ the institution is not eligible to participate in this program based on the institution type, please select N/A.</v>
          </cell>
          <cell r="G1" t="str">
            <v>Select the appropriate response for the Texas College Work-Study (TCWS) program, according toÂ institutional type. IfÂ the institution is not eligible to participate in this program based on the institution type, please select N/A.</v>
          </cell>
          <cell r="H1" t="str">
            <v>Select the appropriate response for the Texas College Work-Study (TCWS)Â Mentorship program, according toÂ institutional type. IfÂ the institution is not eligible to participate in this program based on the institution type, please select N/A.</v>
          </cell>
          <cell r="I1" t="str">
            <v>Select the appropriate response forÂ the Tuition Equalization Grant (TEG)Â according toÂ institutional type. IfÂ the institution is not eligible to participate in this program based on the institution type, please select N/A.</v>
          </cell>
          <cell r="J1" t="str">
            <v>Name of Certifying Official:Â (The Certifying Official must be in a position of Director or higher.)</v>
          </cell>
          <cell r="K1" t="str">
            <v>Title of Certifying Official: (The Certifying Official must be in a position of Director or higher.)</v>
          </cell>
          <cell r="L1" t="str">
            <v>Email of Certifying Official:</v>
          </cell>
          <cell r="M1" t="str">
            <v>Phone of Certifying Official:</v>
          </cell>
        </row>
        <row r="2">
          <cell r="A2">
            <v>307</v>
          </cell>
          <cell r="B2">
            <v>43508.601145833331</v>
          </cell>
          <cell r="C2">
            <v>43508.601747685185</v>
          </cell>
          <cell r="D2" t="str">
            <v>Northwest Vista College</v>
          </cell>
          <cell r="E2" t="str">
            <v>Public Community College</v>
          </cell>
          <cell r="F2" t="str">
            <v>Opt-in</v>
          </cell>
          <cell r="G2" t="str">
            <v>Opt-in</v>
          </cell>
          <cell r="H2" t="str">
            <v>Opt-out</v>
          </cell>
          <cell r="I2" t="str">
            <v>N/A</v>
          </cell>
          <cell r="J2" t="str">
            <v>Alan D Ahmad</v>
          </cell>
          <cell r="K2" t="str">
            <v>Director, Student Financial Aid</v>
          </cell>
          <cell r="L2" t="str">
            <v>aahmad4@alamo.edu</v>
          </cell>
          <cell r="M2" t="str">
            <v>210-485-0613</v>
          </cell>
        </row>
        <row r="3">
          <cell r="A3">
            <v>309</v>
          </cell>
          <cell r="B3">
            <v>43508.6018287037</v>
          </cell>
          <cell r="C3">
            <v>43508.602442129632</v>
          </cell>
          <cell r="D3" t="str">
            <v>Northeast Lakeview College</v>
          </cell>
          <cell r="E3" t="str">
            <v>Public Community College</v>
          </cell>
          <cell r="F3" t="str">
            <v>Opt-in</v>
          </cell>
          <cell r="G3" t="str">
            <v>Opt-in</v>
          </cell>
          <cell r="H3" t="str">
            <v>Opt-out</v>
          </cell>
          <cell r="I3" t="str">
            <v>N/A</v>
          </cell>
          <cell r="J3" t="str">
            <v>Alan D Ahmad</v>
          </cell>
          <cell r="K3" t="str">
            <v>Director, Student Financial Aid</v>
          </cell>
          <cell r="L3" t="str">
            <v>aahmad4@alamo.edu</v>
          </cell>
          <cell r="M3" t="str">
            <v>210-485-0613</v>
          </cell>
        </row>
        <row r="4">
          <cell r="A4">
            <v>6661</v>
          </cell>
          <cell r="B4">
            <v>43516.695567129631</v>
          </cell>
          <cell r="C4">
            <v>43516.696250000001</v>
          </cell>
          <cell r="D4" t="str">
            <v>Angelina College</v>
          </cell>
          <cell r="E4" t="str">
            <v>Public Community College</v>
          </cell>
          <cell r="F4" t="str">
            <v>Opt-in</v>
          </cell>
          <cell r="G4" t="str">
            <v>Opt-in</v>
          </cell>
          <cell r="H4" t="str">
            <v>Opt-out</v>
          </cell>
          <cell r="I4" t="str">
            <v>Opt-out</v>
          </cell>
          <cell r="J4" t="str">
            <v>Susan P. Jones</v>
          </cell>
          <cell r="K4" t="str">
            <v>Director of Financial Aid</v>
          </cell>
          <cell r="L4" t="str">
            <v>sjones@angelina.edu</v>
          </cell>
          <cell r="M4" t="str">
            <v>(936) 633-3209</v>
          </cell>
        </row>
        <row r="5">
          <cell r="A5">
            <v>3539</v>
          </cell>
          <cell r="B5">
            <v>43508.585451388892</v>
          </cell>
          <cell r="C5">
            <v>43508.589560185188</v>
          </cell>
          <cell r="D5" t="str">
            <v>Alvin Community College</v>
          </cell>
          <cell r="E5" t="str">
            <v>Public University</v>
          </cell>
          <cell r="F5" t="str">
            <v>Opt-in</v>
          </cell>
          <cell r="G5" t="str">
            <v>Opt-in</v>
          </cell>
          <cell r="H5" t="str">
            <v>Opt-in</v>
          </cell>
          <cell r="I5" t="str">
            <v>N/A</v>
          </cell>
          <cell r="J5" t="str">
            <v>Dora Sims</v>
          </cell>
          <cell r="K5" t="str">
            <v>Director, Financial Aid</v>
          </cell>
          <cell r="L5" t="str">
            <v>dsims@alvincollege.edu</v>
          </cell>
          <cell r="M5" t="str">
            <v>281-756-3523</v>
          </cell>
        </row>
        <row r="6">
          <cell r="A6">
            <v>3540</v>
          </cell>
          <cell r="B6">
            <v>43509.359386574077</v>
          </cell>
          <cell r="C6">
            <v>43509.359976851854</v>
          </cell>
          <cell r="D6" t="str">
            <v>Amarillo College</v>
          </cell>
          <cell r="E6" t="str">
            <v>Public Community College</v>
          </cell>
          <cell r="F6" t="str">
            <v>Opt-out</v>
          </cell>
          <cell r="G6" t="str">
            <v>Opt-out</v>
          </cell>
          <cell r="H6" t="str">
            <v>Opt-in</v>
          </cell>
          <cell r="I6" t="str">
            <v>N/A</v>
          </cell>
          <cell r="J6" t="str">
            <v>Kelly Steelman</v>
          </cell>
          <cell r="K6" t="str">
            <v>Director of Financial Aid</v>
          </cell>
          <cell r="L6" t="str">
            <v>klprater@actx.edu</v>
          </cell>
          <cell r="M6" t="str">
            <v>806-371-5311</v>
          </cell>
        </row>
        <row r="7">
          <cell r="A7">
            <v>3541</v>
          </cell>
          <cell r="B7">
            <v>43525.438287037039</v>
          </cell>
          <cell r="C7">
            <v>43525.440243055556</v>
          </cell>
          <cell r="D7" t="str">
            <v>Angelo State University</v>
          </cell>
          <cell r="E7" t="str">
            <v>Public University</v>
          </cell>
          <cell r="F7" t="str">
            <v>Opt-in</v>
          </cell>
          <cell r="G7" t="str">
            <v>Opt-in</v>
          </cell>
          <cell r="H7" t="str">
            <v>Opt-out</v>
          </cell>
          <cell r="I7" t="str">
            <v>N/A</v>
          </cell>
          <cell r="J7" t="str">
            <v>Charles Edward Kerestly</v>
          </cell>
          <cell r="K7" t="str">
            <v>Director of Financial Aid</v>
          </cell>
          <cell r="L7" t="str">
            <v>ed.kerestly@angelo.edu</v>
          </cell>
          <cell r="M7" t="str">
            <v>325-486-6748</v>
          </cell>
        </row>
        <row r="8">
          <cell r="A8">
            <v>3543</v>
          </cell>
          <cell r="B8">
            <v>43508.594756944447</v>
          </cell>
          <cell r="C8">
            <v>43508.595775462964</v>
          </cell>
          <cell r="D8" t="str">
            <v>Austin College</v>
          </cell>
          <cell r="E8" t="str">
            <v>Private/Independent Institution</v>
          </cell>
          <cell r="F8" t="str">
            <v>N/A</v>
          </cell>
          <cell r="G8" t="str">
            <v>Opt-in</v>
          </cell>
          <cell r="H8" t="str">
            <v>Opt-out</v>
          </cell>
          <cell r="I8" t="str">
            <v>Opt-in</v>
          </cell>
          <cell r="J8" t="str">
            <v>Laurie Coulter</v>
          </cell>
          <cell r="K8" t="str">
            <v>Ass't VP for Enrollment &amp; Exec Director of Fin Aid</v>
          </cell>
          <cell r="L8" t="str">
            <v>lcoulter@austincollege.edu</v>
          </cell>
          <cell r="M8" t="str">
            <v>903-813-2900</v>
          </cell>
        </row>
        <row r="9">
          <cell r="A9">
            <v>3545</v>
          </cell>
          <cell r="B9">
            <v>43514.646701388891</v>
          </cell>
          <cell r="C9">
            <v>43514.651956018519</v>
          </cell>
          <cell r="D9" t="str">
            <v>Baylor University</v>
          </cell>
          <cell r="E9" t="str">
            <v>Private/Independent Institution</v>
          </cell>
          <cell r="F9" t="str">
            <v>N/A</v>
          </cell>
          <cell r="G9" t="str">
            <v>Opt-in</v>
          </cell>
          <cell r="H9" t="str">
            <v>Opt-in</v>
          </cell>
          <cell r="I9" t="str">
            <v>Opt-in</v>
          </cell>
          <cell r="J9" t="str">
            <v>Lisa Martin</v>
          </cell>
          <cell r="K9" t="str">
            <v>Senior Director for Financial Aid</v>
          </cell>
          <cell r="L9" t="str">
            <v>lisa_m_martin@baylor.edu</v>
          </cell>
          <cell r="M9" t="str">
            <v>254-710-8942</v>
          </cell>
        </row>
        <row r="10">
          <cell r="A10">
            <v>3546</v>
          </cell>
          <cell r="B10">
            <v>43524.337569444448</v>
          </cell>
          <cell r="C10">
            <v>43524.338900462964</v>
          </cell>
          <cell r="D10" t="str">
            <v>Coastal Bend College</v>
          </cell>
          <cell r="E10" t="str">
            <v>Public Community College</v>
          </cell>
          <cell r="F10" t="str">
            <v>Opt-out</v>
          </cell>
          <cell r="G10" t="str">
            <v>Opt-in</v>
          </cell>
          <cell r="H10" t="str">
            <v>Opt-in</v>
          </cell>
          <cell r="I10" t="str">
            <v>N/A</v>
          </cell>
          <cell r="J10" t="str">
            <v>Nora P Morales</v>
          </cell>
          <cell r="K10" t="str">
            <v>Director of Financial Aid</v>
          </cell>
          <cell r="L10" t="str">
            <v>moralesn@coastalbend.edu</v>
          </cell>
          <cell r="M10" t="str">
            <v>361-354-2239</v>
          </cell>
        </row>
        <row r="11">
          <cell r="A11">
            <v>3549</v>
          </cell>
          <cell r="B11">
            <v>43508.596979166665</v>
          </cell>
          <cell r="C11">
            <v>43508.598217592589</v>
          </cell>
          <cell r="D11" t="str">
            <v>Blinn College</v>
          </cell>
          <cell r="E11" t="str">
            <v>Public Community College</v>
          </cell>
          <cell r="F11" t="str">
            <v>Opt-out</v>
          </cell>
          <cell r="G11" t="str">
            <v>Opt-in</v>
          </cell>
          <cell r="H11" t="str">
            <v>Opt-out</v>
          </cell>
          <cell r="I11" t="str">
            <v>N/A</v>
          </cell>
          <cell r="J11" t="str">
            <v>Brent Williford</v>
          </cell>
          <cell r="K11" t="str">
            <v>Dean Financial Aid and Scholarships</v>
          </cell>
          <cell r="L11" t="str">
            <v>brent.williford@blinn.edu</v>
          </cell>
          <cell r="M11" t="str">
            <v>979-830-4146</v>
          </cell>
        </row>
        <row r="12">
          <cell r="A12">
            <v>3553</v>
          </cell>
          <cell r="B12">
            <v>43522.418541666666</v>
          </cell>
          <cell r="C12">
            <v>43522.42050925926</v>
          </cell>
          <cell r="D12" t="str">
            <v>Cisco College</v>
          </cell>
          <cell r="E12" t="str">
            <v>Public Community College</v>
          </cell>
          <cell r="F12" t="str">
            <v>Opt-in</v>
          </cell>
          <cell r="G12" t="str">
            <v>Opt-out</v>
          </cell>
          <cell r="H12" t="str">
            <v>Opt-out</v>
          </cell>
          <cell r="I12" t="str">
            <v>N/A</v>
          </cell>
          <cell r="J12" t="str">
            <v>Linda Sellers</v>
          </cell>
          <cell r="K12" t="str">
            <v>Director Financial Aid</v>
          </cell>
          <cell r="L12" t="str">
            <v>linda.sellers@cisco.edu</v>
          </cell>
          <cell r="M12" t="str">
            <v>254-442-5155</v>
          </cell>
        </row>
        <row r="13">
          <cell r="A13">
            <v>3554</v>
          </cell>
          <cell r="B13">
            <v>43514.672650462962</v>
          </cell>
          <cell r="C13">
            <v>43514.675208333334</v>
          </cell>
          <cell r="D13" t="str">
            <v>Clarendon College</v>
          </cell>
          <cell r="E13" t="str">
            <v>Public Community College</v>
          </cell>
          <cell r="F13" t="str">
            <v>Opt-in</v>
          </cell>
          <cell r="G13" t="str">
            <v>Opt-in</v>
          </cell>
          <cell r="H13" t="str">
            <v>Opt-out</v>
          </cell>
          <cell r="I13" t="str">
            <v>N/A</v>
          </cell>
          <cell r="J13" t="str">
            <v>Amanda L Smith</v>
          </cell>
          <cell r="K13" t="str">
            <v>Director of Financial Aid</v>
          </cell>
          <cell r="L13" t="str">
            <v>amanda.smith@clarendoncollege.edu</v>
          </cell>
          <cell r="M13">
            <v>8068744809</v>
          </cell>
        </row>
        <row r="14">
          <cell r="A14">
            <v>3557</v>
          </cell>
          <cell r="B14">
            <v>43508.58388888889</v>
          </cell>
          <cell r="C14">
            <v>43508.585023148145</v>
          </cell>
          <cell r="D14" t="str">
            <v>Concordia University Texas</v>
          </cell>
          <cell r="E14" t="str">
            <v>Private/Independent Institution</v>
          </cell>
          <cell r="F14" t="str">
            <v>N/A</v>
          </cell>
          <cell r="G14" t="str">
            <v>Opt-out</v>
          </cell>
          <cell r="H14" t="str">
            <v>Opt-out</v>
          </cell>
          <cell r="I14" t="str">
            <v>Opt-in</v>
          </cell>
          <cell r="J14" t="str">
            <v>Russell Jeffrey</v>
          </cell>
          <cell r="K14" t="str">
            <v>Director, Student Financial Services</v>
          </cell>
          <cell r="L14" t="str">
            <v>russell.jeffrey@concordia.edu</v>
          </cell>
          <cell r="M14" t="str">
            <v>469-401-4725</v>
          </cell>
        </row>
        <row r="15">
          <cell r="A15">
            <v>3558</v>
          </cell>
          <cell r="B15">
            <v>43508.601261574076</v>
          </cell>
          <cell r="C15">
            <v>43508.602152777778</v>
          </cell>
          <cell r="D15" t="str">
            <v>North Central Texas College</v>
          </cell>
          <cell r="E15" t="str">
            <v>Public Community College</v>
          </cell>
          <cell r="F15" t="str">
            <v>Opt-out</v>
          </cell>
          <cell r="G15" t="str">
            <v>Opt-in</v>
          </cell>
          <cell r="H15" t="str">
            <v>Opt-in</v>
          </cell>
          <cell r="I15" t="str">
            <v>N/A</v>
          </cell>
          <cell r="J15" t="str">
            <v>Ashley Tatum</v>
          </cell>
          <cell r="K15" t="str">
            <v>Sr. Director of Financial Aid</v>
          </cell>
          <cell r="L15" t="str">
            <v>atatum@nctc.edu</v>
          </cell>
          <cell r="M15" t="str">
            <v>940-668-3323</v>
          </cell>
        </row>
        <row r="16">
          <cell r="A16">
            <v>3560</v>
          </cell>
          <cell r="B16">
            <v>43514.567106481481</v>
          </cell>
          <cell r="C16">
            <v>43514.57136574074</v>
          </cell>
          <cell r="D16" t="str">
            <v xml:space="preserve">Dallas Baptist University </v>
          </cell>
          <cell r="E16" t="str">
            <v>Private/Independent Institution</v>
          </cell>
          <cell r="F16" t="str">
            <v>N/A</v>
          </cell>
          <cell r="G16" t="str">
            <v>Opt-in</v>
          </cell>
          <cell r="H16" t="str">
            <v>Opt-out</v>
          </cell>
          <cell r="I16" t="str">
            <v>Opt-in</v>
          </cell>
          <cell r="J16" t="str">
            <v>Shermain Reed</v>
          </cell>
          <cell r="K16" t="str">
            <v xml:space="preserve">Director of Financial Aid </v>
          </cell>
          <cell r="L16" t="str">
            <v>shermain@dbu.edu</v>
          </cell>
          <cell r="M16">
            <v>2143335460</v>
          </cell>
        </row>
        <row r="17">
          <cell r="A17">
            <v>3563</v>
          </cell>
          <cell r="B17">
            <v>43517.699826388889</v>
          </cell>
          <cell r="C17">
            <v>43517.701504629629</v>
          </cell>
          <cell r="D17" t="str">
            <v>Del Mar College</v>
          </cell>
          <cell r="E17" t="str">
            <v>Public Community College</v>
          </cell>
          <cell r="F17" t="str">
            <v>Opt-out</v>
          </cell>
          <cell r="G17" t="str">
            <v>Opt-in</v>
          </cell>
          <cell r="H17" t="str">
            <v>Opt-in</v>
          </cell>
          <cell r="I17" t="str">
            <v>N/A</v>
          </cell>
          <cell r="J17" t="str">
            <v>Joseph Ruiz</v>
          </cell>
          <cell r="K17" t="str">
            <v>Director</v>
          </cell>
          <cell r="L17" t="str">
            <v>jruiz156@delmar.edu</v>
          </cell>
          <cell r="M17" t="str">
            <v>361 698 1374</v>
          </cell>
        </row>
        <row r="18">
          <cell r="A18">
            <v>3564</v>
          </cell>
          <cell r="B18">
            <v>43524.598993055559</v>
          </cell>
          <cell r="C18">
            <v>43524.600277777776</v>
          </cell>
          <cell r="D18" t="str">
            <v xml:space="preserve">East Texas Baptist </v>
          </cell>
          <cell r="E18" t="str">
            <v>Private/Independent Institution</v>
          </cell>
          <cell r="F18" t="str">
            <v>N/A</v>
          </cell>
          <cell r="G18" t="str">
            <v>Opt-in</v>
          </cell>
          <cell r="H18" t="str">
            <v>Opt-in</v>
          </cell>
          <cell r="I18" t="str">
            <v>Opt-in</v>
          </cell>
          <cell r="J18" t="str">
            <v>Nathan Flory</v>
          </cell>
          <cell r="K18" t="str">
            <v>Director- Financial Aid</v>
          </cell>
          <cell r="L18" t="str">
            <v>nflory@etbu.edu</v>
          </cell>
          <cell r="M18" t="str">
            <v>903-923-2137</v>
          </cell>
        </row>
        <row r="19">
          <cell r="A19">
            <v>3565</v>
          </cell>
          <cell r="B19">
            <v>43525.471759259257</v>
          </cell>
          <cell r="C19">
            <v>43525.472685185188</v>
          </cell>
          <cell r="D19" t="str">
            <v>Texas A&amp;M University-Commerce</v>
          </cell>
          <cell r="E19" t="str">
            <v>Public University</v>
          </cell>
          <cell r="F19" t="str">
            <v>Opt-out</v>
          </cell>
          <cell r="G19" t="str">
            <v>Opt-in</v>
          </cell>
          <cell r="H19" t="str">
            <v>Opt-in</v>
          </cell>
          <cell r="I19" t="str">
            <v>N/A</v>
          </cell>
          <cell r="J19" t="str">
            <v>Maria C, Perez-Ramos</v>
          </cell>
          <cell r="K19" t="str">
            <v>Director Office of Financial Aid and Scholarships</v>
          </cell>
          <cell r="L19" t="str">
            <v>maria.ramos@tamuc.edu</v>
          </cell>
          <cell r="M19" t="str">
            <v>903-886-5091</v>
          </cell>
        </row>
        <row r="20">
          <cell r="A20">
            <v>3568</v>
          </cell>
          <cell r="B20">
            <v>43516.468287037038</v>
          </cell>
          <cell r="C20">
            <v>43516.46979166667</v>
          </cell>
          <cell r="D20" t="str">
            <v>Frank Phillips College</v>
          </cell>
          <cell r="E20" t="str">
            <v>Public Community College</v>
          </cell>
          <cell r="F20" t="str">
            <v>Opt-out</v>
          </cell>
          <cell r="G20" t="str">
            <v>Opt-out</v>
          </cell>
          <cell r="H20" t="str">
            <v>Opt-out</v>
          </cell>
          <cell r="I20" t="str">
            <v>N/A</v>
          </cell>
          <cell r="J20" t="str">
            <v>Beverly Fields</v>
          </cell>
          <cell r="K20" t="str">
            <v>Director Student Financial Services</v>
          </cell>
          <cell r="L20" t="str">
            <v>bfields@fpctx.edu</v>
          </cell>
          <cell r="M20" t="str">
            <v>806-457-4200</v>
          </cell>
        </row>
        <row r="21">
          <cell r="A21">
            <v>3537</v>
          </cell>
          <cell r="B21">
            <v>43522.422939814816</v>
          </cell>
          <cell r="C21">
            <v>43522.432581018518</v>
          </cell>
          <cell r="D21" t="str">
            <v>Abilene Christian University</v>
          </cell>
          <cell r="E21" t="str">
            <v>Private/Independent Institution</v>
          </cell>
          <cell r="F21" t="str">
            <v>N/A</v>
          </cell>
          <cell r="G21" t="str">
            <v>Opt-in</v>
          </cell>
          <cell r="H21" t="str">
            <v>Opt-out</v>
          </cell>
          <cell r="I21" t="str">
            <v>Opt-in</v>
          </cell>
          <cell r="J21" t="str">
            <v>Thomas Ratliff</v>
          </cell>
          <cell r="K21" t="str">
            <v>Director, Student Financial Services</v>
          </cell>
          <cell r="L21" t="str">
            <v>Thomas.Ratliff@acu.edu</v>
          </cell>
          <cell r="M21" t="str">
            <v>325-674-2546</v>
          </cell>
        </row>
        <row r="22">
          <cell r="A22">
            <v>3570</v>
          </cell>
          <cell r="B22">
            <v>43508.645185185182</v>
          </cell>
          <cell r="C22">
            <v>43508.66746527778</v>
          </cell>
          <cell r="D22" t="str">
            <v xml:space="preserve">Grayson College </v>
          </cell>
          <cell r="E22" t="str">
            <v>Public Community College</v>
          </cell>
          <cell r="F22" t="str">
            <v>Opt-in</v>
          </cell>
          <cell r="G22" t="str">
            <v>Opt-in</v>
          </cell>
          <cell r="H22" t="str">
            <v>Opt-in</v>
          </cell>
          <cell r="I22" t="str">
            <v>N/A</v>
          </cell>
          <cell r="J22" t="str">
            <v>Amanda Howell</v>
          </cell>
          <cell r="K22" t="str">
            <v>Director of Financial Aid &amp; Veteran Services</v>
          </cell>
          <cell r="L22" t="str">
            <v>howella@grayson.edu</v>
          </cell>
          <cell r="M22" t="str">
            <v>903-463-8760</v>
          </cell>
        </row>
        <row r="23">
          <cell r="A23">
            <v>3571</v>
          </cell>
          <cell r="B23">
            <v>43524.730208333334</v>
          </cell>
          <cell r="C23">
            <v>43524.73101851852</v>
          </cell>
          <cell r="D23" t="str">
            <v>Hardin-Simmons University</v>
          </cell>
          <cell r="E23" t="str">
            <v>Private/Independent Institution</v>
          </cell>
          <cell r="F23" t="str">
            <v>N/A</v>
          </cell>
          <cell r="G23" t="str">
            <v>Opt-in</v>
          </cell>
          <cell r="H23" t="str">
            <v>Opt-out</v>
          </cell>
          <cell r="I23" t="str">
            <v>Opt-in</v>
          </cell>
          <cell r="J23" t="str">
            <v>Landri Ognowski</v>
          </cell>
          <cell r="K23" t="str">
            <v>Director of Financial Aid</v>
          </cell>
          <cell r="L23" t="str">
            <v>landri.ognowski@hsutx.edu</v>
          </cell>
          <cell r="M23" t="str">
            <v>325.670.1010</v>
          </cell>
        </row>
        <row r="24">
          <cell r="A24">
            <v>3572</v>
          </cell>
          <cell r="B24">
            <v>43525.528391203705</v>
          </cell>
          <cell r="C24">
            <v>43525.529502314814</v>
          </cell>
          <cell r="D24" t="str">
            <v>Trinity valley community college</v>
          </cell>
          <cell r="E24" t="str">
            <v>Public Community College</v>
          </cell>
          <cell r="F24" t="str">
            <v>Opt-in</v>
          </cell>
          <cell r="G24" t="str">
            <v>Opt-in</v>
          </cell>
          <cell r="H24" t="str">
            <v>Opt-in</v>
          </cell>
          <cell r="I24" t="str">
            <v>N/A</v>
          </cell>
          <cell r="J24" t="str">
            <v xml:space="preserve">Tonya Richardson-Dean </v>
          </cell>
          <cell r="K24" t="str">
            <v>Director of Financial Aid</v>
          </cell>
          <cell r="L24" t="str">
            <v xml:space="preserve">Tonya.dean@tvcc.edu </v>
          </cell>
          <cell r="M24">
            <v>9036756387</v>
          </cell>
        </row>
        <row r="25">
          <cell r="A25">
            <v>3573</v>
          </cell>
          <cell r="B25">
            <v>43524.36173611111</v>
          </cell>
          <cell r="C25">
            <v>43524.668402777781</v>
          </cell>
          <cell r="D25" t="str">
            <v>Hill College</v>
          </cell>
          <cell r="E25" t="str">
            <v>Public Community College</v>
          </cell>
          <cell r="F25" t="str">
            <v>Opt-out</v>
          </cell>
          <cell r="G25" t="str">
            <v>Opt-in</v>
          </cell>
          <cell r="H25" t="str">
            <v>Opt-out</v>
          </cell>
          <cell r="I25" t="str">
            <v>Opt-out</v>
          </cell>
          <cell r="J25" t="str">
            <v>Kathleen Pustejovsky</v>
          </cell>
          <cell r="K25" t="str">
            <v>Director of Student Information Services</v>
          </cell>
          <cell r="L25" t="str">
            <v>kpustejovsky@hillcollege.edu</v>
          </cell>
          <cell r="M25">
            <v>2546597632</v>
          </cell>
        </row>
        <row r="26">
          <cell r="A26">
            <v>3574</v>
          </cell>
          <cell r="B26">
            <v>43515.451284722221</v>
          </cell>
          <cell r="C26">
            <v>43515.45416666667</v>
          </cell>
          <cell r="D26" t="str">
            <v>Howard College</v>
          </cell>
          <cell r="E26" t="str">
            <v>Public Community College</v>
          </cell>
          <cell r="F26" t="str">
            <v>Opt-in</v>
          </cell>
          <cell r="G26" t="str">
            <v>Opt-in</v>
          </cell>
          <cell r="H26" t="str">
            <v>Opt-out</v>
          </cell>
          <cell r="I26" t="str">
            <v>Opt-out</v>
          </cell>
          <cell r="J26" t="str">
            <v>Candice Maldonado</v>
          </cell>
          <cell r="K26" t="str">
            <v>District Dean of Financial Aid</v>
          </cell>
          <cell r="L26" t="str">
            <v>cdraper@howardcollege.edu</v>
          </cell>
          <cell r="M26" t="str">
            <v>325-481-8300 Ext. 3321</v>
          </cell>
        </row>
        <row r="27">
          <cell r="A27">
            <v>3575</v>
          </cell>
          <cell r="B27">
            <v>43508.702847222223</v>
          </cell>
          <cell r="C27">
            <v>43508.704791666663</v>
          </cell>
          <cell r="D27" t="str">
            <v>HOWARD PAYNE UNIVERSITY</v>
          </cell>
          <cell r="E27" t="str">
            <v>Private/Independent Institution</v>
          </cell>
          <cell r="F27" t="str">
            <v>N/A</v>
          </cell>
          <cell r="G27" t="str">
            <v>Opt-in</v>
          </cell>
          <cell r="H27" t="str">
            <v>Opt-out</v>
          </cell>
          <cell r="I27" t="str">
            <v>Opt-in</v>
          </cell>
          <cell r="J27" t="str">
            <v>GLENDA HUFF</v>
          </cell>
          <cell r="K27" t="str">
            <v>DIRECTOR OF STUDENT AID</v>
          </cell>
          <cell r="L27" t="str">
            <v>ghuff@hputx.edu</v>
          </cell>
          <cell r="M27" t="str">
            <v>325/649-8014</v>
          </cell>
        </row>
        <row r="28">
          <cell r="A28">
            <v>3576</v>
          </cell>
          <cell r="B28">
            <v>43508.596342592595</v>
          </cell>
          <cell r="C28">
            <v>43508.597025462965</v>
          </cell>
          <cell r="D28" t="str">
            <v>Houston Baptist University</v>
          </cell>
          <cell r="E28" t="str">
            <v>Private/Independent Institution</v>
          </cell>
          <cell r="F28" t="str">
            <v>N/A</v>
          </cell>
          <cell r="G28" t="str">
            <v>Opt-in</v>
          </cell>
          <cell r="H28" t="str">
            <v>Opt-out</v>
          </cell>
          <cell r="I28" t="str">
            <v>Opt-in</v>
          </cell>
          <cell r="J28" t="str">
            <v>Veronica Gabbard</v>
          </cell>
          <cell r="K28" t="str">
            <v>Director</v>
          </cell>
          <cell r="L28" t="str">
            <v>vgabbard@hbu.edu</v>
          </cell>
          <cell r="M28">
            <v>2816493747</v>
          </cell>
        </row>
        <row r="29">
          <cell r="A29">
            <v>3577</v>
          </cell>
          <cell r="B29">
            <v>43518.569120370368</v>
          </cell>
          <cell r="C29">
            <v>43518.576226851852</v>
          </cell>
          <cell r="D29" t="str">
            <v xml:space="preserve">Huston-Tillotson University </v>
          </cell>
          <cell r="E29" t="str">
            <v>Private/Independent Institution</v>
          </cell>
          <cell r="F29" t="str">
            <v>N/A</v>
          </cell>
          <cell r="G29" t="str">
            <v>Opt-in</v>
          </cell>
          <cell r="H29" t="str">
            <v>Opt-in</v>
          </cell>
          <cell r="I29" t="str">
            <v>Opt-in</v>
          </cell>
          <cell r="J29" t="str">
            <v>Wayne Knox</v>
          </cell>
          <cell r="K29" t="str">
            <v>Vice President/Chief Operating Officer &amp; Clerk of the Board</v>
          </cell>
          <cell r="L29" t="str">
            <v>wknox@htu.edu</v>
          </cell>
          <cell r="M29" t="str">
            <v>(512) 505-3003</v>
          </cell>
        </row>
        <row r="30">
          <cell r="A30">
            <v>3578</v>
          </cell>
          <cell r="B30">
            <v>43508.587870370371</v>
          </cell>
          <cell r="C30">
            <v>43508.593009259261</v>
          </cell>
          <cell r="D30" t="str">
            <v>University ofthe Incarnate Word</v>
          </cell>
          <cell r="E30" t="str">
            <v>Private/Independent Institution</v>
          </cell>
          <cell r="F30" t="str">
            <v>N/A</v>
          </cell>
          <cell r="G30" t="str">
            <v>Opt-out</v>
          </cell>
          <cell r="H30" t="str">
            <v>Opt-out</v>
          </cell>
          <cell r="I30" t="str">
            <v>Opt-in</v>
          </cell>
          <cell r="J30" t="str">
            <v>Amy Carcanagues</v>
          </cell>
          <cell r="K30" t="str">
            <v>Director, OFA</v>
          </cell>
          <cell r="L30" t="str">
            <v>amyc@uiwtx.edu</v>
          </cell>
          <cell r="M30" t="str">
            <v>210-829-3912</v>
          </cell>
        </row>
        <row r="31">
          <cell r="A31">
            <v>3579</v>
          </cell>
          <cell r="B31">
            <v>43516.684618055559</v>
          </cell>
          <cell r="C31">
            <v>43516.685925925929</v>
          </cell>
          <cell r="D31" t="str">
            <v>JACKSONVILLE COLLEGE</v>
          </cell>
          <cell r="E31" t="str">
            <v>Private/Independent Institution</v>
          </cell>
          <cell r="F31" t="str">
            <v>Opt-out</v>
          </cell>
          <cell r="G31" t="str">
            <v>Opt-in</v>
          </cell>
          <cell r="H31" t="str">
            <v>Opt-out</v>
          </cell>
          <cell r="I31" t="str">
            <v>Opt-in</v>
          </cell>
          <cell r="J31" t="str">
            <v>PAUL GALYEAN</v>
          </cell>
          <cell r="K31" t="str">
            <v>FINANCIAL AID DIRECTOR</v>
          </cell>
          <cell r="L31" t="str">
            <v>pgalyean@jacksonville-college.edu</v>
          </cell>
          <cell r="M31" t="str">
            <v>903-589-7135</v>
          </cell>
        </row>
        <row r="32">
          <cell r="A32">
            <v>3580</v>
          </cell>
          <cell r="B32">
            <v>43522.347962962966</v>
          </cell>
          <cell r="C32">
            <v>43522.351134259261</v>
          </cell>
          <cell r="D32" t="str">
            <v>Kilgore College</v>
          </cell>
          <cell r="E32" t="str">
            <v>Public Community College</v>
          </cell>
          <cell r="F32" t="str">
            <v>Opt-out</v>
          </cell>
          <cell r="G32" t="str">
            <v>Opt-in</v>
          </cell>
          <cell r="H32" t="str">
            <v>Opt-out</v>
          </cell>
          <cell r="I32" t="str">
            <v>N/A</v>
          </cell>
          <cell r="J32" t="str">
            <v>Reggie Brazzle</v>
          </cell>
          <cell r="K32" t="str">
            <v>Director of Financial Aid</v>
          </cell>
          <cell r="L32" t="str">
            <v>rbrazzle@kilgore.edu</v>
          </cell>
          <cell r="M32" t="str">
            <v>903-983-8217</v>
          </cell>
        </row>
        <row r="33">
          <cell r="A33">
            <v>3581</v>
          </cell>
          <cell r="B33">
            <v>43522.373449074075</v>
          </cell>
          <cell r="C33">
            <v>43522.374027777776</v>
          </cell>
          <cell r="D33" t="str">
            <v>Lamar University</v>
          </cell>
          <cell r="E33" t="str">
            <v>Public University</v>
          </cell>
          <cell r="F33" t="str">
            <v>Opt-out</v>
          </cell>
          <cell r="G33" t="str">
            <v>Opt-in</v>
          </cell>
          <cell r="H33" t="str">
            <v>Opt-out</v>
          </cell>
          <cell r="I33" t="str">
            <v>N/A</v>
          </cell>
          <cell r="J33" t="str">
            <v>Jill Rowley</v>
          </cell>
          <cell r="K33" t="str">
            <v>Director of Student Financial Aid</v>
          </cell>
          <cell r="L33" t="str">
            <v>jill.rowley@lamar.edu</v>
          </cell>
          <cell r="M33" t="str">
            <v>409-880-2302</v>
          </cell>
        </row>
        <row r="34">
          <cell r="A34">
            <v>3582</v>
          </cell>
          <cell r="B34">
            <v>43522.348229166666</v>
          </cell>
          <cell r="C34">
            <v>43522.351006944446</v>
          </cell>
          <cell r="D34" t="str">
            <v>Laredo College</v>
          </cell>
          <cell r="E34" t="str">
            <v>Public Community College</v>
          </cell>
          <cell r="F34" t="str">
            <v>Opt-out</v>
          </cell>
          <cell r="G34" t="str">
            <v>Opt-in</v>
          </cell>
          <cell r="H34" t="str">
            <v>Opt-in</v>
          </cell>
          <cell r="I34" t="str">
            <v>Opt-out</v>
          </cell>
          <cell r="J34" t="str">
            <v xml:space="preserve">Steven Aguilar </v>
          </cell>
          <cell r="K34" t="str">
            <v>Director, Financial Aid &amp; Veterans Affairs Services</v>
          </cell>
          <cell r="L34" t="str">
            <v>steven.aguilar@laredo.edu</v>
          </cell>
          <cell r="M34" t="str">
            <v>956-721-5361</v>
          </cell>
        </row>
        <row r="35">
          <cell r="A35">
            <v>3583</v>
          </cell>
          <cell r="B35">
            <v>43516.673217592594</v>
          </cell>
          <cell r="C35">
            <v>43516.674733796295</v>
          </cell>
          <cell r="D35" t="str">
            <v>Lee College</v>
          </cell>
          <cell r="E35" t="str">
            <v>Public Community College</v>
          </cell>
          <cell r="F35" t="str">
            <v>Opt-out</v>
          </cell>
          <cell r="G35" t="str">
            <v>Opt-in</v>
          </cell>
          <cell r="H35" t="str">
            <v>Opt-out</v>
          </cell>
          <cell r="I35" t="str">
            <v>N/A</v>
          </cell>
          <cell r="J35" t="str">
            <v>Felipe Leal</v>
          </cell>
          <cell r="K35" t="str">
            <v>Director of Financial Aid</v>
          </cell>
          <cell r="L35" t="str">
            <v>fleal@lee.edu</v>
          </cell>
          <cell r="M35" t="str">
            <v>281-425-6362</v>
          </cell>
        </row>
        <row r="36">
          <cell r="A36">
            <v>3584</v>
          </cell>
          <cell r="B36">
            <v>43516.690821759257</v>
          </cell>
          <cell r="C36">
            <v>43516.691620370373</v>
          </cell>
          <cell r="D36" t="str">
            <v>LeTourneau University</v>
          </cell>
          <cell r="E36" t="str">
            <v>Private/Independent Institution</v>
          </cell>
          <cell r="F36" t="str">
            <v>N/A</v>
          </cell>
          <cell r="G36" t="str">
            <v>Opt-in</v>
          </cell>
          <cell r="H36" t="str">
            <v>Opt-out</v>
          </cell>
          <cell r="I36" t="str">
            <v>Opt-in</v>
          </cell>
          <cell r="J36" t="str">
            <v>Tracy Watkins</v>
          </cell>
          <cell r="K36" t="str">
            <v>Financial Aid Director</v>
          </cell>
          <cell r="L36" t="str">
            <v>tracywatkins@letu.edu</v>
          </cell>
          <cell r="M36" t="str">
            <v>903 233 4356</v>
          </cell>
        </row>
        <row r="37">
          <cell r="A37">
            <v>3586</v>
          </cell>
          <cell r="B37">
            <v>43514.510787037034</v>
          </cell>
          <cell r="C37">
            <v>43514.511990740742</v>
          </cell>
          <cell r="D37" t="str">
            <v>Lubbock Christian University</v>
          </cell>
          <cell r="E37" t="str">
            <v>Private/Independent Institution</v>
          </cell>
          <cell r="F37" t="str">
            <v>N/A</v>
          </cell>
          <cell r="G37" t="str">
            <v>Opt-in</v>
          </cell>
          <cell r="H37" t="str">
            <v>Opt-out</v>
          </cell>
          <cell r="I37" t="str">
            <v>Opt-in</v>
          </cell>
          <cell r="J37" t="str">
            <v>Amy Hardesty</v>
          </cell>
          <cell r="K37" t="str">
            <v>Director, Financial Assistance</v>
          </cell>
          <cell r="L37" t="str">
            <v>amy.hardesty@lcu.edu</v>
          </cell>
          <cell r="M37">
            <v>8067207178</v>
          </cell>
        </row>
        <row r="38">
          <cell r="A38">
            <v>3588</v>
          </cell>
          <cell r="B38">
            <v>43508.661377314813</v>
          </cell>
          <cell r="C38">
            <v>43508.662442129629</v>
          </cell>
          <cell r="D38" t="str">
            <v>University of Mary Hardin-Baylor</v>
          </cell>
          <cell r="E38" t="str">
            <v>Private/Independent Institution</v>
          </cell>
          <cell r="F38" t="str">
            <v>N/A</v>
          </cell>
          <cell r="G38" t="str">
            <v>Opt-in</v>
          </cell>
          <cell r="H38" t="str">
            <v>Opt-out</v>
          </cell>
          <cell r="I38" t="str">
            <v>Opt-in</v>
          </cell>
          <cell r="J38" t="str">
            <v>Ron Brown</v>
          </cell>
          <cell r="K38" t="str">
            <v>Director of Financial Aid</v>
          </cell>
          <cell r="L38" t="str">
            <v>rbrown@umhb.edu</v>
          </cell>
          <cell r="M38" t="str">
            <v>rbrown@umhb.edu</v>
          </cell>
        </row>
        <row r="39">
          <cell r="A39">
            <v>3590</v>
          </cell>
          <cell r="B39">
            <v>43522.379652777781</v>
          </cell>
          <cell r="C39">
            <v>43522.380787037036</v>
          </cell>
          <cell r="D39" t="str">
            <v>McLennan Community College</v>
          </cell>
          <cell r="E39" t="str">
            <v>Public Community College</v>
          </cell>
          <cell r="F39" t="str">
            <v>Opt-in</v>
          </cell>
          <cell r="G39" t="str">
            <v>Opt-in</v>
          </cell>
          <cell r="H39" t="str">
            <v>Opt-out</v>
          </cell>
          <cell r="I39" t="str">
            <v>N/A</v>
          </cell>
          <cell r="J39" t="str">
            <v>James F Kubacak</v>
          </cell>
          <cell r="K39" t="str">
            <v>Director of Financial Aid</v>
          </cell>
          <cell r="L39" t="str">
            <v>jkubacak@mclennan.edu</v>
          </cell>
          <cell r="M39" t="str">
            <v>254-299-8608</v>
          </cell>
        </row>
        <row r="40">
          <cell r="A40">
            <v>3591</v>
          </cell>
          <cell r="B40">
            <v>43508.617627314816</v>
          </cell>
          <cell r="C40">
            <v>43508.621874999997</v>
          </cell>
          <cell r="D40" t="str">
            <v>McMurry University</v>
          </cell>
          <cell r="E40" t="str">
            <v>Private/Independent Institution</v>
          </cell>
          <cell r="F40" t="str">
            <v>N/A</v>
          </cell>
          <cell r="G40" t="str">
            <v>Opt-out</v>
          </cell>
          <cell r="H40" t="str">
            <v>Opt-out</v>
          </cell>
          <cell r="I40" t="str">
            <v>Opt-in</v>
          </cell>
          <cell r="J40" t="str">
            <v>Tim Sechrist</v>
          </cell>
          <cell r="K40" t="str">
            <v>Director of Student Financial Servies</v>
          </cell>
          <cell r="L40" t="str">
            <v>sechrist.tim@mcm.edu</v>
          </cell>
          <cell r="M40" t="str">
            <v>325-793-4978</v>
          </cell>
        </row>
        <row r="41">
          <cell r="A41">
            <v>3592</v>
          </cell>
          <cell r="B41">
            <v>43523.486828703702</v>
          </cell>
          <cell r="C41">
            <v>43523.487604166665</v>
          </cell>
          <cell r="D41" t="str">
            <v>Midwestern State University</v>
          </cell>
          <cell r="E41" t="str">
            <v>Public University</v>
          </cell>
          <cell r="F41" t="str">
            <v>Opt-out</v>
          </cell>
          <cell r="G41" t="str">
            <v>Opt-in</v>
          </cell>
          <cell r="H41" t="str">
            <v>Opt-out</v>
          </cell>
          <cell r="I41" t="str">
            <v>N/A</v>
          </cell>
          <cell r="J41" t="str">
            <v>Kathy Pennartz-Browning</v>
          </cell>
          <cell r="K41" t="str">
            <v xml:space="preserve">Director of Financial Aid </v>
          </cell>
          <cell r="L41" t="str">
            <v>kathy.pennartz@msutexas.edu</v>
          </cell>
          <cell r="M41" t="str">
            <v>940-397-4119</v>
          </cell>
        </row>
        <row r="42">
          <cell r="A42">
            <v>3593</v>
          </cell>
          <cell r="B42">
            <v>43522.519016203703</v>
          </cell>
          <cell r="C42">
            <v>43524.584027777775</v>
          </cell>
          <cell r="D42" t="str">
            <v>Navarro College</v>
          </cell>
          <cell r="E42" t="str">
            <v>Public University</v>
          </cell>
          <cell r="F42" t="str">
            <v>Opt-out</v>
          </cell>
          <cell r="G42" t="str">
            <v>Opt-in</v>
          </cell>
          <cell r="H42" t="str">
            <v>Opt-out</v>
          </cell>
          <cell r="I42" t="str">
            <v>N/A</v>
          </cell>
          <cell r="J42" t="str">
            <v>Kristal Nicholson</v>
          </cell>
          <cell r="K42" t="str">
            <v>Director of Student Financial Aid</v>
          </cell>
          <cell r="L42" t="str">
            <v>kristal.nicholson@navarrocollege.edu</v>
          </cell>
          <cell r="M42" t="str">
            <v>903.875.7362</v>
          </cell>
        </row>
        <row r="43">
          <cell r="A43">
            <v>3594</v>
          </cell>
          <cell r="B43">
            <v>43523.540555555555</v>
          </cell>
          <cell r="C43">
            <v>43523.57267361111</v>
          </cell>
          <cell r="D43" t="str">
            <v>University of North Texas</v>
          </cell>
          <cell r="E43" t="str">
            <v>Public University</v>
          </cell>
          <cell r="F43" t="str">
            <v>Opt-in</v>
          </cell>
          <cell r="G43" t="str">
            <v>Opt-in</v>
          </cell>
          <cell r="H43" t="str">
            <v>Opt-in</v>
          </cell>
          <cell r="I43" t="str">
            <v>N/A</v>
          </cell>
          <cell r="J43" t="str">
            <v>Zelma DeLeon</v>
          </cell>
          <cell r="K43" t="str">
            <v>Executive Director, Student Financial Aid and Scholarships</v>
          </cell>
          <cell r="L43" t="str">
            <v>Zelma.Deleon@unt.edu</v>
          </cell>
          <cell r="M43" t="str">
            <v>940-565-3901</v>
          </cell>
        </row>
        <row r="44">
          <cell r="A44">
            <v>3596</v>
          </cell>
          <cell r="B44">
            <v>43508.596770833334</v>
          </cell>
          <cell r="C44">
            <v>43508.597951388889</v>
          </cell>
          <cell r="D44" t="str">
            <v>Odessa College</v>
          </cell>
          <cell r="E44" t="str">
            <v>Public Community College</v>
          </cell>
          <cell r="F44" t="str">
            <v>Opt-in</v>
          </cell>
          <cell r="G44" t="str">
            <v>Opt-in</v>
          </cell>
          <cell r="H44" t="str">
            <v>Opt-in</v>
          </cell>
          <cell r="I44" t="str">
            <v>N/A</v>
          </cell>
          <cell r="J44" t="str">
            <v>Ashley Warren</v>
          </cell>
          <cell r="K44" t="str">
            <v>Director of Financial Aid</v>
          </cell>
          <cell r="L44" t="str">
            <v>awarren@odessa.edu</v>
          </cell>
          <cell r="M44" t="str">
            <v>432-335-6758</v>
          </cell>
        </row>
        <row r="45">
          <cell r="A45">
            <v>3598</v>
          </cell>
          <cell r="B45">
            <v>43524.665034722224</v>
          </cell>
          <cell r="C45">
            <v>43524.666122685187</v>
          </cell>
          <cell r="D45" t="str">
            <v>Our Lady of the Lake University</v>
          </cell>
          <cell r="E45" t="str">
            <v>Private/Independent Institution</v>
          </cell>
          <cell r="F45" t="str">
            <v>N/A</v>
          </cell>
          <cell r="G45" t="str">
            <v>Opt-in</v>
          </cell>
          <cell r="H45" t="str">
            <v>Opt-in</v>
          </cell>
          <cell r="I45" t="str">
            <v>Opt-in</v>
          </cell>
          <cell r="J45" t="str">
            <v>Esmeralda M Flores</v>
          </cell>
          <cell r="K45" t="str">
            <v xml:space="preserve">Director - Financial Aid </v>
          </cell>
          <cell r="L45" t="str">
            <v>emflores@ollusa.edu</v>
          </cell>
          <cell r="M45" t="str">
            <v>210-431-6520</v>
          </cell>
        </row>
        <row r="46">
          <cell r="A46">
            <v>3599</v>
          </cell>
          <cell r="B46">
            <v>43511.476898148147</v>
          </cell>
          <cell r="C46">
            <v>43511.478275462963</v>
          </cell>
          <cell r="D46" t="str">
            <v>The University of Texas Rio Grande Valley</v>
          </cell>
          <cell r="E46" t="str">
            <v>Public University</v>
          </cell>
          <cell r="F46" t="str">
            <v>Opt-in</v>
          </cell>
          <cell r="G46" t="str">
            <v>Opt-in</v>
          </cell>
          <cell r="H46" t="str">
            <v>Opt-in</v>
          </cell>
          <cell r="I46" t="str">
            <v>N/A</v>
          </cell>
          <cell r="J46" t="str">
            <v>Elias Ozuna</v>
          </cell>
          <cell r="K46" t="str">
            <v>Director</v>
          </cell>
          <cell r="L46" t="str">
            <v>elias.ozuna@utrgv.edu</v>
          </cell>
          <cell r="M46" t="str">
            <v>956-665-2508</v>
          </cell>
        </row>
        <row r="47">
          <cell r="A47">
            <v>3600</v>
          </cell>
          <cell r="B47">
            <v>43508.584247685183</v>
          </cell>
          <cell r="C47">
            <v>43508.585312499999</v>
          </cell>
          <cell r="D47" t="str">
            <v>Panola College</v>
          </cell>
          <cell r="E47" t="str">
            <v>Public Community College</v>
          </cell>
          <cell r="F47" t="str">
            <v>Opt-out</v>
          </cell>
          <cell r="G47" t="str">
            <v>Opt-in</v>
          </cell>
          <cell r="H47" t="str">
            <v>Opt-out</v>
          </cell>
          <cell r="I47" t="str">
            <v>N/A</v>
          </cell>
          <cell r="J47" t="str">
            <v>Denise Welch</v>
          </cell>
          <cell r="K47" t="str">
            <v>Director of Financial Aid</v>
          </cell>
          <cell r="L47" t="str">
            <v>dwelch@panola.edu</v>
          </cell>
          <cell r="M47" t="str">
            <v>903.693.1121</v>
          </cell>
        </row>
        <row r="48">
          <cell r="A48">
            <v>3601</v>
          </cell>
          <cell r="B48">
            <v>43508.591412037036</v>
          </cell>
          <cell r="C48">
            <v>43508.592256944445</v>
          </cell>
          <cell r="D48" t="str">
            <v>Paris Junior College</v>
          </cell>
          <cell r="E48" t="str">
            <v>Public Community College</v>
          </cell>
          <cell r="F48" t="str">
            <v>Opt-in</v>
          </cell>
          <cell r="G48" t="str">
            <v>Opt-in</v>
          </cell>
          <cell r="H48" t="str">
            <v>Opt-in</v>
          </cell>
          <cell r="I48" t="str">
            <v>N/A</v>
          </cell>
          <cell r="J48" t="str">
            <v>Linda Slawson</v>
          </cell>
          <cell r="K48" t="str">
            <v>Director, Financial aid</v>
          </cell>
          <cell r="L48" t="str">
            <v>lslawson@parisjc.edu</v>
          </cell>
          <cell r="M48">
            <v>9037820242</v>
          </cell>
        </row>
        <row r="49">
          <cell r="A49">
            <v>3602</v>
          </cell>
          <cell r="B49">
            <v>43524.755648148152</v>
          </cell>
          <cell r="C49">
            <v>43524.757106481484</v>
          </cell>
          <cell r="D49" t="str">
            <v>Paul Quinn College</v>
          </cell>
          <cell r="E49" t="str">
            <v>Private/Independent Institution</v>
          </cell>
          <cell r="F49" t="str">
            <v>N/A</v>
          </cell>
          <cell r="G49" t="str">
            <v>Opt-out</v>
          </cell>
          <cell r="H49" t="str">
            <v>Opt-in</v>
          </cell>
          <cell r="I49" t="str">
            <v>Opt-in</v>
          </cell>
          <cell r="J49" t="str">
            <v>Mildred Martinez</v>
          </cell>
          <cell r="K49" t="str">
            <v>Financial Aid Interim Director</v>
          </cell>
          <cell r="L49" t="str">
            <v>mmartinez@pqc.edu</v>
          </cell>
          <cell r="M49">
            <v>2143795438</v>
          </cell>
        </row>
        <row r="50">
          <cell r="A50">
            <v>3603</v>
          </cell>
          <cell r="B50">
            <v>43524.366030092591</v>
          </cell>
          <cell r="C50">
            <v>43524.368634259263</v>
          </cell>
          <cell r="D50" t="str">
            <v>Ranger College</v>
          </cell>
          <cell r="E50" t="str">
            <v>Public Community College</v>
          </cell>
          <cell r="F50" t="str">
            <v>Opt-in</v>
          </cell>
          <cell r="G50" t="str">
            <v>Opt-out</v>
          </cell>
          <cell r="H50" t="str">
            <v>Opt-out</v>
          </cell>
          <cell r="I50" t="str">
            <v>N/A</v>
          </cell>
          <cell r="J50" t="str">
            <v>Don Hilton</v>
          </cell>
          <cell r="K50" t="str">
            <v>Director of Financial Aid</v>
          </cell>
          <cell r="L50" t="str">
            <v>dhilton@rangercollege.edu</v>
          </cell>
          <cell r="M50" t="str">
            <v>254-267-7007</v>
          </cell>
        </row>
        <row r="51">
          <cell r="A51">
            <v>3604</v>
          </cell>
          <cell r="B51">
            <v>43524.666192129633</v>
          </cell>
          <cell r="C51">
            <v>43524.667141203703</v>
          </cell>
          <cell r="D51" t="str">
            <v>Rice University</v>
          </cell>
          <cell r="E51" t="str">
            <v>Private/Independent Institution</v>
          </cell>
          <cell r="F51" t="str">
            <v>N/A</v>
          </cell>
          <cell r="G51" t="str">
            <v>Opt-out</v>
          </cell>
          <cell r="H51" t="str">
            <v>Opt-out</v>
          </cell>
          <cell r="I51" t="str">
            <v>Opt-in</v>
          </cell>
          <cell r="J51" t="str">
            <v>Anne Walker</v>
          </cell>
          <cell r="K51" t="str">
            <v>Executive Director</v>
          </cell>
          <cell r="L51" t="str">
            <v>anne,walker@rice.edu</v>
          </cell>
          <cell r="M51">
            <v>7133488025</v>
          </cell>
        </row>
        <row r="52">
          <cell r="A52">
            <v>3606</v>
          </cell>
          <cell r="B52">
            <v>43508.588009259256</v>
          </cell>
          <cell r="C52">
            <v>43508.589085648149</v>
          </cell>
          <cell r="D52" t="str">
            <v>Sam Houston State University</v>
          </cell>
          <cell r="E52" t="str">
            <v>Public University</v>
          </cell>
          <cell r="F52" t="str">
            <v>Opt-in</v>
          </cell>
          <cell r="G52" t="str">
            <v>Opt-in</v>
          </cell>
          <cell r="H52" t="str">
            <v>Opt-in</v>
          </cell>
          <cell r="I52" t="str">
            <v>N/A</v>
          </cell>
          <cell r="J52" t="str">
            <v>Lydia T. Hall</v>
          </cell>
          <cell r="K52" t="str">
            <v>Director of Financial Aid &amp; Scholarships</v>
          </cell>
          <cell r="L52" t="str">
            <v>lth003@shsu.edu</v>
          </cell>
          <cell r="M52" t="str">
            <v>936-294-3608</v>
          </cell>
        </row>
        <row r="53">
          <cell r="A53">
            <v>3608</v>
          </cell>
          <cell r="B53">
            <v>43508.597222222219</v>
          </cell>
          <cell r="C53">
            <v>43508.597928240742</v>
          </cell>
          <cell r="D53" t="str">
            <v>St Philips College</v>
          </cell>
          <cell r="E53" t="str">
            <v>Public Community College</v>
          </cell>
          <cell r="F53" t="str">
            <v>Opt-in</v>
          </cell>
          <cell r="G53" t="str">
            <v>Opt-in</v>
          </cell>
          <cell r="H53" t="str">
            <v>Opt-out</v>
          </cell>
          <cell r="I53" t="str">
            <v>N/A</v>
          </cell>
          <cell r="J53" t="str">
            <v>Alan D Ahmad</v>
          </cell>
          <cell r="K53" t="str">
            <v>Director, Student Financial Aid</v>
          </cell>
          <cell r="L53" t="str">
            <v>aahmad4@alamo.edu</v>
          </cell>
          <cell r="M53" t="str">
            <v>210-485-0613</v>
          </cell>
        </row>
        <row r="54">
          <cell r="A54">
            <v>3609</v>
          </cell>
          <cell r="B54">
            <v>43521.676412037035</v>
          </cell>
          <cell r="C54">
            <v>43521.681435185186</v>
          </cell>
          <cell r="D54" t="str">
            <v>San Jacinto College</v>
          </cell>
          <cell r="E54" t="str">
            <v>Public Community College</v>
          </cell>
          <cell r="F54" t="str">
            <v>Opt-out</v>
          </cell>
          <cell r="G54" t="str">
            <v>Opt-in</v>
          </cell>
          <cell r="H54" t="str">
            <v>Opt-in</v>
          </cell>
          <cell r="I54" t="str">
            <v>N/A</v>
          </cell>
          <cell r="J54" t="str">
            <v>Robert Merino</v>
          </cell>
          <cell r="K54" t="str">
            <v>Dean of Financial Aid</v>
          </cell>
          <cell r="L54" t="str">
            <v>robert.merino@sjcd.edu</v>
          </cell>
          <cell r="M54">
            <v>2819986342</v>
          </cell>
        </row>
        <row r="55">
          <cell r="A55">
            <v>3610</v>
          </cell>
          <cell r="B55">
            <v>43524.675787037035</v>
          </cell>
          <cell r="C55">
            <v>43524.68167824074</v>
          </cell>
          <cell r="D55" t="str">
            <v>Schreiner University</v>
          </cell>
          <cell r="E55" t="str">
            <v>Private/Independent Institution</v>
          </cell>
          <cell r="F55" t="str">
            <v>N/A</v>
          </cell>
          <cell r="G55" t="str">
            <v>Opt-out</v>
          </cell>
          <cell r="H55" t="str">
            <v>Opt-out</v>
          </cell>
          <cell r="I55" t="str">
            <v>Opt-in</v>
          </cell>
          <cell r="J55" t="str">
            <v>Natalie R. Sandoval</v>
          </cell>
          <cell r="K55" t="str">
            <v>Director, Financial Services</v>
          </cell>
          <cell r="L55" t="str">
            <v>nsandoval@schreiner.edu</v>
          </cell>
          <cell r="M55" t="str">
            <v>830-792-7229</v>
          </cell>
        </row>
        <row r="56">
          <cell r="A56">
            <v>3611</v>
          </cell>
          <cell r="B56">
            <v>43508.597222222219</v>
          </cell>
          <cell r="C56">
            <v>43508.604328703703</v>
          </cell>
          <cell r="D56" t="str">
            <v>South Plains College</v>
          </cell>
          <cell r="E56" t="str">
            <v>Public Community College</v>
          </cell>
          <cell r="F56" t="str">
            <v>Opt-in</v>
          </cell>
          <cell r="G56" t="str">
            <v>Opt-out</v>
          </cell>
          <cell r="H56" t="str">
            <v>Opt-out</v>
          </cell>
          <cell r="I56" t="str">
            <v>N/A</v>
          </cell>
          <cell r="J56" t="str">
            <v>Susan Nazworth</v>
          </cell>
          <cell r="K56" t="str">
            <v>Director of Financial Aid</v>
          </cell>
          <cell r="L56" t="str">
            <v>snazworth@southplainscollege.edu</v>
          </cell>
          <cell r="M56" t="str">
            <v>806-716-2513</v>
          </cell>
        </row>
        <row r="57">
          <cell r="A57">
            <v>3613</v>
          </cell>
          <cell r="B57">
            <v>43508.587881944448</v>
          </cell>
          <cell r="C57">
            <v>43508.589548611111</v>
          </cell>
          <cell r="D57" t="str">
            <v>Southern Methodist University</v>
          </cell>
          <cell r="E57" t="str">
            <v>Private/Independent Institution</v>
          </cell>
          <cell r="F57" t="str">
            <v>N/A</v>
          </cell>
          <cell r="G57" t="str">
            <v>Opt-in</v>
          </cell>
          <cell r="H57" t="str">
            <v>Opt-out</v>
          </cell>
          <cell r="I57" t="str">
            <v>Opt-in</v>
          </cell>
          <cell r="J57" t="str">
            <v>Marc Peterson</v>
          </cell>
          <cell r="K57" t="str">
            <v>Director of Financial Aid</v>
          </cell>
          <cell r="L57" t="str">
            <v>mpeterso@smu.edu</v>
          </cell>
          <cell r="M57">
            <v>2147683016</v>
          </cell>
        </row>
        <row r="58">
          <cell r="A58">
            <v>3614</v>
          </cell>
          <cell r="B58">
            <v>43508.598425925928</v>
          </cell>
          <cell r="C58">
            <v>43508.599097222221</v>
          </cell>
          <cell r="D58" t="str">
            <v>Southwest Texas Junior College</v>
          </cell>
          <cell r="E58" t="str">
            <v>Public Community College</v>
          </cell>
          <cell r="F58" t="str">
            <v>Opt-out</v>
          </cell>
          <cell r="G58" t="str">
            <v>Opt-in</v>
          </cell>
          <cell r="H58" t="str">
            <v>Opt-in</v>
          </cell>
          <cell r="I58" t="str">
            <v>N/A</v>
          </cell>
          <cell r="J58" t="str">
            <v>Yvette Hernandez</v>
          </cell>
          <cell r="K58" t="str">
            <v>Director of Financial Aid</v>
          </cell>
          <cell r="L58" t="str">
            <v>yvetteh@swtjc.edu</v>
          </cell>
          <cell r="M58" t="str">
            <v>830-591-7318</v>
          </cell>
        </row>
        <row r="59">
          <cell r="A59">
            <v>3615</v>
          </cell>
          <cell r="B59">
            <v>43509.632824074077</v>
          </cell>
          <cell r="C59">
            <v>43509.63548611111</v>
          </cell>
          <cell r="D59" t="str">
            <v>Texas State University</v>
          </cell>
          <cell r="E59" t="str">
            <v>Public University</v>
          </cell>
          <cell r="F59" t="str">
            <v>Opt-out</v>
          </cell>
          <cell r="G59" t="str">
            <v>Opt-in</v>
          </cell>
          <cell r="H59" t="str">
            <v>Opt-in</v>
          </cell>
          <cell r="I59" t="str">
            <v>N/A</v>
          </cell>
          <cell r="J59" t="str">
            <v>Christopher D. Murr</v>
          </cell>
          <cell r="K59" t="str">
            <v>Director of FAS</v>
          </cell>
          <cell r="L59" t="str">
            <v>murr@txstate.edu</v>
          </cell>
          <cell r="M59" t="str">
            <v>512.245.4006</v>
          </cell>
        </row>
        <row r="60">
          <cell r="A60">
            <v>3616</v>
          </cell>
          <cell r="B60">
            <v>43508.603425925925</v>
          </cell>
          <cell r="C60">
            <v>43508.604328703703</v>
          </cell>
          <cell r="D60" t="str">
            <v>Southwestern Assemblies of God University</v>
          </cell>
          <cell r="E60" t="str">
            <v>Private/Independent Institution</v>
          </cell>
          <cell r="F60" t="str">
            <v>N/A</v>
          </cell>
          <cell r="G60" t="str">
            <v>Opt-in</v>
          </cell>
          <cell r="H60" t="str">
            <v>Opt-in</v>
          </cell>
          <cell r="I60" t="str">
            <v>Opt-in</v>
          </cell>
          <cell r="J60" t="str">
            <v>Jeff Francis</v>
          </cell>
          <cell r="K60" t="str">
            <v>Senior Director of Finanical Aid</v>
          </cell>
          <cell r="L60" t="str">
            <v>jfrancis@sagu.edu</v>
          </cell>
          <cell r="M60" t="str">
            <v>972-825-4731</v>
          </cell>
        </row>
        <row r="61">
          <cell r="A61">
            <v>3618</v>
          </cell>
          <cell r="B61">
            <v>43518.347708333335</v>
          </cell>
          <cell r="C61">
            <v>43518.348541666666</v>
          </cell>
          <cell r="D61" t="str">
            <v>Southwestern Christian College</v>
          </cell>
          <cell r="E61" t="str">
            <v>Private/Independent Institution</v>
          </cell>
          <cell r="F61" t="str">
            <v>N/A</v>
          </cell>
          <cell r="G61" t="str">
            <v>Opt-in</v>
          </cell>
          <cell r="H61" t="str">
            <v>Opt-in</v>
          </cell>
          <cell r="I61" t="str">
            <v>Opt-in</v>
          </cell>
          <cell r="J61" t="str">
            <v>Angela Hill</v>
          </cell>
          <cell r="K61" t="str">
            <v>Director of Financial Aid</v>
          </cell>
          <cell r="L61" t="str">
            <v>angela.hill@swcc.edu</v>
          </cell>
          <cell r="M61" t="str">
            <v>972-524-3341 ext 126</v>
          </cell>
        </row>
        <row r="62">
          <cell r="A62">
            <v>3619</v>
          </cell>
          <cell r="B62">
            <v>43508.626643518517</v>
          </cell>
          <cell r="C62">
            <v>43508.631828703707</v>
          </cell>
          <cell r="D62" t="str">
            <v>Southwestern Adventist University</v>
          </cell>
          <cell r="E62" t="str">
            <v>Private/Independent Institution</v>
          </cell>
          <cell r="F62" t="str">
            <v>N/A</v>
          </cell>
          <cell r="G62" t="str">
            <v>Opt-in</v>
          </cell>
          <cell r="H62" t="str">
            <v>Opt-in</v>
          </cell>
          <cell r="I62" t="str">
            <v>Opt-in</v>
          </cell>
          <cell r="J62" t="str">
            <v>Duane Valencia</v>
          </cell>
          <cell r="K62" t="str">
            <v>Financial Aid Director</v>
          </cell>
          <cell r="L62" t="str">
            <v>valenciad@swau.edu</v>
          </cell>
          <cell r="M62" t="str">
            <v>817.202.6533</v>
          </cell>
        </row>
        <row r="63">
          <cell r="A63">
            <v>3620</v>
          </cell>
          <cell r="B63">
            <v>43508.746388888889</v>
          </cell>
          <cell r="C63">
            <v>43508.747465277775</v>
          </cell>
          <cell r="D63" t="str">
            <v>Southwestern University</v>
          </cell>
          <cell r="E63" t="str">
            <v>Private/Independent Institution</v>
          </cell>
          <cell r="F63" t="str">
            <v>N/A</v>
          </cell>
          <cell r="G63" t="str">
            <v>Opt-out</v>
          </cell>
          <cell r="H63" t="str">
            <v>Opt-out</v>
          </cell>
          <cell r="I63" t="str">
            <v>Opt-in</v>
          </cell>
          <cell r="J63" t="str">
            <v>James Gaeta</v>
          </cell>
          <cell r="K63" t="str">
            <v>Associate Dean of Enrollment Services</v>
          </cell>
          <cell r="L63" t="str">
            <v>gaetaj@southwestern.edu</v>
          </cell>
          <cell r="M63" t="str">
            <v>512-863-1259</v>
          </cell>
        </row>
        <row r="64">
          <cell r="A64">
            <v>3621</v>
          </cell>
          <cell r="B64">
            <v>43515.417025462964</v>
          </cell>
          <cell r="C64">
            <v>43515.41883101852</v>
          </cell>
          <cell r="D64" t="str">
            <v xml:space="preserve">St. Edward's University </v>
          </cell>
          <cell r="E64" t="str">
            <v>Private/Independent Institution</v>
          </cell>
          <cell r="F64" t="str">
            <v>N/A</v>
          </cell>
          <cell r="G64" t="str">
            <v>Opt-in</v>
          </cell>
          <cell r="H64" t="str">
            <v>Opt-in</v>
          </cell>
          <cell r="I64" t="str">
            <v>Opt-in</v>
          </cell>
          <cell r="J64" t="str">
            <v xml:space="preserve">Jennifer Beck </v>
          </cell>
          <cell r="K64" t="str">
            <v xml:space="preserve">Director of Student Financial Aid </v>
          </cell>
          <cell r="L64" t="str">
            <v>jbeck@stedwards.edu</v>
          </cell>
          <cell r="M64" t="str">
            <v>512.448.8516</v>
          </cell>
        </row>
        <row r="65">
          <cell r="A65">
            <v>3623</v>
          </cell>
          <cell r="B65">
            <v>43509.33216435185</v>
          </cell>
          <cell r="C65">
            <v>43509.333622685182</v>
          </cell>
          <cell r="D65" t="str">
            <v>St. Mary's University</v>
          </cell>
          <cell r="E65" t="str">
            <v>Private/Independent Institution</v>
          </cell>
          <cell r="F65" t="str">
            <v>N/A</v>
          </cell>
          <cell r="G65" t="str">
            <v>Opt-in</v>
          </cell>
          <cell r="H65" t="str">
            <v>Opt-in</v>
          </cell>
          <cell r="I65" t="str">
            <v>Opt-in</v>
          </cell>
          <cell r="J65" t="str">
            <v>David Krause</v>
          </cell>
          <cell r="K65" t="str">
            <v>Director</v>
          </cell>
          <cell r="L65" t="str">
            <v>dkrause@stmarytx.edu</v>
          </cell>
          <cell r="M65" t="str">
            <v>210-436-3141</v>
          </cell>
        </row>
        <row r="66">
          <cell r="A66">
            <v>3624</v>
          </cell>
          <cell r="B66">
            <v>43510.427303240744</v>
          </cell>
          <cell r="C66">
            <v>43510.428599537037</v>
          </cell>
          <cell r="D66" t="str">
            <v>Stephen F Austin State University</v>
          </cell>
          <cell r="E66" t="str">
            <v>Public University</v>
          </cell>
          <cell r="F66" t="str">
            <v>Opt-out</v>
          </cell>
          <cell r="G66" t="str">
            <v>Opt-in</v>
          </cell>
          <cell r="H66" t="str">
            <v>Opt-in</v>
          </cell>
          <cell r="I66" t="str">
            <v>N/A</v>
          </cell>
          <cell r="J66" t="str">
            <v>H Rachele Garrett</v>
          </cell>
          <cell r="K66" t="str">
            <v>Financial Aid Director</v>
          </cell>
          <cell r="L66" t="str">
            <v>nixonhr@sfasu.edu</v>
          </cell>
          <cell r="M66">
            <v>9364683973</v>
          </cell>
        </row>
        <row r="67">
          <cell r="A67">
            <v>3625</v>
          </cell>
          <cell r="B67">
            <v>43509.365451388891</v>
          </cell>
          <cell r="C67">
            <v>43509.366481481484</v>
          </cell>
          <cell r="D67" t="str">
            <v>Sul Ross State University</v>
          </cell>
          <cell r="E67" t="str">
            <v>Public University</v>
          </cell>
          <cell r="F67" t="str">
            <v>Opt-out</v>
          </cell>
          <cell r="G67" t="str">
            <v>Opt-in</v>
          </cell>
          <cell r="H67" t="str">
            <v>Opt-out</v>
          </cell>
          <cell r="I67" t="str">
            <v>N/A</v>
          </cell>
          <cell r="J67" t="str">
            <v>Michael Corbett</v>
          </cell>
          <cell r="K67" t="str">
            <v>Director Financial Aid</v>
          </cell>
          <cell r="L67" t="str">
            <v>mcorbett@sulross.edu</v>
          </cell>
          <cell r="M67" t="str">
            <v>432-837-8056</v>
          </cell>
        </row>
        <row r="68">
          <cell r="A68">
            <v>3626</v>
          </cell>
          <cell r="B68">
            <v>43509.608935185184</v>
          </cell>
          <cell r="C68">
            <v>43509.610092592593</v>
          </cell>
          <cell r="D68" t="str">
            <v>Tarrant County College District</v>
          </cell>
          <cell r="E68" t="str">
            <v>Public Community College</v>
          </cell>
          <cell r="F68" t="str">
            <v>Opt-in</v>
          </cell>
          <cell r="G68" t="str">
            <v>Opt-in</v>
          </cell>
          <cell r="H68" t="str">
            <v>Opt-in</v>
          </cell>
          <cell r="I68" t="str">
            <v>N/A</v>
          </cell>
          <cell r="J68" t="str">
            <v>Samantha K. Stalnaker</v>
          </cell>
          <cell r="K68" t="str">
            <v>District Director of Student Financial Aid Services</v>
          </cell>
          <cell r="L68" t="str">
            <v>samantha.stalnaker@tccd.edu</v>
          </cell>
          <cell r="M68" t="str">
            <v>817-515-1795</v>
          </cell>
        </row>
        <row r="69">
          <cell r="A69">
            <v>3627</v>
          </cell>
          <cell r="B69">
            <v>43525.3903125</v>
          </cell>
          <cell r="C69">
            <v>43525.39340277778</v>
          </cell>
          <cell r="D69" t="str">
            <v>Temple College</v>
          </cell>
          <cell r="E69" t="str">
            <v>Public Community College</v>
          </cell>
          <cell r="F69" t="str">
            <v>Opt-out</v>
          </cell>
          <cell r="G69" t="str">
            <v>Opt-in</v>
          </cell>
          <cell r="H69" t="str">
            <v>Opt-in</v>
          </cell>
          <cell r="I69" t="str">
            <v>N/A</v>
          </cell>
          <cell r="J69" t="str">
            <v>Mary Daniel</v>
          </cell>
          <cell r="K69" t="str">
            <v>Director of Financial Aid</v>
          </cell>
          <cell r="L69" t="str">
            <v>mary.daniel@templejc.edu</v>
          </cell>
          <cell r="M69" t="str">
            <v>254-298-8362</v>
          </cell>
        </row>
        <row r="70">
          <cell r="A70">
            <v>3628</v>
          </cell>
          <cell r="B70">
            <v>43523.65729166667</v>
          </cell>
          <cell r="C70">
            <v>43523.666550925926</v>
          </cell>
          <cell r="D70" t="str">
            <v>Texarkana College</v>
          </cell>
          <cell r="E70" t="str">
            <v>Public Community College</v>
          </cell>
          <cell r="F70" t="str">
            <v>Opt-out</v>
          </cell>
          <cell r="G70" t="str">
            <v>Opt-out</v>
          </cell>
          <cell r="H70" t="str">
            <v>Opt-out</v>
          </cell>
          <cell r="I70" t="str">
            <v>N/A</v>
          </cell>
          <cell r="J70" t="str">
            <v>Susan Johnston</v>
          </cell>
          <cell r="K70" t="str">
            <v>Director of Financial Aid</v>
          </cell>
          <cell r="L70" t="str">
            <v>Susan.Johnston@texarkanacollege.edu</v>
          </cell>
          <cell r="M70" t="str">
            <v>903-823-3260</v>
          </cell>
        </row>
        <row r="71">
          <cell r="A71">
            <v>3630</v>
          </cell>
          <cell r="B71">
            <v>43508.696631944447</v>
          </cell>
          <cell r="C71">
            <v>43508.698854166665</v>
          </cell>
          <cell r="D71" t="str">
            <v>Prairie View A&amp;M University</v>
          </cell>
          <cell r="E71" t="str">
            <v>Public University</v>
          </cell>
          <cell r="F71" t="str">
            <v>Opt-out</v>
          </cell>
          <cell r="G71" t="str">
            <v>Opt-in</v>
          </cell>
          <cell r="H71" t="str">
            <v>Opt-out</v>
          </cell>
          <cell r="I71" t="str">
            <v>Opt-out</v>
          </cell>
          <cell r="J71" t="str">
            <v>Charlene Ervin</v>
          </cell>
          <cell r="K71" t="str">
            <v>Interim Director of Financial Aid &amp; Scholarships</v>
          </cell>
          <cell r="L71" t="str">
            <v>chervin@pvamu.edu</v>
          </cell>
          <cell r="M71" t="str">
            <v>(936) 261-1205</v>
          </cell>
        </row>
        <row r="72">
          <cell r="A72">
            <v>3631</v>
          </cell>
          <cell r="B72">
            <v>43524.54241898148</v>
          </cell>
          <cell r="C72">
            <v>43524.620844907404</v>
          </cell>
          <cell r="D72" t="str">
            <v>Tarleton State University</v>
          </cell>
          <cell r="E72" t="str">
            <v>Public University</v>
          </cell>
          <cell r="F72" t="str">
            <v>Opt-out</v>
          </cell>
          <cell r="G72" t="str">
            <v>Opt-out</v>
          </cell>
          <cell r="H72" t="str">
            <v>Opt-in</v>
          </cell>
          <cell r="I72" t="str">
            <v>N/A</v>
          </cell>
          <cell r="J72" t="str">
            <v>Kathy Wright`</v>
          </cell>
          <cell r="K72" t="str">
            <v>Executive Director, Student Financial Assistance</v>
          </cell>
          <cell r="L72" t="str">
            <v>kpurvis@tarleton.edu</v>
          </cell>
          <cell r="M72" t="str">
            <v>254-968-9072</v>
          </cell>
        </row>
        <row r="73">
          <cell r="A73">
            <v>3632</v>
          </cell>
          <cell r="B73">
            <v>43523.554386574076</v>
          </cell>
          <cell r="C73">
            <v>43523.555127314816</v>
          </cell>
          <cell r="D73" t="str">
            <v>Texas A&amp;M University</v>
          </cell>
          <cell r="E73" t="str">
            <v>Public University</v>
          </cell>
          <cell r="F73" t="str">
            <v>Opt-in</v>
          </cell>
          <cell r="G73" t="str">
            <v>Opt-in</v>
          </cell>
          <cell r="H73" t="str">
            <v>Opt-out</v>
          </cell>
          <cell r="I73" t="str">
            <v>N/A</v>
          </cell>
          <cell r="J73" t="str">
            <v>Delisa Falks</v>
          </cell>
          <cell r="K73" t="str">
            <v>AVP Scholarships &amp; Financial Aid</v>
          </cell>
          <cell r="L73" t="str">
            <v>delisaf@tamu.edu</v>
          </cell>
          <cell r="M73" t="str">
            <v>979 458 5311</v>
          </cell>
        </row>
        <row r="74">
          <cell r="A74">
            <v>3634</v>
          </cell>
          <cell r="B74">
            <v>43508.891238425924</v>
          </cell>
          <cell r="C74">
            <v>43508.893182870372</v>
          </cell>
          <cell r="D74" t="str">
            <v>Texas State Technical College</v>
          </cell>
          <cell r="E74" t="str">
            <v>Public Technical Institute</v>
          </cell>
          <cell r="F74" t="str">
            <v>Opt-out</v>
          </cell>
          <cell r="G74" t="str">
            <v>Opt-in</v>
          </cell>
          <cell r="H74" t="str">
            <v>Opt-in</v>
          </cell>
          <cell r="I74" t="str">
            <v>N/A</v>
          </cell>
          <cell r="J74" t="str">
            <v>Jackie Adler</v>
          </cell>
          <cell r="K74" t="str">
            <v>Executive Director of Financial Aid</v>
          </cell>
          <cell r="L74" t="str">
            <v>jjadler@tstc.edu</v>
          </cell>
          <cell r="M74" t="str">
            <v>254-867-3620</v>
          </cell>
        </row>
        <row r="75">
          <cell r="A75">
            <v>3635</v>
          </cell>
          <cell r="B75">
            <v>43525.451504629629</v>
          </cell>
          <cell r="C75">
            <v>43525.453263888892</v>
          </cell>
          <cell r="D75" t="str">
            <v>Texas Chiropractic College</v>
          </cell>
          <cell r="E75" t="str">
            <v>Private/Independent Institution</v>
          </cell>
          <cell r="F75" t="str">
            <v>Opt-out</v>
          </cell>
          <cell r="G75" t="str">
            <v>Opt-out</v>
          </cell>
          <cell r="H75" t="str">
            <v>Opt-out</v>
          </cell>
          <cell r="I75" t="str">
            <v>Opt-in</v>
          </cell>
          <cell r="J75" t="str">
            <v>Arthur Goudeau / Ben Harrison</v>
          </cell>
          <cell r="K75" t="str">
            <v>Director of Financial Aid / Chief Fiscal Officer</v>
          </cell>
          <cell r="L75" t="str">
            <v>agoudeau@txchiro.edu / bharrison@txchiro.edu</v>
          </cell>
          <cell r="M75" t="str">
            <v>281-998-6022 / 281-998-6001</v>
          </cell>
        </row>
        <row r="76">
          <cell r="A76">
            <v>3636</v>
          </cell>
          <cell r="B76">
            <v>43524.702106481483</v>
          </cell>
          <cell r="C76">
            <v>43524.706203703703</v>
          </cell>
          <cell r="D76" t="str">
            <v>Texas Christian University</v>
          </cell>
          <cell r="E76" t="str">
            <v>Private/Independent Institution</v>
          </cell>
          <cell r="F76" t="str">
            <v>N/A</v>
          </cell>
          <cell r="G76" t="str">
            <v>Opt-out</v>
          </cell>
          <cell r="H76" t="str">
            <v>Opt-in</v>
          </cell>
          <cell r="I76" t="str">
            <v>Opt-in</v>
          </cell>
          <cell r="J76" t="str">
            <v>Victoria Chen</v>
          </cell>
          <cell r="K76" t="str">
            <v>Director</v>
          </cell>
          <cell r="L76" t="str">
            <v>v.chen@tcu.edu</v>
          </cell>
          <cell r="M76">
            <v>8172577858</v>
          </cell>
        </row>
        <row r="77">
          <cell r="A77">
            <v>3637</v>
          </cell>
          <cell r="B77">
            <v>43522.348310185182</v>
          </cell>
          <cell r="C77">
            <v>43522.349872685183</v>
          </cell>
          <cell r="D77" t="str">
            <v>Jarvis Christian College</v>
          </cell>
          <cell r="E77" t="str">
            <v>Private/Independent Institution</v>
          </cell>
          <cell r="F77" t="str">
            <v>N/A</v>
          </cell>
          <cell r="G77" t="str">
            <v>Opt-in</v>
          </cell>
          <cell r="H77" t="str">
            <v>Opt-in</v>
          </cell>
          <cell r="I77" t="str">
            <v>Opt-in</v>
          </cell>
          <cell r="J77" t="str">
            <v>Cecelia Jones</v>
          </cell>
          <cell r="K77" t="str">
            <v>Director of Financial Aid</v>
          </cell>
          <cell r="L77" t="str">
            <v>ckjones@jarvis.edu</v>
          </cell>
          <cell r="M77" t="str">
            <v>903-730-4890</v>
          </cell>
        </row>
        <row r="78">
          <cell r="A78">
            <v>3638</v>
          </cell>
          <cell r="B78">
            <v>43508.594108796293</v>
          </cell>
          <cell r="C78">
            <v>43508.595833333333</v>
          </cell>
          <cell r="D78" t="str">
            <v xml:space="preserve">Texas College </v>
          </cell>
          <cell r="E78" t="str">
            <v>Private/Independent Institution</v>
          </cell>
          <cell r="F78" t="str">
            <v>N/A</v>
          </cell>
          <cell r="G78" t="str">
            <v>Opt-in</v>
          </cell>
          <cell r="H78" t="str">
            <v>Opt-in</v>
          </cell>
          <cell r="I78" t="str">
            <v>Opt-in</v>
          </cell>
          <cell r="J78" t="str">
            <v>Angela Speech Director Financial Aid</v>
          </cell>
          <cell r="K78" t="str">
            <v xml:space="preserve">Financial Aid Director </v>
          </cell>
          <cell r="L78" t="str">
            <v>amarshall@texascollege.edu</v>
          </cell>
          <cell r="M78">
            <v>9035938311</v>
          </cell>
        </row>
        <row r="79">
          <cell r="A79">
            <v>3641</v>
          </cell>
          <cell r="B79">
            <v>43525.372499999998</v>
          </cell>
          <cell r="C79">
            <v>43525.404733796298</v>
          </cell>
          <cell r="D79" t="str">
            <v>Texas Lutheran University</v>
          </cell>
          <cell r="E79" t="str">
            <v>Private/Independent Institution</v>
          </cell>
          <cell r="F79" t="str">
            <v>N/A</v>
          </cell>
          <cell r="G79" t="str">
            <v>Opt-in</v>
          </cell>
          <cell r="H79" t="str">
            <v>Opt-out</v>
          </cell>
          <cell r="I79" t="str">
            <v>Opt-in</v>
          </cell>
          <cell r="J79" t="str">
            <v>Cathleen Wright</v>
          </cell>
          <cell r="K79" t="str">
            <v>Director of Student Financial Services</v>
          </cell>
          <cell r="L79" t="str">
            <v>cwright@tlu.edu</v>
          </cell>
          <cell r="M79" t="str">
            <v>830-372-8078</v>
          </cell>
        </row>
        <row r="80">
          <cell r="A80">
            <v>3642</v>
          </cell>
          <cell r="B80">
            <v>43522.531134259261</v>
          </cell>
          <cell r="C80">
            <v>43522.531956018516</v>
          </cell>
          <cell r="D80" t="str">
            <v>Texas Southern University</v>
          </cell>
          <cell r="E80" t="str">
            <v>Public University</v>
          </cell>
          <cell r="F80" t="str">
            <v>Opt-in</v>
          </cell>
          <cell r="G80" t="str">
            <v>Opt-in</v>
          </cell>
          <cell r="H80" t="str">
            <v>Opt-in</v>
          </cell>
          <cell r="I80" t="str">
            <v>N/A</v>
          </cell>
          <cell r="J80" t="str">
            <v>Linda C Ballard</v>
          </cell>
          <cell r="K80" t="str">
            <v>Director, Office of Student Financial Assistance</v>
          </cell>
          <cell r="L80" t="str">
            <v>Linda.Ballard@tsu.edu</v>
          </cell>
          <cell r="M80" t="str">
            <v>713-313-7480</v>
          </cell>
        </row>
        <row r="81">
          <cell r="A81">
            <v>3643</v>
          </cell>
          <cell r="B81">
            <v>43522.761956018519</v>
          </cell>
          <cell r="C81">
            <v>43522.763055555559</v>
          </cell>
          <cell r="D81" t="str">
            <v>Texas Southmost College</v>
          </cell>
          <cell r="E81" t="str">
            <v>Public Community College</v>
          </cell>
          <cell r="F81" t="str">
            <v>Opt-out</v>
          </cell>
          <cell r="G81" t="str">
            <v>Opt-in</v>
          </cell>
          <cell r="H81" t="str">
            <v>Opt-in</v>
          </cell>
          <cell r="I81" t="str">
            <v>N/A</v>
          </cell>
          <cell r="J81" t="str">
            <v>Vanessa Vasquez</v>
          </cell>
          <cell r="K81" t="str">
            <v>Executive Director of Enrollment and Academic Support Services</v>
          </cell>
          <cell r="L81" t="str">
            <v>Vanessa.Vasquez@tsc.edu</v>
          </cell>
          <cell r="M81" t="str">
            <v>956-295-3605</v>
          </cell>
        </row>
        <row r="82">
          <cell r="A82">
            <v>3644</v>
          </cell>
          <cell r="B82">
            <v>43508.76525462963</v>
          </cell>
          <cell r="C82">
            <v>43508.766585648147</v>
          </cell>
          <cell r="D82" t="str">
            <v>Texas Tech University</v>
          </cell>
          <cell r="E82" t="str">
            <v>Public University</v>
          </cell>
          <cell r="F82" t="str">
            <v>Opt-out</v>
          </cell>
          <cell r="G82" t="str">
            <v>Opt-in</v>
          </cell>
          <cell r="H82" t="str">
            <v>Opt-out</v>
          </cell>
          <cell r="I82" t="str">
            <v>N/A</v>
          </cell>
          <cell r="J82" t="str">
            <v>Shannon Crossland</v>
          </cell>
          <cell r="K82" t="str">
            <v>Interim Executive Director</v>
          </cell>
          <cell r="L82" t="str">
            <v>shannon.crossland@ttu.edu</v>
          </cell>
          <cell r="M82" t="str">
            <v>806-470-0498</v>
          </cell>
        </row>
        <row r="83">
          <cell r="A83">
            <v>3645</v>
          </cell>
          <cell r="B83">
            <v>43516.609236111108</v>
          </cell>
          <cell r="C83">
            <v>43516.611979166664</v>
          </cell>
          <cell r="D83" t="str">
            <v>Texas Wesleyan University</v>
          </cell>
          <cell r="E83" t="str">
            <v>Private/Independent Institution</v>
          </cell>
          <cell r="F83" t="str">
            <v>N/A</v>
          </cell>
          <cell r="G83" t="str">
            <v>Opt-in</v>
          </cell>
          <cell r="H83" t="str">
            <v>Opt-in</v>
          </cell>
          <cell r="I83" t="str">
            <v>Opt-in</v>
          </cell>
          <cell r="J83" t="str">
            <v>Aarika Ramon</v>
          </cell>
          <cell r="K83" t="str">
            <v>Director of Finanical Aid</v>
          </cell>
          <cell r="L83" t="str">
            <v>ramon@txwes.edu</v>
          </cell>
          <cell r="M83" t="str">
            <v>817-531-4442</v>
          </cell>
        </row>
        <row r="84">
          <cell r="A84">
            <v>3646</v>
          </cell>
          <cell r="B84">
            <v>43521.373993055553</v>
          </cell>
          <cell r="C84">
            <v>43521.399548611109</v>
          </cell>
          <cell r="D84" t="str">
            <v>Texas Woman's University</v>
          </cell>
          <cell r="E84" t="str">
            <v>Public University</v>
          </cell>
          <cell r="F84" t="str">
            <v>Opt-out</v>
          </cell>
          <cell r="G84" t="str">
            <v>Opt-in</v>
          </cell>
          <cell r="H84" t="str">
            <v>Opt-in</v>
          </cell>
          <cell r="I84" t="str">
            <v>N/A</v>
          </cell>
          <cell r="J84" t="str">
            <v>Joyce Sonenberg</v>
          </cell>
          <cell r="K84" t="str">
            <v>Interim Director of Financial Aid</v>
          </cell>
          <cell r="L84" t="str">
            <v>jsonenberg@twu.edu</v>
          </cell>
          <cell r="M84" t="str">
            <v>(940) 898-3051</v>
          </cell>
        </row>
        <row r="85">
          <cell r="A85">
            <v>3647</v>
          </cell>
          <cell r="B85">
            <v>43516.689189814817</v>
          </cell>
          <cell r="C85">
            <v>43516.690011574072</v>
          </cell>
          <cell r="D85" t="str">
            <v>Trinity University</v>
          </cell>
          <cell r="E85" t="str">
            <v>Private/Independent Institution</v>
          </cell>
          <cell r="F85" t="str">
            <v>N/A</v>
          </cell>
          <cell r="G85" t="str">
            <v>Opt-out</v>
          </cell>
          <cell r="H85" t="str">
            <v>Opt-out</v>
          </cell>
          <cell r="I85" t="str">
            <v>Opt-in</v>
          </cell>
          <cell r="J85" t="str">
            <v>Christina Pikla</v>
          </cell>
          <cell r="K85" t="str">
            <v>Director of Financial Aid</v>
          </cell>
          <cell r="L85" t="str">
            <v>cpikla@trinity.edu</v>
          </cell>
          <cell r="M85" t="str">
            <v>(210) 999-8336</v>
          </cell>
        </row>
        <row r="86">
          <cell r="A86">
            <v>3648</v>
          </cell>
          <cell r="B86">
            <v>43514.455208333333</v>
          </cell>
          <cell r="C86">
            <v>43514.457731481481</v>
          </cell>
          <cell r="D86" t="str">
            <v>Tyler Junior College</v>
          </cell>
          <cell r="E86" t="str">
            <v>Public Community College</v>
          </cell>
          <cell r="F86" t="str">
            <v>Opt-out</v>
          </cell>
          <cell r="G86" t="str">
            <v>Opt-in</v>
          </cell>
          <cell r="H86" t="str">
            <v>Opt-out</v>
          </cell>
          <cell r="I86" t="str">
            <v>N/A</v>
          </cell>
          <cell r="J86" t="str">
            <v>Devon Wiggins</v>
          </cell>
          <cell r="K86" t="str">
            <v>Director, Financial Aid and Enrollment Support Services</v>
          </cell>
          <cell r="L86" t="str">
            <v>dwig@tjc.edu</v>
          </cell>
          <cell r="M86" t="str">
            <v>903-510-2646</v>
          </cell>
        </row>
        <row r="87">
          <cell r="A87">
            <v>3651</v>
          </cell>
          <cell r="B87">
            <v>43524.751388888886</v>
          </cell>
          <cell r="C87">
            <v>43524.752453703702</v>
          </cell>
          <cell r="D87" t="str">
            <v>University of Dallas</v>
          </cell>
          <cell r="E87" t="str">
            <v>Private/Independent Institution</v>
          </cell>
          <cell r="F87" t="str">
            <v>N/A</v>
          </cell>
          <cell r="G87" t="str">
            <v>Opt-out</v>
          </cell>
          <cell r="H87" t="str">
            <v>Opt-out</v>
          </cell>
          <cell r="I87" t="str">
            <v>Opt-in</v>
          </cell>
          <cell r="J87" t="str">
            <v>Taryn Anderson</v>
          </cell>
          <cell r="K87" t="str">
            <v>Director of Financial Aid</v>
          </cell>
          <cell r="L87" t="str">
            <v>taryn@udallas.edu</v>
          </cell>
          <cell r="M87" t="str">
            <v>972-721-5102</v>
          </cell>
        </row>
        <row r="88">
          <cell r="A88">
            <v>3652</v>
          </cell>
          <cell r="B88">
            <v>43511.607164351852</v>
          </cell>
          <cell r="C88">
            <v>43511.615069444444</v>
          </cell>
          <cell r="D88" t="str">
            <v>University of Houston</v>
          </cell>
          <cell r="E88" t="str">
            <v>Public University</v>
          </cell>
          <cell r="F88" t="str">
            <v>Opt-in</v>
          </cell>
          <cell r="G88" t="str">
            <v>Opt-in</v>
          </cell>
          <cell r="H88" t="str">
            <v>Opt-in</v>
          </cell>
          <cell r="I88" t="str">
            <v>N/A</v>
          </cell>
          <cell r="J88" t="str">
            <v>Briget A. Jans</v>
          </cell>
          <cell r="K88" t="str">
            <v>Executive Director, Scholarships &amp; Financial Aid</v>
          </cell>
          <cell r="L88" t="str">
            <v>bajans@central.uh.edu</v>
          </cell>
          <cell r="M88" t="str">
            <v>832-842-3701</v>
          </cell>
        </row>
        <row r="89">
          <cell r="A89">
            <v>3654</v>
          </cell>
          <cell r="B89">
            <v>43522.536562499998</v>
          </cell>
          <cell r="C89">
            <v>43522.537361111114</v>
          </cell>
          <cell r="D89" t="str">
            <v>University of St. Thomas</v>
          </cell>
          <cell r="E89" t="str">
            <v>Private/Independent Institution</v>
          </cell>
          <cell r="F89" t="str">
            <v>N/A</v>
          </cell>
          <cell r="G89" t="str">
            <v>Opt-in</v>
          </cell>
          <cell r="H89" t="str">
            <v>Opt-in</v>
          </cell>
          <cell r="I89" t="str">
            <v>Opt-in</v>
          </cell>
          <cell r="J89" t="str">
            <v>Lynda McKendree</v>
          </cell>
          <cell r="K89" t="str">
            <v>Dean of Scholarships and Financial Aid</v>
          </cell>
          <cell r="L89" t="str">
            <v>mckendla@stthom.edu</v>
          </cell>
          <cell r="M89" t="str">
            <v>713-525-2151</v>
          </cell>
        </row>
        <row r="90">
          <cell r="A90">
            <v>3656</v>
          </cell>
          <cell r="B90">
            <v>43524.556157407409</v>
          </cell>
          <cell r="C90">
            <v>43524.557106481479</v>
          </cell>
          <cell r="D90" t="str">
            <v>University of Texas at Arlington</v>
          </cell>
          <cell r="E90" t="str">
            <v>Public University</v>
          </cell>
          <cell r="F90" t="str">
            <v>Opt-in</v>
          </cell>
          <cell r="G90" t="str">
            <v>Opt-in</v>
          </cell>
          <cell r="H90" t="str">
            <v>N/A</v>
          </cell>
          <cell r="I90" t="str">
            <v>N/A</v>
          </cell>
          <cell r="J90" t="str">
            <v>Karen Krause</v>
          </cell>
          <cell r="K90" t="str">
            <v>Executive Director, Financial Aid, Scholarships and VA</v>
          </cell>
          <cell r="L90" t="str">
            <v>kkrause@uta.edu</v>
          </cell>
          <cell r="M90" t="str">
            <v>817 272-1354</v>
          </cell>
        </row>
        <row r="91">
          <cell r="A91">
            <v>3658</v>
          </cell>
          <cell r="B91">
            <v>43508.583738425928</v>
          </cell>
          <cell r="C91">
            <v>43508.588252314818</v>
          </cell>
          <cell r="D91" t="str">
            <v>The University of Texas at Austin</v>
          </cell>
          <cell r="E91" t="str">
            <v>Public University</v>
          </cell>
          <cell r="F91" t="str">
            <v>Opt-in</v>
          </cell>
          <cell r="G91" t="str">
            <v>Opt-in</v>
          </cell>
          <cell r="H91" t="str">
            <v>N/A</v>
          </cell>
          <cell r="I91" t="str">
            <v>N/A</v>
          </cell>
          <cell r="J91" t="str">
            <v>Diane Todd Sprague</v>
          </cell>
          <cell r="K91" t="str">
            <v>Executive Director of Financial Aid</v>
          </cell>
          <cell r="L91" t="str">
            <v>DTSprague@austin.utexas.edu</v>
          </cell>
          <cell r="M91" t="str">
            <v>512-475-6808</v>
          </cell>
        </row>
        <row r="92">
          <cell r="A92">
            <v>3658</v>
          </cell>
          <cell r="B92">
            <v>43518.324791666666</v>
          </cell>
          <cell r="C92">
            <v>43518.326504629629</v>
          </cell>
          <cell r="D92" t="str">
            <v>University of Texas at Austin</v>
          </cell>
          <cell r="E92" t="str">
            <v>Public University</v>
          </cell>
          <cell r="F92" t="str">
            <v>Opt-in</v>
          </cell>
          <cell r="G92" t="str">
            <v>Opt-in</v>
          </cell>
          <cell r="H92" t="str">
            <v>Opt-out</v>
          </cell>
          <cell r="I92" t="str">
            <v>N/A</v>
          </cell>
          <cell r="J92" t="str">
            <v>Diane Todd Sprague</v>
          </cell>
          <cell r="K92" t="str">
            <v>Executive Director</v>
          </cell>
          <cell r="L92" t="str">
            <v>DTSprague@austin.utexas.edu</v>
          </cell>
          <cell r="M92" t="str">
            <v>%12-475-6204</v>
          </cell>
        </row>
        <row r="93">
          <cell r="A93">
            <v>3659</v>
          </cell>
          <cell r="B93">
            <v>43508.582789351851</v>
          </cell>
          <cell r="C93">
            <v>43508.584490740737</v>
          </cell>
          <cell r="D93" t="str">
            <v>University of Texas Health Science Center San Antonio</v>
          </cell>
          <cell r="E93" t="str">
            <v>Public Health-Related Institution</v>
          </cell>
          <cell r="F93" t="str">
            <v>N/A</v>
          </cell>
          <cell r="G93" t="str">
            <v>Opt-in</v>
          </cell>
          <cell r="H93" t="str">
            <v>Opt-out</v>
          </cell>
          <cell r="I93" t="str">
            <v>N/A</v>
          </cell>
          <cell r="J93" t="str">
            <v>Ellen Nystrom</v>
          </cell>
          <cell r="K93" t="str">
            <v>Director</v>
          </cell>
          <cell r="L93" t="str">
            <v>nystrom@uthscsa.edu</v>
          </cell>
          <cell r="M93" t="str">
            <v>210 567-2640</v>
          </cell>
        </row>
        <row r="94">
          <cell r="A94">
            <v>3661</v>
          </cell>
          <cell r="B94">
            <v>43525.407916666663</v>
          </cell>
          <cell r="C94">
            <v>43525.441064814811</v>
          </cell>
          <cell r="D94" t="str">
            <v>The University of Texas at El Paso</v>
          </cell>
          <cell r="E94" t="str">
            <v>Public University</v>
          </cell>
          <cell r="F94" t="str">
            <v>Opt-out</v>
          </cell>
          <cell r="G94" t="str">
            <v>Opt-in</v>
          </cell>
          <cell r="H94" t="str">
            <v>Opt-in</v>
          </cell>
          <cell r="I94" t="str">
            <v>N/A</v>
          </cell>
          <cell r="J94" t="str">
            <v>Gladys Chairez</v>
          </cell>
          <cell r="K94" t="str">
            <v>Director</v>
          </cell>
          <cell r="L94" t="str">
            <v>gchairez@utep.edu</v>
          </cell>
          <cell r="M94" t="str">
            <v>915-747-7315</v>
          </cell>
        </row>
        <row r="95">
          <cell r="A95">
            <v>3662</v>
          </cell>
          <cell r="B95">
            <v>43508.585856481484</v>
          </cell>
          <cell r="C95">
            <v>43508.587141203701</v>
          </cell>
          <cell r="D95" t="str">
            <v>Victoria College</v>
          </cell>
          <cell r="E95" t="str">
            <v>Public Community College</v>
          </cell>
          <cell r="F95" t="str">
            <v>Opt-in</v>
          </cell>
          <cell r="G95" t="str">
            <v>Opt-out</v>
          </cell>
          <cell r="H95" t="str">
            <v>Opt-out</v>
          </cell>
          <cell r="I95" t="str">
            <v>N/A</v>
          </cell>
          <cell r="J95" t="str">
            <v>Kim Obsta</v>
          </cell>
          <cell r="K95" t="str">
            <v>Financial Aid Director</v>
          </cell>
          <cell r="L95" t="str">
            <v>kim.obsta@victoriacollege.edu</v>
          </cell>
          <cell r="M95" t="str">
            <v>361 572 6410</v>
          </cell>
        </row>
        <row r="96">
          <cell r="A96">
            <v>3663</v>
          </cell>
          <cell r="B96">
            <v>43524.683819444443</v>
          </cell>
          <cell r="C96">
            <v>43524.688634259262</v>
          </cell>
          <cell r="D96" t="str">
            <v>Wayland Baptist University</v>
          </cell>
          <cell r="E96" t="str">
            <v>Private/Independent Institution</v>
          </cell>
          <cell r="F96" t="str">
            <v>N/A</v>
          </cell>
          <cell r="G96" t="str">
            <v>Opt-in</v>
          </cell>
          <cell r="H96" t="str">
            <v>N/A</v>
          </cell>
          <cell r="I96" t="str">
            <v>Opt-in</v>
          </cell>
          <cell r="J96" t="str">
            <v>Karen LaQuey</v>
          </cell>
          <cell r="K96" t="str">
            <v>Director, Student Financial Aid</v>
          </cell>
          <cell r="L96" t="str">
            <v>laquey@wbu.edu</v>
          </cell>
          <cell r="M96" t="str">
            <v>806-291-3520</v>
          </cell>
        </row>
        <row r="97">
          <cell r="A97">
            <v>3664</v>
          </cell>
          <cell r="B97">
            <v>43508.629027777781</v>
          </cell>
          <cell r="C97">
            <v>43508.630555555559</v>
          </cell>
          <cell r="D97" t="str">
            <v>Weatherford College</v>
          </cell>
          <cell r="E97" t="str">
            <v>Public Community College</v>
          </cell>
          <cell r="F97" t="str">
            <v>Opt-out</v>
          </cell>
          <cell r="G97" t="str">
            <v>Opt-out</v>
          </cell>
          <cell r="H97" t="str">
            <v>Opt-out</v>
          </cell>
          <cell r="I97" t="str">
            <v>N/A</v>
          </cell>
          <cell r="J97" t="str">
            <v>Donnie Purvis</v>
          </cell>
          <cell r="K97" t="str">
            <v>Director of Financial Aid</v>
          </cell>
          <cell r="L97" t="str">
            <v>dpurvis@wc.edu</v>
          </cell>
          <cell r="M97">
            <v>8175986284</v>
          </cell>
        </row>
        <row r="98">
          <cell r="A98">
            <v>3665</v>
          </cell>
          <cell r="B98">
            <v>43509.506296296298</v>
          </cell>
          <cell r="C98">
            <v>43509.509247685186</v>
          </cell>
          <cell r="D98" t="str">
            <v>West Texas A&amp;M University</v>
          </cell>
          <cell r="E98" t="str">
            <v>Public University</v>
          </cell>
          <cell r="F98" t="str">
            <v>Opt-out</v>
          </cell>
          <cell r="G98" t="str">
            <v>Opt-in</v>
          </cell>
          <cell r="H98" t="str">
            <v>Opt-in</v>
          </cell>
          <cell r="I98" t="str">
            <v>N/A</v>
          </cell>
          <cell r="J98" t="str">
            <v>Marian Giesecke</v>
          </cell>
          <cell r="K98" t="str">
            <v>Director of Financial Aid</v>
          </cell>
          <cell r="L98" t="str">
            <v>mgiesecke@wtamu.edu</v>
          </cell>
          <cell r="M98" t="str">
            <v>806-651-2061</v>
          </cell>
        </row>
        <row r="99">
          <cell r="A99">
            <v>3668</v>
          </cell>
          <cell r="B99">
            <v>43508.633206018516</v>
          </cell>
          <cell r="C99">
            <v>43508.634953703702</v>
          </cell>
          <cell r="D99" t="str">
            <v>Wharton County Junior College</v>
          </cell>
          <cell r="E99" t="str">
            <v>Public Community College</v>
          </cell>
          <cell r="F99" t="str">
            <v>Opt-out</v>
          </cell>
          <cell r="G99" t="str">
            <v>Opt-in</v>
          </cell>
          <cell r="H99" t="str">
            <v>Opt-out</v>
          </cell>
          <cell r="I99" t="str">
            <v>Opt-out</v>
          </cell>
          <cell r="J99" t="str">
            <v>Merry Sprague</v>
          </cell>
          <cell r="K99" t="str">
            <v>Interim Director of Financial Aid</v>
          </cell>
          <cell r="L99" t="str">
            <v>merryr@wcjc.edu</v>
          </cell>
          <cell r="M99" t="str">
            <v>979-532-6945</v>
          </cell>
        </row>
        <row r="100">
          <cell r="A100">
            <v>3669</v>
          </cell>
          <cell r="B100">
            <v>43524.694537037038</v>
          </cell>
          <cell r="C100">
            <v>43524.696840277778</v>
          </cell>
          <cell r="D100" t="str">
            <v>Wiley College</v>
          </cell>
          <cell r="E100" t="str">
            <v>Private/Independent Institution</v>
          </cell>
          <cell r="F100" t="str">
            <v>N/A</v>
          </cell>
          <cell r="G100" t="str">
            <v>Opt-in</v>
          </cell>
          <cell r="H100" t="str">
            <v>Opt-out</v>
          </cell>
          <cell r="I100" t="str">
            <v>Opt-in</v>
          </cell>
          <cell r="J100" t="str">
            <v>Corliss Cooper</v>
          </cell>
          <cell r="K100" t="str">
            <v>Associate Director of Financial Aid</v>
          </cell>
          <cell r="L100" t="str">
            <v>ccooper@wileyc.edu</v>
          </cell>
          <cell r="M100" t="str">
            <v>903-927-3252</v>
          </cell>
        </row>
        <row r="101">
          <cell r="A101">
            <v>4003</v>
          </cell>
          <cell r="B101">
            <v>43508.583402777775</v>
          </cell>
          <cell r="C101">
            <v>43508.586134259262</v>
          </cell>
          <cell r="D101" t="str">
            <v>Central Texas College</v>
          </cell>
          <cell r="E101" t="str">
            <v>Public Community College</v>
          </cell>
          <cell r="F101" t="str">
            <v>Opt-out</v>
          </cell>
          <cell r="G101" t="str">
            <v>Opt-in</v>
          </cell>
          <cell r="H101" t="str">
            <v>Opt-in</v>
          </cell>
          <cell r="I101" t="str">
            <v>N/A</v>
          </cell>
          <cell r="J101" t="str">
            <v>Annabelle L Smith</v>
          </cell>
          <cell r="K101" t="str">
            <v>Associate Dean Office of FA/VA</v>
          </cell>
          <cell r="L101" t="str">
            <v>Annabelle.Smith@ctcd.edu</v>
          </cell>
          <cell r="M101" t="str">
            <v>254 526 1205</v>
          </cell>
        </row>
        <row r="102">
          <cell r="A102">
            <v>4948</v>
          </cell>
          <cell r="B102">
            <v>43523.556562500002</v>
          </cell>
          <cell r="C102">
            <v>43523.557372685187</v>
          </cell>
          <cell r="D102" t="str">
            <v>Texas A&amp;M Health Science Center</v>
          </cell>
          <cell r="E102" t="str">
            <v>Public Health-Related Institution</v>
          </cell>
          <cell r="F102" t="str">
            <v>Opt-out</v>
          </cell>
          <cell r="G102" t="str">
            <v>Opt-in</v>
          </cell>
          <cell r="H102" t="str">
            <v>Opt-out</v>
          </cell>
          <cell r="I102" t="str">
            <v>N/A</v>
          </cell>
          <cell r="J102" t="str">
            <v>Delisa Falks</v>
          </cell>
          <cell r="K102" t="str">
            <v>AVP Scholarships &amp; Financial Aid</v>
          </cell>
          <cell r="L102" t="str">
            <v>delisaf@tamu.edu</v>
          </cell>
          <cell r="M102" t="str">
            <v>979 458 5311</v>
          </cell>
        </row>
        <row r="103">
          <cell r="A103">
            <v>4951</v>
          </cell>
          <cell r="B103">
            <v>43525.628981481481</v>
          </cell>
          <cell r="C103">
            <v>43525.633831018517</v>
          </cell>
          <cell r="D103" t="str">
            <v>The University of Texas Health Science Center at Houston</v>
          </cell>
          <cell r="E103" t="str">
            <v>Public Health-Related Institution</v>
          </cell>
          <cell r="F103" t="str">
            <v>N/A</v>
          </cell>
          <cell r="G103" t="str">
            <v>Opt-out</v>
          </cell>
          <cell r="H103" t="str">
            <v>Opt-out</v>
          </cell>
          <cell r="I103" t="str">
            <v>N/A</v>
          </cell>
          <cell r="J103" t="str">
            <v>Araceli Alvarez</v>
          </cell>
          <cell r="K103" t="str">
            <v>Director, Student Financial Services</v>
          </cell>
          <cell r="L103" t="str">
            <v>araceli.alvarez@uth.tmc.edu</v>
          </cell>
          <cell r="M103" t="str">
            <v>713-500-3871</v>
          </cell>
        </row>
        <row r="104">
          <cell r="A104">
            <v>4952</v>
          </cell>
          <cell r="B104">
            <v>43509.344872685186</v>
          </cell>
          <cell r="C104">
            <v>43509.345509259256</v>
          </cell>
          <cell r="D104" t="str">
            <v>UTMB</v>
          </cell>
          <cell r="E104" t="str">
            <v>Public Health-Related Institution</v>
          </cell>
          <cell r="F104" t="str">
            <v>Opt-out</v>
          </cell>
          <cell r="G104" t="str">
            <v>Opt-in</v>
          </cell>
          <cell r="H104" t="str">
            <v>Opt-out</v>
          </cell>
          <cell r="I104" t="str">
            <v>Opt-out</v>
          </cell>
          <cell r="J104" t="str">
            <v>Carol Cromie</v>
          </cell>
          <cell r="K104" t="str">
            <v>Director Student Financial Services</v>
          </cell>
          <cell r="L104" t="str">
            <v>cacromie@utmb.edu</v>
          </cell>
          <cell r="M104">
            <v>4097729795</v>
          </cell>
        </row>
        <row r="105">
          <cell r="A105">
            <v>4977</v>
          </cell>
          <cell r="B105">
            <v>43515.595324074071</v>
          </cell>
          <cell r="C105">
            <v>43515.596597222226</v>
          </cell>
          <cell r="D105" t="str">
            <v>South Texas College of Law Houston</v>
          </cell>
          <cell r="E105" t="str">
            <v>Private/Independent Institution</v>
          </cell>
          <cell r="F105" t="str">
            <v>N/A</v>
          </cell>
          <cell r="G105" t="str">
            <v>Opt-out</v>
          </cell>
          <cell r="H105" t="str">
            <v>Opt-out</v>
          </cell>
          <cell r="I105" t="str">
            <v>Opt-in</v>
          </cell>
          <cell r="J105" t="str">
            <v>Emily Sillcocks</v>
          </cell>
          <cell r="K105" t="str">
            <v>Financial Aid Director</v>
          </cell>
          <cell r="L105" t="str">
            <v>esillcocks@stcl.edu</v>
          </cell>
          <cell r="M105">
            <v>7136461824</v>
          </cell>
        </row>
        <row r="106">
          <cell r="A106">
            <v>6662</v>
          </cell>
          <cell r="B106">
            <v>43509.332407407404</v>
          </cell>
          <cell r="C106">
            <v>43509.338182870371</v>
          </cell>
          <cell r="D106" t="str">
            <v>Galveston College</v>
          </cell>
          <cell r="E106" t="str">
            <v>Public Community College</v>
          </cell>
          <cell r="F106" t="str">
            <v>Opt-out</v>
          </cell>
          <cell r="G106" t="str">
            <v>Opt-in</v>
          </cell>
          <cell r="H106" t="str">
            <v>Opt-out</v>
          </cell>
          <cell r="I106" t="str">
            <v>N/A</v>
          </cell>
          <cell r="J106" t="str">
            <v>Meghann Nash</v>
          </cell>
          <cell r="K106" t="str">
            <v>Director of Financial Aid</v>
          </cell>
          <cell r="L106" t="str">
            <v>mnash@gc.edu</v>
          </cell>
          <cell r="M106">
            <v>4099441238</v>
          </cell>
        </row>
        <row r="107">
          <cell r="A107">
            <v>7096</v>
          </cell>
          <cell r="B107">
            <v>43508.749097222222</v>
          </cell>
          <cell r="C107">
            <v>43508.749861111108</v>
          </cell>
          <cell r="D107" t="str">
            <v>College of the Mainland</v>
          </cell>
          <cell r="E107" t="str">
            <v>Public Community College</v>
          </cell>
          <cell r="F107" t="str">
            <v>Opt-out</v>
          </cell>
          <cell r="G107" t="str">
            <v>Opt-out</v>
          </cell>
          <cell r="H107" t="str">
            <v>Opt-out</v>
          </cell>
          <cell r="I107" t="str">
            <v>Opt-out</v>
          </cell>
          <cell r="J107" t="str">
            <v>SANDRA GUZMAN</v>
          </cell>
          <cell r="K107" t="str">
            <v>DIRECTOR</v>
          </cell>
          <cell r="L107" t="str">
            <v>SGUZMAN@COM.EDU</v>
          </cell>
          <cell r="M107" t="str">
            <v>409.933.8466</v>
          </cell>
        </row>
        <row r="108">
          <cell r="A108">
            <v>7287</v>
          </cell>
          <cell r="B108">
            <v>43509.345937500002</v>
          </cell>
          <cell r="C108">
            <v>43509.348333333335</v>
          </cell>
          <cell r="D108" t="str">
            <v>Brazosport College</v>
          </cell>
          <cell r="E108" t="str">
            <v>Public Community College</v>
          </cell>
          <cell r="F108" t="str">
            <v>Opt-out</v>
          </cell>
          <cell r="G108" t="str">
            <v>Opt-in</v>
          </cell>
          <cell r="H108" t="str">
            <v>Opt-in</v>
          </cell>
          <cell r="I108" t="str">
            <v>N/A</v>
          </cell>
          <cell r="J108" t="str">
            <v>Kay Wright</v>
          </cell>
          <cell r="K108" t="str">
            <v>Director, Financial Aid</v>
          </cell>
          <cell r="L108" t="str">
            <v>kay.wright@brazosport.edu</v>
          </cell>
          <cell r="M108" t="str">
            <v>979-230-3441</v>
          </cell>
        </row>
        <row r="109">
          <cell r="A109">
            <v>9163</v>
          </cell>
          <cell r="B109">
            <v>43508.58315972222</v>
          </cell>
          <cell r="C109">
            <v>43508.596921296295</v>
          </cell>
          <cell r="D109" t="str">
            <v>San Antonio College</v>
          </cell>
          <cell r="E109" t="str">
            <v>Public Community College</v>
          </cell>
          <cell r="F109" t="str">
            <v>Opt-in</v>
          </cell>
          <cell r="G109" t="str">
            <v>Opt-in</v>
          </cell>
          <cell r="H109" t="str">
            <v>Opt-out</v>
          </cell>
          <cell r="I109" t="str">
            <v>N/A</v>
          </cell>
          <cell r="J109" t="str">
            <v>Alan D Ahmad</v>
          </cell>
          <cell r="K109" t="str">
            <v>Director, Student Financial Aid</v>
          </cell>
          <cell r="L109" t="str">
            <v>aahmad4@alamo.edu</v>
          </cell>
          <cell r="M109" t="str">
            <v>210-485-0613</v>
          </cell>
        </row>
        <row r="110">
          <cell r="A110">
            <v>9331</v>
          </cell>
          <cell r="B110">
            <v>43524.606678240743</v>
          </cell>
          <cell r="C110">
            <v>43524.6093287037</v>
          </cell>
          <cell r="D110" t="str">
            <v>Dallas County Community College District</v>
          </cell>
          <cell r="E110" t="str">
            <v>Public Community College</v>
          </cell>
          <cell r="F110" t="str">
            <v>Opt-out</v>
          </cell>
          <cell r="G110" t="str">
            <v>Opt-out</v>
          </cell>
          <cell r="H110" t="str">
            <v>Opt-in</v>
          </cell>
          <cell r="I110" t="str">
            <v>N/A</v>
          </cell>
          <cell r="J110" t="str">
            <v>Cynthia S Butler</v>
          </cell>
          <cell r="K110" t="str">
            <v>Executive District Director of Financial Aid</v>
          </cell>
          <cell r="L110" t="str">
            <v>cbutler@dcccd.edu</v>
          </cell>
          <cell r="M110" t="str">
            <v>214-378-1772</v>
          </cell>
        </row>
        <row r="111">
          <cell r="A111">
            <v>9549</v>
          </cell>
          <cell r="B111">
            <v>43508.589780092596</v>
          </cell>
          <cell r="C111">
            <v>43508.654675925929</v>
          </cell>
          <cell r="D111" t="str">
            <v>Western Texas College</v>
          </cell>
          <cell r="E111" t="str">
            <v>Public Community College</v>
          </cell>
          <cell r="F111" t="str">
            <v>Opt-out</v>
          </cell>
          <cell r="G111" t="str">
            <v>Opt-out</v>
          </cell>
          <cell r="H111" t="str">
            <v>Opt-out</v>
          </cell>
          <cell r="I111" t="str">
            <v>Opt-out</v>
          </cell>
          <cell r="J111" t="str">
            <v>Michelle Sosa</v>
          </cell>
          <cell r="K111" t="str">
            <v>Interim Director of Financial Aid</v>
          </cell>
          <cell r="L111" t="str">
            <v>msosa@wtc.edu</v>
          </cell>
          <cell r="M111" t="str">
            <v>325-574-7616</v>
          </cell>
        </row>
        <row r="112">
          <cell r="A112">
            <v>9651</v>
          </cell>
          <cell r="B112">
            <v>43508.587800925925</v>
          </cell>
          <cell r="C112">
            <v>43508.59003472222</v>
          </cell>
          <cell r="D112" t="str">
            <v>TEXAS A&amp;M INTERNATIONAL UNIVERSITY</v>
          </cell>
          <cell r="E112" t="str">
            <v>Public University</v>
          </cell>
          <cell r="F112" t="str">
            <v>Opt-in</v>
          </cell>
          <cell r="G112" t="str">
            <v>Opt-in</v>
          </cell>
          <cell r="H112" t="str">
            <v>Opt-in</v>
          </cell>
          <cell r="I112" t="str">
            <v>N/A</v>
          </cell>
          <cell r="J112" t="str">
            <v>LAURA ELIZONDO</v>
          </cell>
          <cell r="K112" t="str">
            <v>DIRECTOR</v>
          </cell>
          <cell r="L112" t="str">
            <v>LAURA@TAMIU.EDU</v>
          </cell>
          <cell r="M112" t="str">
            <v>956-326-2213</v>
          </cell>
        </row>
        <row r="113">
          <cell r="A113">
            <v>9741</v>
          </cell>
          <cell r="B113">
            <v>43523.7341087963</v>
          </cell>
          <cell r="C113">
            <v>43524.373124999998</v>
          </cell>
          <cell r="D113" t="str">
            <v>University of Texas at Dlallas</v>
          </cell>
          <cell r="E113" t="str">
            <v>Public University</v>
          </cell>
          <cell r="F113" t="str">
            <v>Opt-in</v>
          </cell>
          <cell r="G113" t="str">
            <v>Opt-in</v>
          </cell>
          <cell r="H113" t="str">
            <v>Opt-in</v>
          </cell>
          <cell r="I113" t="str">
            <v>N/A</v>
          </cell>
          <cell r="J113" t="str">
            <v>M. Beth Tolan</v>
          </cell>
          <cell r="K113" t="str">
            <v xml:space="preserve">Senior Director of Financial Aid </v>
          </cell>
          <cell r="L113" t="str">
            <v>bnt031000@utdallas.edu</v>
          </cell>
          <cell r="M113" t="str">
            <v>(972) 883-4037</v>
          </cell>
        </row>
        <row r="114">
          <cell r="A114">
            <v>9768</v>
          </cell>
          <cell r="B114">
            <v>43508.69091435185</v>
          </cell>
          <cell r="C114">
            <v>43508.692476851851</v>
          </cell>
          <cell r="D114" t="str">
            <v>University of North Texas Health Science Center</v>
          </cell>
          <cell r="E114" t="str">
            <v>Public Health-Related Institution</v>
          </cell>
          <cell r="F114" t="str">
            <v>N/A</v>
          </cell>
          <cell r="G114" t="str">
            <v>Opt-out</v>
          </cell>
          <cell r="H114" t="str">
            <v>Opt-out</v>
          </cell>
          <cell r="I114" t="str">
            <v>N/A</v>
          </cell>
          <cell r="J114" t="str">
            <v>Joseph Sanchez</v>
          </cell>
          <cell r="K114" t="str">
            <v>Director of Financial Aid</v>
          </cell>
          <cell r="L114" t="str">
            <v>joseph.sanchez@unthsc.edu</v>
          </cell>
          <cell r="M114" t="str">
            <v>817-735-2522</v>
          </cell>
        </row>
        <row r="115">
          <cell r="A115">
            <v>9797</v>
          </cell>
          <cell r="B115">
            <v>43522.343240740738</v>
          </cell>
          <cell r="C115">
            <v>43522.366863425923</v>
          </cell>
          <cell r="D115" t="str">
            <v xml:space="preserve">Midland College </v>
          </cell>
          <cell r="E115" t="str">
            <v>Public Community College</v>
          </cell>
          <cell r="F115" t="str">
            <v>Opt-out</v>
          </cell>
          <cell r="G115" t="str">
            <v>Opt-in</v>
          </cell>
          <cell r="H115" t="str">
            <v>Opt-out</v>
          </cell>
          <cell r="I115" t="str">
            <v>Opt-out</v>
          </cell>
          <cell r="J115" t="str">
            <v>Yolanda Ramos</v>
          </cell>
          <cell r="K115" t="str">
            <v xml:space="preserve">Director of Financial Aid </v>
          </cell>
          <cell r="L115" t="str">
            <v>yramos@midland.edu</v>
          </cell>
          <cell r="M115">
            <v>4326854733</v>
          </cell>
        </row>
        <row r="116">
          <cell r="A116">
            <v>9930</v>
          </cell>
          <cell r="B116">
            <v>43524.49658564815</v>
          </cell>
          <cell r="C116">
            <v>43524.498657407406</v>
          </cell>
          <cell r="D116" t="str">
            <v>Universitity of the Texas of the Permian Basin</v>
          </cell>
          <cell r="E116" t="str">
            <v>Public University</v>
          </cell>
          <cell r="F116" t="str">
            <v>Opt-in</v>
          </cell>
          <cell r="G116" t="str">
            <v>Opt-in</v>
          </cell>
          <cell r="H116" t="str">
            <v>Opt-in</v>
          </cell>
          <cell r="I116" t="str">
            <v>N/A</v>
          </cell>
          <cell r="J116" t="str">
            <v>Ruth Salinas</v>
          </cell>
          <cell r="K116" t="str">
            <v xml:space="preserve">Associate Director </v>
          </cell>
          <cell r="L116" t="str">
            <v>salinas_r@utpb.edu</v>
          </cell>
          <cell r="M116" t="str">
            <v>432-552-2623</v>
          </cell>
        </row>
        <row r="117">
          <cell r="A117">
            <v>9930</v>
          </cell>
          <cell r="B117">
            <v>43508.756793981483</v>
          </cell>
          <cell r="C117">
            <v>43508.757916666669</v>
          </cell>
          <cell r="D117" t="str">
            <v>University of Texas of the Permian Basin</v>
          </cell>
          <cell r="E117" t="str">
            <v>Public University</v>
          </cell>
          <cell r="F117" t="str">
            <v>Opt-in</v>
          </cell>
          <cell r="G117" t="str">
            <v>Opt-in</v>
          </cell>
          <cell r="H117" t="str">
            <v>Opt-in</v>
          </cell>
          <cell r="I117" t="str">
            <v>N/A</v>
          </cell>
          <cell r="J117" t="str">
            <v>Gary Byers</v>
          </cell>
          <cell r="K117" t="str">
            <v>Interim Director of Financial Aid</v>
          </cell>
          <cell r="L117" t="str">
            <v>byers_g@utpb.edu</v>
          </cell>
          <cell r="M117" t="str">
            <v>432-552-2629</v>
          </cell>
        </row>
        <row r="118">
          <cell r="A118">
            <v>10019</v>
          </cell>
          <cell r="B118">
            <v>43508.589988425927</v>
          </cell>
          <cell r="C118">
            <v>43508.599629629629</v>
          </cell>
          <cell r="D118" t="str">
            <v>University of Texas Southwestern Medical Center</v>
          </cell>
          <cell r="E118" t="str">
            <v>Public Health-Related Institution</v>
          </cell>
          <cell r="F118" t="str">
            <v>N/A</v>
          </cell>
          <cell r="G118" t="str">
            <v>Opt-out</v>
          </cell>
          <cell r="H118" t="str">
            <v>Opt-out</v>
          </cell>
          <cell r="I118" t="str">
            <v>N/A</v>
          </cell>
          <cell r="J118" t="str">
            <v>Melet Leafgreen</v>
          </cell>
          <cell r="K118" t="str">
            <v>Director, Student Financial Aid</v>
          </cell>
          <cell r="L118" t="str">
            <v>melet.leafgreen@utsouthwestern.edu</v>
          </cell>
          <cell r="M118" t="str">
            <v>214-648-6335</v>
          </cell>
        </row>
        <row r="119">
          <cell r="A119">
            <v>10060</v>
          </cell>
          <cell r="B119">
            <v>43508.604907407411</v>
          </cell>
          <cell r="C119">
            <v>43508.605752314812</v>
          </cell>
          <cell r="D119" t="str">
            <v>Vernon College</v>
          </cell>
          <cell r="E119" t="str">
            <v>Public Community College</v>
          </cell>
          <cell r="F119" t="str">
            <v>Opt-out</v>
          </cell>
          <cell r="G119" t="str">
            <v>Opt-in</v>
          </cell>
          <cell r="H119" t="str">
            <v>Opt-out</v>
          </cell>
          <cell r="I119" t="str">
            <v>N/A</v>
          </cell>
          <cell r="J119" t="str">
            <v>Melissa Elliott</v>
          </cell>
          <cell r="K119" t="str">
            <v>Director of Financial Aid</v>
          </cell>
          <cell r="L119" t="str">
            <v>mjelliott@vernoncollege.edu</v>
          </cell>
          <cell r="M119" t="str">
            <v>940 552 6291</v>
          </cell>
        </row>
        <row r="120">
          <cell r="A120">
            <v>10115</v>
          </cell>
          <cell r="B120">
            <v>43524.737951388888</v>
          </cell>
          <cell r="C120">
            <v>43524.73847222222</v>
          </cell>
          <cell r="D120" t="str">
            <v>The University of Texas at San Antonio</v>
          </cell>
          <cell r="E120" t="str">
            <v>Public University</v>
          </cell>
          <cell r="F120" t="str">
            <v>Opt-in</v>
          </cell>
          <cell r="G120" t="str">
            <v>Opt-in</v>
          </cell>
          <cell r="H120" t="str">
            <v>Opt-in</v>
          </cell>
          <cell r="I120" t="str">
            <v>N/A</v>
          </cell>
          <cell r="J120" t="str">
            <v>Erika Cox</v>
          </cell>
          <cell r="K120" t="str">
            <v>Interim Director of Financial AId</v>
          </cell>
          <cell r="L120" t="str">
            <v>erika.cox@utsa.edu</v>
          </cell>
          <cell r="M120" t="str">
            <v>210-458-4859</v>
          </cell>
        </row>
        <row r="121">
          <cell r="A121">
            <v>10298</v>
          </cell>
          <cell r="B121">
            <v>43523.555254629631</v>
          </cell>
          <cell r="C121">
            <v>43523.556458333333</v>
          </cell>
          <cell r="D121" t="str">
            <v>Texas A&amp;M Galveston</v>
          </cell>
          <cell r="E121" t="str">
            <v>Public University</v>
          </cell>
          <cell r="F121" t="str">
            <v>Opt-out</v>
          </cell>
          <cell r="G121" t="str">
            <v>Opt-in</v>
          </cell>
          <cell r="H121" t="str">
            <v>Opt-out</v>
          </cell>
          <cell r="I121" t="str">
            <v>N/A</v>
          </cell>
          <cell r="J121" t="str">
            <v>Delisa Falks</v>
          </cell>
          <cell r="K121" t="str">
            <v>AVP Scholarships &amp; Financial Aid</v>
          </cell>
          <cell r="L121" t="str">
            <v>delisaf@tamu.edu</v>
          </cell>
          <cell r="M121" t="str">
            <v>979 458 5311</v>
          </cell>
        </row>
        <row r="122">
          <cell r="A122">
            <v>10387</v>
          </cell>
          <cell r="B122">
            <v>43517.663993055554</v>
          </cell>
          <cell r="C122">
            <v>43517.675555555557</v>
          </cell>
          <cell r="D122" t="str">
            <v>El Paso Community College</v>
          </cell>
          <cell r="E122" t="str">
            <v>Public Community College</v>
          </cell>
          <cell r="F122" t="str">
            <v>Opt-out</v>
          </cell>
          <cell r="G122" t="str">
            <v>Opt-in</v>
          </cell>
          <cell r="H122" t="str">
            <v>Opt-in</v>
          </cell>
          <cell r="I122" t="str">
            <v>N/A</v>
          </cell>
          <cell r="J122" t="str">
            <v>Ines Lopez</v>
          </cell>
          <cell r="K122" t="str">
            <v>Executive Director, Student Financial Aid</v>
          </cell>
          <cell r="L122" t="str">
            <v>ivelazco@epcc.edu</v>
          </cell>
          <cell r="M122" t="str">
            <v>915-831-2659</v>
          </cell>
        </row>
        <row r="123">
          <cell r="A123">
            <v>10633</v>
          </cell>
          <cell r="B123">
            <v>43524.499907407408</v>
          </cell>
          <cell r="C123">
            <v>43524.508356481485</v>
          </cell>
          <cell r="D123" t="str">
            <v>Houston Community College</v>
          </cell>
          <cell r="E123" t="str">
            <v>Public Community College</v>
          </cell>
          <cell r="F123" t="str">
            <v>Opt-out</v>
          </cell>
          <cell r="G123" t="str">
            <v>Opt-in</v>
          </cell>
          <cell r="H123" t="str">
            <v>Opt-in</v>
          </cell>
          <cell r="I123" t="str">
            <v>N/A</v>
          </cell>
          <cell r="J123" t="str">
            <v>Bianca R. Matlock</v>
          </cell>
          <cell r="K123" t="str">
            <v>Director of Financial Aid Operations</v>
          </cell>
          <cell r="L123" t="str">
            <v>bianca.matlock@hccs.edu</v>
          </cell>
          <cell r="M123" t="str">
            <v>713-718-6596</v>
          </cell>
        </row>
        <row r="124">
          <cell r="A124">
            <v>10674</v>
          </cell>
          <cell r="B124">
            <v>43509.396701388891</v>
          </cell>
          <cell r="C124">
            <v>43509.397627314815</v>
          </cell>
          <cell r="D124" t="str">
            <v>Texas Tech University Health Sciences Center</v>
          </cell>
          <cell r="E124" t="str">
            <v>Public Health-Related Institution</v>
          </cell>
          <cell r="F124" t="str">
            <v>N/A</v>
          </cell>
          <cell r="G124" t="str">
            <v>Opt-out</v>
          </cell>
          <cell r="H124" t="str">
            <v>Opt-out</v>
          </cell>
          <cell r="I124" t="str">
            <v>N/A</v>
          </cell>
          <cell r="J124" t="str">
            <v>Marcus Wilson</v>
          </cell>
          <cell r="K124" t="str">
            <v>Managing Director, Financial Aid</v>
          </cell>
          <cell r="L124" t="str">
            <v>marcus.wilson@ttuhsc.edu</v>
          </cell>
          <cell r="M124" t="str">
            <v>806.743.3025</v>
          </cell>
        </row>
        <row r="125">
          <cell r="A125">
            <v>11145</v>
          </cell>
          <cell r="B125">
            <v>43525.381331018521</v>
          </cell>
          <cell r="C125">
            <v>43525.386412037034</v>
          </cell>
          <cell r="D125" t="str">
            <v>Lone Star College</v>
          </cell>
          <cell r="E125" t="str">
            <v>Public Community College</v>
          </cell>
          <cell r="F125" t="str">
            <v>Opt-out</v>
          </cell>
          <cell r="G125" t="str">
            <v>Opt-in</v>
          </cell>
          <cell r="H125" t="str">
            <v>Opt-in</v>
          </cell>
          <cell r="I125" t="str">
            <v>N/A</v>
          </cell>
          <cell r="J125" t="str">
            <v>Kevin L Hodge</v>
          </cell>
          <cell r="K125" t="str">
            <v>System Office Director of Program Operations</v>
          </cell>
          <cell r="L125" t="str">
            <v>KEVIN.HODGE@LONESTAR.EDU</v>
          </cell>
          <cell r="M125">
            <v>2812902936</v>
          </cell>
        </row>
        <row r="126">
          <cell r="A126">
            <v>11161</v>
          </cell>
          <cell r="B126">
            <v>43508.615729166668</v>
          </cell>
          <cell r="C126">
            <v>43508.617754629631</v>
          </cell>
          <cell r="D126" t="str">
            <v>Texas A&amp;M University-Corpus Christi</v>
          </cell>
          <cell r="E126" t="str">
            <v>Public University</v>
          </cell>
          <cell r="F126" t="str">
            <v>Opt-in</v>
          </cell>
          <cell r="G126" t="str">
            <v>Opt-in</v>
          </cell>
          <cell r="H126" t="str">
            <v>Opt-in</v>
          </cell>
          <cell r="I126" t="str">
            <v>N/A</v>
          </cell>
          <cell r="J126" t="str">
            <v>Jeannie Gage</v>
          </cell>
          <cell r="K126" t="str">
            <v>Director of Financial Aid</v>
          </cell>
          <cell r="L126" t="str">
            <v>jeannie.gage@tamucc.edu</v>
          </cell>
          <cell r="M126" t="str">
            <v>361-825-2332</v>
          </cell>
        </row>
        <row r="127">
          <cell r="A127">
            <v>11163</v>
          </cell>
          <cell r="B127">
            <v>43523.315879629627</v>
          </cell>
          <cell r="C127">
            <v>43523.31689814815</v>
          </cell>
          <cell r="D127" t="str">
            <v>University of Texas at Tyler</v>
          </cell>
          <cell r="E127" t="str">
            <v>Public University</v>
          </cell>
          <cell r="F127" t="str">
            <v>Opt-out</v>
          </cell>
          <cell r="G127" t="str">
            <v>Opt-in</v>
          </cell>
          <cell r="H127" t="str">
            <v>Opt-in</v>
          </cell>
          <cell r="I127" t="str">
            <v>N/A</v>
          </cell>
          <cell r="J127" t="str">
            <v>Scott Lapinski</v>
          </cell>
          <cell r="K127" t="str">
            <v>Director of Financial Aid</v>
          </cell>
          <cell r="L127" t="str">
            <v>slapinski@uttyler.edu</v>
          </cell>
          <cell r="M127" t="str">
            <v>903-566-7181</v>
          </cell>
        </row>
        <row r="128">
          <cell r="A128">
            <v>11711</v>
          </cell>
          <cell r="B128">
            <v>43508.591979166667</v>
          </cell>
          <cell r="C128">
            <v>43508.592974537038</v>
          </cell>
          <cell r="D128" t="str">
            <v>University of Houston Clear Lake</v>
          </cell>
          <cell r="E128" t="str">
            <v>Public University</v>
          </cell>
          <cell r="F128" t="str">
            <v>Opt-in</v>
          </cell>
          <cell r="G128" t="str">
            <v>Opt-in</v>
          </cell>
          <cell r="H128" t="str">
            <v>Opt-out</v>
          </cell>
          <cell r="I128" t="str">
            <v>N/A</v>
          </cell>
          <cell r="J128" t="str">
            <v>Holly A Nolan</v>
          </cell>
          <cell r="K128" t="str">
            <v>Executive Director Financial Aid</v>
          </cell>
          <cell r="L128" t="str">
            <v>nolan@uhcl.edu</v>
          </cell>
          <cell r="M128" t="str">
            <v>281-283-2492</v>
          </cell>
        </row>
        <row r="129">
          <cell r="A129">
            <v>12015</v>
          </cell>
          <cell r="B129">
            <v>43514.420520833337</v>
          </cell>
          <cell r="C129">
            <v>43514.423576388886</v>
          </cell>
          <cell r="D129" t="str">
            <v>Austin Community College</v>
          </cell>
          <cell r="E129" t="str">
            <v>Public Community College</v>
          </cell>
          <cell r="F129" t="str">
            <v>Opt-in</v>
          </cell>
          <cell r="G129" t="str">
            <v>Opt-in</v>
          </cell>
          <cell r="H129" t="str">
            <v>Opt-out</v>
          </cell>
          <cell r="I129" t="str">
            <v>N/A</v>
          </cell>
          <cell r="J129" t="str">
            <v>Jason Briseno</v>
          </cell>
          <cell r="K129" t="str">
            <v xml:space="preserve">Executive Director of Student Assistance &amp; Veteran Affairs  </v>
          </cell>
          <cell r="L129" t="str">
            <v>jbrisen2@austincc.edu</v>
          </cell>
          <cell r="M129" t="str">
            <v>512-223-7550</v>
          </cell>
        </row>
        <row r="130">
          <cell r="A130">
            <v>12826</v>
          </cell>
          <cell r="B130">
            <v>43509.310034722221</v>
          </cell>
          <cell r="C130">
            <v>43509.311481481483</v>
          </cell>
          <cell r="D130" t="str">
            <v>University of Houston Downtown</v>
          </cell>
          <cell r="E130" t="str">
            <v>Public University</v>
          </cell>
          <cell r="F130" t="str">
            <v>Opt-in</v>
          </cell>
          <cell r="G130" t="str">
            <v>Opt-in</v>
          </cell>
          <cell r="H130" t="str">
            <v>Opt-in</v>
          </cell>
          <cell r="I130" t="str">
            <v>N/A</v>
          </cell>
          <cell r="J130" t="str">
            <v>LaTasha Goudeau</v>
          </cell>
          <cell r="K130" t="str">
            <v>Director, Financial Aid</v>
          </cell>
          <cell r="L130" t="str">
            <v>goudeaul@uhd.edu</v>
          </cell>
          <cell r="M130" t="str">
            <v>713 221-8162</v>
          </cell>
        </row>
        <row r="131">
          <cell r="A131">
            <v>13231</v>
          </cell>
          <cell r="B131">
            <v>43515.576655092591</v>
          </cell>
          <cell r="C131">
            <v>43515.578310185185</v>
          </cell>
          <cell r="D131" t="str">
            <v>University of Houston-Victoria</v>
          </cell>
          <cell r="E131" t="str">
            <v>Public University</v>
          </cell>
          <cell r="F131" t="str">
            <v>Opt-in</v>
          </cell>
          <cell r="G131" t="str">
            <v>Opt-in</v>
          </cell>
          <cell r="H131" t="str">
            <v>Opt-out</v>
          </cell>
          <cell r="I131" t="str">
            <v>N/A</v>
          </cell>
          <cell r="J131" t="str">
            <v>Lashon Williams</v>
          </cell>
          <cell r="K131" t="str">
            <v>Director of Financial Aid</v>
          </cell>
          <cell r="L131" t="str">
            <v>williamslb@uhv.edu</v>
          </cell>
          <cell r="M131" t="str">
            <v>361-570-4128</v>
          </cell>
        </row>
        <row r="132">
          <cell r="A132">
            <v>23053</v>
          </cell>
          <cell r="B132">
            <v>43509.40384259259</v>
          </cell>
          <cell r="C132">
            <v>43509.404687499999</v>
          </cell>
          <cell r="D132" t="str">
            <v>Parker University</v>
          </cell>
          <cell r="E132" t="str">
            <v>Private/Independent Institution</v>
          </cell>
          <cell r="F132" t="str">
            <v>N/A</v>
          </cell>
          <cell r="G132" t="str">
            <v>Opt-in</v>
          </cell>
          <cell r="H132" t="str">
            <v>Opt-out</v>
          </cell>
          <cell r="I132" t="str">
            <v>Opt-in</v>
          </cell>
          <cell r="J132" t="str">
            <v>Sean M. View</v>
          </cell>
          <cell r="K132" t="str">
            <v>Director of Financial Aid</v>
          </cell>
          <cell r="L132" t="str">
            <v>sview@parker.edu</v>
          </cell>
          <cell r="M132" t="str">
            <v>214-902-2478</v>
          </cell>
        </row>
        <row r="133">
          <cell r="A133">
            <v>23154</v>
          </cell>
          <cell r="B133">
            <v>43511.394004629627</v>
          </cell>
          <cell r="C133">
            <v>43511.395092592589</v>
          </cell>
          <cell r="D133" t="str">
            <v>Northeast Texas Community College</v>
          </cell>
          <cell r="E133" t="str">
            <v>Public Community College</v>
          </cell>
          <cell r="F133" t="str">
            <v>Opt-in</v>
          </cell>
          <cell r="G133" t="str">
            <v>Opt-in</v>
          </cell>
          <cell r="H133" t="str">
            <v>Opt-in</v>
          </cell>
          <cell r="I133" t="str">
            <v>N/A</v>
          </cell>
          <cell r="J133" t="str">
            <v>Kim Irvin</v>
          </cell>
          <cell r="K133" t="str">
            <v>Dean of EM / Dir of Financial Aid</v>
          </cell>
          <cell r="L133" t="str">
            <v>kirvin@ntcc.edu</v>
          </cell>
          <cell r="M133" t="str">
            <v>903.434.8133</v>
          </cell>
        </row>
        <row r="134">
          <cell r="A134">
            <v>23413</v>
          </cell>
          <cell r="B134">
            <v>43508.59820601852</v>
          </cell>
          <cell r="C134">
            <v>43508.598912037036</v>
          </cell>
          <cell r="D134" t="str">
            <v>Palo Alto College</v>
          </cell>
          <cell r="E134" t="str">
            <v>Public Community College</v>
          </cell>
          <cell r="F134" t="str">
            <v>Opt-in</v>
          </cell>
          <cell r="G134" t="str">
            <v>Opt-in</v>
          </cell>
          <cell r="H134" t="str">
            <v>Opt-out</v>
          </cell>
          <cell r="I134" t="str">
            <v>N/A</v>
          </cell>
          <cell r="J134" t="str">
            <v>Alan D Ahmad</v>
          </cell>
          <cell r="K134" t="str">
            <v>Director, Student Financial Aid</v>
          </cell>
          <cell r="L134" t="str">
            <v>aahmad4@alamo.edu</v>
          </cell>
          <cell r="M134" t="str">
            <v>210-485-0613</v>
          </cell>
        </row>
        <row r="135">
          <cell r="A135">
            <v>23485</v>
          </cell>
          <cell r="B135">
            <v>43523.632164351853</v>
          </cell>
          <cell r="C135">
            <v>43523.633680555555</v>
          </cell>
          <cell r="D135" t="str">
            <v>Lamar State College - Port Arthur</v>
          </cell>
          <cell r="E135" t="str">
            <v>Public State College</v>
          </cell>
          <cell r="F135" t="str">
            <v>Opt-out</v>
          </cell>
          <cell r="G135" t="str">
            <v>Opt-in</v>
          </cell>
          <cell r="H135" t="str">
            <v>Opt-out</v>
          </cell>
          <cell r="I135" t="str">
            <v>N/A</v>
          </cell>
          <cell r="J135" t="str">
            <v>Sharon Thibodeaux</v>
          </cell>
          <cell r="K135" t="str">
            <v>Director of Student Financial Aid</v>
          </cell>
          <cell r="L135" t="str">
            <v>thibodeauxsd1@lamarpa.edu</v>
          </cell>
          <cell r="M135" t="str">
            <v>409-984-6200</v>
          </cell>
        </row>
        <row r="136">
          <cell r="A136">
            <v>23582</v>
          </cell>
          <cell r="B136">
            <v>43525.39534722222</v>
          </cell>
          <cell r="C136">
            <v>43525.398275462961</v>
          </cell>
          <cell r="D136" t="str">
            <v>LAMAR STATE COLLEGE ORANGE</v>
          </cell>
          <cell r="E136" t="str">
            <v>Public State College</v>
          </cell>
          <cell r="F136" t="str">
            <v>Opt-out</v>
          </cell>
          <cell r="G136" t="str">
            <v>Opt-in</v>
          </cell>
          <cell r="H136" t="str">
            <v>Opt-out</v>
          </cell>
          <cell r="I136" t="str">
            <v>Opt-out</v>
          </cell>
          <cell r="J136" t="str">
            <v>KERRY OLSON</v>
          </cell>
          <cell r="K136" t="str">
            <v>DIRECTOR OF FINANCIAL AID</v>
          </cell>
          <cell r="L136" t="str">
            <v>kerry.olson@lsco.edu</v>
          </cell>
          <cell r="M136">
            <v>4098823362</v>
          </cell>
        </row>
        <row r="137">
          <cell r="A137">
            <v>23614</v>
          </cell>
          <cell r="B137">
            <v>43525.385682870372</v>
          </cell>
          <cell r="C137">
            <v>43525.387384259258</v>
          </cell>
          <cell r="D137" t="str">
            <v>Collin College</v>
          </cell>
          <cell r="E137" t="str">
            <v>Public Community College</v>
          </cell>
          <cell r="F137" t="str">
            <v>Opt-out</v>
          </cell>
          <cell r="G137" t="str">
            <v>Opt-in</v>
          </cell>
          <cell r="H137" t="str">
            <v>Opt-out</v>
          </cell>
          <cell r="I137" t="str">
            <v>N/A</v>
          </cell>
          <cell r="J137" t="str">
            <v>Alan Pixley</v>
          </cell>
          <cell r="K137" t="str">
            <v>Director Financial Aid</v>
          </cell>
          <cell r="L137" t="str">
            <v>Apixley@collin.edu</v>
          </cell>
          <cell r="M137">
            <v>9727583842</v>
          </cell>
        </row>
        <row r="138">
          <cell r="A138">
            <v>25554</v>
          </cell>
          <cell r="B138">
            <v>43525.633958333332</v>
          </cell>
          <cell r="C138">
            <v>43525.637372685182</v>
          </cell>
          <cell r="D138" t="str">
            <v>The University of Texas MD Anderson Cancer Center</v>
          </cell>
          <cell r="E138" t="str">
            <v>Public Health-Related Institution</v>
          </cell>
          <cell r="F138" t="str">
            <v>N/A</v>
          </cell>
          <cell r="G138" t="str">
            <v>Opt-out</v>
          </cell>
          <cell r="H138" t="str">
            <v>Opt-out</v>
          </cell>
          <cell r="I138" t="str">
            <v>N/A</v>
          </cell>
          <cell r="J138" t="str">
            <v>Araceli Alvarez</v>
          </cell>
          <cell r="K138" t="str">
            <v>Director, Student Financial Services</v>
          </cell>
          <cell r="L138" t="str">
            <v>araceli.alvarez@uth.tmc.edu</v>
          </cell>
          <cell r="M138" t="str">
            <v>713-500-3871</v>
          </cell>
        </row>
        <row r="139">
          <cell r="A139">
            <v>29269</v>
          </cell>
          <cell r="B139">
            <v>43508.590532407405</v>
          </cell>
          <cell r="C139">
            <v>43508.591458333336</v>
          </cell>
          <cell r="D139" t="str">
            <v>Texas A&amp;M University Texarkana</v>
          </cell>
          <cell r="E139" t="str">
            <v>Public University</v>
          </cell>
          <cell r="F139" t="str">
            <v>Opt-out</v>
          </cell>
          <cell r="G139" t="str">
            <v>Opt-out</v>
          </cell>
          <cell r="H139" t="str">
            <v>Opt-out</v>
          </cell>
          <cell r="I139" t="str">
            <v>N/A</v>
          </cell>
          <cell r="J139" t="str">
            <v>Michael Fuller</v>
          </cell>
          <cell r="K139" t="str">
            <v>Director of Financial Aid and Veteran Services</v>
          </cell>
          <cell r="L139" t="str">
            <v>mfuller@tamut.edu</v>
          </cell>
          <cell r="M139" t="str">
            <v>903.223.3060</v>
          </cell>
        </row>
        <row r="140">
          <cell r="A140">
            <v>31034</v>
          </cell>
          <cell r="B140">
            <v>43509.374328703707</v>
          </cell>
          <cell r="C140">
            <v>43509.379618055558</v>
          </cell>
          <cell r="D140" t="str">
            <v>South Texas College</v>
          </cell>
          <cell r="E140" t="str">
            <v>Public Community College</v>
          </cell>
          <cell r="F140" t="str">
            <v>Opt-in</v>
          </cell>
          <cell r="G140" t="str">
            <v>Opt-in</v>
          </cell>
          <cell r="H140" t="str">
            <v>Opt-in</v>
          </cell>
          <cell r="I140" t="str">
            <v>N/A</v>
          </cell>
          <cell r="J140" t="str">
            <v>Juan Miguel Galvan</v>
          </cell>
          <cell r="K140" t="str">
            <v>Director of Student Financial Services</v>
          </cell>
          <cell r="L140" t="str">
            <v>jmiguel@southtexascollege.edu</v>
          </cell>
          <cell r="M140" t="str">
            <v>956-872-3419</v>
          </cell>
        </row>
        <row r="141">
          <cell r="A141">
            <v>36273</v>
          </cell>
          <cell r="B141">
            <v>43511.396643518521</v>
          </cell>
          <cell r="C141">
            <v>43511.397986111115</v>
          </cell>
          <cell r="D141" t="str">
            <v>Lamar Institute of Technology</v>
          </cell>
          <cell r="E141" t="str">
            <v>Public Technical Institute</v>
          </cell>
          <cell r="F141" t="str">
            <v>Opt-out</v>
          </cell>
          <cell r="G141" t="str">
            <v>Opt-in</v>
          </cell>
          <cell r="H141" t="str">
            <v>Opt-out</v>
          </cell>
          <cell r="I141" t="str">
            <v>N/A</v>
          </cell>
          <cell r="J141" t="str">
            <v>Linda Korns</v>
          </cell>
          <cell r="K141" t="str">
            <v>Financial Aid Director</v>
          </cell>
          <cell r="L141" t="str">
            <v>ldkorns@lit.edu</v>
          </cell>
          <cell r="M141" t="str">
            <v>409-839-2022</v>
          </cell>
        </row>
        <row r="142">
          <cell r="A142">
            <v>42295</v>
          </cell>
          <cell r="B142">
            <v>43524.738576388889</v>
          </cell>
          <cell r="C142">
            <v>43524.739212962966</v>
          </cell>
          <cell r="D142" t="str">
            <v>Texas A&amp;M University-Central Texas</v>
          </cell>
          <cell r="E142" t="str">
            <v>Public University</v>
          </cell>
          <cell r="F142" t="str">
            <v>Opt-in</v>
          </cell>
          <cell r="G142" t="str">
            <v>Opt-out</v>
          </cell>
          <cell r="H142" t="str">
            <v>Opt-out</v>
          </cell>
          <cell r="I142" t="str">
            <v>N/A</v>
          </cell>
          <cell r="J142" t="str">
            <v>Irene Montalvo</v>
          </cell>
          <cell r="K142" t="str">
            <v>Director, Student Financial Assistance</v>
          </cell>
          <cell r="L142" t="str">
            <v>i.montalvo@tamuct.edu</v>
          </cell>
          <cell r="M142" t="str">
            <v>254-501-5852</v>
          </cell>
        </row>
        <row r="143">
          <cell r="A143">
            <v>42421</v>
          </cell>
          <cell r="B143">
            <v>43524.646122685182</v>
          </cell>
          <cell r="C143">
            <v>43524.674768518518</v>
          </cell>
          <cell r="D143" t="str">
            <v>University of North Texas at Dallas</v>
          </cell>
          <cell r="E143" t="str">
            <v>Public University</v>
          </cell>
          <cell r="F143" t="str">
            <v>Opt-in</v>
          </cell>
          <cell r="G143" t="str">
            <v>Opt-out</v>
          </cell>
          <cell r="H143" t="str">
            <v>Opt-in</v>
          </cell>
          <cell r="I143" t="str">
            <v>N/A</v>
          </cell>
          <cell r="J143" t="str">
            <v>Garrick D Hildebrand</v>
          </cell>
          <cell r="K143" t="str">
            <v>Director of Financial Aid</v>
          </cell>
          <cell r="L143" t="str">
            <v>garrick.hildebrand@untdallas.edu</v>
          </cell>
          <cell r="M143" t="str">
            <v>972-780-3678</v>
          </cell>
        </row>
        <row r="144">
          <cell r="A144">
            <v>42439</v>
          </cell>
          <cell r="B144">
            <v>43525.617905092593</v>
          </cell>
          <cell r="C144">
            <v>43525.638726851852</v>
          </cell>
          <cell r="D144" t="str">
            <v>The University of Texas Health Science Center at Tyler</v>
          </cell>
          <cell r="E144" t="str">
            <v>Public Health-Related Institution</v>
          </cell>
          <cell r="F144" t="str">
            <v>N/A</v>
          </cell>
          <cell r="G144" t="str">
            <v>Opt-out</v>
          </cell>
          <cell r="H144" t="str">
            <v>Opt-out</v>
          </cell>
          <cell r="I144" t="str">
            <v>N/A</v>
          </cell>
          <cell r="J144" t="str">
            <v>Araceli Alvarez</v>
          </cell>
          <cell r="K144" t="str">
            <v>Director, Student Financial Services</v>
          </cell>
          <cell r="L144" t="str">
            <v>araceli.alvarez@uth.tmc.edu</v>
          </cell>
          <cell r="M144" t="str">
            <v>713-500-3871</v>
          </cell>
        </row>
        <row r="145">
          <cell r="A145">
            <v>42485</v>
          </cell>
          <cell r="B145">
            <v>43525.400011574071</v>
          </cell>
          <cell r="C145">
            <v>43525.40929398148</v>
          </cell>
          <cell r="D145" t="str">
            <v>Texas A&amp;M University - San Antonio Texas</v>
          </cell>
          <cell r="E145" t="str">
            <v>Public University</v>
          </cell>
          <cell r="F145" t="str">
            <v>Opt-out</v>
          </cell>
          <cell r="G145" t="str">
            <v>Opt-in</v>
          </cell>
          <cell r="H145" t="str">
            <v>Opt-out</v>
          </cell>
          <cell r="I145" t="str">
            <v>N/A</v>
          </cell>
          <cell r="J145" t="str">
            <v>Gail Johnson</v>
          </cell>
          <cell r="K145" t="str">
            <v>Associate Director of Scholarship, Compliance &amp; Financial Aid</v>
          </cell>
          <cell r="L145" t="str">
            <v>gjohnson1@tamusa.edu</v>
          </cell>
          <cell r="M145" t="str">
            <v>210-784-1403</v>
          </cell>
        </row>
        <row r="146">
          <cell r="A146">
            <v>10633</v>
          </cell>
          <cell r="B146">
            <v>43524.659363425926</v>
          </cell>
          <cell r="C146">
            <v>43524.661574074074</v>
          </cell>
          <cell r="D146" t="str">
            <v>Houston Community College</v>
          </cell>
          <cell r="E146" t="str">
            <v>Public Community College</v>
          </cell>
          <cell r="F146" t="str">
            <v>Opt-out</v>
          </cell>
          <cell r="G146" t="str">
            <v>Opt-in</v>
          </cell>
          <cell r="H146" t="str">
            <v>Opt-in</v>
          </cell>
          <cell r="I146" t="str">
            <v>Opt-in</v>
          </cell>
          <cell r="J146" t="str">
            <v>Bianca R. Matlock</v>
          </cell>
          <cell r="K146" t="str">
            <v>Director of Financial Aid Operations</v>
          </cell>
          <cell r="L146" t="str">
            <v>bianca.matlock@hccs.edu</v>
          </cell>
          <cell r="M146" t="str">
            <v>713-718-6596</v>
          </cell>
        </row>
        <row r="147">
          <cell r="A147">
            <v>3579</v>
          </cell>
          <cell r="B147">
            <v>43508.584733796299</v>
          </cell>
          <cell r="C147">
            <v>43508.58662037037</v>
          </cell>
          <cell r="D147" t="str">
            <v>JACKSONVILLE COLLEGE</v>
          </cell>
          <cell r="E147" t="str">
            <v>Private/Independent Institution</v>
          </cell>
          <cell r="F147" t="str">
            <v>N/A</v>
          </cell>
          <cell r="G147" t="str">
            <v>Opt-in</v>
          </cell>
          <cell r="H147" t="str">
            <v>N/A</v>
          </cell>
          <cell r="I147" t="str">
            <v>Opt-in</v>
          </cell>
          <cell r="J147" t="str">
            <v>PAUL GALYEAN</v>
          </cell>
          <cell r="K147" t="str">
            <v>FINANCIAL AID DIRECTOR</v>
          </cell>
          <cell r="L147" t="str">
            <v>pgalyean@jacksonville-college.edu</v>
          </cell>
          <cell r="M147" t="str">
            <v>903-589-7135</v>
          </cell>
        </row>
        <row r="148">
          <cell r="A148">
            <v>3581</v>
          </cell>
          <cell r="B148">
            <v>43515.352222222224</v>
          </cell>
          <cell r="C148">
            <v>43515.353495370371</v>
          </cell>
          <cell r="D148" t="str">
            <v>Lamar University</v>
          </cell>
          <cell r="E148" t="str">
            <v>Public University</v>
          </cell>
          <cell r="F148" t="str">
            <v>Opt-out</v>
          </cell>
          <cell r="G148" t="str">
            <v>Opt-in</v>
          </cell>
          <cell r="H148" t="str">
            <v>Opt-out</v>
          </cell>
          <cell r="I148" t="str">
            <v>N/A</v>
          </cell>
          <cell r="J148" t="str">
            <v>Jill Rowley</v>
          </cell>
          <cell r="K148" t="str">
            <v>Director of Student Financial Aid</v>
          </cell>
          <cell r="L148" t="str">
            <v>jill.rowley@lamar.edu</v>
          </cell>
          <cell r="M148" t="str">
            <v>409-880-2302</v>
          </cell>
        </row>
        <row r="149">
          <cell r="A149">
            <v>3582</v>
          </cell>
          <cell r="B149">
            <v>43508.592858796299</v>
          </cell>
          <cell r="C149">
            <v>43508.597395833334</v>
          </cell>
          <cell r="D149" t="str">
            <v>Laredo College</v>
          </cell>
          <cell r="E149" t="str">
            <v>Public Community College</v>
          </cell>
          <cell r="F149" t="str">
            <v>N/A</v>
          </cell>
          <cell r="G149" t="str">
            <v>Opt-in</v>
          </cell>
          <cell r="H149" t="str">
            <v>Opt-in</v>
          </cell>
          <cell r="I149" t="str">
            <v>N/A</v>
          </cell>
          <cell r="J149" t="str">
            <v>Steven Aguilar</v>
          </cell>
          <cell r="K149" t="str">
            <v>Director, Financial Aid &amp; Veterans Affairs Services</v>
          </cell>
          <cell r="L149" t="str">
            <v>steven.aguilar@laredo.edu</v>
          </cell>
          <cell r="M149" t="str">
            <v>956-721-5361</v>
          </cell>
        </row>
        <row r="150">
          <cell r="A150">
            <v>3583</v>
          </cell>
          <cell r="B150">
            <v>43508.657002314816</v>
          </cell>
          <cell r="C150">
            <v>43508.658333333333</v>
          </cell>
          <cell r="D150" t="str">
            <v>Lee College</v>
          </cell>
          <cell r="E150" t="str">
            <v>Public Community College</v>
          </cell>
          <cell r="F150" t="str">
            <v>N/A</v>
          </cell>
          <cell r="G150" t="str">
            <v>Opt-in</v>
          </cell>
          <cell r="H150" t="str">
            <v>N/A</v>
          </cell>
          <cell r="I150" t="str">
            <v>N/A</v>
          </cell>
          <cell r="J150" t="str">
            <v>Felipe Leal</v>
          </cell>
          <cell r="K150" t="str">
            <v>Director of Financial Aid</v>
          </cell>
          <cell r="L150" t="str">
            <v>fleal@lee.edu</v>
          </cell>
          <cell r="M150" t="str">
            <v>281-425-6362</v>
          </cell>
        </row>
        <row r="151">
          <cell r="A151">
            <v>3584</v>
          </cell>
          <cell r="B151">
            <v>43508.614178240743</v>
          </cell>
          <cell r="C151">
            <v>43508.616203703707</v>
          </cell>
          <cell r="D151" t="str">
            <v>LeTourneau University</v>
          </cell>
          <cell r="E151" t="str">
            <v>Private/Independent Institution</v>
          </cell>
          <cell r="F151" t="str">
            <v>N/A</v>
          </cell>
          <cell r="G151" t="str">
            <v>Opt-in</v>
          </cell>
          <cell r="H151" t="str">
            <v>N/A</v>
          </cell>
          <cell r="I151" t="str">
            <v>Opt-in</v>
          </cell>
          <cell r="J151" t="str">
            <v>Tracy Watkins</v>
          </cell>
          <cell r="K151" t="str">
            <v>Financial Aid Director</v>
          </cell>
          <cell r="L151" t="str">
            <v>tracywatkins@letu.edu</v>
          </cell>
          <cell r="M151" t="str">
            <v>903 233 4356</v>
          </cell>
        </row>
        <row r="152">
          <cell r="A152">
            <v>3590</v>
          </cell>
          <cell r="B152">
            <v>43508.602442129632</v>
          </cell>
          <cell r="C152">
            <v>43508.603831018518</v>
          </cell>
          <cell r="D152" t="str">
            <v>McLennan Community College</v>
          </cell>
          <cell r="E152" t="str">
            <v>Public Community College</v>
          </cell>
          <cell r="F152" t="str">
            <v>Opt-in</v>
          </cell>
          <cell r="G152" t="str">
            <v>Opt-in</v>
          </cell>
          <cell r="H152" t="str">
            <v>Opt-out</v>
          </cell>
          <cell r="I152" t="str">
            <v>N/A</v>
          </cell>
          <cell r="J152" t="str">
            <v>James F. Kubacak</v>
          </cell>
          <cell r="K152" t="str">
            <v>Director Financial Aid</v>
          </cell>
          <cell r="L152" t="str">
            <v>jkubacak@mclennan.edu</v>
          </cell>
          <cell r="M152" t="str">
            <v>254-299-8608</v>
          </cell>
        </row>
        <row r="153">
          <cell r="A153">
            <v>3618</v>
          </cell>
          <cell r="B153">
            <v>43517.367314814815</v>
          </cell>
          <cell r="C153">
            <v>43517.368587962963</v>
          </cell>
          <cell r="D153" t="str">
            <v>Southwestern Christian College</v>
          </cell>
          <cell r="E153" t="str">
            <v>Private/Independent Institution</v>
          </cell>
          <cell r="F153" t="str">
            <v>N/A</v>
          </cell>
          <cell r="G153" t="str">
            <v>Opt-in</v>
          </cell>
          <cell r="H153" t="str">
            <v>N/A</v>
          </cell>
          <cell r="I153" t="str">
            <v>Opt-in</v>
          </cell>
          <cell r="J153" t="str">
            <v>Angela Hill</v>
          </cell>
          <cell r="K153" t="str">
            <v>Director of Financial Aid</v>
          </cell>
          <cell r="L153" t="str">
            <v>angela.hill@swcc.edu</v>
          </cell>
          <cell r="M153" t="str">
            <v>972-524-3341 ext 126</v>
          </cell>
        </row>
        <row r="154">
          <cell r="A154">
            <v>3643</v>
          </cell>
          <cell r="B154">
            <v>43509.453622685185</v>
          </cell>
          <cell r="C154">
            <v>43509.459062499998</v>
          </cell>
          <cell r="D154" t="str">
            <v>Texas Southmost College</v>
          </cell>
          <cell r="E154" t="str">
            <v>Public Community College</v>
          </cell>
          <cell r="F154" t="str">
            <v>N/A</v>
          </cell>
          <cell r="G154" t="str">
            <v>Opt-in</v>
          </cell>
          <cell r="H154" t="str">
            <v>Opt-in</v>
          </cell>
          <cell r="I154" t="str">
            <v>N/A</v>
          </cell>
          <cell r="J154" t="str">
            <v>Vanessa Vasquez</v>
          </cell>
          <cell r="K154" t="str">
            <v>Executive Director of Enrollment and Academic Support Services</v>
          </cell>
          <cell r="L154" t="str">
            <v>Vanessa.Vasquez@tsc.edu</v>
          </cell>
          <cell r="M154" t="str">
            <v>956-295-3605</v>
          </cell>
        </row>
        <row r="155">
          <cell r="A155">
            <v>10115</v>
          </cell>
          <cell r="B155">
            <v>43523.984398148146</v>
          </cell>
          <cell r="C155">
            <v>43523.985312500001</v>
          </cell>
          <cell r="D155" t="str">
            <v>The University of Texas at san antonio</v>
          </cell>
          <cell r="E155" t="str">
            <v>Public University</v>
          </cell>
          <cell r="F155" t="str">
            <v>Opt-in</v>
          </cell>
          <cell r="G155" t="str">
            <v>Opt-in</v>
          </cell>
          <cell r="H155" t="str">
            <v>Opt-in</v>
          </cell>
          <cell r="I155" t="str">
            <v>N/A</v>
          </cell>
          <cell r="J155" t="str">
            <v>Erika Cox</v>
          </cell>
          <cell r="K155" t="str">
            <v>Interim Director of Financial Aid</v>
          </cell>
          <cell r="L155" t="str">
            <v>erika.cox@utsa.edu</v>
          </cell>
          <cell r="M155" t="str">
            <v>210-458-4859</v>
          </cell>
        </row>
        <row r="156">
          <cell r="A156">
            <v>11163</v>
          </cell>
          <cell r="B156">
            <v>43525.625057870369</v>
          </cell>
          <cell r="C156">
            <v>43525.626817129632</v>
          </cell>
          <cell r="D156" t="str">
            <v>The University of Texas Health Science Center at Tyler</v>
          </cell>
          <cell r="E156" t="str">
            <v>Public Health-Related Institution</v>
          </cell>
          <cell r="F156" t="str">
            <v>N/A</v>
          </cell>
          <cell r="G156" t="str">
            <v>N/A</v>
          </cell>
          <cell r="H156" t="str">
            <v>N/A</v>
          </cell>
          <cell r="I156" t="str">
            <v>N/A</v>
          </cell>
          <cell r="J156" t="str">
            <v>Araceli Alvarez</v>
          </cell>
          <cell r="K156" t="str">
            <v>Director, Student Financial Services</v>
          </cell>
          <cell r="L156" t="str">
            <v>araceli.alvarez@uth.tmc.edu</v>
          </cell>
          <cell r="M156" t="str">
            <v>713-500-3871</v>
          </cell>
        </row>
        <row r="157">
          <cell r="A157">
            <v>25554</v>
          </cell>
          <cell r="B157">
            <v>43525.62771990741</v>
          </cell>
          <cell r="C157">
            <v>43525.628888888888</v>
          </cell>
          <cell r="D157" t="str">
            <v>The University of Texas MD Anderson Cancer Center School of Health Professions</v>
          </cell>
          <cell r="E157" t="str">
            <v>Public Health-Related Institution</v>
          </cell>
          <cell r="F157" t="str">
            <v>N/A</v>
          </cell>
          <cell r="G157" t="str">
            <v>N/A</v>
          </cell>
          <cell r="H157" t="str">
            <v>N/A</v>
          </cell>
          <cell r="I157" t="str">
            <v>N/A</v>
          </cell>
          <cell r="J157" t="str">
            <v>Araceli Alvarez</v>
          </cell>
          <cell r="K157" t="str">
            <v>Director, Student Financial Services</v>
          </cell>
          <cell r="L157" t="str">
            <v>araceli.alvarez@uth.tmc.edu</v>
          </cell>
          <cell r="M157" t="str">
            <v>713-500-3871</v>
          </cell>
        </row>
        <row r="158">
          <cell r="A158">
            <v>3647</v>
          </cell>
          <cell r="B158">
            <v>43509.728437500002</v>
          </cell>
          <cell r="C158">
            <v>43509.732152777775</v>
          </cell>
          <cell r="D158" t="str">
            <v>Trinity University</v>
          </cell>
          <cell r="E158" t="str">
            <v>Private/Independent Institution</v>
          </cell>
          <cell r="F158" t="str">
            <v>N/A</v>
          </cell>
          <cell r="G158" t="str">
            <v>Opt-out</v>
          </cell>
          <cell r="H158" t="str">
            <v>N/A</v>
          </cell>
          <cell r="I158" t="str">
            <v>Opt-in</v>
          </cell>
          <cell r="J158" t="str">
            <v>Christina Pikla</v>
          </cell>
          <cell r="K158" t="str">
            <v>Director of Financial Aid</v>
          </cell>
          <cell r="L158" t="str">
            <v>cpikla@trinity.edu</v>
          </cell>
          <cell r="M158" t="str">
            <v>210-999-8336</v>
          </cell>
        </row>
        <row r="159">
          <cell r="A159">
            <v>3652</v>
          </cell>
          <cell r="B159">
            <v>43508.585162037038</v>
          </cell>
          <cell r="C159">
            <v>43508.586076388892</v>
          </cell>
          <cell r="D159" t="str">
            <v>University of Houston</v>
          </cell>
          <cell r="E159" t="str">
            <v>Public University</v>
          </cell>
          <cell r="F159" t="str">
            <v>Opt-in</v>
          </cell>
          <cell r="G159" t="str">
            <v>Opt-in</v>
          </cell>
          <cell r="H159" t="str">
            <v>Opt-in</v>
          </cell>
          <cell r="I159" t="str">
            <v>N/A</v>
          </cell>
          <cell r="J159" t="str">
            <v>Scott Moore</v>
          </cell>
          <cell r="K159" t="str">
            <v>Director, Scholarships &amp; Financial Aid</v>
          </cell>
          <cell r="L159" t="str">
            <v>samoore4@Central.UH.EDU</v>
          </cell>
          <cell r="M159" t="str">
            <v>832-842-3730</v>
          </cell>
        </row>
        <row r="160">
          <cell r="A160">
            <v>3654</v>
          </cell>
          <cell r="B160">
            <v>43508.606180555558</v>
          </cell>
          <cell r="C160">
            <v>43508.606782407405</v>
          </cell>
          <cell r="D160" t="str">
            <v>University of St. Thomas</v>
          </cell>
          <cell r="E160" t="str">
            <v>Private/Independent Institution</v>
          </cell>
          <cell r="F160" t="str">
            <v>N/A</v>
          </cell>
          <cell r="G160" t="str">
            <v>Opt-in</v>
          </cell>
          <cell r="H160" t="str">
            <v>Opt-in</v>
          </cell>
          <cell r="I160" t="str">
            <v>Opt-in</v>
          </cell>
          <cell r="J160" t="str">
            <v>Lynda McKendree</v>
          </cell>
          <cell r="K160" t="str">
            <v>Dean of Scholarships and Financial Aid</v>
          </cell>
          <cell r="L160" t="str">
            <v>mckendla@stthom.edu</v>
          </cell>
          <cell r="M160" t="str">
            <v>713-525-2151</v>
          </cell>
        </row>
        <row r="161">
          <cell r="A161">
            <v>3639</v>
          </cell>
          <cell r="B161">
            <v>43528</v>
          </cell>
          <cell r="C161">
            <v>43528</v>
          </cell>
          <cell r="D161" t="str">
            <v>Texas A&amp;M University-Kingsville</v>
          </cell>
          <cell r="E161" t="str">
            <v>Public University</v>
          </cell>
          <cell r="F161" t="str">
            <v>Opt-out</v>
          </cell>
          <cell r="G161" t="str">
            <v>Opt-in</v>
          </cell>
          <cell r="H161" t="str">
            <v>Opt-in</v>
          </cell>
          <cell r="I161" t="str">
            <v>N/A</v>
          </cell>
          <cell r="J161" t="str">
            <v>Raul Cavazos</v>
          </cell>
          <cell r="K161" t="str">
            <v>Director of Financial Aid</v>
          </cell>
          <cell r="L161" t="str">
            <v>Raul.Cavazos@tamuk.edu</v>
          </cell>
          <cell r="M161" t="str">
            <v>361-593-5029</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
  <sheetViews>
    <sheetView tabSelected="1" zoomScale="90" zoomScaleNormal="90" workbookViewId="0">
      <selection activeCell="A9" sqref="A9"/>
    </sheetView>
  </sheetViews>
  <sheetFormatPr defaultRowHeight="14.5" x14ac:dyDescent="0.35"/>
  <cols>
    <col min="1" max="1" width="117.08984375" customWidth="1"/>
  </cols>
  <sheetData>
    <row r="1" spans="1:1" x14ac:dyDescent="0.35">
      <c r="A1" s="145" t="s">
        <v>494</v>
      </c>
    </row>
    <row r="2" spans="1:1" ht="29" x14ac:dyDescent="0.35">
      <c r="A2" s="182" t="s">
        <v>491</v>
      </c>
    </row>
    <row r="3" spans="1:1" x14ac:dyDescent="0.35">
      <c r="A3" s="181"/>
    </row>
    <row r="4" spans="1:1" ht="58" x14ac:dyDescent="0.35">
      <c r="A4" s="182" t="s">
        <v>492</v>
      </c>
    </row>
    <row r="5" spans="1:1" x14ac:dyDescent="0.35">
      <c r="A5" s="182"/>
    </row>
    <row r="6" spans="1:1" ht="43.5" x14ac:dyDescent="0.35">
      <c r="A6" s="182" t="s">
        <v>493</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N24"/>
  <sheetViews>
    <sheetView topLeftCell="A16" workbookViewId="0">
      <selection activeCell="E28" sqref="E28"/>
    </sheetView>
  </sheetViews>
  <sheetFormatPr defaultRowHeight="14.5" x14ac:dyDescent="0.35"/>
  <sheetData>
    <row r="2" spans="2:14" x14ac:dyDescent="0.35">
      <c r="N2" s="145"/>
    </row>
    <row r="3" spans="2:14" x14ac:dyDescent="0.35">
      <c r="B3" t="s">
        <v>488</v>
      </c>
    </row>
    <row r="24" spans="13:13" x14ac:dyDescent="0.35">
      <c r="M24" s="104"/>
    </row>
  </sheetData>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FA238"/>
  <sheetViews>
    <sheetView zoomScaleNormal="100" zoomScalePageLayoutView="80" workbookViewId="0">
      <pane xSplit="3" ySplit="6" topLeftCell="I165" activePane="bottomRight" state="frozen"/>
      <selection pane="topRight" activeCell="D1" sqref="D1"/>
      <selection pane="bottomLeft" activeCell="A7" sqref="A7"/>
      <selection pane="bottomRight" activeCell="A2" sqref="A2:C2"/>
    </sheetView>
  </sheetViews>
  <sheetFormatPr defaultColWidth="9.08984375" defaultRowHeight="14" x14ac:dyDescent="0.3"/>
  <cols>
    <col min="1" max="1" width="8.36328125" style="15" customWidth="1"/>
    <col min="2" max="2" width="57" style="22" bestFit="1" customWidth="1"/>
    <col min="3" max="3" width="22.453125" style="22" customWidth="1"/>
    <col min="4" max="5" width="17.90625" style="65" customWidth="1"/>
    <col min="6" max="6" width="17.08984375" style="65" customWidth="1"/>
    <col min="7" max="7" width="20.36328125" style="65" customWidth="1"/>
    <col min="8" max="9" width="18.54296875" style="84" customWidth="1"/>
    <col min="10" max="10" width="19.453125" style="97" customWidth="1"/>
    <col min="11" max="11" width="23.54296875" style="1" customWidth="1"/>
    <col min="12" max="16366" width="9.08984375" style="2"/>
    <col min="16367" max="16367" width="9.08984375" style="7"/>
    <col min="16368" max="16384" width="9.08984375" style="2"/>
  </cols>
  <sheetData>
    <row r="1" spans="1:11 16366:16367" ht="17.5" x14ac:dyDescent="0.3">
      <c r="A1" s="173" t="s">
        <v>445</v>
      </c>
      <c r="B1" s="173"/>
      <c r="C1" s="173"/>
      <c r="D1" s="173"/>
      <c r="E1" s="173"/>
      <c r="F1" s="173"/>
      <c r="G1" s="56"/>
      <c r="H1" s="78"/>
      <c r="I1" s="78"/>
      <c r="J1" s="85"/>
      <c r="XEL1" s="7"/>
      <c r="XEM1" s="2"/>
    </row>
    <row r="2" spans="1:11 16366:16367" ht="17.5" x14ac:dyDescent="0.3">
      <c r="A2" s="146"/>
      <c r="B2" s="147" t="s">
        <v>466</v>
      </c>
      <c r="C2" s="148">
        <v>2750000</v>
      </c>
      <c r="D2" s="144"/>
      <c r="E2" s="144"/>
      <c r="F2" s="144"/>
      <c r="G2" s="56"/>
      <c r="H2" s="78"/>
      <c r="I2" s="78"/>
      <c r="J2" s="85"/>
      <c r="XEL2" s="7"/>
      <c r="XEM2" s="2"/>
    </row>
    <row r="3" spans="1:11 16366:16367" ht="17.5" x14ac:dyDescent="0.3">
      <c r="A3" s="114"/>
      <c r="B3" s="115" t="s">
        <v>467</v>
      </c>
      <c r="C3" s="116">
        <f>2750000-145000</f>
        <v>2605000</v>
      </c>
      <c r="D3" s="107"/>
      <c r="E3" s="107"/>
      <c r="F3" s="107"/>
      <c r="G3" s="56"/>
      <c r="H3" s="78"/>
      <c r="I3" s="78"/>
      <c r="J3" s="85"/>
      <c r="XEL3" s="7"/>
      <c r="XEM3" s="2"/>
    </row>
    <row r="4" spans="1:11 16366:16367" ht="20.25" customHeight="1" x14ac:dyDescent="0.3">
      <c r="A4" s="117"/>
      <c r="B4" s="118" t="s">
        <v>328</v>
      </c>
      <c r="C4" s="118">
        <f>COUNTIF(C8:C165,"*In")</f>
        <v>0</v>
      </c>
      <c r="D4" s="107"/>
      <c r="E4" s="107"/>
      <c r="F4" s="107"/>
      <c r="G4" s="56"/>
      <c r="H4" s="78"/>
      <c r="I4" s="78"/>
      <c r="J4" s="85"/>
      <c r="XEL4" s="7"/>
      <c r="XEM4" s="2"/>
    </row>
    <row r="5" spans="1:11 16366:16367" ht="19" thickBot="1" x14ac:dyDescent="0.5">
      <c r="A5" s="14"/>
      <c r="B5" s="7"/>
      <c r="C5" s="7"/>
      <c r="D5" s="119"/>
      <c r="E5" s="56"/>
      <c r="F5" s="56"/>
      <c r="G5" s="56"/>
      <c r="H5" s="78"/>
      <c r="I5" s="78"/>
      <c r="J5" s="85"/>
      <c r="XEL5" s="7"/>
      <c r="XEM5" s="2"/>
    </row>
    <row r="6" spans="1:11 16366:16367" ht="58.5" thickBot="1" x14ac:dyDescent="0.4">
      <c r="A6" s="108" t="s">
        <v>0</v>
      </c>
      <c r="B6" s="109" t="s">
        <v>327</v>
      </c>
      <c r="C6" s="109" t="s">
        <v>249</v>
      </c>
      <c r="D6" s="110" t="s">
        <v>346</v>
      </c>
      <c r="E6" s="111" t="s">
        <v>347</v>
      </c>
      <c r="F6" s="112" t="s">
        <v>348</v>
      </c>
      <c r="G6" s="110" t="s">
        <v>442</v>
      </c>
      <c r="H6" s="110" t="s">
        <v>274</v>
      </c>
      <c r="I6" s="110" t="s">
        <v>246</v>
      </c>
      <c r="J6" s="113" t="s">
        <v>329</v>
      </c>
      <c r="K6" s="113" t="s">
        <v>349</v>
      </c>
    </row>
    <row r="7" spans="1:11 16366:16367" x14ac:dyDescent="0.3">
      <c r="A7" s="8" t="s">
        <v>1</v>
      </c>
      <c r="B7" s="102"/>
      <c r="C7" s="103"/>
      <c r="D7" s="57"/>
      <c r="E7" s="57"/>
      <c r="F7" s="100"/>
      <c r="G7" s="57"/>
      <c r="H7" s="57"/>
      <c r="I7" s="57"/>
      <c r="J7" s="57"/>
      <c r="K7" s="101"/>
    </row>
    <row r="8" spans="1:11 16366:16367" x14ac:dyDescent="0.3">
      <c r="A8" s="120">
        <v>3541</v>
      </c>
      <c r="B8" s="18" t="s">
        <v>2</v>
      </c>
      <c r="C8" s="47" t="e">
        <f>VLOOKUP(A8,'FY2022 WSMP Opt In Out Survey'!A2:D145,5,FALSE)</f>
        <v>#REF!</v>
      </c>
      <c r="D8" s="68">
        <f t="shared" ref="D8:D43" si="0">IF(IFERROR(SEARCH("In",$C8),0),VLOOKUP(A8,FY20Enrollment,5,FALSE),0)</f>
        <v>0</v>
      </c>
      <c r="E8" s="68">
        <f t="shared" ref="E8:E43" si="1">IF(IFERROR(SEARCH("In",$C8),0),VLOOKUP(A8,FY20Enrollment,4,FALSE),0)</f>
        <v>0</v>
      </c>
      <c r="F8" s="68">
        <f t="shared" ref="F8:F43" si="2">IF(IFERROR(SEARCH("In",$C8),0),VLOOKUP(A8,FY20Enrollment,3,FALSE),0)</f>
        <v>0</v>
      </c>
      <c r="G8" s="68">
        <f>E8+F8</f>
        <v>0</v>
      </c>
      <c r="H8" s="70">
        <f>ROUND(G8*0.5,0)</f>
        <v>0</v>
      </c>
      <c r="I8" s="70">
        <f>D8+H8</f>
        <v>0</v>
      </c>
      <c r="J8" s="86" t="e">
        <f t="shared" ref="J8:J43" si="3">I8/$I$168</f>
        <v>#DIV/0!</v>
      </c>
      <c r="K8" s="23" t="e">
        <f>ROUND($C$3*J8,0)</f>
        <v>#DIV/0!</v>
      </c>
    </row>
    <row r="9" spans="1:11 16366:16367" x14ac:dyDescent="0.3">
      <c r="A9" s="120">
        <v>3581</v>
      </c>
      <c r="B9" s="18" t="s">
        <v>3</v>
      </c>
      <c r="C9" s="47" t="e">
        <f>VLOOKUP(A9,'FY2022 WSMP Opt In Out Survey'!A2:D145,5,FALSE)</f>
        <v>#REF!</v>
      </c>
      <c r="D9" s="68">
        <f t="shared" si="0"/>
        <v>0</v>
      </c>
      <c r="E9" s="68">
        <f t="shared" si="1"/>
        <v>0</v>
      </c>
      <c r="F9" s="68">
        <f t="shared" si="2"/>
        <v>0</v>
      </c>
      <c r="G9" s="68">
        <f t="shared" ref="G9:G43" si="4">E9+F9</f>
        <v>0</v>
      </c>
      <c r="H9" s="70">
        <f t="shared" ref="H9:H43" si="5">ROUND(G9*0.5,0)</f>
        <v>0</v>
      </c>
      <c r="I9" s="70">
        <f t="shared" ref="I9:I43" si="6">D9+H9</f>
        <v>0</v>
      </c>
      <c r="J9" s="86" t="e">
        <f t="shared" si="3"/>
        <v>#DIV/0!</v>
      </c>
      <c r="K9" s="23" t="e">
        <f>ROUND($C$3*J9,0)</f>
        <v>#DIV/0!</v>
      </c>
    </row>
    <row r="10" spans="1:11 16366:16367" x14ac:dyDescent="0.3">
      <c r="A10" s="120">
        <v>3592</v>
      </c>
      <c r="B10" s="18" t="s">
        <v>4</v>
      </c>
      <c r="C10" s="47" t="e">
        <f>VLOOKUP(A10,'FY2022 WSMP Opt In Out Survey'!A2:D145,5,FALSE)</f>
        <v>#REF!</v>
      </c>
      <c r="D10" s="68">
        <f t="shared" si="0"/>
        <v>0</v>
      </c>
      <c r="E10" s="68">
        <f t="shared" si="1"/>
        <v>0</v>
      </c>
      <c r="F10" s="68">
        <f t="shared" si="2"/>
        <v>0</v>
      </c>
      <c r="G10" s="68">
        <f t="shared" si="4"/>
        <v>0</v>
      </c>
      <c r="H10" s="70">
        <f t="shared" si="5"/>
        <v>0</v>
      </c>
      <c r="I10" s="70">
        <f t="shared" si="6"/>
        <v>0</v>
      </c>
      <c r="J10" s="86" t="e">
        <f t="shared" si="3"/>
        <v>#DIV/0!</v>
      </c>
      <c r="K10" s="23" t="e">
        <f>ROUND($C$3*J10,0)</f>
        <v>#DIV/0!</v>
      </c>
    </row>
    <row r="11" spans="1:11 16366:16367" x14ac:dyDescent="0.3">
      <c r="A11" s="120">
        <v>3630</v>
      </c>
      <c r="B11" s="18" t="s">
        <v>5</v>
      </c>
      <c r="C11" s="47" t="e">
        <f>VLOOKUP(A11,'FY2022 WSMP Opt In Out Survey'!A2:D145,5,FALSE)</f>
        <v>#REF!</v>
      </c>
      <c r="D11" s="68">
        <f t="shared" si="0"/>
        <v>0</v>
      </c>
      <c r="E11" s="68">
        <f t="shared" si="1"/>
        <v>0</v>
      </c>
      <c r="F11" s="68">
        <f t="shared" si="2"/>
        <v>0</v>
      </c>
      <c r="G11" s="68">
        <f t="shared" si="4"/>
        <v>0</v>
      </c>
      <c r="H11" s="70">
        <f t="shared" si="5"/>
        <v>0</v>
      </c>
      <c r="I11" s="70">
        <f t="shared" si="6"/>
        <v>0</v>
      </c>
      <c r="J11" s="86" t="e">
        <f t="shared" si="3"/>
        <v>#DIV/0!</v>
      </c>
      <c r="K11" s="23" t="e">
        <f>ROUND($C$3*J11,0)</f>
        <v>#DIV/0!</v>
      </c>
    </row>
    <row r="12" spans="1:11 16366:16367" x14ac:dyDescent="0.3">
      <c r="A12" s="120">
        <v>3606</v>
      </c>
      <c r="B12" s="18" t="s">
        <v>6</v>
      </c>
      <c r="C12" s="47" t="e">
        <f>VLOOKUP(A12,'FY2022 WSMP Opt In Out Survey'!A2:D145,5,FALSE)</f>
        <v>#REF!</v>
      </c>
      <c r="D12" s="68">
        <f t="shared" si="0"/>
        <v>0</v>
      </c>
      <c r="E12" s="68">
        <f t="shared" si="1"/>
        <v>0</v>
      </c>
      <c r="F12" s="68">
        <f t="shared" si="2"/>
        <v>0</v>
      </c>
      <c r="G12" s="68">
        <f t="shared" si="4"/>
        <v>0</v>
      </c>
      <c r="H12" s="70">
        <f>ROUND(G12*0.5,0)</f>
        <v>0</v>
      </c>
      <c r="I12" s="70">
        <f t="shared" si="6"/>
        <v>0</v>
      </c>
      <c r="J12" s="86" t="e">
        <f t="shared" si="3"/>
        <v>#DIV/0!</v>
      </c>
      <c r="K12" s="23" t="e">
        <f>ROUND($C$3*J12,0)</f>
        <v>#DIV/0!</v>
      </c>
    </row>
    <row r="13" spans="1:11 16366:16367" x14ac:dyDescent="0.3">
      <c r="A13" s="120">
        <v>3624</v>
      </c>
      <c r="B13" s="18" t="s">
        <v>7</v>
      </c>
      <c r="C13" s="47" t="e">
        <f>VLOOKUP(A13,'FY2022 WSMP Opt In Out Survey'!A2:D145,5,FALSE)</f>
        <v>#REF!</v>
      </c>
      <c r="D13" s="68">
        <f t="shared" si="0"/>
        <v>0</v>
      </c>
      <c r="E13" s="68">
        <f t="shared" si="1"/>
        <v>0</v>
      </c>
      <c r="F13" s="68">
        <f t="shared" si="2"/>
        <v>0</v>
      </c>
      <c r="G13" s="68">
        <f t="shared" si="4"/>
        <v>0</v>
      </c>
      <c r="H13" s="70">
        <f t="shared" si="5"/>
        <v>0</v>
      </c>
      <c r="I13" s="70">
        <f t="shared" si="6"/>
        <v>0</v>
      </c>
      <c r="J13" s="86" t="e">
        <f t="shared" si="3"/>
        <v>#DIV/0!</v>
      </c>
      <c r="K13" s="23" t="e">
        <f>ROUND($C$3*J13,0)</f>
        <v>#DIV/0!</v>
      </c>
    </row>
    <row r="14" spans="1:11 16366:16367" x14ac:dyDescent="0.3">
      <c r="A14" s="120">
        <v>3625</v>
      </c>
      <c r="B14" s="18" t="s">
        <v>8</v>
      </c>
      <c r="C14" s="47" t="e">
        <f>VLOOKUP(A14,'FY2022 WSMP Opt In Out Survey'!A2:D145,5,FALSE)</f>
        <v>#REF!</v>
      </c>
      <c r="D14" s="68">
        <f t="shared" si="0"/>
        <v>0</v>
      </c>
      <c r="E14" s="68">
        <f t="shared" si="1"/>
        <v>0</v>
      </c>
      <c r="F14" s="68">
        <f t="shared" si="2"/>
        <v>0</v>
      </c>
      <c r="G14" s="68">
        <f t="shared" si="4"/>
        <v>0</v>
      </c>
      <c r="H14" s="70">
        <f t="shared" si="5"/>
        <v>0</v>
      </c>
      <c r="I14" s="70">
        <f t="shared" si="6"/>
        <v>0</v>
      </c>
      <c r="J14" s="86" t="e">
        <f t="shared" si="3"/>
        <v>#DIV/0!</v>
      </c>
      <c r="K14" s="23" t="e">
        <f>ROUND($C$3*J14,0)</f>
        <v>#DIV/0!</v>
      </c>
    </row>
    <row r="15" spans="1:11 16366:16367" x14ac:dyDescent="0.3">
      <c r="A15" s="120">
        <v>3631</v>
      </c>
      <c r="B15" s="18" t="s">
        <v>9</v>
      </c>
      <c r="C15" s="47" t="e">
        <f>VLOOKUP(A15,'FY2022 WSMP Opt In Out Survey'!A2:D145,5,FALSE)</f>
        <v>#REF!</v>
      </c>
      <c r="D15" s="68">
        <f t="shared" si="0"/>
        <v>0</v>
      </c>
      <c r="E15" s="68">
        <f t="shared" si="1"/>
        <v>0</v>
      </c>
      <c r="F15" s="68">
        <f t="shared" si="2"/>
        <v>0</v>
      </c>
      <c r="G15" s="68">
        <f t="shared" si="4"/>
        <v>0</v>
      </c>
      <c r="H15" s="70">
        <f t="shared" si="5"/>
        <v>0</v>
      </c>
      <c r="I15" s="70">
        <f t="shared" si="6"/>
        <v>0</v>
      </c>
      <c r="J15" s="86" t="e">
        <f t="shared" si="3"/>
        <v>#DIV/0!</v>
      </c>
      <c r="K15" s="23" t="e">
        <f>ROUND($C$3*J15,0)</f>
        <v>#DIV/0!</v>
      </c>
    </row>
    <row r="16" spans="1:11 16366:16367" x14ac:dyDescent="0.3">
      <c r="A16" s="120">
        <v>9651</v>
      </c>
      <c r="B16" s="18" t="s">
        <v>10</v>
      </c>
      <c r="C16" s="47" t="e">
        <f>VLOOKUP(A16,'FY2022 WSMP Opt In Out Survey'!A2:D145,5,FALSE)</f>
        <v>#REF!</v>
      </c>
      <c r="D16" s="68">
        <f t="shared" si="0"/>
        <v>0</v>
      </c>
      <c r="E16" s="68">
        <f t="shared" si="1"/>
        <v>0</v>
      </c>
      <c r="F16" s="68">
        <f t="shared" si="2"/>
        <v>0</v>
      </c>
      <c r="G16" s="68">
        <f t="shared" si="4"/>
        <v>0</v>
      </c>
      <c r="H16" s="70">
        <f t="shared" si="5"/>
        <v>0</v>
      </c>
      <c r="I16" s="70">
        <f t="shared" si="6"/>
        <v>0</v>
      </c>
      <c r="J16" s="86" t="e">
        <f t="shared" si="3"/>
        <v>#DIV/0!</v>
      </c>
      <c r="K16" s="23" t="e">
        <f>ROUND($C$3*J16,0)</f>
        <v>#DIV/0!</v>
      </c>
    </row>
    <row r="17" spans="1:11 16367:16367" x14ac:dyDescent="0.3">
      <c r="A17" s="120">
        <v>3632</v>
      </c>
      <c r="B17" s="18" t="s">
        <v>11</v>
      </c>
      <c r="C17" s="47" t="e">
        <f>VLOOKUP(A17,'FY2022 WSMP Opt In Out Survey'!A2:D145,5,FALSE)</f>
        <v>#REF!</v>
      </c>
      <c r="D17" s="68">
        <f t="shared" si="0"/>
        <v>0</v>
      </c>
      <c r="E17" s="68">
        <f t="shared" si="1"/>
        <v>0</v>
      </c>
      <c r="F17" s="68">
        <f t="shared" si="2"/>
        <v>0</v>
      </c>
      <c r="G17" s="68">
        <f t="shared" si="4"/>
        <v>0</v>
      </c>
      <c r="H17" s="70">
        <f t="shared" si="5"/>
        <v>0</v>
      </c>
      <c r="I17" s="70">
        <f t="shared" si="6"/>
        <v>0</v>
      </c>
      <c r="J17" s="86" t="e">
        <f t="shared" si="3"/>
        <v>#DIV/0!</v>
      </c>
      <c r="K17" s="23" t="e">
        <f>ROUND($C$3*J17,0)</f>
        <v>#DIV/0!</v>
      </c>
    </row>
    <row r="18" spans="1:11 16367:16367" x14ac:dyDescent="0.3">
      <c r="A18" s="120">
        <v>10298</v>
      </c>
      <c r="B18" s="18" t="s">
        <v>12</v>
      </c>
      <c r="C18" s="47" t="e">
        <f>VLOOKUP(A18,'FY2022 WSMP Opt In Out Survey'!A2:D145,5,FALSE)</f>
        <v>#REF!</v>
      </c>
      <c r="D18" s="68">
        <f t="shared" si="0"/>
        <v>0</v>
      </c>
      <c r="E18" s="68">
        <f t="shared" si="1"/>
        <v>0</v>
      </c>
      <c r="F18" s="68">
        <f t="shared" si="2"/>
        <v>0</v>
      </c>
      <c r="G18" s="68">
        <f t="shared" si="4"/>
        <v>0</v>
      </c>
      <c r="H18" s="70">
        <f t="shared" si="5"/>
        <v>0</v>
      </c>
      <c r="I18" s="70">
        <f t="shared" si="6"/>
        <v>0</v>
      </c>
      <c r="J18" s="86" t="e">
        <f t="shared" si="3"/>
        <v>#DIV/0!</v>
      </c>
      <c r="K18" s="23" t="e">
        <f>ROUND($C$3*J18,0)</f>
        <v>#DIV/0!</v>
      </c>
    </row>
    <row r="19" spans="1:11 16367:16367" s="3" customFormat="1" x14ac:dyDescent="0.3">
      <c r="A19" s="120">
        <v>42295</v>
      </c>
      <c r="B19" s="25" t="s">
        <v>250</v>
      </c>
      <c r="C19" s="47" t="e">
        <f>VLOOKUP(A19,'FY2022 WSMP Opt In Out Survey'!A2:D145,5,FALSE)</f>
        <v>#REF!</v>
      </c>
      <c r="D19" s="68">
        <f t="shared" si="0"/>
        <v>0</v>
      </c>
      <c r="E19" s="68">
        <f t="shared" si="1"/>
        <v>0</v>
      </c>
      <c r="F19" s="68">
        <f t="shared" si="2"/>
        <v>0</v>
      </c>
      <c r="G19" s="70">
        <f t="shared" si="4"/>
        <v>0</v>
      </c>
      <c r="H19" s="70">
        <f t="shared" si="5"/>
        <v>0</v>
      </c>
      <c r="I19" s="70">
        <f t="shared" si="6"/>
        <v>0</v>
      </c>
      <c r="J19" s="86" t="e">
        <f t="shared" si="3"/>
        <v>#DIV/0!</v>
      </c>
      <c r="K19" s="23" t="e">
        <f>ROUND($C$3*J19,0)</f>
        <v>#DIV/0!</v>
      </c>
      <c r="XEM19" s="38"/>
    </row>
    <row r="20" spans="1:11 16367:16367" x14ac:dyDescent="0.3">
      <c r="A20" s="120">
        <v>3565</v>
      </c>
      <c r="B20" s="18" t="s">
        <v>13</v>
      </c>
      <c r="C20" s="47" t="e">
        <f>VLOOKUP(A20,'FY2022 WSMP Opt In Out Survey'!A2:D145,5,FALSE)</f>
        <v>#REF!</v>
      </c>
      <c r="D20" s="68">
        <f t="shared" si="0"/>
        <v>0</v>
      </c>
      <c r="E20" s="68">
        <f t="shared" si="1"/>
        <v>0</v>
      </c>
      <c r="F20" s="68">
        <f t="shared" si="2"/>
        <v>0</v>
      </c>
      <c r="G20" s="68">
        <f t="shared" si="4"/>
        <v>0</v>
      </c>
      <c r="H20" s="70">
        <f t="shared" si="5"/>
        <v>0</v>
      </c>
      <c r="I20" s="70">
        <f t="shared" si="6"/>
        <v>0</v>
      </c>
      <c r="J20" s="86" t="e">
        <f t="shared" si="3"/>
        <v>#DIV/0!</v>
      </c>
      <c r="K20" s="23" t="e">
        <f>ROUND($C$3*J20,0)</f>
        <v>#DIV/0!</v>
      </c>
    </row>
    <row r="21" spans="1:11 16367:16367" x14ac:dyDescent="0.3">
      <c r="A21" s="120">
        <v>11161</v>
      </c>
      <c r="B21" s="18" t="s">
        <v>14</v>
      </c>
      <c r="C21" s="47" t="e">
        <f>VLOOKUP(A21,'FY2022 WSMP Opt In Out Survey'!A2:D145,5,FALSE)</f>
        <v>#REF!</v>
      </c>
      <c r="D21" s="68">
        <f t="shared" si="0"/>
        <v>0</v>
      </c>
      <c r="E21" s="68">
        <f t="shared" si="1"/>
        <v>0</v>
      </c>
      <c r="F21" s="68">
        <f t="shared" si="2"/>
        <v>0</v>
      </c>
      <c r="G21" s="68">
        <f t="shared" si="4"/>
        <v>0</v>
      </c>
      <c r="H21" s="70">
        <f t="shared" si="5"/>
        <v>0</v>
      </c>
      <c r="I21" s="70">
        <f t="shared" si="6"/>
        <v>0</v>
      </c>
      <c r="J21" s="86" t="e">
        <f t="shared" si="3"/>
        <v>#DIV/0!</v>
      </c>
      <c r="K21" s="23" t="e">
        <f>ROUND($C$3*J21,0)</f>
        <v>#DIV/0!</v>
      </c>
    </row>
    <row r="22" spans="1:11 16367:16367" x14ac:dyDescent="0.3">
      <c r="A22" s="120">
        <v>3639</v>
      </c>
      <c r="B22" s="18" t="s">
        <v>15</v>
      </c>
      <c r="C22" s="47" t="e">
        <f>VLOOKUP(A22,'FY2022 WSMP Opt In Out Survey'!A2:D145,5,FALSE)</f>
        <v>#REF!</v>
      </c>
      <c r="D22" s="68">
        <f t="shared" si="0"/>
        <v>0</v>
      </c>
      <c r="E22" s="68">
        <f t="shared" si="1"/>
        <v>0</v>
      </c>
      <c r="F22" s="68">
        <f t="shared" si="2"/>
        <v>0</v>
      </c>
      <c r="G22" s="68">
        <f t="shared" si="4"/>
        <v>0</v>
      </c>
      <c r="H22" s="70">
        <f t="shared" si="5"/>
        <v>0</v>
      </c>
      <c r="I22" s="70">
        <f t="shared" si="6"/>
        <v>0</v>
      </c>
      <c r="J22" s="86" t="e">
        <f t="shared" si="3"/>
        <v>#DIV/0!</v>
      </c>
      <c r="K22" s="23" t="e">
        <f>ROUND($C$3*J22,0)</f>
        <v>#DIV/0!</v>
      </c>
    </row>
    <row r="23" spans="1:11 16367:16367" s="3" customFormat="1" x14ac:dyDescent="0.3">
      <c r="A23" s="120">
        <v>29269</v>
      </c>
      <c r="B23" s="51" t="s">
        <v>251</v>
      </c>
      <c r="C23" s="47" t="e">
        <f>VLOOKUP(A23,'FY2022 WSMP Opt In Out Survey'!A2:D145,5,FALSE)</f>
        <v>#REF!</v>
      </c>
      <c r="D23" s="68">
        <f t="shared" si="0"/>
        <v>0</v>
      </c>
      <c r="E23" s="68">
        <f t="shared" si="1"/>
        <v>0</v>
      </c>
      <c r="F23" s="68">
        <f t="shared" si="2"/>
        <v>0</v>
      </c>
      <c r="G23" s="70">
        <f t="shared" si="4"/>
        <v>0</v>
      </c>
      <c r="H23" s="70">
        <f t="shared" si="5"/>
        <v>0</v>
      </c>
      <c r="I23" s="70">
        <f t="shared" si="6"/>
        <v>0</v>
      </c>
      <c r="J23" s="86" t="e">
        <f t="shared" si="3"/>
        <v>#DIV/0!</v>
      </c>
      <c r="K23" s="23" t="e">
        <f>ROUND($C$3*J23,0)</f>
        <v>#DIV/0!</v>
      </c>
      <c r="XEM23" s="38"/>
    </row>
    <row r="24" spans="1:11 16367:16367" x14ac:dyDescent="0.3">
      <c r="A24" s="120">
        <v>42485</v>
      </c>
      <c r="B24" s="18" t="s">
        <v>108</v>
      </c>
      <c r="C24" s="47" t="e">
        <f>VLOOKUP(A24,'FY2022 WSMP Opt In Out Survey'!A2:D145,5,FALSE)</f>
        <v>#REF!</v>
      </c>
      <c r="D24" s="68">
        <f t="shared" si="0"/>
        <v>0</v>
      </c>
      <c r="E24" s="68">
        <f t="shared" si="1"/>
        <v>0</v>
      </c>
      <c r="F24" s="68">
        <f t="shared" si="2"/>
        <v>0</v>
      </c>
      <c r="G24" s="68">
        <f t="shared" si="4"/>
        <v>0</v>
      </c>
      <c r="H24" s="70">
        <f t="shared" si="5"/>
        <v>0</v>
      </c>
      <c r="I24" s="70">
        <f t="shared" si="6"/>
        <v>0</v>
      </c>
      <c r="J24" s="86" t="e">
        <f t="shared" si="3"/>
        <v>#DIV/0!</v>
      </c>
      <c r="K24" s="23" t="e">
        <f>ROUND($C$3*J24,0)</f>
        <v>#DIV/0!</v>
      </c>
    </row>
    <row r="25" spans="1:11 16367:16367" x14ac:dyDescent="0.3">
      <c r="A25" s="120">
        <v>3642</v>
      </c>
      <c r="B25" s="18" t="s">
        <v>16</v>
      </c>
      <c r="C25" s="47" t="e">
        <f>VLOOKUP(A25,'FY2022 WSMP Opt In Out Survey'!A2:D145,5,FALSE)</f>
        <v>#REF!</v>
      </c>
      <c r="D25" s="68">
        <f t="shared" si="0"/>
        <v>0</v>
      </c>
      <c r="E25" s="68">
        <f t="shared" si="1"/>
        <v>0</v>
      </c>
      <c r="F25" s="68">
        <f t="shared" si="2"/>
        <v>0</v>
      </c>
      <c r="G25" s="68">
        <f t="shared" si="4"/>
        <v>0</v>
      </c>
      <c r="H25" s="70">
        <f t="shared" si="5"/>
        <v>0</v>
      </c>
      <c r="I25" s="70">
        <f t="shared" si="6"/>
        <v>0</v>
      </c>
      <c r="J25" s="86" t="e">
        <f t="shared" si="3"/>
        <v>#DIV/0!</v>
      </c>
      <c r="K25" s="23" t="e">
        <f>ROUND($C$3*J25,0)</f>
        <v>#DIV/0!</v>
      </c>
    </row>
    <row r="26" spans="1:11 16367:16367" s="3" customFormat="1" x14ac:dyDescent="0.3">
      <c r="A26" s="120">
        <v>3615</v>
      </c>
      <c r="B26" s="25" t="s">
        <v>319</v>
      </c>
      <c r="C26" s="47" t="e">
        <f>VLOOKUP(A26,'FY2022 WSMP Opt In Out Survey'!A2:D145,5,FALSE)</f>
        <v>#REF!</v>
      </c>
      <c r="D26" s="70">
        <f t="shared" si="0"/>
        <v>0</v>
      </c>
      <c r="E26" s="70">
        <f t="shared" si="1"/>
        <v>0</v>
      </c>
      <c r="F26" s="70">
        <f t="shared" si="2"/>
        <v>0</v>
      </c>
      <c r="G26" s="70">
        <f t="shared" si="4"/>
        <v>0</v>
      </c>
      <c r="H26" s="70">
        <f t="shared" si="5"/>
        <v>0</v>
      </c>
      <c r="I26" s="70">
        <f t="shared" si="6"/>
        <v>0</v>
      </c>
      <c r="J26" s="86" t="e">
        <f t="shared" si="3"/>
        <v>#DIV/0!</v>
      </c>
      <c r="K26" s="106" t="e">
        <f>ROUND($C$3*J26,0)</f>
        <v>#DIV/0!</v>
      </c>
      <c r="XEM26" s="38"/>
    </row>
    <row r="27" spans="1:11 16367:16367" x14ac:dyDescent="0.3">
      <c r="A27" s="120">
        <v>3644</v>
      </c>
      <c r="B27" s="18" t="s">
        <v>17</v>
      </c>
      <c r="C27" s="47" t="e">
        <f>VLOOKUP(A27,'FY2022 WSMP Opt In Out Survey'!A2:D145,5,FALSE)</f>
        <v>#REF!</v>
      </c>
      <c r="D27" s="68">
        <f t="shared" si="0"/>
        <v>0</v>
      </c>
      <c r="E27" s="68">
        <f t="shared" si="1"/>
        <v>0</v>
      </c>
      <c r="F27" s="68">
        <f t="shared" si="2"/>
        <v>0</v>
      </c>
      <c r="G27" s="68">
        <f t="shared" si="4"/>
        <v>0</v>
      </c>
      <c r="H27" s="70">
        <f t="shared" si="5"/>
        <v>0</v>
      </c>
      <c r="I27" s="70">
        <f t="shared" si="6"/>
        <v>0</v>
      </c>
      <c r="J27" s="86" t="e">
        <f t="shared" si="3"/>
        <v>#DIV/0!</v>
      </c>
      <c r="K27" s="23" t="e">
        <f>ROUND($C$3*J27,0)</f>
        <v>#DIV/0!</v>
      </c>
    </row>
    <row r="28" spans="1:11 16367:16367" x14ac:dyDescent="0.3">
      <c r="A28" s="120">
        <v>3646</v>
      </c>
      <c r="B28" s="25" t="s">
        <v>18</v>
      </c>
      <c r="C28" s="47" t="e">
        <f>VLOOKUP(A28,'FY2022 WSMP Opt In Out Survey'!A2:D145,5,FALSE)</f>
        <v>#REF!</v>
      </c>
      <c r="D28" s="68">
        <f t="shared" si="0"/>
        <v>0</v>
      </c>
      <c r="E28" s="68">
        <f t="shared" si="1"/>
        <v>0</v>
      </c>
      <c r="F28" s="68">
        <f t="shared" si="2"/>
        <v>0</v>
      </c>
      <c r="G28" s="68">
        <f t="shared" si="4"/>
        <v>0</v>
      </c>
      <c r="H28" s="70">
        <f t="shared" si="5"/>
        <v>0</v>
      </c>
      <c r="I28" s="70">
        <f t="shared" si="6"/>
        <v>0</v>
      </c>
      <c r="J28" s="86" t="e">
        <f t="shared" si="3"/>
        <v>#DIV/0!</v>
      </c>
      <c r="K28" s="23" t="e">
        <f>ROUND($C$3*J28,0)</f>
        <v>#DIV/0!</v>
      </c>
    </row>
    <row r="29" spans="1:11 16367:16367" x14ac:dyDescent="0.3">
      <c r="A29" s="120">
        <v>3656</v>
      </c>
      <c r="B29" s="18" t="s">
        <v>19</v>
      </c>
      <c r="C29" s="47" t="e">
        <f>VLOOKUP(A29,'FY2022 WSMP Opt In Out Survey'!A2:D145,5,FALSE)</f>
        <v>#REF!</v>
      </c>
      <c r="D29" s="68">
        <f t="shared" si="0"/>
        <v>0</v>
      </c>
      <c r="E29" s="68">
        <f t="shared" si="1"/>
        <v>0</v>
      </c>
      <c r="F29" s="68">
        <f t="shared" si="2"/>
        <v>0</v>
      </c>
      <c r="G29" s="68">
        <f t="shared" si="4"/>
        <v>0</v>
      </c>
      <c r="H29" s="70">
        <f t="shared" si="5"/>
        <v>0</v>
      </c>
      <c r="I29" s="70">
        <f t="shared" si="6"/>
        <v>0</v>
      </c>
      <c r="J29" s="86" t="e">
        <f t="shared" si="3"/>
        <v>#DIV/0!</v>
      </c>
      <c r="K29" s="23" t="e">
        <f>ROUND($C$3*J29,0)</f>
        <v>#DIV/0!</v>
      </c>
    </row>
    <row r="30" spans="1:11 16367:16367" x14ac:dyDescent="0.3">
      <c r="A30" s="120">
        <v>3658</v>
      </c>
      <c r="B30" s="18" t="s">
        <v>20</v>
      </c>
      <c r="C30" s="47" t="e">
        <f>VLOOKUP(A30,'FY2022 WSMP Opt In Out Survey'!A2:D145,5,FALSE)</f>
        <v>#REF!</v>
      </c>
      <c r="D30" s="68">
        <f t="shared" si="0"/>
        <v>0</v>
      </c>
      <c r="E30" s="68">
        <f t="shared" si="1"/>
        <v>0</v>
      </c>
      <c r="F30" s="68">
        <f t="shared" si="2"/>
        <v>0</v>
      </c>
      <c r="G30" s="68">
        <f t="shared" si="4"/>
        <v>0</v>
      </c>
      <c r="H30" s="70">
        <f t="shared" si="5"/>
        <v>0</v>
      </c>
      <c r="I30" s="70">
        <f t="shared" si="6"/>
        <v>0</v>
      </c>
      <c r="J30" s="86" t="e">
        <f t="shared" si="3"/>
        <v>#DIV/0!</v>
      </c>
      <c r="K30" s="23" t="e">
        <f>ROUND($C$3*J30,0)</f>
        <v>#DIV/0!</v>
      </c>
    </row>
    <row r="31" spans="1:11 16367:16367" x14ac:dyDescent="0.3">
      <c r="A31" s="120">
        <v>9741</v>
      </c>
      <c r="B31" s="18" t="s">
        <v>21</v>
      </c>
      <c r="C31" s="47" t="e">
        <f>VLOOKUP(A31,'FY2022 WSMP Opt In Out Survey'!A2:D145,5,FALSE)</f>
        <v>#REF!</v>
      </c>
      <c r="D31" s="68">
        <f t="shared" si="0"/>
        <v>0</v>
      </c>
      <c r="E31" s="68">
        <f t="shared" si="1"/>
        <v>0</v>
      </c>
      <c r="F31" s="68">
        <f t="shared" si="2"/>
        <v>0</v>
      </c>
      <c r="G31" s="68">
        <f t="shared" si="4"/>
        <v>0</v>
      </c>
      <c r="H31" s="70">
        <f t="shared" si="5"/>
        <v>0</v>
      </c>
      <c r="I31" s="70">
        <f t="shared" si="6"/>
        <v>0</v>
      </c>
      <c r="J31" s="86" t="e">
        <f t="shared" si="3"/>
        <v>#DIV/0!</v>
      </c>
      <c r="K31" s="23" t="e">
        <f>ROUND($C$3*J31,0)</f>
        <v>#DIV/0!</v>
      </c>
    </row>
    <row r="32" spans="1:11 16367:16367" x14ac:dyDescent="0.3">
      <c r="A32" s="120">
        <v>3661</v>
      </c>
      <c r="B32" s="18" t="s">
        <v>22</v>
      </c>
      <c r="C32" s="47" t="e">
        <f>VLOOKUP(A32,'FY2022 WSMP Opt In Out Survey'!A2:D145,5,FALSE)</f>
        <v>#REF!</v>
      </c>
      <c r="D32" s="68">
        <f t="shared" si="0"/>
        <v>0</v>
      </c>
      <c r="E32" s="68">
        <f t="shared" si="1"/>
        <v>0</v>
      </c>
      <c r="F32" s="68">
        <f t="shared" si="2"/>
        <v>0</v>
      </c>
      <c r="G32" s="68">
        <f t="shared" si="4"/>
        <v>0</v>
      </c>
      <c r="H32" s="70">
        <f t="shared" si="5"/>
        <v>0</v>
      </c>
      <c r="I32" s="70">
        <f t="shared" si="6"/>
        <v>0</v>
      </c>
      <c r="J32" s="86" t="e">
        <f t="shared" si="3"/>
        <v>#DIV/0!</v>
      </c>
      <c r="K32" s="23" t="e">
        <f>ROUND($C$3*J32,0)</f>
        <v>#DIV/0!</v>
      </c>
    </row>
    <row r="33" spans="1:11 16367:16367" x14ac:dyDescent="0.3">
      <c r="A33" s="120">
        <v>10115</v>
      </c>
      <c r="B33" s="18" t="s">
        <v>23</v>
      </c>
      <c r="C33" s="47" t="e">
        <f>VLOOKUP(A33,'FY2022 WSMP Opt In Out Survey'!A2:D145,5,FALSE)</f>
        <v>#REF!</v>
      </c>
      <c r="D33" s="68">
        <f t="shared" si="0"/>
        <v>0</v>
      </c>
      <c r="E33" s="68">
        <f t="shared" si="1"/>
        <v>0</v>
      </c>
      <c r="F33" s="68">
        <f t="shared" si="2"/>
        <v>0</v>
      </c>
      <c r="G33" s="68">
        <f t="shared" si="4"/>
        <v>0</v>
      </c>
      <c r="H33" s="70">
        <f t="shared" si="5"/>
        <v>0</v>
      </c>
      <c r="I33" s="70">
        <f t="shared" si="6"/>
        <v>0</v>
      </c>
      <c r="J33" s="86" t="e">
        <f t="shared" si="3"/>
        <v>#DIV/0!</v>
      </c>
      <c r="K33" s="23" t="e">
        <f>ROUND($C$3*J33,0)</f>
        <v>#DIV/0!</v>
      </c>
    </row>
    <row r="34" spans="1:11 16367:16367" x14ac:dyDescent="0.3">
      <c r="A34" s="120">
        <v>11163</v>
      </c>
      <c r="B34" s="18" t="s">
        <v>24</v>
      </c>
      <c r="C34" s="47" t="e">
        <f>VLOOKUP(A34,'FY2022 WSMP Opt In Out Survey'!A2:D145,5,FALSE)</f>
        <v>#REF!</v>
      </c>
      <c r="D34" s="68">
        <f t="shared" si="0"/>
        <v>0</v>
      </c>
      <c r="E34" s="68">
        <f t="shared" si="1"/>
        <v>0</v>
      </c>
      <c r="F34" s="68">
        <f t="shared" si="2"/>
        <v>0</v>
      </c>
      <c r="G34" s="68">
        <f t="shared" si="4"/>
        <v>0</v>
      </c>
      <c r="H34" s="70">
        <f t="shared" si="5"/>
        <v>0</v>
      </c>
      <c r="I34" s="70">
        <f t="shared" si="6"/>
        <v>0</v>
      </c>
      <c r="J34" s="86" t="e">
        <f t="shared" si="3"/>
        <v>#DIV/0!</v>
      </c>
      <c r="K34" s="23" t="e">
        <f>ROUND($C$3*J34,0)</f>
        <v>#DIV/0!</v>
      </c>
    </row>
    <row r="35" spans="1:11 16367:16367" x14ac:dyDescent="0.3">
      <c r="A35" s="120">
        <v>9930</v>
      </c>
      <c r="B35" s="18" t="s">
        <v>447</v>
      </c>
      <c r="C35" s="47" t="e">
        <f>VLOOKUP(A35,'FY2022 WSMP Opt In Out Survey'!A2:D145,5,FALSE)</f>
        <v>#REF!</v>
      </c>
      <c r="D35" s="68">
        <f t="shared" si="0"/>
        <v>0</v>
      </c>
      <c r="E35" s="68">
        <f t="shared" si="1"/>
        <v>0</v>
      </c>
      <c r="F35" s="68">
        <f t="shared" si="2"/>
        <v>0</v>
      </c>
      <c r="G35" s="68">
        <f t="shared" si="4"/>
        <v>0</v>
      </c>
      <c r="H35" s="70">
        <f t="shared" si="5"/>
        <v>0</v>
      </c>
      <c r="I35" s="70">
        <f t="shared" si="6"/>
        <v>0</v>
      </c>
      <c r="J35" s="86" t="e">
        <f t="shared" si="3"/>
        <v>#DIV/0!</v>
      </c>
      <c r="K35" s="23" t="e">
        <f>ROUND($C$3*J35,0)</f>
        <v>#DIV/0!</v>
      </c>
    </row>
    <row r="36" spans="1:11 16367:16367" x14ac:dyDescent="0.3">
      <c r="A36" s="120">
        <v>3652</v>
      </c>
      <c r="B36" s="18" t="s">
        <v>25</v>
      </c>
      <c r="C36" s="47" t="e">
        <f>VLOOKUP(A36,'FY2022 WSMP Opt In Out Survey'!A2:D145,5,FALSE)</f>
        <v>#REF!</v>
      </c>
      <c r="D36" s="68">
        <f t="shared" si="0"/>
        <v>0</v>
      </c>
      <c r="E36" s="68">
        <f t="shared" si="1"/>
        <v>0</v>
      </c>
      <c r="F36" s="68">
        <f t="shared" si="2"/>
        <v>0</v>
      </c>
      <c r="G36" s="68">
        <f t="shared" si="4"/>
        <v>0</v>
      </c>
      <c r="H36" s="70">
        <f t="shared" si="5"/>
        <v>0</v>
      </c>
      <c r="I36" s="70">
        <f t="shared" si="6"/>
        <v>0</v>
      </c>
      <c r="J36" s="86" t="e">
        <f t="shared" si="3"/>
        <v>#DIV/0!</v>
      </c>
      <c r="K36" s="23" t="e">
        <f>ROUND($C$3*J36,0)</f>
        <v>#DIV/0!</v>
      </c>
    </row>
    <row r="37" spans="1:11 16367:16367" x14ac:dyDescent="0.3">
      <c r="A37" s="120">
        <v>11711</v>
      </c>
      <c r="B37" s="18" t="s">
        <v>26</v>
      </c>
      <c r="C37" s="47" t="e">
        <f>VLOOKUP(A37,'FY2022 WSMP Opt In Out Survey'!A2:D145,5,FALSE)</f>
        <v>#REF!</v>
      </c>
      <c r="D37" s="68">
        <f t="shared" si="0"/>
        <v>0</v>
      </c>
      <c r="E37" s="68">
        <f t="shared" si="1"/>
        <v>0</v>
      </c>
      <c r="F37" s="68">
        <f t="shared" si="2"/>
        <v>0</v>
      </c>
      <c r="G37" s="68">
        <f t="shared" si="4"/>
        <v>0</v>
      </c>
      <c r="H37" s="70">
        <f t="shared" si="5"/>
        <v>0</v>
      </c>
      <c r="I37" s="70">
        <f t="shared" si="6"/>
        <v>0</v>
      </c>
      <c r="J37" s="86" t="e">
        <f t="shared" si="3"/>
        <v>#DIV/0!</v>
      </c>
      <c r="K37" s="23" t="e">
        <f>ROUND($C$3*J37,0)</f>
        <v>#DIV/0!</v>
      </c>
    </row>
    <row r="38" spans="1:11 16367:16367" x14ac:dyDescent="0.3">
      <c r="A38" s="120">
        <v>12826</v>
      </c>
      <c r="B38" s="18" t="s">
        <v>27</v>
      </c>
      <c r="C38" s="47" t="e">
        <f>VLOOKUP(A38,'FY2022 WSMP Opt In Out Survey'!A2:D145,5,FALSE)</f>
        <v>#REF!</v>
      </c>
      <c r="D38" s="68">
        <f t="shared" si="0"/>
        <v>0</v>
      </c>
      <c r="E38" s="68">
        <f t="shared" si="1"/>
        <v>0</v>
      </c>
      <c r="F38" s="68">
        <f t="shared" si="2"/>
        <v>0</v>
      </c>
      <c r="G38" s="68">
        <f t="shared" si="4"/>
        <v>0</v>
      </c>
      <c r="H38" s="70">
        <f t="shared" si="5"/>
        <v>0</v>
      </c>
      <c r="I38" s="70">
        <f t="shared" si="6"/>
        <v>0</v>
      </c>
      <c r="J38" s="86" t="e">
        <f t="shared" si="3"/>
        <v>#DIV/0!</v>
      </c>
      <c r="K38" s="23" t="e">
        <f>ROUND($C$3*J38,0)</f>
        <v>#DIV/0!</v>
      </c>
    </row>
    <row r="39" spans="1:11 16367:16367" x14ac:dyDescent="0.3">
      <c r="A39" s="120">
        <v>13231</v>
      </c>
      <c r="B39" s="18" t="s">
        <v>28</v>
      </c>
      <c r="C39" s="47" t="e">
        <f>VLOOKUP(A39,'FY2022 WSMP Opt In Out Survey'!A2:D145,5,FALSE)</f>
        <v>#REF!</v>
      </c>
      <c r="D39" s="68">
        <f t="shared" si="0"/>
        <v>0</v>
      </c>
      <c r="E39" s="68">
        <f t="shared" si="1"/>
        <v>0</v>
      </c>
      <c r="F39" s="68">
        <f t="shared" si="2"/>
        <v>0</v>
      </c>
      <c r="G39" s="68">
        <f t="shared" si="4"/>
        <v>0</v>
      </c>
      <c r="H39" s="70">
        <f t="shared" si="5"/>
        <v>0</v>
      </c>
      <c r="I39" s="70">
        <f t="shared" si="6"/>
        <v>0</v>
      </c>
      <c r="J39" s="86" t="e">
        <f t="shared" si="3"/>
        <v>#DIV/0!</v>
      </c>
      <c r="K39" s="23" t="e">
        <f>ROUND($C$3*J39,0)</f>
        <v>#DIV/0!</v>
      </c>
    </row>
    <row r="40" spans="1:11 16367:16367" x14ac:dyDescent="0.3">
      <c r="A40" s="120">
        <v>3594</v>
      </c>
      <c r="B40" s="18" t="s">
        <v>29</v>
      </c>
      <c r="C40" s="47" t="e">
        <f>VLOOKUP(A40,'FY2022 WSMP Opt In Out Survey'!A2:D145,5,FALSE)</f>
        <v>#REF!</v>
      </c>
      <c r="D40" s="68">
        <f t="shared" si="0"/>
        <v>0</v>
      </c>
      <c r="E40" s="68">
        <f t="shared" si="1"/>
        <v>0</v>
      </c>
      <c r="F40" s="68">
        <f t="shared" si="2"/>
        <v>0</v>
      </c>
      <c r="G40" s="68">
        <f t="shared" si="4"/>
        <v>0</v>
      </c>
      <c r="H40" s="70">
        <f t="shared" si="5"/>
        <v>0</v>
      </c>
      <c r="I40" s="70">
        <f t="shared" si="6"/>
        <v>0</v>
      </c>
      <c r="J40" s="86" t="e">
        <f t="shared" si="3"/>
        <v>#DIV/0!</v>
      </c>
      <c r="K40" s="23" t="e">
        <f>ROUND($C$3*J40,0)</f>
        <v>#DIV/0!</v>
      </c>
    </row>
    <row r="41" spans="1:11 16367:16367" s="3" customFormat="1" x14ac:dyDescent="0.3">
      <c r="A41" s="120">
        <v>42421</v>
      </c>
      <c r="B41" s="25" t="s">
        <v>252</v>
      </c>
      <c r="C41" s="47" t="e">
        <f>VLOOKUP(A41,'FY2022 WSMP Opt In Out Survey'!A2:D145,5,FALSE)</f>
        <v>#REF!</v>
      </c>
      <c r="D41" s="68">
        <f t="shared" si="0"/>
        <v>0</v>
      </c>
      <c r="E41" s="70">
        <f t="shared" si="1"/>
        <v>0</v>
      </c>
      <c r="F41" s="68">
        <f t="shared" si="2"/>
        <v>0</v>
      </c>
      <c r="G41" s="70">
        <f t="shared" si="4"/>
        <v>0</v>
      </c>
      <c r="H41" s="70">
        <f t="shared" si="5"/>
        <v>0</v>
      </c>
      <c r="I41" s="70">
        <f t="shared" si="6"/>
        <v>0</v>
      </c>
      <c r="J41" s="86" t="e">
        <f t="shared" si="3"/>
        <v>#DIV/0!</v>
      </c>
      <c r="K41" s="23" t="e">
        <f>ROUND($C$3*J41,0)</f>
        <v>#DIV/0!</v>
      </c>
      <c r="XEM41" s="38"/>
    </row>
    <row r="42" spans="1:11 16367:16367" x14ac:dyDescent="0.3">
      <c r="A42" s="120">
        <v>3665</v>
      </c>
      <c r="B42" s="18" t="s">
        <v>30</v>
      </c>
      <c r="C42" s="47" t="e">
        <f>VLOOKUP(A42,'FY2022 WSMP Opt In Out Survey'!A2:D145,5,FALSE)</f>
        <v>#REF!</v>
      </c>
      <c r="D42" s="68">
        <f t="shared" si="0"/>
        <v>0</v>
      </c>
      <c r="E42" s="68">
        <f t="shared" si="1"/>
        <v>0</v>
      </c>
      <c r="F42" s="68">
        <f t="shared" si="2"/>
        <v>0</v>
      </c>
      <c r="G42" s="68">
        <f t="shared" si="4"/>
        <v>0</v>
      </c>
      <c r="H42" s="70">
        <f t="shared" si="5"/>
        <v>0</v>
      </c>
      <c r="I42" s="70">
        <f t="shared" si="6"/>
        <v>0</v>
      </c>
      <c r="J42" s="86" t="e">
        <f t="shared" si="3"/>
        <v>#DIV/0!</v>
      </c>
      <c r="K42" s="23" t="e">
        <f>ROUND($C$3*J42,0)</f>
        <v>#DIV/0!</v>
      </c>
    </row>
    <row r="43" spans="1:11 16367:16367" s="3" customFormat="1" ht="14.5" thickBot="1" x14ac:dyDescent="0.35">
      <c r="A43" s="121">
        <v>3599</v>
      </c>
      <c r="B43" s="39" t="s">
        <v>465</v>
      </c>
      <c r="C43" s="49" t="e">
        <f>VLOOKUP(A43,'FY2022 WSMP Opt In Out Survey'!A2:D145,5,FALSE)</f>
        <v>#REF!</v>
      </c>
      <c r="D43" s="69">
        <f t="shared" si="0"/>
        <v>0</v>
      </c>
      <c r="E43" s="69">
        <f t="shared" si="1"/>
        <v>0</v>
      </c>
      <c r="F43" s="69">
        <f t="shared" si="2"/>
        <v>0</v>
      </c>
      <c r="G43" s="69">
        <f t="shared" si="4"/>
        <v>0</v>
      </c>
      <c r="H43" s="73">
        <f t="shared" si="5"/>
        <v>0</v>
      </c>
      <c r="I43" s="73">
        <f t="shared" si="6"/>
        <v>0</v>
      </c>
      <c r="J43" s="91" t="e">
        <f t="shared" si="3"/>
        <v>#DIV/0!</v>
      </c>
      <c r="K43" s="33" t="e">
        <f>ROUND($C$3*J43,0)</f>
        <v>#DIV/0!</v>
      </c>
      <c r="XEM43" s="38"/>
    </row>
    <row r="44" spans="1:11 16367:16367" ht="14.5" thickTop="1" x14ac:dyDescent="0.3">
      <c r="A44" s="26"/>
      <c r="B44" s="25"/>
      <c r="C44" s="48"/>
      <c r="D44" s="71">
        <f>SUM(D8:D43)</f>
        <v>0</v>
      </c>
      <c r="E44" s="71">
        <f t="shared" ref="E44:K44" si="7">SUM(E8:E43)</f>
        <v>0</v>
      </c>
      <c r="F44" s="71">
        <f t="shared" si="7"/>
        <v>0</v>
      </c>
      <c r="G44" s="71">
        <f t="shared" si="7"/>
        <v>0</v>
      </c>
      <c r="H44" s="74">
        <f t="shared" si="7"/>
        <v>0</v>
      </c>
      <c r="I44" s="74">
        <f>SUM(I8:I43)</f>
        <v>0</v>
      </c>
      <c r="J44" s="87" t="e">
        <f t="shared" si="7"/>
        <v>#DIV/0!</v>
      </c>
      <c r="K44" s="44" t="e">
        <f t="shared" si="7"/>
        <v>#DIV/0!</v>
      </c>
    </row>
    <row r="45" spans="1:11 16367:16367" x14ac:dyDescent="0.3">
      <c r="A45" s="27" t="s">
        <v>443</v>
      </c>
      <c r="B45" s="28"/>
      <c r="C45" s="50"/>
      <c r="D45" s="72"/>
      <c r="E45" s="72"/>
      <c r="F45" s="72"/>
      <c r="G45" s="72"/>
      <c r="H45" s="72"/>
      <c r="I45" s="72"/>
      <c r="J45" s="72"/>
      <c r="K45" s="30"/>
    </row>
    <row r="46" spans="1:11 16367:16367" s="3" customFormat="1" x14ac:dyDescent="0.3">
      <c r="A46" s="120">
        <v>25554</v>
      </c>
      <c r="B46" s="40" t="s">
        <v>448</v>
      </c>
      <c r="C46" s="48" t="e">
        <f>VLOOKUP(A46,'FY2022 WSMP Opt In Out Survey'!A2:D145,5,FALSE)</f>
        <v>#REF!</v>
      </c>
      <c r="D46" s="70">
        <f t="shared" ref="D46:D55" si="8">IF(IFERROR(SEARCH("In",$C46),0),VLOOKUP(A46,FY20Enrollment,5,FALSE),0)</f>
        <v>0</v>
      </c>
      <c r="E46" s="70">
        <f t="shared" ref="E46:E55" si="9">IF(IFERROR(SEARCH("In",$C46),0),VLOOKUP(A46,FY20Enrollment,4,FALSE),0)</f>
        <v>0</v>
      </c>
      <c r="F46" s="70">
        <f t="shared" ref="F46:F55" si="10">IF(IFERROR(SEARCH("In",$C46),0),VLOOKUP(A46,FY20Enrollment,3,FALSE),0)</f>
        <v>0</v>
      </c>
      <c r="G46" s="70">
        <f t="shared" ref="G46:G55" si="11">E46+F46</f>
        <v>0</v>
      </c>
      <c r="H46" s="70">
        <f t="shared" ref="H46:H55" si="12">ROUND(G46*0.5,0)</f>
        <v>0</v>
      </c>
      <c r="I46" s="70">
        <f t="shared" ref="I46:I55" si="13">D46+H46</f>
        <v>0</v>
      </c>
      <c r="J46" s="88" t="e">
        <f t="shared" ref="J46:J55" si="14">I46/$I$168</f>
        <v>#DIV/0!</v>
      </c>
      <c r="K46" s="32" t="e">
        <f>ROUND($C$3*J46,0)</f>
        <v>#DIV/0!</v>
      </c>
      <c r="XEM46" s="38"/>
    </row>
    <row r="47" spans="1:11 16367:16367" s="3" customFormat="1" x14ac:dyDescent="0.3">
      <c r="A47" s="120">
        <v>4951</v>
      </c>
      <c r="B47" s="40" t="s">
        <v>449</v>
      </c>
      <c r="C47" s="48" t="e">
        <f>VLOOKUP(A47,'FY2022 WSMP Opt In Out Survey'!A2:D145,5,FALSE)</f>
        <v>#REF!</v>
      </c>
      <c r="D47" s="70">
        <f t="shared" si="8"/>
        <v>0</v>
      </c>
      <c r="E47" s="70">
        <f t="shared" si="9"/>
        <v>0</v>
      </c>
      <c r="F47" s="70">
        <f t="shared" si="10"/>
        <v>0</v>
      </c>
      <c r="G47" s="70">
        <f t="shared" si="11"/>
        <v>0</v>
      </c>
      <c r="H47" s="70">
        <f t="shared" si="12"/>
        <v>0</v>
      </c>
      <c r="I47" s="70">
        <f t="shared" si="13"/>
        <v>0</v>
      </c>
      <c r="J47" s="88" t="e">
        <f t="shared" si="14"/>
        <v>#DIV/0!</v>
      </c>
      <c r="K47" s="32" t="e">
        <f>ROUND($C$3*J47,0)</f>
        <v>#DIV/0!</v>
      </c>
      <c r="XEM47" s="38"/>
    </row>
    <row r="48" spans="1:11 16367:16367" s="3" customFormat="1" x14ac:dyDescent="0.3">
      <c r="A48" s="120">
        <v>42439</v>
      </c>
      <c r="B48" s="40" t="s">
        <v>450</v>
      </c>
      <c r="C48" s="48" t="e">
        <f>VLOOKUP(A48,'FY2022 WSMP Opt In Out Survey'!A2:D145,5,FALSE)</f>
        <v>#REF!</v>
      </c>
      <c r="D48" s="70">
        <f t="shared" si="8"/>
        <v>0</v>
      </c>
      <c r="E48" s="70">
        <f t="shared" si="9"/>
        <v>0</v>
      </c>
      <c r="F48" s="70">
        <f t="shared" si="10"/>
        <v>0</v>
      </c>
      <c r="G48" s="70">
        <f t="shared" si="11"/>
        <v>0</v>
      </c>
      <c r="H48" s="70">
        <f t="shared" si="12"/>
        <v>0</v>
      </c>
      <c r="I48" s="70">
        <f t="shared" si="13"/>
        <v>0</v>
      </c>
      <c r="J48" s="88" t="e">
        <f t="shared" si="14"/>
        <v>#DIV/0!</v>
      </c>
      <c r="K48" s="32" t="e">
        <f>ROUND($C$3*J48,0)</f>
        <v>#DIV/0!</v>
      </c>
      <c r="XEM48" s="38"/>
    </row>
    <row r="49" spans="1:11 16367:16367" s="3" customFormat="1" x14ac:dyDescent="0.3">
      <c r="A49" s="120">
        <v>4952</v>
      </c>
      <c r="B49" s="40" t="s">
        <v>247</v>
      </c>
      <c r="C49" s="48" t="e">
        <f>VLOOKUP(A49,'FY2022 WSMP Opt In Out Survey'!A2:D145,5,FALSE)</f>
        <v>#REF!</v>
      </c>
      <c r="D49" s="70">
        <f t="shared" si="8"/>
        <v>0</v>
      </c>
      <c r="E49" s="70">
        <f t="shared" si="9"/>
        <v>0</v>
      </c>
      <c r="F49" s="70">
        <f t="shared" si="10"/>
        <v>0</v>
      </c>
      <c r="G49" s="70">
        <f t="shared" si="11"/>
        <v>0</v>
      </c>
      <c r="H49" s="70">
        <f t="shared" si="12"/>
        <v>0</v>
      </c>
      <c r="I49" s="70">
        <f t="shared" si="13"/>
        <v>0</v>
      </c>
      <c r="J49" s="88" t="e">
        <f t="shared" si="14"/>
        <v>#DIV/0!</v>
      </c>
      <c r="K49" s="32" t="e">
        <f>ROUND($C$3*J49,0)</f>
        <v>#DIV/0!</v>
      </c>
      <c r="XEM49" s="38"/>
    </row>
    <row r="50" spans="1:11 16367:16367" s="3" customFormat="1" ht="14.25" customHeight="1" x14ac:dyDescent="0.3">
      <c r="A50" s="120">
        <v>3659</v>
      </c>
      <c r="B50" s="25" t="s">
        <v>451</v>
      </c>
      <c r="C50" s="48" t="e">
        <f>VLOOKUP(A50,'FY2022 WSMP Opt In Out Survey'!A2:D145,5,FALSE)</f>
        <v>#REF!</v>
      </c>
      <c r="D50" s="70">
        <f t="shared" si="8"/>
        <v>0</v>
      </c>
      <c r="E50" s="70">
        <f t="shared" si="9"/>
        <v>0</v>
      </c>
      <c r="F50" s="70">
        <f t="shared" si="10"/>
        <v>0</v>
      </c>
      <c r="G50" s="70">
        <f t="shared" si="11"/>
        <v>0</v>
      </c>
      <c r="H50" s="70">
        <f t="shared" si="12"/>
        <v>0</v>
      </c>
      <c r="I50" s="70">
        <f t="shared" si="13"/>
        <v>0</v>
      </c>
      <c r="J50" s="88" t="e">
        <f t="shared" si="14"/>
        <v>#DIV/0!</v>
      </c>
      <c r="K50" s="32" t="e">
        <f>ROUND($C$3*J50,0)</f>
        <v>#DIV/0!</v>
      </c>
      <c r="XEM50" s="38"/>
    </row>
    <row r="51" spans="1:11 16367:16367" s="3" customFormat="1" ht="28" x14ac:dyDescent="0.3">
      <c r="A51" s="120">
        <v>9768</v>
      </c>
      <c r="B51" s="25" t="s">
        <v>452</v>
      </c>
      <c r="C51" s="48" t="e">
        <f>VLOOKUP(A51,'FY2022 WSMP Opt In Out Survey'!A2:D145,5,FALSE)</f>
        <v>#REF!</v>
      </c>
      <c r="D51" s="70">
        <f t="shared" si="8"/>
        <v>0</v>
      </c>
      <c r="E51" s="70">
        <f t="shared" si="9"/>
        <v>0</v>
      </c>
      <c r="F51" s="70">
        <f t="shared" si="10"/>
        <v>0</v>
      </c>
      <c r="G51" s="70">
        <f t="shared" si="11"/>
        <v>0</v>
      </c>
      <c r="H51" s="70">
        <f t="shared" si="12"/>
        <v>0</v>
      </c>
      <c r="I51" s="70">
        <f t="shared" si="13"/>
        <v>0</v>
      </c>
      <c r="J51" s="88" t="e">
        <f t="shared" si="14"/>
        <v>#DIV/0!</v>
      </c>
      <c r="K51" s="32" t="e">
        <f>ROUND($C$3*J51,0)</f>
        <v>#DIV/0!</v>
      </c>
      <c r="XEM51" s="38"/>
    </row>
    <row r="52" spans="1:11 16367:16367" s="3" customFormat="1" x14ac:dyDescent="0.3">
      <c r="A52" s="120">
        <v>10019</v>
      </c>
      <c r="B52" s="25" t="s">
        <v>453</v>
      </c>
      <c r="C52" s="48" t="e">
        <f>VLOOKUP(A52,'FY2022 WSMP Opt In Out Survey'!A2:D145,5,FALSE)</f>
        <v>#REF!</v>
      </c>
      <c r="D52" s="70">
        <f t="shared" si="8"/>
        <v>0</v>
      </c>
      <c r="E52" s="70">
        <f t="shared" si="9"/>
        <v>0</v>
      </c>
      <c r="F52" s="70">
        <f t="shared" si="10"/>
        <v>0</v>
      </c>
      <c r="G52" s="70">
        <f t="shared" si="11"/>
        <v>0</v>
      </c>
      <c r="H52" s="70">
        <f t="shared" si="12"/>
        <v>0</v>
      </c>
      <c r="I52" s="70">
        <f t="shared" si="13"/>
        <v>0</v>
      </c>
      <c r="J52" s="88" t="e">
        <f t="shared" si="14"/>
        <v>#DIV/0!</v>
      </c>
      <c r="K52" s="32" t="e">
        <f>ROUND($C$3*J52,0)</f>
        <v>#DIV/0!</v>
      </c>
      <c r="XEM52" s="38"/>
    </row>
    <row r="53" spans="1:11 16367:16367" s="3" customFormat="1" x14ac:dyDescent="0.3">
      <c r="A53" s="120">
        <v>4948</v>
      </c>
      <c r="B53" s="25" t="s">
        <v>454</v>
      </c>
      <c r="C53" s="48" t="e">
        <f>VLOOKUP(A53,'FY2022 WSMP Opt In Out Survey'!A2:D145,5,FALSE)</f>
        <v>#REF!</v>
      </c>
      <c r="D53" s="70">
        <f t="shared" si="8"/>
        <v>0</v>
      </c>
      <c r="E53" s="70">
        <f t="shared" si="9"/>
        <v>0</v>
      </c>
      <c r="F53" s="70">
        <f t="shared" si="10"/>
        <v>0</v>
      </c>
      <c r="G53" s="70">
        <f t="shared" si="11"/>
        <v>0</v>
      </c>
      <c r="H53" s="70">
        <f t="shared" si="12"/>
        <v>0</v>
      </c>
      <c r="I53" s="70">
        <f t="shared" si="13"/>
        <v>0</v>
      </c>
      <c r="J53" s="88" t="e">
        <f t="shared" si="14"/>
        <v>#DIV/0!</v>
      </c>
      <c r="K53" s="32" t="e">
        <f>ROUND($C$3*J53,0)</f>
        <v>#DIV/0!</v>
      </c>
      <c r="XEM53" s="38"/>
    </row>
    <row r="54" spans="1:11 16367:16367" s="3" customFormat="1" x14ac:dyDescent="0.3">
      <c r="A54" s="120">
        <v>42808</v>
      </c>
      <c r="B54" s="25" t="s">
        <v>455</v>
      </c>
      <c r="C54" s="48" t="e">
        <f>VLOOKUP(A54,'FY2022 WSMP Opt In Out Survey'!A2:D145,5,FALSE)</f>
        <v>#REF!</v>
      </c>
      <c r="D54" s="70">
        <f t="shared" si="8"/>
        <v>0</v>
      </c>
      <c r="E54" s="70">
        <f t="shared" si="9"/>
        <v>0</v>
      </c>
      <c r="F54" s="70">
        <f t="shared" si="10"/>
        <v>0</v>
      </c>
      <c r="G54" s="70">
        <f t="shared" si="11"/>
        <v>0</v>
      </c>
      <c r="H54" s="70">
        <f t="shared" si="12"/>
        <v>0</v>
      </c>
      <c r="I54" s="70">
        <f t="shared" si="13"/>
        <v>0</v>
      </c>
      <c r="J54" s="88" t="e">
        <f t="shared" si="14"/>
        <v>#DIV/0!</v>
      </c>
      <c r="K54" s="32" t="e">
        <f>ROUND($C$3*J54,0)</f>
        <v>#DIV/0!</v>
      </c>
      <c r="XEM54" s="38"/>
    </row>
    <row r="55" spans="1:11 16367:16367" s="3" customFormat="1" ht="14.5" thickBot="1" x14ac:dyDescent="0.35">
      <c r="A55" s="121">
        <v>10674</v>
      </c>
      <c r="B55" s="41" t="s">
        <v>456</v>
      </c>
      <c r="C55" s="52" t="e">
        <f>VLOOKUP(A55,'FY2022 WSMP Opt In Out Survey'!A2:D145,5,FALSE)</f>
        <v>#REF!</v>
      </c>
      <c r="D55" s="73">
        <f t="shared" si="8"/>
        <v>0</v>
      </c>
      <c r="E55" s="73">
        <f t="shared" si="9"/>
        <v>0</v>
      </c>
      <c r="F55" s="73">
        <f t="shared" si="10"/>
        <v>0</v>
      </c>
      <c r="G55" s="73">
        <f t="shared" si="11"/>
        <v>0</v>
      </c>
      <c r="H55" s="73">
        <f t="shared" si="12"/>
        <v>0</v>
      </c>
      <c r="I55" s="73">
        <f t="shared" si="13"/>
        <v>0</v>
      </c>
      <c r="J55" s="89" t="e">
        <f t="shared" si="14"/>
        <v>#DIV/0!</v>
      </c>
      <c r="K55" s="53" t="e">
        <f>ROUND($C$3*J55,0)</f>
        <v>#DIV/0!</v>
      </c>
      <c r="XEM55" s="38"/>
    </row>
    <row r="56" spans="1:11 16367:16367" ht="14.5" thickTop="1" x14ac:dyDescent="0.3">
      <c r="A56" s="26"/>
      <c r="B56" s="25"/>
      <c r="C56" s="25"/>
      <c r="D56" s="74">
        <f>SUM(D46:D55)</f>
        <v>0</v>
      </c>
      <c r="E56" s="74">
        <f t="shared" ref="E56:G56" si="15">SUM(E46:E55)</f>
        <v>0</v>
      </c>
      <c r="F56" s="74">
        <f t="shared" si="15"/>
        <v>0</v>
      </c>
      <c r="G56" s="74">
        <f t="shared" si="15"/>
        <v>0</v>
      </c>
      <c r="H56" s="74">
        <f t="shared" ref="H56" si="16">SUM(H46:H55)</f>
        <v>0</v>
      </c>
      <c r="I56" s="74">
        <f>SUM(I46:I55)</f>
        <v>0</v>
      </c>
      <c r="J56" s="90" t="e">
        <f>SUM(J46:J55)</f>
        <v>#DIV/0!</v>
      </c>
      <c r="K56" s="29" t="e">
        <f>SUM(K46:K55)</f>
        <v>#DIV/0!</v>
      </c>
    </row>
    <row r="57" spans="1:11 16367:16367" ht="15" customHeight="1" x14ac:dyDescent="0.3">
      <c r="A57" s="27" t="s">
        <v>444</v>
      </c>
      <c r="B57" s="28"/>
      <c r="C57" s="28"/>
      <c r="D57" s="72"/>
      <c r="E57" s="72"/>
      <c r="F57" s="72"/>
      <c r="G57" s="72"/>
      <c r="H57" s="72"/>
      <c r="I57" s="72"/>
      <c r="J57" s="72"/>
      <c r="K57" s="30"/>
    </row>
    <row r="58" spans="1:11 16367:16367" x14ac:dyDescent="0.3">
      <c r="A58" s="120">
        <v>3539</v>
      </c>
      <c r="B58" s="18" t="s">
        <v>31</v>
      </c>
      <c r="C58" s="47" t="e">
        <f>VLOOKUP(A58,'FY2022 WSMP Opt In Out Survey'!A2:D145,5,FALSE)</f>
        <v>#REF!</v>
      </c>
      <c r="D58" s="68">
        <f t="shared" ref="D58:D89" si="17">IF(IFERROR(SEARCH("In",$C58),0),VLOOKUP(A58,FY20Enrollment,5,FALSE),0)</f>
        <v>0</v>
      </c>
      <c r="E58" s="68">
        <f t="shared" ref="E58:E89" si="18">IF(IFERROR(SEARCH("In",$C58),0),VLOOKUP(A58,FY20Enrollment,4,FALSE),0)</f>
        <v>0</v>
      </c>
      <c r="F58" s="68">
        <f t="shared" ref="F58:F89" si="19">IF(IFERROR(SEARCH("In",$C58),0),VLOOKUP(A58,FY20Enrollment,3,FALSE),0)</f>
        <v>0</v>
      </c>
      <c r="G58" s="68">
        <f t="shared" ref="G58:G111" si="20">E58+F58</f>
        <v>0</v>
      </c>
      <c r="H58" s="70">
        <f t="shared" ref="H58:H111" si="21">ROUND(G58*0.5,0)</f>
        <v>0</v>
      </c>
      <c r="I58" s="70">
        <f t="shared" ref="I58:I111" si="22">D58+H58</f>
        <v>0</v>
      </c>
      <c r="J58" s="86" t="e">
        <f t="shared" ref="J58:J111" si="23">I58/$I$168</f>
        <v>#DIV/0!</v>
      </c>
      <c r="K58" s="31" t="e">
        <f>ROUND($C$3*J58,0)</f>
        <v>#DIV/0!</v>
      </c>
    </row>
    <row r="59" spans="1:11 16367:16367" s="3" customFormat="1" x14ac:dyDescent="0.3">
      <c r="A59" s="120">
        <v>3540</v>
      </c>
      <c r="B59" s="25" t="s">
        <v>254</v>
      </c>
      <c r="C59" s="47" t="e">
        <f>VLOOKUP(A59,'FY2022 WSMP Opt In Out Survey'!A2:D145,5,FALSE)</f>
        <v>#REF!</v>
      </c>
      <c r="D59" s="70">
        <f t="shared" si="17"/>
        <v>0</v>
      </c>
      <c r="E59" s="70">
        <f t="shared" si="18"/>
        <v>0</v>
      </c>
      <c r="F59" s="70">
        <f t="shared" si="19"/>
        <v>0</v>
      </c>
      <c r="G59" s="70">
        <f t="shared" si="20"/>
        <v>0</v>
      </c>
      <c r="H59" s="70">
        <f t="shared" si="21"/>
        <v>0</v>
      </c>
      <c r="I59" s="70">
        <f t="shared" si="22"/>
        <v>0</v>
      </c>
      <c r="J59" s="86" t="e">
        <f t="shared" si="23"/>
        <v>#DIV/0!</v>
      </c>
      <c r="K59" s="31" t="e">
        <f>ROUND($C$3*J59,0)</f>
        <v>#DIV/0!</v>
      </c>
      <c r="XEM59" s="38"/>
    </row>
    <row r="60" spans="1:11 16367:16367" s="3" customFormat="1" x14ac:dyDescent="0.3">
      <c r="A60" s="120">
        <v>6661</v>
      </c>
      <c r="B60" s="25" t="s">
        <v>32</v>
      </c>
      <c r="C60" s="47" t="e">
        <f>VLOOKUP(A60,'FY2022 WSMP Opt In Out Survey'!A2:D145,5,FALSE)</f>
        <v>#REF!</v>
      </c>
      <c r="D60" s="70">
        <f t="shared" si="17"/>
        <v>0</v>
      </c>
      <c r="E60" s="70">
        <f t="shared" si="18"/>
        <v>0</v>
      </c>
      <c r="F60" s="70">
        <f t="shared" si="19"/>
        <v>0</v>
      </c>
      <c r="G60" s="70">
        <f t="shared" si="20"/>
        <v>0</v>
      </c>
      <c r="H60" s="70">
        <f t="shared" si="21"/>
        <v>0</v>
      </c>
      <c r="I60" s="70">
        <f t="shared" si="22"/>
        <v>0</v>
      </c>
      <c r="J60" s="86" t="e">
        <f t="shared" si="23"/>
        <v>#DIV/0!</v>
      </c>
      <c r="K60" s="31" t="e">
        <f>ROUND($C$3*J60,0)</f>
        <v>#DIV/0!</v>
      </c>
      <c r="XEM60" s="38"/>
    </row>
    <row r="61" spans="1:11 16367:16367" s="3" customFormat="1" x14ac:dyDescent="0.3">
      <c r="A61" s="120">
        <v>12015</v>
      </c>
      <c r="B61" s="25" t="s">
        <v>33</v>
      </c>
      <c r="C61" s="47" t="e">
        <f>VLOOKUP(A61,'FY2022 WSMP Opt In Out Survey'!A2:D145,5,FALSE)</f>
        <v>#REF!</v>
      </c>
      <c r="D61" s="70">
        <f t="shared" si="17"/>
        <v>0</v>
      </c>
      <c r="E61" s="70">
        <f t="shared" si="18"/>
        <v>0</v>
      </c>
      <c r="F61" s="70">
        <f t="shared" si="19"/>
        <v>0</v>
      </c>
      <c r="G61" s="70">
        <f t="shared" si="20"/>
        <v>0</v>
      </c>
      <c r="H61" s="70">
        <f t="shared" si="21"/>
        <v>0</v>
      </c>
      <c r="I61" s="70">
        <f t="shared" si="22"/>
        <v>0</v>
      </c>
      <c r="J61" s="86" t="e">
        <f t="shared" si="23"/>
        <v>#DIV/0!</v>
      </c>
      <c r="K61" s="31" t="e">
        <f>ROUND($C$3*J61,0)</f>
        <v>#DIV/0!</v>
      </c>
      <c r="XEM61" s="38"/>
    </row>
    <row r="62" spans="1:11 16367:16367" s="3" customFormat="1" x14ac:dyDescent="0.3">
      <c r="A62" s="120">
        <v>3549</v>
      </c>
      <c r="B62" s="25" t="s">
        <v>255</v>
      </c>
      <c r="C62" s="47" t="e">
        <f>VLOOKUP(A62,'FY2022 WSMP Opt In Out Survey'!A2:D145,5,FALSE)</f>
        <v>#REF!</v>
      </c>
      <c r="D62" s="70">
        <f t="shared" si="17"/>
        <v>0</v>
      </c>
      <c r="E62" s="70">
        <f t="shared" si="18"/>
        <v>0</v>
      </c>
      <c r="F62" s="70">
        <f t="shared" si="19"/>
        <v>0</v>
      </c>
      <c r="G62" s="70">
        <f t="shared" si="20"/>
        <v>0</v>
      </c>
      <c r="H62" s="70">
        <f t="shared" si="21"/>
        <v>0</v>
      </c>
      <c r="I62" s="70">
        <f t="shared" si="22"/>
        <v>0</v>
      </c>
      <c r="J62" s="86" t="e">
        <f t="shared" si="23"/>
        <v>#DIV/0!</v>
      </c>
      <c r="K62" s="31" t="e">
        <f>ROUND($C$3*J62,0)</f>
        <v>#DIV/0!</v>
      </c>
      <c r="XEM62" s="38"/>
    </row>
    <row r="63" spans="1:11 16367:16367" s="3" customFormat="1" x14ac:dyDescent="0.3">
      <c r="A63" s="120">
        <v>7287</v>
      </c>
      <c r="B63" s="25" t="s">
        <v>34</v>
      </c>
      <c r="C63" s="47" t="e">
        <f>VLOOKUP(A63,'FY2022 WSMP Opt In Out Survey'!A2:D145,5,FALSE)</f>
        <v>#REF!</v>
      </c>
      <c r="D63" s="70">
        <f t="shared" si="17"/>
        <v>0</v>
      </c>
      <c r="E63" s="70">
        <f t="shared" si="18"/>
        <v>0</v>
      </c>
      <c r="F63" s="70">
        <f t="shared" si="19"/>
        <v>0</v>
      </c>
      <c r="G63" s="70">
        <f t="shared" si="20"/>
        <v>0</v>
      </c>
      <c r="H63" s="70">
        <f t="shared" si="21"/>
        <v>0</v>
      </c>
      <c r="I63" s="70">
        <f t="shared" si="22"/>
        <v>0</v>
      </c>
      <c r="J63" s="86" t="e">
        <f t="shared" si="23"/>
        <v>#DIV/0!</v>
      </c>
      <c r="K63" s="31" t="e">
        <f>ROUND($C$3*J63,0)</f>
        <v>#DIV/0!</v>
      </c>
      <c r="XEM63" s="38"/>
    </row>
    <row r="64" spans="1:11 16367:16367" s="3" customFormat="1" x14ac:dyDescent="0.3">
      <c r="A64" s="120">
        <v>4003</v>
      </c>
      <c r="B64" s="25" t="s">
        <v>35</v>
      </c>
      <c r="C64" s="47" t="e">
        <f>VLOOKUP(A64,'FY2022 WSMP Opt In Out Survey'!A2:D145,5,FALSE)</f>
        <v>#REF!</v>
      </c>
      <c r="D64" s="70">
        <f t="shared" si="17"/>
        <v>0</v>
      </c>
      <c r="E64" s="70">
        <f t="shared" si="18"/>
        <v>0</v>
      </c>
      <c r="F64" s="70">
        <f t="shared" si="19"/>
        <v>0</v>
      </c>
      <c r="G64" s="70">
        <f t="shared" si="20"/>
        <v>0</v>
      </c>
      <c r="H64" s="70">
        <f t="shared" si="21"/>
        <v>0</v>
      </c>
      <c r="I64" s="70">
        <f t="shared" si="22"/>
        <v>0</v>
      </c>
      <c r="J64" s="86" t="e">
        <f t="shared" si="23"/>
        <v>#DIV/0!</v>
      </c>
      <c r="K64" s="31" t="e">
        <f>ROUND($C$3*J64,0)</f>
        <v>#DIV/0!</v>
      </c>
      <c r="XEM64" s="38"/>
    </row>
    <row r="65" spans="1:11 16367:16367" s="3" customFormat="1" x14ac:dyDescent="0.3">
      <c r="A65" s="120">
        <v>3553</v>
      </c>
      <c r="B65" s="25" t="s">
        <v>457</v>
      </c>
      <c r="C65" s="47" t="e">
        <f>VLOOKUP(A65,'FY2022 WSMP Opt In Out Survey'!A2:D145,5,FALSE)</f>
        <v>#REF!</v>
      </c>
      <c r="D65" s="70">
        <f t="shared" si="17"/>
        <v>0</v>
      </c>
      <c r="E65" s="70">
        <f t="shared" si="18"/>
        <v>0</v>
      </c>
      <c r="F65" s="70">
        <f t="shared" si="19"/>
        <v>0</v>
      </c>
      <c r="G65" s="70">
        <f t="shared" si="20"/>
        <v>0</v>
      </c>
      <c r="H65" s="70">
        <f t="shared" si="21"/>
        <v>0</v>
      </c>
      <c r="I65" s="70">
        <f t="shared" si="22"/>
        <v>0</v>
      </c>
      <c r="J65" s="86" t="e">
        <f t="shared" si="23"/>
        <v>#DIV/0!</v>
      </c>
      <c r="K65" s="31" t="e">
        <f>ROUND($C$3*J65,0)</f>
        <v>#DIV/0!</v>
      </c>
      <c r="XEM65" s="38"/>
    </row>
    <row r="66" spans="1:11 16367:16367" s="3" customFormat="1" x14ac:dyDescent="0.3">
      <c r="A66" s="120">
        <v>3554</v>
      </c>
      <c r="B66" s="25" t="s">
        <v>36</v>
      </c>
      <c r="C66" s="47" t="e">
        <f>VLOOKUP(A66,'FY2022 WSMP Opt In Out Survey'!A2:D145,5,FALSE)</f>
        <v>#REF!</v>
      </c>
      <c r="D66" s="70">
        <f t="shared" si="17"/>
        <v>0</v>
      </c>
      <c r="E66" s="70">
        <f t="shared" si="18"/>
        <v>0</v>
      </c>
      <c r="F66" s="70">
        <f t="shared" si="19"/>
        <v>0</v>
      </c>
      <c r="G66" s="70">
        <f t="shared" si="20"/>
        <v>0</v>
      </c>
      <c r="H66" s="70">
        <f t="shared" si="21"/>
        <v>0</v>
      </c>
      <c r="I66" s="70">
        <f t="shared" si="22"/>
        <v>0</v>
      </c>
      <c r="J66" s="86" t="e">
        <f t="shared" si="23"/>
        <v>#DIV/0!</v>
      </c>
      <c r="K66" s="31" t="e">
        <f>ROUND($C$3*J66,0)</f>
        <v>#DIV/0!</v>
      </c>
      <c r="XEM66" s="38"/>
    </row>
    <row r="67" spans="1:11 16367:16367" s="3" customFormat="1" x14ac:dyDescent="0.3">
      <c r="A67" s="120">
        <v>3546</v>
      </c>
      <c r="B67" s="25" t="s">
        <v>37</v>
      </c>
      <c r="C67" s="47" t="e">
        <f>VLOOKUP(A67,'FY2022 WSMP Opt In Out Survey'!A2:D145,5,FALSE)</f>
        <v>#REF!</v>
      </c>
      <c r="D67" s="70">
        <f t="shared" si="17"/>
        <v>0</v>
      </c>
      <c r="E67" s="70">
        <f t="shared" si="18"/>
        <v>0</v>
      </c>
      <c r="F67" s="70">
        <f t="shared" si="19"/>
        <v>0</v>
      </c>
      <c r="G67" s="70">
        <f t="shared" si="20"/>
        <v>0</v>
      </c>
      <c r="H67" s="70">
        <f t="shared" si="21"/>
        <v>0</v>
      </c>
      <c r="I67" s="70">
        <f t="shared" si="22"/>
        <v>0</v>
      </c>
      <c r="J67" s="86" t="e">
        <f t="shared" si="23"/>
        <v>#DIV/0!</v>
      </c>
      <c r="K67" s="31" t="e">
        <f>ROUND($C$3*J67,0)</f>
        <v>#DIV/0!</v>
      </c>
      <c r="XEM67" s="38"/>
    </row>
    <row r="68" spans="1:11 16367:16367" s="3" customFormat="1" x14ac:dyDescent="0.3">
      <c r="A68" s="120">
        <v>7096</v>
      </c>
      <c r="B68" s="54" t="s">
        <v>458</v>
      </c>
      <c r="C68" s="47" t="e">
        <f>VLOOKUP(A68,'FY2022 WSMP Opt In Out Survey'!A2:D145,5,FALSE)</f>
        <v>#REF!</v>
      </c>
      <c r="D68" s="70">
        <f t="shared" si="17"/>
        <v>0</v>
      </c>
      <c r="E68" s="70">
        <f t="shared" si="18"/>
        <v>0</v>
      </c>
      <c r="F68" s="70">
        <f t="shared" si="19"/>
        <v>0</v>
      </c>
      <c r="G68" s="70">
        <f t="shared" si="20"/>
        <v>0</v>
      </c>
      <c r="H68" s="70">
        <f t="shared" si="21"/>
        <v>0</v>
      </c>
      <c r="I68" s="70">
        <f t="shared" si="22"/>
        <v>0</v>
      </c>
      <c r="J68" s="86" t="e">
        <f t="shared" si="23"/>
        <v>#DIV/0!</v>
      </c>
      <c r="K68" s="31" t="e">
        <f>ROUND($C$3*J68,0)</f>
        <v>#DIV/0!</v>
      </c>
      <c r="XEM68" s="38"/>
    </row>
    <row r="69" spans="1:11 16367:16367" s="3" customFormat="1" x14ac:dyDescent="0.3">
      <c r="A69" s="120">
        <v>23614</v>
      </c>
      <c r="B69" s="25" t="s">
        <v>38</v>
      </c>
      <c r="C69" s="47" t="e">
        <f>VLOOKUP(A69,'FY2022 WSMP Opt In Out Survey'!A2:D145,5,FALSE)</f>
        <v>#REF!</v>
      </c>
      <c r="D69" s="70">
        <f t="shared" si="17"/>
        <v>0</v>
      </c>
      <c r="E69" s="70">
        <f t="shared" si="18"/>
        <v>0</v>
      </c>
      <c r="F69" s="70">
        <f t="shared" si="19"/>
        <v>0</v>
      </c>
      <c r="G69" s="70">
        <f t="shared" si="20"/>
        <v>0</v>
      </c>
      <c r="H69" s="70">
        <f t="shared" si="21"/>
        <v>0</v>
      </c>
      <c r="I69" s="70">
        <f t="shared" si="22"/>
        <v>0</v>
      </c>
      <c r="J69" s="86" t="e">
        <f t="shared" si="23"/>
        <v>#DIV/0!</v>
      </c>
      <c r="K69" s="31" t="e">
        <f>ROUND($C$3*J69,0)</f>
        <v>#DIV/0!</v>
      </c>
      <c r="XEM69" s="38"/>
    </row>
    <row r="70" spans="1:11 16367:16367" s="3" customFormat="1" x14ac:dyDescent="0.3">
      <c r="A70" s="120">
        <v>9331</v>
      </c>
      <c r="B70" s="25" t="s">
        <v>459</v>
      </c>
      <c r="C70" s="47" t="e">
        <f>VLOOKUP(A70,'FY2022 WSMP Opt In Out Survey'!A2:D145,5,FALSE)</f>
        <v>#N/A</v>
      </c>
      <c r="D70" s="70">
        <f t="shared" si="17"/>
        <v>0</v>
      </c>
      <c r="E70" s="70">
        <f t="shared" si="18"/>
        <v>0</v>
      </c>
      <c r="F70" s="70">
        <f t="shared" si="19"/>
        <v>0</v>
      </c>
      <c r="G70" s="70">
        <f t="shared" si="20"/>
        <v>0</v>
      </c>
      <c r="H70" s="70">
        <f t="shared" si="21"/>
        <v>0</v>
      </c>
      <c r="I70" s="70">
        <f t="shared" si="22"/>
        <v>0</v>
      </c>
      <c r="J70" s="86" t="e">
        <f t="shared" si="23"/>
        <v>#DIV/0!</v>
      </c>
      <c r="K70" s="31" t="e">
        <f>ROUND($C$3*J70,0)</f>
        <v>#DIV/0!</v>
      </c>
      <c r="XEM70" s="38"/>
    </row>
    <row r="71" spans="1:11 16367:16367" s="3" customFormat="1" x14ac:dyDescent="0.3">
      <c r="A71" s="120">
        <v>3563</v>
      </c>
      <c r="B71" s="25" t="s">
        <v>39</v>
      </c>
      <c r="C71" s="47" t="e">
        <f>VLOOKUP(A71,'FY2022 WSMP Opt In Out Survey'!A2:D145,5,FALSE)</f>
        <v>#REF!</v>
      </c>
      <c r="D71" s="70">
        <f t="shared" si="17"/>
        <v>0</v>
      </c>
      <c r="E71" s="70">
        <f t="shared" si="18"/>
        <v>0</v>
      </c>
      <c r="F71" s="70">
        <f t="shared" si="19"/>
        <v>0</v>
      </c>
      <c r="G71" s="70">
        <f t="shared" si="20"/>
        <v>0</v>
      </c>
      <c r="H71" s="70">
        <f t="shared" si="21"/>
        <v>0</v>
      </c>
      <c r="I71" s="70">
        <f t="shared" si="22"/>
        <v>0</v>
      </c>
      <c r="J71" s="86" t="e">
        <f t="shared" si="23"/>
        <v>#DIV/0!</v>
      </c>
      <c r="K71" s="31" t="e">
        <f>ROUND($C$3*J71,0)</f>
        <v>#DIV/0!</v>
      </c>
      <c r="XEM71" s="38"/>
    </row>
    <row r="72" spans="1:11 16367:16367" s="3" customFormat="1" x14ac:dyDescent="0.3">
      <c r="A72" s="120">
        <v>10387</v>
      </c>
      <c r="B72" s="25" t="s">
        <v>460</v>
      </c>
      <c r="C72" s="47" t="e">
        <f>VLOOKUP(A72,'FY2022 WSMP Opt In Out Survey'!A2:D145,5,FALSE)</f>
        <v>#REF!</v>
      </c>
      <c r="D72" s="70">
        <f t="shared" si="17"/>
        <v>0</v>
      </c>
      <c r="E72" s="70">
        <f t="shared" si="18"/>
        <v>0</v>
      </c>
      <c r="F72" s="70">
        <f t="shared" si="19"/>
        <v>0</v>
      </c>
      <c r="G72" s="70">
        <f t="shared" si="20"/>
        <v>0</v>
      </c>
      <c r="H72" s="70">
        <f t="shared" si="21"/>
        <v>0</v>
      </c>
      <c r="I72" s="70">
        <f t="shared" si="22"/>
        <v>0</v>
      </c>
      <c r="J72" s="86" t="e">
        <f t="shared" si="23"/>
        <v>#DIV/0!</v>
      </c>
      <c r="K72" s="31" t="e">
        <f>ROUND($C$3*J72,0)</f>
        <v>#DIV/0!</v>
      </c>
      <c r="XEM72" s="38"/>
    </row>
    <row r="73" spans="1:11 16367:16367" s="3" customFormat="1" x14ac:dyDescent="0.3">
      <c r="A73" s="120">
        <v>3568</v>
      </c>
      <c r="B73" s="25" t="s">
        <v>256</v>
      </c>
      <c r="C73" s="47" t="e">
        <f>VLOOKUP(A73,'FY2022 WSMP Opt In Out Survey'!A2:D145,5,FALSE)</f>
        <v>#REF!</v>
      </c>
      <c r="D73" s="70">
        <f t="shared" si="17"/>
        <v>0</v>
      </c>
      <c r="E73" s="70">
        <f t="shared" si="18"/>
        <v>0</v>
      </c>
      <c r="F73" s="70">
        <f t="shared" si="19"/>
        <v>0</v>
      </c>
      <c r="G73" s="70">
        <f t="shared" si="20"/>
        <v>0</v>
      </c>
      <c r="H73" s="70">
        <f t="shared" si="21"/>
        <v>0</v>
      </c>
      <c r="I73" s="70">
        <f t="shared" si="22"/>
        <v>0</v>
      </c>
      <c r="J73" s="86" t="e">
        <f t="shared" si="23"/>
        <v>#DIV/0!</v>
      </c>
      <c r="K73" s="31" t="e">
        <f>ROUND($C$3*J73,0)</f>
        <v>#DIV/0!</v>
      </c>
      <c r="XEM73" s="38"/>
    </row>
    <row r="74" spans="1:11 16367:16367" s="3" customFormat="1" x14ac:dyDescent="0.3">
      <c r="A74" s="120">
        <v>6662</v>
      </c>
      <c r="B74" s="25" t="s">
        <v>41</v>
      </c>
      <c r="C74" s="47" t="e">
        <f>VLOOKUP(A74,'FY2022 WSMP Opt In Out Survey'!A2:D145,5,FALSE)</f>
        <v>#REF!</v>
      </c>
      <c r="D74" s="70">
        <f t="shared" si="17"/>
        <v>0</v>
      </c>
      <c r="E74" s="70">
        <f t="shared" si="18"/>
        <v>0</v>
      </c>
      <c r="F74" s="70">
        <f t="shared" si="19"/>
        <v>0</v>
      </c>
      <c r="G74" s="70">
        <f t="shared" si="20"/>
        <v>0</v>
      </c>
      <c r="H74" s="70">
        <f t="shared" si="21"/>
        <v>0</v>
      </c>
      <c r="I74" s="70">
        <f t="shared" si="22"/>
        <v>0</v>
      </c>
      <c r="J74" s="86" t="e">
        <f t="shared" si="23"/>
        <v>#DIV/0!</v>
      </c>
      <c r="K74" s="31" t="e">
        <f>ROUND($C$3*J74,0)</f>
        <v>#DIV/0!</v>
      </c>
      <c r="XEM74" s="38"/>
    </row>
    <row r="75" spans="1:11 16367:16367" s="3" customFormat="1" x14ac:dyDescent="0.3">
      <c r="A75" s="120">
        <v>3570</v>
      </c>
      <c r="B75" s="25" t="s">
        <v>461</v>
      </c>
      <c r="C75" s="47" t="e">
        <f>VLOOKUP(A75,'FY2022 WSMP Opt In Out Survey'!A2:D145,5,FALSE)</f>
        <v>#REF!</v>
      </c>
      <c r="D75" s="70">
        <f t="shared" si="17"/>
        <v>0</v>
      </c>
      <c r="E75" s="70">
        <f t="shared" si="18"/>
        <v>0</v>
      </c>
      <c r="F75" s="70">
        <f t="shared" si="19"/>
        <v>0</v>
      </c>
      <c r="G75" s="70">
        <f t="shared" si="20"/>
        <v>0</v>
      </c>
      <c r="H75" s="70">
        <f t="shared" si="21"/>
        <v>0</v>
      </c>
      <c r="I75" s="70">
        <f t="shared" si="22"/>
        <v>0</v>
      </c>
      <c r="J75" s="86" t="e">
        <f t="shared" si="23"/>
        <v>#DIV/0!</v>
      </c>
      <c r="K75" s="31" t="e">
        <f>ROUND($C$3*J75,0)</f>
        <v>#DIV/0!</v>
      </c>
      <c r="XEM75" s="38"/>
    </row>
    <row r="76" spans="1:11 16367:16367" s="3" customFormat="1" x14ac:dyDescent="0.3">
      <c r="A76" s="120">
        <v>3573</v>
      </c>
      <c r="B76" s="25" t="s">
        <v>42</v>
      </c>
      <c r="C76" s="47" t="e">
        <f>VLOOKUP(A76,'FY2022 WSMP Opt In Out Survey'!A2:D145,5,FALSE)</f>
        <v>#REF!</v>
      </c>
      <c r="D76" s="70">
        <f t="shared" si="17"/>
        <v>0</v>
      </c>
      <c r="E76" s="70">
        <f t="shared" si="18"/>
        <v>0</v>
      </c>
      <c r="F76" s="70">
        <f t="shared" si="19"/>
        <v>0</v>
      </c>
      <c r="G76" s="70">
        <f t="shared" si="20"/>
        <v>0</v>
      </c>
      <c r="H76" s="70">
        <f t="shared" si="21"/>
        <v>0</v>
      </c>
      <c r="I76" s="70">
        <f t="shared" si="22"/>
        <v>0</v>
      </c>
      <c r="J76" s="86" t="e">
        <f t="shared" si="23"/>
        <v>#DIV/0!</v>
      </c>
      <c r="K76" s="31" t="e">
        <f>ROUND($C$3*J76,0)</f>
        <v>#DIV/0!</v>
      </c>
      <c r="XEM76" s="38"/>
    </row>
    <row r="77" spans="1:11 16367:16367" s="3" customFormat="1" x14ac:dyDescent="0.3">
      <c r="A77" s="120">
        <v>10633</v>
      </c>
      <c r="B77" s="25" t="s">
        <v>410</v>
      </c>
      <c r="C77" s="47" t="e">
        <f>VLOOKUP(A77,'FY2022 WSMP Opt In Out Survey'!A2:D145,5,FALSE)</f>
        <v>#REF!</v>
      </c>
      <c r="D77" s="70">
        <f t="shared" si="17"/>
        <v>0</v>
      </c>
      <c r="E77" s="70">
        <f t="shared" si="18"/>
        <v>0</v>
      </c>
      <c r="F77" s="70">
        <f t="shared" si="19"/>
        <v>0</v>
      </c>
      <c r="G77" s="70">
        <f t="shared" si="20"/>
        <v>0</v>
      </c>
      <c r="H77" s="70">
        <f t="shared" si="21"/>
        <v>0</v>
      </c>
      <c r="I77" s="70">
        <f t="shared" si="22"/>
        <v>0</v>
      </c>
      <c r="J77" s="86" t="e">
        <f t="shared" si="23"/>
        <v>#DIV/0!</v>
      </c>
      <c r="K77" s="31" t="e">
        <f>ROUND($C$3*J77,0)</f>
        <v>#DIV/0!</v>
      </c>
      <c r="XEM77" s="38"/>
    </row>
    <row r="78" spans="1:11 16367:16367" s="3" customFormat="1" x14ac:dyDescent="0.3">
      <c r="A78" s="120">
        <v>3574</v>
      </c>
      <c r="B78" s="25" t="s">
        <v>44</v>
      </c>
      <c r="C78" s="47" t="e">
        <f>VLOOKUP(A78,'FY2022 WSMP Opt In Out Survey'!A2:D145,5,FALSE)</f>
        <v>#REF!</v>
      </c>
      <c r="D78" s="70">
        <f t="shared" si="17"/>
        <v>0</v>
      </c>
      <c r="E78" s="70">
        <f t="shared" si="18"/>
        <v>0</v>
      </c>
      <c r="F78" s="70">
        <f t="shared" si="19"/>
        <v>0</v>
      </c>
      <c r="G78" s="70">
        <f t="shared" si="20"/>
        <v>0</v>
      </c>
      <c r="H78" s="70">
        <f t="shared" si="21"/>
        <v>0</v>
      </c>
      <c r="I78" s="70">
        <f t="shared" si="22"/>
        <v>0</v>
      </c>
      <c r="J78" s="86" t="e">
        <f t="shared" si="23"/>
        <v>#DIV/0!</v>
      </c>
      <c r="K78" s="31" t="e">
        <f>ROUND($C$3*J78,0)</f>
        <v>#DIV/0!</v>
      </c>
      <c r="XEM78" s="38"/>
    </row>
    <row r="79" spans="1:11 16367:16367" s="3" customFormat="1" x14ac:dyDescent="0.3">
      <c r="A79" s="120">
        <v>3580</v>
      </c>
      <c r="B79" s="25" t="s">
        <v>45</v>
      </c>
      <c r="C79" s="47" t="e">
        <f>VLOOKUP(A79,'FY2022 WSMP Opt In Out Survey'!A2:D145,5,FALSE)</f>
        <v>#REF!</v>
      </c>
      <c r="D79" s="70">
        <f t="shared" si="17"/>
        <v>0</v>
      </c>
      <c r="E79" s="70">
        <f t="shared" si="18"/>
        <v>0</v>
      </c>
      <c r="F79" s="70">
        <f t="shared" si="19"/>
        <v>0</v>
      </c>
      <c r="G79" s="70">
        <f t="shared" si="20"/>
        <v>0</v>
      </c>
      <c r="H79" s="70">
        <f t="shared" si="21"/>
        <v>0</v>
      </c>
      <c r="I79" s="70">
        <f t="shared" si="22"/>
        <v>0</v>
      </c>
      <c r="J79" s="86" t="e">
        <f t="shared" si="23"/>
        <v>#DIV/0!</v>
      </c>
      <c r="K79" s="31" t="e">
        <f>ROUND($C$3*J79,0)</f>
        <v>#DIV/0!</v>
      </c>
      <c r="XEM79" s="38"/>
    </row>
    <row r="80" spans="1:11 16367:16367" s="3" customFormat="1" x14ac:dyDescent="0.3">
      <c r="A80" s="120">
        <v>3582</v>
      </c>
      <c r="B80" s="25" t="s">
        <v>46</v>
      </c>
      <c r="C80" s="47" t="e">
        <f>VLOOKUP(A80,'FY2022 WSMP Opt In Out Survey'!A2:D145,5,FALSE)</f>
        <v>#REF!</v>
      </c>
      <c r="D80" s="70">
        <f t="shared" si="17"/>
        <v>0</v>
      </c>
      <c r="E80" s="70">
        <f t="shared" si="18"/>
        <v>0</v>
      </c>
      <c r="F80" s="70">
        <f t="shared" si="19"/>
        <v>0</v>
      </c>
      <c r="G80" s="70">
        <f t="shared" si="20"/>
        <v>0</v>
      </c>
      <c r="H80" s="70">
        <f t="shared" si="21"/>
        <v>0</v>
      </c>
      <c r="I80" s="70">
        <f t="shared" si="22"/>
        <v>0</v>
      </c>
      <c r="J80" s="86" t="e">
        <f t="shared" si="23"/>
        <v>#DIV/0!</v>
      </c>
      <c r="K80" s="31" t="e">
        <f>ROUND($C$3*J80,0)</f>
        <v>#DIV/0!</v>
      </c>
      <c r="XEM80" s="38"/>
    </row>
    <row r="81" spans="1:11 16367:16367" s="3" customFormat="1" x14ac:dyDescent="0.3">
      <c r="A81" s="120">
        <v>3583</v>
      </c>
      <c r="B81" s="25" t="s">
        <v>257</v>
      </c>
      <c r="C81" s="47" t="e">
        <f>VLOOKUP(A81,'FY2022 WSMP Opt In Out Survey'!A2:D145,5,FALSE)</f>
        <v>#REF!</v>
      </c>
      <c r="D81" s="70">
        <f t="shared" si="17"/>
        <v>0</v>
      </c>
      <c r="E81" s="70">
        <f t="shared" si="18"/>
        <v>0</v>
      </c>
      <c r="F81" s="70">
        <f t="shared" si="19"/>
        <v>0</v>
      </c>
      <c r="G81" s="70">
        <f t="shared" si="20"/>
        <v>0</v>
      </c>
      <c r="H81" s="70">
        <f t="shared" si="21"/>
        <v>0</v>
      </c>
      <c r="I81" s="70">
        <f t="shared" si="22"/>
        <v>0</v>
      </c>
      <c r="J81" s="86" t="e">
        <f t="shared" si="23"/>
        <v>#DIV/0!</v>
      </c>
      <c r="K81" s="31" t="e">
        <f>ROUND($C$3*J81,0)</f>
        <v>#DIV/0!</v>
      </c>
      <c r="XEM81" s="38"/>
    </row>
    <row r="82" spans="1:11 16367:16367" s="3" customFormat="1" x14ac:dyDescent="0.3">
      <c r="A82" s="120">
        <v>11145</v>
      </c>
      <c r="B82" s="25" t="s">
        <v>462</v>
      </c>
      <c r="C82" s="47" t="e">
        <f>VLOOKUP(A82,'FY2022 WSMP Opt In Out Survey'!A2:D145,5,FALSE)</f>
        <v>#REF!</v>
      </c>
      <c r="D82" s="70">
        <f t="shared" si="17"/>
        <v>0</v>
      </c>
      <c r="E82" s="70">
        <f t="shared" si="18"/>
        <v>0</v>
      </c>
      <c r="F82" s="70">
        <f t="shared" si="19"/>
        <v>0</v>
      </c>
      <c r="G82" s="70">
        <f t="shared" si="20"/>
        <v>0</v>
      </c>
      <c r="H82" s="70">
        <f t="shared" si="21"/>
        <v>0</v>
      </c>
      <c r="I82" s="70">
        <f t="shared" si="22"/>
        <v>0</v>
      </c>
      <c r="J82" s="86" t="e">
        <f t="shared" si="23"/>
        <v>#DIV/0!</v>
      </c>
      <c r="K82" s="31" t="e">
        <f>ROUND($C$3*J82,0)</f>
        <v>#DIV/0!</v>
      </c>
      <c r="XEM82" s="38"/>
    </row>
    <row r="83" spans="1:11 16367:16367" s="3" customFormat="1" x14ac:dyDescent="0.3">
      <c r="A83" s="120">
        <v>3590</v>
      </c>
      <c r="B83" s="25" t="s">
        <v>48</v>
      </c>
      <c r="C83" s="47" t="e">
        <f>VLOOKUP(A83,'FY2022 WSMP Opt In Out Survey'!A2:D145,5,FALSE)</f>
        <v>#REF!</v>
      </c>
      <c r="D83" s="70">
        <f t="shared" si="17"/>
        <v>0</v>
      </c>
      <c r="E83" s="70">
        <f t="shared" si="18"/>
        <v>0</v>
      </c>
      <c r="F83" s="70">
        <f t="shared" si="19"/>
        <v>0</v>
      </c>
      <c r="G83" s="70">
        <f t="shared" si="20"/>
        <v>0</v>
      </c>
      <c r="H83" s="70">
        <f t="shared" si="21"/>
        <v>0</v>
      </c>
      <c r="I83" s="70">
        <f t="shared" si="22"/>
        <v>0</v>
      </c>
      <c r="J83" s="86" t="e">
        <f t="shared" si="23"/>
        <v>#DIV/0!</v>
      </c>
      <c r="K83" s="31" t="e">
        <f>ROUND($C$3*J83,0)</f>
        <v>#DIV/0!</v>
      </c>
      <c r="XEM83" s="38"/>
    </row>
    <row r="84" spans="1:11 16367:16367" s="3" customFormat="1" x14ac:dyDescent="0.3">
      <c r="A84" s="120">
        <v>9797</v>
      </c>
      <c r="B84" s="25" t="s">
        <v>49</v>
      </c>
      <c r="C84" s="47" t="e">
        <f>VLOOKUP(A84,'FY2022 WSMP Opt In Out Survey'!A2:D145,5,FALSE)</f>
        <v>#REF!</v>
      </c>
      <c r="D84" s="70">
        <f t="shared" si="17"/>
        <v>0</v>
      </c>
      <c r="E84" s="70">
        <f t="shared" si="18"/>
        <v>0</v>
      </c>
      <c r="F84" s="70">
        <f t="shared" si="19"/>
        <v>0</v>
      </c>
      <c r="G84" s="70">
        <f t="shared" si="20"/>
        <v>0</v>
      </c>
      <c r="H84" s="70">
        <f t="shared" si="21"/>
        <v>0</v>
      </c>
      <c r="I84" s="70">
        <f t="shared" si="22"/>
        <v>0</v>
      </c>
      <c r="J84" s="86" t="e">
        <f t="shared" si="23"/>
        <v>#DIV/0!</v>
      </c>
      <c r="K84" s="31" t="e">
        <f>ROUND($C$3*J84,0)</f>
        <v>#DIV/0!</v>
      </c>
      <c r="XEM84" s="38"/>
    </row>
    <row r="85" spans="1:11 16367:16367" s="3" customFormat="1" x14ac:dyDescent="0.3">
      <c r="A85" s="120">
        <v>3593</v>
      </c>
      <c r="B85" s="25" t="s">
        <v>50</v>
      </c>
      <c r="C85" s="47" t="e">
        <f>VLOOKUP(A85,'FY2022 WSMP Opt In Out Survey'!A2:D145,5,FALSE)</f>
        <v>#REF!</v>
      </c>
      <c r="D85" s="70">
        <f t="shared" si="17"/>
        <v>0</v>
      </c>
      <c r="E85" s="70">
        <f t="shared" si="18"/>
        <v>0</v>
      </c>
      <c r="F85" s="70">
        <f t="shared" si="19"/>
        <v>0</v>
      </c>
      <c r="G85" s="70">
        <f t="shared" si="20"/>
        <v>0</v>
      </c>
      <c r="H85" s="70">
        <f t="shared" si="21"/>
        <v>0</v>
      </c>
      <c r="I85" s="70">
        <f t="shared" si="22"/>
        <v>0</v>
      </c>
      <c r="J85" s="86" t="e">
        <f t="shared" si="23"/>
        <v>#DIV/0!</v>
      </c>
      <c r="K85" s="31" t="e">
        <f>ROUND($C$3*J85,0)</f>
        <v>#DIV/0!</v>
      </c>
      <c r="XEM85" s="38"/>
    </row>
    <row r="86" spans="1:11 16367:16367" s="3" customFormat="1" x14ac:dyDescent="0.3">
      <c r="A86" s="120">
        <v>3558</v>
      </c>
      <c r="B86" s="25" t="s">
        <v>51</v>
      </c>
      <c r="C86" s="47" t="e">
        <f>VLOOKUP(A86,'FY2022 WSMP Opt In Out Survey'!A2:D145,5,FALSE)</f>
        <v>#REF!</v>
      </c>
      <c r="D86" s="70">
        <f t="shared" si="17"/>
        <v>0</v>
      </c>
      <c r="E86" s="70">
        <f t="shared" si="18"/>
        <v>0</v>
      </c>
      <c r="F86" s="70">
        <f t="shared" si="19"/>
        <v>0</v>
      </c>
      <c r="G86" s="70">
        <f t="shared" si="20"/>
        <v>0</v>
      </c>
      <c r="H86" s="70">
        <f t="shared" si="21"/>
        <v>0</v>
      </c>
      <c r="I86" s="70">
        <f t="shared" si="22"/>
        <v>0</v>
      </c>
      <c r="J86" s="86" t="e">
        <f t="shared" si="23"/>
        <v>#DIV/0!</v>
      </c>
      <c r="K86" s="31" t="e">
        <f>ROUND($C$3*J86,0)</f>
        <v>#DIV/0!</v>
      </c>
      <c r="XEM86" s="38"/>
    </row>
    <row r="87" spans="1:11 16367:16367" s="3" customFormat="1" x14ac:dyDescent="0.3">
      <c r="A87" s="120">
        <v>309</v>
      </c>
      <c r="B87" s="25" t="s">
        <v>248</v>
      </c>
      <c r="C87" s="47" t="e">
        <f>VLOOKUP(A87,'FY2022 WSMP Opt In Out Survey'!A2:D145,5,FALSE)</f>
        <v>#REF!</v>
      </c>
      <c r="D87" s="70">
        <f t="shared" si="17"/>
        <v>0</v>
      </c>
      <c r="E87" s="70">
        <f t="shared" si="18"/>
        <v>0</v>
      </c>
      <c r="F87" s="70">
        <f t="shared" si="19"/>
        <v>0</v>
      </c>
      <c r="G87" s="70">
        <f t="shared" si="20"/>
        <v>0</v>
      </c>
      <c r="H87" s="70">
        <f t="shared" si="21"/>
        <v>0</v>
      </c>
      <c r="I87" s="70">
        <f t="shared" si="22"/>
        <v>0</v>
      </c>
      <c r="J87" s="86" t="e">
        <f t="shared" si="23"/>
        <v>#DIV/0!</v>
      </c>
      <c r="K87" s="31" t="e">
        <f>ROUND($C$3*J87,0)</f>
        <v>#DIV/0!</v>
      </c>
      <c r="XEM87" s="38"/>
    </row>
    <row r="88" spans="1:11 16367:16367" s="3" customFormat="1" x14ac:dyDescent="0.3">
      <c r="A88" s="120">
        <v>23154</v>
      </c>
      <c r="B88" s="25" t="s">
        <v>52</v>
      </c>
      <c r="C88" s="47" t="e">
        <f>VLOOKUP(A88,'FY2022 WSMP Opt In Out Survey'!A2:D145,5,FALSE)</f>
        <v>#REF!</v>
      </c>
      <c r="D88" s="70">
        <f t="shared" si="17"/>
        <v>0</v>
      </c>
      <c r="E88" s="70">
        <f t="shared" si="18"/>
        <v>0</v>
      </c>
      <c r="F88" s="70">
        <f t="shared" si="19"/>
        <v>0</v>
      </c>
      <c r="G88" s="70">
        <f t="shared" si="20"/>
        <v>0</v>
      </c>
      <c r="H88" s="70">
        <f t="shared" si="21"/>
        <v>0</v>
      </c>
      <c r="I88" s="70">
        <f t="shared" si="22"/>
        <v>0</v>
      </c>
      <c r="J88" s="86" t="e">
        <f t="shared" si="23"/>
        <v>#DIV/0!</v>
      </c>
      <c r="K88" s="31" t="e">
        <f>ROUND($C$3*J88,0)</f>
        <v>#DIV/0!</v>
      </c>
      <c r="XEM88" s="38"/>
    </row>
    <row r="89" spans="1:11 16367:16367" s="3" customFormat="1" x14ac:dyDescent="0.3">
      <c r="A89" s="120">
        <v>307</v>
      </c>
      <c r="B89" s="25" t="s">
        <v>53</v>
      </c>
      <c r="C89" s="47" t="e">
        <f>VLOOKUP(A89,'FY2022 WSMP Opt In Out Survey'!A2:D145,5,FALSE)</f>
        <v>#REF!</v>
      </c>
      <c r="D89" s="70">
        <f t="shared" si="17"/>
        <v>0</v>
      </c>
      <c r="E89" s="70">
        <f t="shared" si="18"/>
        <v>0</v>
      </c>
      <c r="F89" s="70">
        <f t="shared" si="19"/>
        <v>0</v>
      </c>
      <c r="G89" s="70">
        <f t="shared" si="20"/>
        <v>0</v>
      </c>
      <c r="H89" s="70">
        <f t="shared" si="21"/>
        <v>0</v>
      </c>
      <c r="I89" s="70">
        <f t="shared" si="22"/>
        <v>0</v>
      </c>
      <c r="J89" s="86" t="e">
        <f t="shared" si="23"/>
        <v>#DIV/0!</v>
      </c>
      <c r="K89" s="31" t="e">
        <f>ROUND($C$3*J89,0)</f>
        <v>#DIV/0!</v>
      </c>
      <c r="XEM89" s="38"/>
    </row>
    <row r="90" spans="1:11 16367:16367" s="3" customFormat="1" x14ac:dyDescent="0.3">
      <c r="A90" s="120">
        <v>3596</v>
      </c>
      <c r="B90" s="25" t="s">
        <v>345</v>
      </c>
      <c r="C90" s="47" t="e">
        <f>VLOOKUP(A90,'FY2022 WSMP Opt In Out Survey'!A2:D145,5,FALSE)</f>
        <v>#REF!</v>
      </c>
      <c r="D90" s="70">
        <f t="shared" ref="D90:D111" si="24">IF(IFERROR(SEARCH("In",$C90),0),VLOOKUP(A90,FY20Enrollment,5,FALSE),0)</f>
        <v>0</v>
      </c>
      <c r="E90" s="70">
        <f t="shared" ref="E90:E111" si="25">IF(IFERROR(SEARCH("In",$C90),0),VLOOKUP(A90,FY20Enrollment,4,FALSE),0)</f>
        <v>0</v>
      </c>
      <c r="F90" s="70">
        <f t="shared" ref="F90:F111" si="26">IF(IFERROR(SEARCH("In",$C90),0),VLOOKUP(A90,FY20Enrollment,3,FALSE),0)</f>
        <v>0</v>
      </c>
      <c r="G90" s="70">
        <f t="shared" si="20"/>
        <v>0</v>
      </c>
      <c r="H90" s="70">
        <f t="shared" si="21"/>
        <v>0</v>
      </c>
      <c r="I90" s="70">
        <f t="shared" si="22"/>
        <v>0</v>
      </c>
      <c r="J90" s="86" t="e">
        <f t="shared" si="23"/>
        <v>#DIV/0!</v>
      </c>
      <c r="K90" s="31" t="e">
        <f>ROUND($C$3*J90,0)</f>
        <v>#DIV/0!</v>
      </c>
      <c r="XEM90" s="38"/>
    </row>
    <row r="91" spans="1:11 16367:16367" s="3" customFormat="1" x14ac:dyDescent="0.3">
      <c r="A91" s="120">
        <v>23413</v>
      </c>
      <c r="B91" s="25" t="s">
        <v>55</v>
      </c>
      <c r="C91" s="47" t="e">
        <f>VLOOKUP(A91,'FY2022 WSMP Opt In Out Survey'!A2:D145,5,FALSE)</f>
        <v>#REF!</v>
      </c>
      <c r="D91" s="70">
        <f t="shared" si="24"/>
        <v>0</v>
      </c>
      <c r="E91" s="70">
        <f t="shared" si="25"/>
        <v>0</v>
      </c>
      <c r="F91" s="70">
        <f t="shared" si="26"/>
        <v>0</v>
      </c>
      <c r="G91" s="70">
        <f t="shared" si="20"/>
        <v>0</v>
      </c>
      <c r="H91" s="70">
        <f t="shared" si="21"/>
        <v>0</v>
      </c>
      <c r="I91" s="70">
        <f t="shared" si="22"/>
        <v>0</v>
      </c>
      <c r="J91" s="86" t="e">
        <f t="shared" si="23"/>
        <v>#DIV/0!</v>
      </c>
      <c r="K91" s="31" t="e">
        <f>ROUND($C$3*J91,0)</f>
        <v>#DIV/0!</v>
      </c>
      <c r="XEM91" s="38"/>
    </row>
    <row r="92" spans="1:11 16367:16367" s="3" customFormat="1" x14ac:dyDescent="0.3">
      <c r="A92" s="120">
        <v>3600</v>
      </c>
      <c r="B92" s="25" t="s">
        <v>56</v>
      </c>
      <c r="C92" s="47" t="e">
        <f>VLOOKUP(A92,'FY2022 WSMP Opt In Out Survey'!A2:D145,5,FALSE)</f>
        <v>#REF!</v>
      </c>
      <c r="D92" s="70">
        <f t="shared" si="24"/>
        <v>0</v>
      </c>
      <c r="E92" s="70">
        <f t="shared" si="25"/>
        <v>0</v>
      </c>
      <c r="F92" s="70">
        <f t="shared" si="26"/>
        <v>0</v>
      </c>
      <c r="G92" s="70">
        <f t="shared" si="20"/>
        <v>0</v>
      </c>
      <c r="H92" s="70">
        <f t="shared" si="21"/>
        <v>0</v>
      </c>
      <c r="I92" s="70">
        <f t="shared" si="22"/>
        <v>0</v>
      </c>
      <c r="J92" s="86" t="e">
        <f t="shared" si="23"/>
        <v>#DIV/0!</v>
      </c>
      <c r="K92" s="31" t="e">
        <f>ROUND($C$3*J92,0)</f>
        <v>#DIV/0!</v>
      </c>
      <c r="XEM92" s="38"/>
    </row>
    <row r="93" spans="1:11 16367:16367" s="3" customFormat="1" x14ac:dyDescent="0.3">
      <c r="A93" s="120">
        <v>3601</v>
      </c>
      <c r="B93" s="25" t="s">
        <v>57</v>
      </c>
      <c r="C93" s="47" t="e">
        <f>VLOOKUP(A93,'FY2022 WSMP Opt In Out Survey'!A2:D145,5,FALSE)</f>
        <v>#REF!</v>
      </c>
      <c r="D93" s="70">
        <f t="shared" si="24"/>
        <v>0</v>
      </c>
      <c r="E93" s="70">
        <f t="shared" si="25"/>
        <v>0</v>
      </c>
      <c r="F93" s="70">
        <f t="shared" si="26"/>
        <v>0</v>
      </c>
      <c r="G93" s="70">
        <f t="shared" si="20"/>
        <v>0</v>
      </c>
      <c r="H93" s="70">
        <f t="shared" si="21"/>
        <v>0</v>
      </c>
      <c r="I93" s="70">
        <f t="shared" si="22"/>
        <v>0</v>
      </c>
      <c r="J93" s="86" t="e">
        <f t="shared" si="23"/>
        <v>#DIV/0!</v>
      </c>
      <c r="K93" s="31" t="e">
        <f>ROUND($C$3*J93,0)</f>
        <v>#DIV/0!</v>
      </c>
      <c r="XEM93" s="38"/>
    </row>
    <row r="94" spans="1:11 16367:16367" s="3" customFormat="1" x14ac:dyDescent="0.3">
      <c r="A94" s="120">
        <v>3603</v>
      </c>
      <c r="B94" s="54" t="s">
        <v>258</v>
      </c>
      <c r="C94" s="47" t="e">
        <f>VLOOKUP(A94,'FY2022 WSMP Opt In Out Survey'!A2:D145,5,FALSE)</f>
        <v>#REF!</v>
      </c>
      <c r="D94" s="70">
        <f t="shared" si="24"/>
        <v>0</v>
      </c>
      <c r="E94" s="70">
        <f t="shared" si="25"/>
        <v>0</v>
      </c>
      <c r="F94" s="70">
        <f t="shared" si="26"/>
        <v>0</v>
      </c>
      <c r="G94" s="70">
        <f t="shared" si="20"/>
        <v>0</v>
      </c>
      <c r="H94" s="70">
        <f t="shared" si="21"/>
        <v>0</v>
      </c>
      <c r="I94" s="70">
        <f t="shared" si="22"/>
        <v>0</v>
      </c>
      <c r="J94" s="86" t="e">
        <f t="shared" si="23"/>
        <v>#DIV/0!</v>
      </c>
      <c r="K94" s="31" t="e">
        <f>ROUND($C$3*J94,0)</f>
        <v>#DIV/0!</v>
      </c>
      <c r="XEM94" s="38"/>
    </row>
    <row r="95" spans="1:11 16367:16367" s="3" customFormat="1" x14ac:dyDescent="0.3">
      <c r="A95" s="120">
        <v>9163</v>
      </c>
      <c r="B95" s="25" t="s">
        <v>58</v>
      </c>
      <c r="C95" s="47" t="e">
        <f>VLOOKUP(A95,'FY2022 WSMP Opt In Out Survey'!A2:D145,5,FALSE)</f>
        <v>#REF!</v>
      </c>
      <c r="D95" s="70">
        <f t="shared" si="24"/>
        <v>0</v>
      </c>
      <c r="E95" s="70">
        <f t="shared" si="25"/>
        <v>0</v>
      </c>
      <c r="F95" s="70">
        <f t="shared" si="26"/>
        <v>0</v>
      </c>
      <c r="G95" s="70">
        <f t="shared" si="20"/>
        <v>0</v>
      </c>
      <c r="H95" s="70">
        <f t="shared" si="21"/>
        <v>0</v>
      </c>
      <c r="I95" s="70">
        <f t="shared" si="22"/>
        <v>0</v>
      </c>
      <c r="J95" s="86" t="e">
        <f t="shared" si="23"/>
        <v>#DIV/0!</v>
      </c>
      <c r="K95" s="31" t="e">
        <f>ROUND($C$3*J95,0)</f>
        <v>#DIV/0!</v>
      </c>
      <c r="XEM95" s="38"/>
    </row>
    <row r="96" spans="1:11 16367:16367" s="3" customFormat="1" x14ac:dyDescent="0.3">
      <c r="A96" s="120">
        <v>3609</v>
      </c>
      <c r="B96" s="25" t="s">
        <v>463</v>
      </c>
      <c r="C96" s="47" t="e">
        <f>VLOOKUP(A96,'FY2022 WSMP Opt In Out Survey'!A2:D145,5,FALSE)</f>
        <v>#REF!</v>
      </c>
      <c r="D96" s="70">
        <f t="shared" si="24"/>
        <v>0</v>
      </c>
      <c r="E96" s="70">
        <f t="shared" si="25"/>
        <v>0</v>
      </c>
      <c r="F96" s="70">
        <f t="shared" si="26"/>
        <v>0</v>
      </c>
      <c r="G96" s="70">
        <f t="shared" si="20"/>
        <v>0</v>
      </c>
      <c r="H96" s="70">
        <f t="shared" si="21"/>
        <v>0</v>
      </c>
      <c r="I96" s="70">
        <f t="shared" si="22"/>
        <v>0</v>
      </c>
      <c r="J96" s="86" t="e">
        <f t="shared" si="23"/>
        <v>#DIV/0!</v>
      </c>
      <c r="K96" s="31" t="e">
        <f>ROUND($C$3*J96,0)</f>
        <v>#DIV/0!</v>
      </c>
      <c r="XEM96" s="38"/>
    </row>
    <row r="97" spans="1:11 16367:16367" s="3" customFormat="1" x14ac:dyDescent="0.3">
      <c r="A97" s="120">
        <v>3608</v>
      </c>
      <c r="B97" s="25" t="s">
        <v>59</v>
      </c>
      <c r="C97" s="47" t="e">
        <f>VLOOKUP(A97,'FY2022 WSMP Opt In Out Survey'!A2:D145,5,FALSE)</f>
        <v>#REF!</v>
      </c>
      <c r="D97" s="70">
        <f t="shared" si="24"/>
        <v>0</v>
      </c>
      <c r="E97" s="70">
        <f t="shared" si="25"/>
        <v>0</v>
      </c>
      <c r="F97" s="70">
        <f t="shared" si="26"/>
        <v>0</v>
      </c>
      <c r="G97" s="70">
        <f t="shared" si="20"/>
        <v>0</v>
      </c>
      <c r="H97" s="70">
        <f t="shared" si="21"/>
        <v>0</v>
      </c>
      <c r="I97" s="70">
        <f t="shared" si="22"/>
        <v>0</v>
      </c>
      <c r="J97" s="86" t="e">
        <f t="shared" si="23"/>
        <v>#DIV/0!</v>
      </c>
      <c r="K97" s="31" t="e">
        <f>ROUND($C$3*J97,0)</f>
        <v>#DIV/0!</v>
      </c>
      <c r="XEM97" s="38"/>
    </row>
    <row r="98" spans="1:11 16367:16367" s="3" customFormat="1" x14ac:dyDescent="0.3">
      <c r="A98" s="120">
        <v>3611</v>
      </c>
      <c r="B98" s="25" t="s">
        <v>259</v>
      </c>
      <c r="C98" s="47" t="e">
        <f>VLOOKUP(A98,'FY2022 WSMP Opt In Out Survey'!A2:D145,5,FALSE)</f>
        <v>#REF!</v>
      </c>
      <c r="D98" s="70">
        <f t="shared" si="24"/>
        <v>0</v>
      </c>
      <c r="E98" s="70">
        <f t="shared" si="25"/>
        <v>0</v>
      </c>
      <c r="F98" s="70">
        <f t="shared" si="26"/>
        <v>0</v>
      </c>
      <c r="G98" s="70">
        <f t="shared" si="20"/>
        <v>0</v>
      </c>
      <c r="H98" s="70">
        <f t="shared" si="21"/>
        <v>0</v>
      </c>
      <c r="I98" s="70">
        <f t="shared" si="22"/>
        <v>0</v>
      </c>
      <c r="J98" s="86" t="e">
        <f t="shared" si="23"/>
        <v>#DIV/0!</v>
      </c>
      <c r="K98" s="31" t="e">
        <f>ROUND($C$3*J98,0)</f>
        <v>#DIV/0!</v>
      </c>
      <c r="XEM98" s="38"/>
    </row>
    <row r="99" spans="1:11 16367:16367" s="3" customFormat="1" x14ac:dyDescent="0.3">
      <c r="A99" s="120">
        <v>31034</v>
      </c>
      <c r="B99" s="25" t="s">
        <v>60</v>
      </c>
      <c r="C99" s="47" t="e">
        <f>VLOOKUP(A99,'FY2022 WSMP Opt In Out Survey'!A2:D145,5,FALSE)</f>
        <v>#REF!</v>
      </c>
      <c r="D99" s="70">
        <f t="shared" si="24"/>
        <v>0</v>
      </c>
      <c r="E99" s="70">
        <f t="shared" si="25"/>
        <v>0</v>
      </c>
      <c r="F99" s="70">
        <f t="shared" si="26"/>
        <v>0</v>
      </c>
      <c r="G99" s="70">
        <f t="shared" si="20"/>
        <v>0</v>
      </c>
      <c r="H99" s="70">
        <f t="shared" si="21"/>
        <v>0</v>
      </c>
      <c r="I99" s="70">
        <f t="shared" si="22"/>
        <v>0</v>
      </c>
      <c r="J99" s="86" t="e">
        <f t="shared" si="23"/>
        <v>#DIV/0!</v>
      </c>
      <c r="K99" s="31" t="e">
        <f>ROUND($C$3*J99,0)</f>
        <v>#DIV/0!</v>
      </c>
      <c r="XEM99" s="38"/>
    </row>
    <row r="100" spans="1:11 16367:16367" s="3" customFormat="1" x14ac:dyDescent="0.3">
      <c r="A100" s="120">
        <v>3614</v>
      </c>
      <c r="B100" s="25" t="s">
        <v>61</v>
      </c>
      <c r="C100" s="47" t="e">
        <f>VLOOKUP(A100,'FY2022 WSMP Opt In Out Survey'!A2:D145,5,FALSE)</f>
        <v>#REF!</v>
      </c>
      <c r="D100" s="70">
        <f t="shared" si="24"/>
        <v>0</v>
      </c>
      <c r="E100" s="70">
        <f t="shared" si="25"/>
        <v>0</v>
      </c>
      <c r="F100" s="70">
        <f t="shared" si="26"/>
        <v>0</v>
      </c>
      <c r="G100" s="70">
        <f t="shared" si="20"/>
        <v>0</v>
      </c>
      <c r="H100" s="70">
        <f t="shared" si="21"/>
        <v>0</v>
      </c>
      <c r="I100" s="70">
        <f t="shared" si="22"/>
        <v>0</v>
      </c>
      <c r="J100" s="86" t="e">
        <f t="shared" si="23"/>
        <v>#DIV/0!</v>
      </c>
      <c r="K100" s="31" t="e">
        <f>ROUND($C$3*J100,0)</f>
        <v>#DIV/0!</v>
      </c>
      <c r="XEM100" s="38"/>
    </row>
    <row r="101" spans="1:11 16367:16367" s="3" customFormat="1" x14ac:dyDescent="0.3">
      <c r="A101" s="120">
        <v>3626</v>
      </c>
      <c r="B101" s="25" t="s">
        <v>62</v>
      </c>
      <c r="C101" s="47" t="e">
        <f>VLOOKUP(A101,'FY2022 WSMP Opt In Out Survey'!A2:D145,5,FALSE)</f>
        <v>#REF!</v>
      </c>
      <c r="D101" s="70">
        <f t="shared" si="24"/>
        <v>0</v>
      </c>
      <c r="E101" s="70">
        <f t="shared" si="25"/>
        <v>0</v>
      </c>
      <c r="F101" s="70">
        <f t="shared" si="26"/>
        <v>0</v>
      </c>
      <c r="G101" s="70">
        <f t="shared" si="20"/>
        <v>0</v>
      </c>
      <c r="H101" s="70">
        <f t="shared" si="21"/>
        <v>0</v>
      </c>
      <c r="I101" s="70">
        <f t="shared" si="22"/>
        <v>0</v>
      </c>
      <c r="J101" s="86" t="e">
        <f t="shared" si="23"/>
        <v>#DIV/0!</v>
      </c>
      <c r="K101" s="31" t="e">
        <f>ROUND($C$3*J101,0)</f>
        <v>#DIV/0!</v>
      </c>
      <c r="XEM101" s="38"/>
    </row>
    <row r="102" spans="1:11 16367:16367" s="3" customFormat="1" x14ac:dyDescent="0.3">
      <c r="A102" s="120">
        <v>3627</v>
      </c>
      <c r="B102" s="25" t="s">
        <v>64</v>
      </c>
      <c r="C102" s="47" t="e">
        <f>VLOOKUP(A102,'FY2022 WSMP Opt In Out Survey'!A2:D145,5,FALSE)</f>
        <v>#REF!</v>
      </c>
      <c r="D102" s="70">
        <f t="shared" si="24"/>
        <v>0</v>
      </c>
      <c r="E102" s="70">
        <f t="shared" si="25"/>
        <v>0</v>
      </c>
      <c r="F102" s="70">
        <f t="shared" si="26"/>
        <v>0</v>
      </c>
      <c r="G102" s="70">
        <f>E102+F102</f>
        <v>0</v>
      </c>
      <c r="H102" s="70">
        <f t="shared" si="21"/>
        <v>0</v>
      </c>
      <c r="I102" s="70">
        <f>D102+H102</f>
        <v>0</v>
      </c>
      <c r="J102" s="86" t="e">
        <f t="shared" si="23"/>
        <v>#DIV/0!</v>
      </c>
      <c r="K102" s="31" t="e">
        <f>ROUND($C$3*J102,0)</f>
        <v>#DIV/0!</v>
      </c>
      <c r="XEM102" s="38"/>
    </row>
    <row r="103" spans="1:11 16367:16367" s="3" customFormat="1" x14ac:dyDescent="0.3">
      <c r="A103" s="120">
        <v>3628</v>
      </c>
      <c r="B103" s="25" t="s">
        <v>63</v>
      </c>
      <c r="C103" s="47" t="e">
        <f>VLOOKUP(A103,'FY2022 WSMP Opt In Out Survey'!A2:D145,5,FALSE)</f>
        <v>#REF!</v>
      </c>
      <c r="D103" s="70">
        <f t="shared" si="24"/>
        <v>0</v>
      </c>
      <c r="E103" s="70">
        <f t="shared" si="25"/>
        <v>0</v>
      </c>
      <c r="F103" s="70">
        <f t="shared" si="26"/>
        <v>0</v>
      </c>
      <c r="G103" s="70">
        <f t="shared" si="20"/>
        <v>0</v>
      </c>
      <c r="H103" s="70">
        <f t="shared" si="21"/>
        <v>0</v>
      </c>
      <c r="I103" s="70">
        <f t="shared" si="22"/>
        <v>0</v>
      </c>
      <c r="J103" s="86" t="e">
        <f t="shared" si="23"/>
        <v>#DIV/0!</v>
      </c>
      <c r="K103" s="31" t="e">
        <f>ROUND($C$3*J103,0)</f>
        <v>#DIV/0!</v>
      </c>
      <c r="XEM103" s="38"/>
    </row>
    <row r="104" spans="1:11 16367:16367" s="3" customFormat="1" x14ac:dyDescent="0.3">
      <c r="A104" s="120">
        <v>3643</v>
      </c>
      <c r="B104" s="25" t="s">
        <v>65</v>
      </c>
      <c r="C104" s="47" t="e">
        <f>VLOOKUP(A104,'FY2022 WSMP Opt In Out Survey'!A2:D145,5,FALSE)</f>
        <v>#REF!</v>
      </c>
      <c r="D104" s="70">
        <f t="shared" si="24"/>
        <v>0</v>
      </c>
      <c r="E104" s="70">
        <f t="shared" si="25"/>
        <v>0</v>
      </c>
      <c r="F104" s="70">
        <f t="shared" si="26"/>
        <v>0</v>
      </c>
      <c r="G104" s="70">
        <f t="shared" si="20"/>
        <v>0</v>
      </c>
      <c r="H104" s="70">
        <f t="shared" si="21"/>
        <v>0</v>
      </c>
      <c r="I104" s="70">
        <f t="shared" si="22"/>
        <v>0</v>
      </c>
      <c r="J104" s="86" t="e">
        <f t="shared" si="23"/>
        <v>#DIV/0!</v>
      </c>
      <c r="K104" s="31" t="e">
        <f>ROUND($C$3*J104,0)</f>
        <v>#DIV/0!</v>
      </c>
      <c r="XEM104" s="38"/>
    </row>
    <row r="105" spans="1:11 16367:16367" s="3" customFormat="1" x14ac:dyDescent="0.3">
      <c r="A105" s="120">
        <v>3572</v>
      </c>
      <c r="B105" s="25" t="s">
        <v>66</v>
      </c>
      <c r="C105" s="47" t="e">
        <f>VLOOKUP(A105,'FY2022 WSMP Opt In Out Survey'!A2:D145,5,FALSE)</f>
        <v>#REF!</v>
      </c>
      <c r="D105" s="70">
        <f t="shared" si="24"/>
        <v>0</v>
      </c>
      <c r="E105" s="70">
        <f t="shared" si="25"/>
        <v>0</v>
      </c>
      <c r="F105" s="70">
        <f t="shared" si="26"/>
        <v>0</v>
      </c>
      <c r="G105" s="70">
        <f t="shared" si="20"/>
        <v>0</v>
      </c>
      <c r="H105" s="70">
        <f t="shared" si="21"/>
        <v>0</v>
      </c>
      <c r="I105" s="70">
        <f t="shared" si="22"/>
        <v>0</v>
      </c>
      <c r="J105" s="86" t="e">
        <f t="shared" si="23"/>
        <v>#DIV/0!</v>
      </c>
      <c r="K105" s="31" t="e">
        <f>ROUND($C$3*J105,0)</f>
        <v>#DIV/0!</v>
      </c>
      <c r="XEM105" s="38"/>
    </row>
    <row r="106" spans="1:11 16367:16367" s="3" customFormat="1" x14ac:dyDescent="0.3">
      <c r="A106" s="120">
        <v>3648</v>
      </c>
      <c r="B106" s="25" t="s">
        <v>67</v>
      </c>
      <c r="C106" s="47" t="e">
        <f>VLOOKUP(A106,'FY2022 WSMP Opt In Out Survey'!A2:D145,5,FALSE)</f>
        <v>#REF!</v>
      </c>
      <c r="D106" s="70">
        <f t="shared" si="24"/>
        <v>0</v>
      </c>
      <c r="E106" s="70">
        <f t="shared" si="25"/>
        <v>0</v>
      </c>
      <c r="F106" s="70">
        <f t="shared" si="26"/>
        <v>0</v>
      </c>
      <c r="G106" s="70">
        <f t="shared" si="20"/>
        <v>0</v>
      </c>
      <c r="H106" s="70">
        <f t="shared" si="21"/>
        <v>0</v>
      </c>
      <c r="I106" s="70">
        <f t="shared" si="22"/>
        <v>0</v>
      </c>
      <c r="J106" s="86" t="e">
        <f t="shared" si="23"/>
        <v>#DIV/0!</v>
      </c>
      <c r="K106" s="31" t="e">
        <f>ROUND($C$3*J106,0)</f>
        <v>#DIV/0!</v>
      </c>
      <c r="XEM106" s="38"/>
    </row>
    <row r="107" spans="1:11 16367:16367" s="3" customFormat="1" x14ac:dyDescent="0.3">
      <c r="A107" s="120">
        <v>10060</v>
      </c>
      <c r="B107" s="25" t="s">
        <v>68</v>
      </c>
      <c r="C107" s="47" t="e">
        <f>VLOOKUP(A107,'FY2022 WSMP Opt In Out Survey'!A2:D145,5,FALSE)</f>
        <v>#REF!</v>
      </c>
      <c r="D107" s="70">
        <f t="shared" si="24"/>
        <v>0</v>
      </c>
      <c r="E107" s="70">
        <f t="shared" si="25"/>
        <v>0</v>
      </c>
      <c r="F107" s="70">
        <f t="shared" si="26"/>
        <v>0</v>
      </c>
      <c r="G107" s="70">
        <f t="shared" si="20"/>
        <v>0</v>
      </c>
      <c r="H107" s="70">
        <f t="shared" si="21"/>
        <v>0</v>
      </c>
      <c r="I107" s="70">
        <f t="shared" si="22"/>
        <v>0</v>
      </c>
      <c r="J107" s="86" t="e">
        <f t="shared" si="23"/>
        <v>#DIV/0!</v>
      </c>
      <c r="K107" s="31" t="e">
        <f>ROUND($C$3*J107,0)</f>
        <v>#DIV/0!</v>
      </c>
      <c r="XEM107" s="38"/>
    </row>
    <row r="108" spans="1:11 16367:16367" s="3" customFormat="1" x14ac:dyDescent="0.3">
      <c r="A108" s="120">
        <v>3662</v>
      </c>
      <c r="B108" s="25" t="s">
        <v>260</v>
      </c>
      <c r="C108" s="47" t="e">
        <f>VLOOKUP(A108,'FY2022 WSMP Opt In Out Survey'!A2:D145,5,FALSE)</f>
        <v>#REF!</v>
      </c>
      <c r="D108" s="70">
        <f t="shared" si="24"/>
        <v>0</v>
      </c>
      <c r="E108" s="70">
        <f t="shared" si="25"/>
        <v>0</v>
      </c>
      <c r="F108" s="70">
        <f t="shared" si="26"/>
        <v>0</v>
      </c>
      <c r="G108" s="70">
        <f t="shared" si="20"/>
        <v>0</v>
      </c>
      <c r="H108" s="70">
        <f t="shared" si="21"/>
        <v>0</v>
      </c>
      <c r="I108" s="70">
        <f t="shared" si="22"/>
        <v>0</v>
      </c>
      <c r="J108" s="86" t="e">
        <f t="shared" si="23"/>
        <v>#DIV/0!</v>
      </c>
      <c r="K108" s="31" t="e">
        <f>ROUND($C$3*J108,0)</f>
        <v>#DIV/0!</v>
      </c>
      <c r="XEM108" s="38"/>
    </row>
    <row r="109" spans="1:11 16367:16367" s="43" customFormat="1" x14ac:dyDescent="0.3">
      <c r="A109" s="120">
        <v>3664</v>
      </c>
      <c r="B109" s="54" t="s">
        <v>261</v>
      </c>
      <c r="C109" s="47" t="e">
        <f>VLOOKUP(A109,'FY2022 WSMP Opt In Out Survey'!A2:D145,5,FALSE)</f>
        <v>#REF!</v>
      </c>
      <c r="D109" s="70">
        <f t="shared" si="24"/>
        <v>0</v>
      </c>
      <c r="E109" s="70">
        <f t="shared" si="25"/>
        <v>0</v>
      </c>
      <c r="F109" s="70">
        <f t="shared" si="26"/>
        <v>0</v>
      </c>
      <c r="G109" s="70">
        <f t="shared" si="20"/>
        <v>0</v>
      </c>
      <c r="H109" s="70">
        <f t="shared" si="21"/>
        <v>0</v>
      </c>
      <c r="I109" s="70">
        <f t="shared" si="22"/>
        <v>0</v>
      </c>
      <c r="J109" s="86" t="e">
        <f t="shared" si="23"/>
        <v>#DIV/0!</v>
      </c>
      <c r="K109" s="31" t="e">
        <f>ROUND($C$3*J109,0)</f>
        <v>#DIV/0!</v>
      </c>
      <c r="XEM109" s="42"/>
    </row>
    <row r="110" spans="1:11 16367:16367" s="43" customFormat="1" x14ac:dyDescent="0.3">
      <c r="A110" s="120">
        <v>9549</v>
      </c>
      <c r="B110" s="54" t="s">
        <v>262</v>
      </c>
      <c r="C110" s="47" t="e">
        <f>VLOOKUP(A110,'FY2022 WSMP Opt In Out Survey'!A2:D145,5,FALSE)</f>
        <v>#REF!</v>
      </c>
      <c r="D110" s="70">
        <f t="shared" si="24"/>
        <v>0</v>
      </c>
      <c r="E110" s="70">
        <f t="shared" si="25"/>
        <v>0</v>
      </c>
      <c r="F110" s="70">
        <f t="shared" si="26"/>
        <v>0</v>
      </c>
      <c r="G110" s="70">
        <f t="shared" si="20"/>
        <v>0</v>
      </c>
      <c r="H110" s="70">
        <f t="shared" si="21"/>
        <v>0</v>
      </c>
      <c r="I110" s="70">
        <f t="shared" si="22"/>
        <v>0</v>
      </c>
      <c r="J110" s="86" t="e">
        <f t="shared" si="23"/>
        <v>#DIV/0!</v>
      </c>
      <c r="K110" s="31" t="e">
        <f>ROUND($C$3*J110,0)</f>
        <v>#DIV/0!</v>
      </c>
      <c r="XEM110" s="42"/>
    </row>
    <row r="111" spans="1:11 16367:16367" ht="14.5" thickBot="1" x14ac:dyDescent="0.35">
      <c r="A111" s="121">
        <v>3668</v>
      </c>
      <c r="B111" s="39" t="s">
        <v>69</v>
      </c>
      <c r="C111" s="49" t="e">
        <f>VLOOKUP(A111,'FY2022 WSMP Opt In Out Survey'!A2:D145,5,FALSE)</f>
        <v>#REF!</v>
      </c>
      <c r="D111" s="69">
        <f t="shared" si="24"/>
        <v>0</v>
      </c>
      <c r="E111" s="69">
        <f t="shared" si="25"/>
        <v>0</v>
      </c>
      <c r="F111" s="69">
        <f t="shared" si="26"/>
        <v>0</v>
      </c>
      <c r="G111" s="69">
        <f t="shared" si="20"/>
        <v>0</v>
      </c>
      <c r="H111" s="73">
        <f t="shared" si="21"/>
        <v>0</v>
      </c>
      <c r="I111" s="73">
        <f t="shared" si="22"/>
        <v>0</v>
      </c>
      <c r="J111" s="91" t="e">
        <f t="shared" si="23"/>
        <v>#DIV/0!</v>
      </c>
      <c r="K111" s="24" t="e">
        <f>ROUND($C$3*J111,0)</f>
        <v>#DIV/0!</v>
      </c>
    </row>
    <row r="112" spans="1:11 16367:16367" ht="14.5" thickTop="1" x14ac:dyDescent="0.3">
      <c r="A112" s="26"/>
      <c r="B112" s="25"/>
      <c r="C112" s="25"/>
      <c r="D112" s="74">
        <f t="shared" ref="D112:J112" si="27">SUM(D58:D111)</f>
        <v>0</v>
      </c>
      <c r="E112" s="74">
        <f t="shared" si="27"/>
        <v>0</v>
      </c>
      <c r="F112" s="74">
        <f t="shared" si="27"/>
        <v>0</v>
      </c>
      <c r="G112" s="74">
        <f t="shared" si="27"/>
        <v>0</v>
      </c>
      <c r="H112" s="74">
        <f t="shared" si="27"/>
        <v>0</v>
      </c>
      <c r="I112" s="74">
        <f>SUM(I58:I111)</f>
        <v>0</v>
      </c>
      <c r="J112" s="87" t="e">
        <f t="shared" si="27"/>
        <v>#DIV/0!</v>
      </c>
      <c r="K112" s="99" t="e">
        <f>SUM(K58:K111)</f>
        <v>#DIV/0!</v>
      </c>
    </row>
    <row r="113" spans="1:11 16367:16367" ht="15" customHeight="1" x14ac:dyDescent="0.3">
      <c r="A113" s="27" t="s">
        <v>70</v>
      </c>
      <c r="B113" s="28"/>
      <c r="C113" s="28"/>
      <c r="D113" s="72"/>
      <c r="E113" s="72"/>
      <c r="F113" s="72"/>
      <c r="G113" s="72"/>
      <c r="H113" s="72"/>
      <c r="I113" s="72"/>
      <c r="J113" s="72"/>
      <c r="K113" s="30"/>
    </row>
    <row r="114" spans="1:11 16367:16367" x14ac:dyDescent="0.3">
      <c r="A114" s="120">
        <v>36273</v>
      </c>
      <c r="B114" s="18" t="s">
        <v>71</v>
      </c>
      <c r="C114" s="48" t="e">
        <f>VLOOKUP(A114,'FY2022 WSMP Opt In Out Survey'!A2:D145,5,FALSE)</f>
        <v>#REF!</v>
      </c>
      <c r="D114" s="68">
        <f>IF(IFERROR(SEARCH("In",$C114),0),VLOOKUP(A114,FY20Enrollment,5,FALSE),0)</f>
        <v>0</v>
      </c>
      <c r="E114" s="68">
        <f>IF(IFERROR(SEARCH("In",$C114),0),VLOOKUP(A114,FY20Enrollment,4,FALSE),0)</f>
        <v>0</v>
      </c>
      <c r="F114" s="68">
        <f>IF(IFERROR(SEARCH("In",$C114),0),VLOOKUP(A114,FY20Enrollment,3,FALSE),0)</f>
        <v>0</v>
      </c>
      <c r="G114" s="68">
        <f>E114+F114</f>
        <v>0</v>
      </c>
      <c r="H114" s="70">
        <f t="shared" ref="H114:H116" si="28">ROUND(G114*0.5,0)</f>
        <v>0</v>
      </c>
      <c r="I114" s="70">
        <f t="shared" ref="I114:I116" si="29">D114+H114</f>
        <v>0</v>
      </c>
      <c r="J114" s="86" t="e">
        <f t="shared" ref="J114:J116" si="30">I114/$I$168</f>
        <v>#DIV/0!</v>
      </c>
      <c r="K114" s="31" t="e">
        <f>ROUND($C$3*J114,0)</f>
        <v>#DIV/0!</v>
      </c>
    </row>
    <row r="115" spans="1:11 16367:16367" x14ac:dyDescent="0.3">
      <c r="A115" s="120">
        <v>23582</v>
      </c>
      <c r="B115" s="18" t="s">
        <v>72</v>
      </c>
      <c r="C115" s="48" t="e">
        <f>VLOOKUP(A115,'FY2022 WSMP Opt In Out Survey'!A2:D145,5,FALSE)</f>
        <v>#REF!</v>
      </c>
      <c r="D115" s="68">
        <f>IF(IFERROR(SEARCH("In",$C115),0),VLOOKUP(A115,FY20Enrollment,5,FALSE),0)</f>
        <v>0</v>
      </c>
      <c r="E115" s="68">
        <f>IF(IFERROR(SEARCH("In",$C115),0),VLOOKUP(A115,FY20Enrollment,4,FALSE),0)</f>
        <v>0</v>
      </c>
      <c r="F115" s="68">
        <f>IF(IFERROR(SEARCH("In",$C115),0),VLOOKUP(A115,FY20Enrollment,3,FALSE),0)</f>
        <v>0</v>
      </c>
      <c r="G115" s="68">
        <f t="shared" ref="G115:G116" si="31">E115+F115</f>
        <v>0</v>
      </c>
      <c r="H115" s="70">
        <f t="shared" si="28"/>
        <v>0</v>
      </c>
      <c r="I115" s="70">
        <f t="shared" si="29"/>
        <v>0</v>
      </c>
      <c r="J115" s="86" t="e">
        <f t="shared" si="30"/>
        <v>#DIV/0!</v>
      </c>
      <c r="K115" s="31" t="e">
        <f>ROUND($C$3*J115,0)</f>
        <v>#DIV/0!</v>
      </c>
    </row>
    <row r="116" spans="1:11 16367:16367" ht="14.5" thickBot="1" x14ac:dyDescent="0.35">
      <c r="A116" s="121">
        <v>23485</v>
      </c>
      <c r="B116" s="39" t="s">
        <v>73</v>
      </c>
      <c r="C116" s="52" t="e">
        <f>VLOOKUP(A116,'FY2022 WSMP Opt In Out Survey'!A2:D145,5,FALSE)</f>
        <v>#REF!</v>
      </c>
      <c r="D116" s="69">
        <f>IF(IFERROR(SEARCH("In",$C116),0),VLOOKUP(A116,FY20Enrollment,5,FALSE),0)</f>
        <v>0</v>
      </c>
      <c r="E116" s="69">
        <f>IF(IFERROR(SEARCH("In",$C116),0),VLOOKUP(A116,FY20Enrollment,4,FALSE),0)</f>
        <v>0</v>
      </c>
      <c r="F116" s="69">
        <f>IF(IFERROR(SEARCH("In",$C116),0),VLOOKUP(A116,FY20Enrollment,3,FALSE),0)</f>
        <v>0</v>
      </c>
      <c r="G116" s="69">
        <f t="shared" si="31"/>
        <v>0</v>
      </c>
      <c r="H116" s="73">
        <f t="shared" si="28"/>
        <v>0</v>
      </c>
      <c r="I116" s="73">
        <f t="shared" si="29"/>
        <v>0</v>
      </c>
      <c r="J116" s="91" t="e">
        <f t="shared" si="30"/>
        <v>#DIV/0!</v>
      </c>
      <c r="K116" s="24" t="e">
        <f>ROUND($C$3*J116,0)</f>
        <v>#DIV/0!</v>
      </c>
    </row>
    <row r="117" spans="1:11 16367:16367" ht="14.5" thickTop="1" x14ac:dyDescent="0.3">
      <c r="A117" s="26"/>
      <c r="B117" s="25"/>
      <c r="C117" s="25"/>
      <c r="D117" s="74">
        <f>SUM(D114:D116)</f>
        <v>0</v>
      </c>
      <c r="E117" s="74">
        <f t="shared" ref="E117:J117" si="32">SUM(E114:E116)</f>
        <v>0</v>
      </c>
      <c r="F117" s="74">
        <f t="shared" si="32"/>
        <v>0</v>
      </c>
      <c r="G117" s="74">
        <f t="shared" si="32"/>
        <v>0</v>
      </c>
      <c r="H117" s="74">
        <f t="shared" si="32"/>
        <v>0</v>
      </c>
      <c r="I117" s="74">
        <f>SUM(I114:I116)</f>
        <v>0</v>
      </c>
      <c r="J117" s="87" t="e">
        <f t="shared" si="32"/>
        <v>#DIV/0!</v>
      </c>
      <c r="K117" s="45" t="e">
        <f>SUM(K114:K116)</f>
        <v>#DIV/0!</v>
      </c>
    </row>
    <row r="118" spans="1:11 16367:16367" ht="15" customHeight="1" x14ac:dyDescent="0.3">
      <c r="A118" s="27" t="s">
        <v>74</v>
      </c>
      <c r="B118" s="28"/>
      <c r="C118" s="28"/>
      <c r="D118" s="72"/>
      <c r="E118" s="72"/>
      <c r="F118" s="72"/>
      <c r="G118" s="72"/>
      <c r="H118" s="72"/>
      <c r="I118" s="72"/>
      <c r="J118" s="72"/>
      <c r="K118" s="30"/>
    </row>
    <row r="119" spans="1:11 16367:16367" ht="14.5" thickBot="1" x14ac:dyDescent="0.35">
      <c r="A119" s="121">
        <v>3634</v>
      </c>
      <c r="B119" s="39" t="s">
        <v>75</v>
      </c>
      <c r="C119" s="49" t="e">
        <f>VLOOKUP(A119,'FY2022 WSMP Opt In Out Survey'!A2:D145,5,FALSE)</f>
        <v>#REF!</v>
      </c>
      <c r="D119" s="69">
        <f>IF(IFERROR(SEARCH("In",$C119),0),VLOOKUP(A119,FY20Enrollment,5,FALSE),0)</f>
        <v>0</v>
      </c>
      <c r="E119" s="69">
        <f>IF(IFERROR(SEARCH("In",$C119),0),VLOOKUP(A119,FY20Enrollment,4,FALSE),0)</f>
        <v>0</v>
      </c>
      <c r="F119" s="69">
        <f>IF(IFERROR(SEARCH("In",$C119),0),VLOOKUP(A119,FY20Enrollment,3,FALSE),0)</f>
        <v>0</v>
      </c>
      <c r="G119" s="69">
        <f>E119+F119</f>
        <v>0</v>
      </c>
      <c r="H119" s="73">
        <f t="shared" ref="H119" si="33">ROUND(G119*0.5,0)</f>
        <v>0</v>
      </c>
      <c r="I119" s="73">
        <f>D119+H119</f>
        <v>0</v>
      </c>
      <c r="J119" s="91" t="e">
        <f>I119/$I$168</f>
        <v>#DIV/0!</v>
      </c>
      <c r="K119" s="24" t="e">
        <f>ROUND($C$3*J119,0)</f>
        <v>#DIV/0!</v>
      </c>
    </row>
    <row r="120" spans="1:11 16367:16367" ht="14.5" thickTop="1" x14ac:dyDescent="0.3">
      <c r="A120" s="26"/>
      <c r="B120" s="25"/>
      <c r="C120" s="25"/>
      <c r="D120" s="74">
        <f t="shared" ref="D120:G120" si="34">SUM(D119:D119)</f>
        <v>0</v>
      </c>
      <c r="E120" s="74">
        <f t="shared" si="34"/>
        <v>0</v>
      </c>
      <c r="F120" s="74">
        <f t="shared" si="34"/>
        <v>0</v>
      </c>
      <c r="G120" s="74">
        <f t="shared" si="34"/>
        <v>0</v>
      </c>
      <c r="H120" s="74">
        <f>SUM(H119:H119)</f>
        <v>0</v>
      </c>
      <c r="I120" s="74">
        <f>SUM(I119:I119)</f>
        <v>0</v>
      </c>
      <c r="J120" s="87" t="e">
        <f>SUM(J119:J119)</f>
        <v>#DIV/0!</v>
      </c>
      <c r="K120" s="29" t="e">
        <f>SUM(K119)</f>
        <v>#DIV/0!</v>
      </c>
    </row>
    <row r="121" spans="1:11 16367:16367" ht="15" customHeight="1" x14ac:dyDescent="0.3">
      <c r="A121" s="27" t="s">
        <v>76</v>
      </c>
      <c r="B121" s="28"/>
      <c r="C121" s="28"/>
      <c r="D121" s="72"/>
      <c r="E121" s="72"/>
      <c r="F121" s="72"/>
      <c r="G121" s="72"/>
      <c r="H121" s="72"/>
      <c r="I121" s="72"/>
      <c r="J121" s="72"/>
      <c r="K121" s="30"/>
    </row>
    <row r="122" spans="1:11 16367:16367" ht="14.5" thickBot="1" x14ac:dyDescent="0.35">
      <c r="A122" s="121">
        <v>3579</v>
      </c>
      <c r="B122" s="39" t="s">
        <v>77</v>
      </c>
      <c r="C122" s="49" t="e">
        <f>VLOOKUP(A122,'FY2022 WSMP Opt In Out Survey'!A2:D145,5,FALSE)</f>
        <v>#REF!</v>
      </c>
      <c r="D122" s="69">
        <f>IF(IFERROR(SEARCH("In",$C122),0),VLOOKUP(A122,FY20Enrollment,5,FALSE),0)</f>
        <v>0</v>
      </c>
      <c r="E122" s="69">
        <f>IF(IFERROR(SEARCH("In",$C122),0),VLOOKUP(A122,FY20Enrollment,4,FALSE),0)</f>
        <v>0</v>
      </c>
      <c r="F122" s="69">
        <f>IF(IFERROR(SEARCH("In",$C122),0),VLOOKUP(A122,FY20Enrollment,3,FALSE),0)</f>
        <v>0</v>
      </c>
      <c r="G122" s="69">
        <f>E122+F122</f>
        <v>0</v>
      </c>
      <c r="H122" s="73">
        <f>G122*0.5</f>
        <v>0</v>
      </c>
      <c r="I122" s="73">
        <f>D122+H122</f>
        <v>0</v>
      </c>
      <c r="J122" s="91" t="e">
        <f>I122/$I$168</f>
        <v>#DIV/0!</v>
      </c>
      <c r="K122" s="33" t="e">
        <f>ROUND($C$3*J122,0)</f>
        <v>#DIV/0!</v>
      </c>
    </row>
    <row r="123" spans="1:11 16367:16367" ht="14.5" thickTop="1" x14ac:dyDescent="0.3">
      <c r="A123" s="26"/>
      <c r="B123" s="25"/>
      <c r="C123" s="25"/>
      <c r="D123" s="74">
        <f t="shared" ref="D123:G123" si="35">SUM(D122)</f>
        <v>0</v>
      </c>
      <c r="E123" s="74">
        <f t="shared" si="35"/>
        <v>0</v>
      </c>
      <c r="F123" s="74">
        <f t="shared" si="35"/>
        <v>0</v>
      </c>
      <c r="G123" s="74">
        <f t="shared" si="35"/>
        <v>0</v>
      </c>
      <c r="H123" s="74">
        <f>SUM(H122)</f>
        <v>0</v>
      </c>
      <c r="I123" s="74">
        <f>SUM(I122)</f>
        <v>0</v>
      </c>
      <c r="J123" s="87" t="e">
        <f t="shared" ref="J123" si="36">SUM(J122:J122)</f>
        <v>#DIV/0!</v>
      </c>
      <c r="K123" s="29" t="e">
        <f>SUM(K122)</f>
        <v>#DIV/0!</v>
      </c>
    </row>
    <row r="124" spans="1:11 16367:16367" ht="15" customHeight="1" x14ac:dyDescent="0.3">
      <c r="A124" s="35" t="s">
        <v>78</v>
      </c>
      <c r="B124" s="28"/>
      <c r="C124" s="28"/>
      <c r="D124" s="72"/>
      <c r="E124" s="72"/>
      <c r="F124" s="72"/>
      <c r="G124" s="72"/>
      <c r="H124" s="72"/>
      <c r="I124" s="72"/>
      <c r="J124" s="72"/>
      <c r="K124" s="30"/>
    </row>
    <row r="125" spans="1:11 16367:16367" x14ac:dyDescent="0.3">
      <c r="A125" s="120">
        <v>3537</v>
      </c>
      <c r="B125" s="18" t="s">
        <v>79</v>
      </c>
      <c r="C125" s="47" t="e">
        <f>VLOOKUP(A125,'FY2022 WSMP Opt In Out Survey'!A2:D145,5,FALSE)</f>
        <v>#REF!</v>
      </c>
      <c r="D125" s="68">
        <f t="shared" ref="D125:D162" si="37">IF(IFERROR(SEARCH("In",$C125),0),VLOOKUP(A125,FY20Enrollment,5,FALSE),0)</f>
        <v>0</v>
      </c>
      <c r="E125" s="68">
        <f t="shared" ref="E125:E162" si="38">IF(IFERROR(SEARCH("In",$C125),0),VLOOKUP(A125,FY20Enrollment,4,FALSE),0)</f>
        <v>0</v>
      </c>
      <c r="F125" s="68">
        <f t="shared" ref="F125:F162" si="39">IF(IFERROR(SEARCH("In",$C125),0),VLOOKUP(A125,FY20Enrollment,3,FALSE),0)</f>
        <v>0</v>
      </c>
      <c r="G125" s="68">
        <f t="shared" ref="G125:G139" si="40">E125+F125</f>
        <v>0</v>
      </c>
      <c r="H125" s="70">
        <f>ROUND(G125*0.5,0)</f>
        <v>0</v>
      </c>
      <c r="I125" s="70">
        <f t="shared" ref="I125:I140" si="41">D125+H125</f>
        <v>0</v>
      </c>
      <c r="J125" s="86" t="e">
        <f t="shared" ref="J125:J162" si="42">I125/$I$168</f>
        <v>#DIV/0!</v>
      </c>
      <c r="K125" s="31" t="e">
        <f>ROUND($C$3*J125,0)</f>
        <v>#DIV/0!</v>
      </c>
    </row>
    <row r="126" spans="1:11 16367:16367" x14ac:dyDescent="0.3">
      <c r="A126" s="120">
        <v>3543</v>
      </c>
      <c r="B126" s="18" t="s">
        <v>80</v>
      </c>
      <c r="C126" s="47" t="e">
        <f>VLOOKUP(A126,'FY2022 WSMP Opt In Out Survey'!A2:D145,5,FALSE)</f>
        <v>#REF!</v>
      </c>
      <c r="D126" s="68">
        <f t="shared" si="37"/>
        <v>0</v>
      </c>
      <c r="E126" s="68">
        <f t="shared" si="38"/>
        <v>0</v>
      </c>
      <c r="F126" s="68">
        <f t="shared" si="39"/>
        <v>0</v>
      </c>
      <c r="G126" s="68">
        <f t="shared" si="40"/>
        <v>0</v>
      </c>
      <c r="H126" s="70">
        <f t="shared" ref="H126:H162" si="43">ROUND(G126*0.5,0)</f>
        <v>0</v>
      </c>
      <c r="I126" s="70">
        <f t="shared" si="41"/>
        <v>0</v>
      </c>
      <c r="J126" s="86" t="e">
        <f t="shared" si="42"/>
        <v>#DIV/0!</v>
      </c>
      <c r="K126" s="31" t="e">
        <f>ROUND($C$3*J126,0)</f>
        <v>#DIV/0!</v>
      </c>
    </row>
    <row r="127" spans="1:11 16367:16367" x14ac:dyDescent="0.3">
      <c r="A127" s="120">
        <v>3545</v>
      </c>
      <c r="B127" s="18" t="s">
        <v>81</v>
      </c>
      <c r="C127" s="47" t="e">
        <f>VLOOKUP(A127,'FY2022 WSMP Opt In Out Survey'!A2:D145,5,FALSE)</f>
        <v>#REF!</v>
      </c>
      <c r="D127" s="68">
        <f t="shared" si="37"/>
        <v>0</v>
      </c>
      <c r="E127" s="68">
        <f t="shared" si="38"/>
        <v>0</v>
      </c>
      <c r="F127" s="68">
        <f t="shared" si="39"/>
        <v>0</v>
      </c>
      <c r="G127" s="68">
        <f t="shared" si="40"/>
        <v>0</v>
      </c>
      <c r="H127" s="70">
        <f>ROUND(G127*0.5,0)</f>
        <v>0</v>
      </c>
      <c r="I127" s="70">
        <f t="shared" si="41"/>
        <v>0</v>
      </c>
      <c r="J127" s="86" t="e">
        <f t="shared" si="42"/>
        <v>#DIV/0!</v>
      </c>
      <c r="K127" s="31" t="e">
        <f>ROUND($C$3*J127,0)</f>
        <v>#DIV/0!</v>
      </c>
    </row>
    <row r="128" spans="1:11 16367:16367" s="3" customFormat="1" x14ac:dyDescent="0.3">
      <c r="A128" s="120">
        <v>3557</v>
      </c>
      <c r="B128" s="25" t="s">
        <v>263</v>
      </c>
      <c r="C128" s="47" t="e">
        <f>VLOOKUP(A128,'FY2022 WSMP Opt In Out Survey'!A2:D145,5,FALSE)</f>
        <v>#REF!</v>
      </c>
      <c r="D128" s="70">
        <f t="shared" si="37"/>
        <v>0</v>
      </c>
      <c r="E128" s="70">
        <f t="shared" si="38"/>
        <v>0</v>
      </c>
      <c r="F128" s="70">
        <f t="shared" si="39"/>
        <v>0</v>
      </c>
      <c r="G128" s="70">
        <f t="shared" si="40"/>
        <v>0</v>
      </c>
      <c r="H128" s="70">
        <f t="shared" si="43"/>
        <v>0</v>
      </c>
      <c r="I128" s="70">
        <f t="shared" si="41"/>
        <v>0</v>
      </c>
      <c r="J128" s="86" t="e">
        <f t="shared" si="42"/>
        <v>#DIV/0!</v>
      </c>
      <c r="K128" s="31" t="e">
        <f>ROUND($C$3*J128,0)</f>
        <v>#DIV/0!</v>
      </c>
      <c r="XEM128" s="38"/>
    </row>
    <row r="129" spans="1:11 16367:16367" s="3" customFormat="1" x14ac:dyDescent="0.3">
      <c r="A129" s="120">
        <v>3560</v>
      </c>
      <c r="B129" s="25" t="s">
        <v>82</v>
      </c>
      <c r="C129" s="47" t="e">
        <f>VLOOKUP(A129,'FY2022 WSMP Opt In Out Survey'!A2:D145,5,FALSE)</f>
        <v>#REF!</v>
      </c>
      <c r="D129" s="70">
        <f t="shared" si="37"/>
        <v>0</v>
      </c>
      <c r="E129" s="70">
        <f t="shared" si="38"/>
        <v>0</v>
      </c>
      <c r="F129" s="70">
        <f t="shared" si="39"/>
        <v>0</v>
      </c>
      <c r="G129" s="70">
        <f t="shared" si="40"/>
        <v>0</v>
      </c>
      <c r="H129" s="70">
        <f t="shared" si="43"/>
        <v>0</v>
      </c>
      <c r="I129" s="70">
        <f t="shared" si="41"/>
        <v>0</v>
      </c>
      <c r="J129" s="86" t="e">
        <f t="shared" si="42"/>
        <v>#DIV/0!</v>
      </c>
      <c r="K129" s="31" t="e">
        <f>ROUND($C$3*J129,0)</f>
        <v>#DIV/0!</v>
      </c>
      <c r="XEM129" s="38"/>
    </row>
    <row r="130" spans="1:11 16367:16367" s="3" customFormat="1" x14ac:dyDescent="0.3">
      <c r="A130" s="120">
        <v>3564</v>
      </c>
      <c r="B130" s="25" t="s">
        <v>83</v>
      </c>
      <c r="C130" s="47" t="e">
        <f>VLOOKUP(A130,'FY2022 WSMP Opt In Out Survey'!A2:D145,5,FALSE)</f>
        <v>#REF!</v>
      </c>
      <c r="D130" s="70">
        <f t="shared" si="37"/>
        <v>0</v>
      </c>
      <c r="E130" s="70">
        <f t="shared" si="38"/>
        <v>0</v>
      </c>
      <c r="F130" s="70">
        <f t="shared" si="39"/>
        <v>0</v>
      </c>
      <c r="G130" s="70">
        <f t="shared" si="40"/>
        <v>0</v>
      </c>
      <c r="H130" s="70">
        <f t="shared" si="43"/>
        <v>0</v>
      </c>
      <c r="I130" s="70">
        <f t="shared" si="41"/>
        <v>0</v>
      </c>
      <c r="J130" s="86" t="e">
        <f t="shared" si="42"/>
        <v>#DIV/0!</v>
      </c>
      <c r="K130" s="31" t="e">
        <f>ROUND($C$3*J130,0)</f>
        <v>#DIV/0!</v>
      </c>
      <c r="XEM130" s="38"/>
    </row>
    <row r="131" spans="1:11 16367:16367" s="3" customFormat="1" x14ac:dyDescent="0.3">
      <c r="A131" s="120">
        <v>3571</v>
      </c>
      <c r="B131" s="25" t="s">
        <v>109</v>
      </c>
      <c r="C131" s="47" t="e">
        <f>VLOOKUP(A131,'FY2022 WSMP Opt In Out Survey'!A2:D145,5,FALSE)</f>
        <v>#REF!</v>
      </c>
      <c r="D131" s="70">
        <f t="shared" si="37"/>
        <v>0</v>
      </c>
      <c r="E131" s="70">
        <f t="shared" si="38"/>
        <v>0</v>
      </c>
      <c r="F131" s="70">
        <f t="shared" si="39"/>
        <v>0</v>
      </c>
      <c r="G131" s="70">
        <f t="shared" si="40"/>
        <v>0</v>
      </c>
      <c r="H131" s="79">
        <f t="shared" si="43"/>
        <v>0</v>
      </c>
      <c r="I131" s="79">
        <f t="shared" si="41"/>
        <v>0</v>
      </c>
      <c r="J131" s="86" t="e">
        <f t="shared" si="42"/>
        <v>#DIV/0!</v>
      </c>
      <c r="K131" s="31" t="e">
        <f>ROUND($C$3*J131,0)</f>
        <v>#DIV/0!</v>
      </c>
      <c r="XEM131" s="38"/>
    </row>
    <row r="132" spans="1:11 16367:16367" s="3" customFormat="1" x14ac:dyDescent="0.3">
      <c r="A132" s="120">
        <v>3576</v>
      </c>
      <c r="B132" s="25" t="s">
        <v>84</v>
      </c>
      <c r="C132" s="47" t="e">
        <f>VLOOKUP(A132,'FY2022 WSMP Opt In Out Survey'!A2:D145,5,FALSE)</f>
        <v>#REF!</v>
      </c>
      <c r="D132" s="70">
        <f t="shared" si="37"/>
        <v>0</v>
      </c>
      <c r="E132" s="70">
        <f t="shared" si="38"/>
        <v>0</v>
      </c>
      <c r="F132" s="70">
        <f t="shared" si="39"/>
        <v>0</v>
      </c>
      <c r="G132" s="70">
        <f t="shared" si="40"/>
        <v>0</v>
      </c>
      <c r="H132" s="70">
        <f t="shared" si="43"/>
        <v>0</v>
      </c>
      <c r="I132" s="70">
        <f t="shared" si="41"/>
        <v>0</v>
      </c>
      <c r="J132" s="86" t="e">
        <f t="shared" si="42"/>
        <v>#DIV/0!</v>
      </c>
      <c r="K132" s="31" t="e">
        <f>ROUND($C$3*J132,0)</f>
        <v>#DIV/0!</v>
      </c>
      <c r="XEM132" s="38"/>
    </row>
    <row r="133" spans="1:11 16367:16367" s="3" customFormat="1" x14ac:dyDescent="0.3">
      <c r="A133" s="120">
        <v>3575</v>
      </c>
      <c r="B133" s="25" t="s">
        <v>85</v>
      </c>
      <c r="C133" s="47" t="e">
        <f>VLOOKUP(A133,'FY2022 WSMP Opt In Out Survey'!A2:D145,5,FALSE)</f>
        <v>#REF!</v>
      </c>
      <c r="D133" s="70">
        <f t="shared" si="37"/>
        <v>0</v>
      </c>
      <c r="E133" s="70">
        <f t="shared" si="38"/>
        <v>0</v>
      </c>
      <c r="F133" s="70">
        <f t="shared" si="39"/>
        <v>0</v>
      </c>
      <c r="G133" s="70">
        <f t="shared" si="40"/>
        <v>0</v>
      </c>
      <c r="H133" s="70">
        <f t="shared" si="43"/>
        <v>0</v>
      </c>
      <c r="I133" s="70">
        <f t="shared" si="41"/>
        <v>0</v>
      </c>
      <c r="J133" s="86" t="e">
        <f t="shared" si="42"/>
        <v>#DIV/0!</v>
      </c>
      <c r="K133" s="31" t="e">
        <f>ROUND($C$3*J133,0)</f>
        <v>#DIV/0!</v>
      </c>
      <c r="XEM133" s="38"/>
    </row>
    <row r="134" spans="1:11 16367:16367" s="3" customFormat="1" x14ac:dyDescent="0.3">
      <c r="A134" s="120">
        <v>3577</v>
      </c>
      <c r="B134" s="25" t="s">
        <v>107</v>
      </c>
      <c r="C134" s="47" t="e">
        <f>VLOOKUP(A134,'FY2022 WSMP Opt In Out Survey'!A2:D145,5,FALSE)</f>
        <v>#REF!</v>
      </c>
      <c r="D134" s="70">
        <f t="shared" si="37"/>
        <v>0</v>
      </c>
      <c r="E134" s="70">
        <f t="shared" si="38"/>
        <v>0</v>
      </c>
      <c r="F134" s="70">
        <f t="shared" si="39"/>
        <v>0</v>
      </c>
      <c r="G134" s="70">
        <f t="shared" si="40"/>
        <v>0</v>
      </c>
      <c r="H134" s="70">
        <f t="shared" si="43"/>
        <v>0</v>
      </c>
      <c r="I134" s="70">
        <f t="shared" si="41"/>
        <v>0</v>
      </c>
      <c r="J134" s="86" t="e">
        <f t="shared" si="42"/>
        <v>#DIV/0!</v>
      </c>
      <c r="K134" s="31" t="e">
        <f>ROUND($C$3*J134,0)</f>
        <v>#DIV/0!</v>
      </c>
      <c r="XEM134" s="38"/>
    </row>
    <row r="135" spans="1:11 16367:16367" s="3" customFormat="1" x14ac:dyDescent="0.3">
      <c r="A135" s="120">
        <v>3637</v>
      </c>
      <c r="B135" s="25" t="s">
        <v>86</v>
      </c>
      <c r="C135" s="47" t="e">
        <f>VLOOKUP(A135,'FY2022 WSMP Opt In Out Survey'!A2:D145,5,FALSE)</f>
        <v>#REF!</v>
      </c>
      <c r="D135" s="70">
        <f t="shared" si="37"/>
        <v>0</v>
      </c>
      <c r="E135" s="70">
        <f t="shared" si="38"/>
        <v>0</v>
      </c>
      <c r="F135" s="70">
        <f t="shared" si="39"/>
        <v>0</v>
      </c>
      <c r="G135" s="70">
        <f t="shared" si="40"/>
        <v>0</v>
      </c>
      <c r="H135" s="70">
        <f t="shared" si="43"/>
        <v>0</v>
      </c>
      <c r="I135" s="70">
        <f t="shared" si="41"/>
        <v>0</v>
      </c>
      <c r="J135" s="86" t="e">
        <f t="shared" si="42"/>
        <v>#DIV/0!</v>
      </c>
      <c r="K135" s="31" t="e">
        <f>ROUND($C$3*J135,0)</f>
        <v>#DIV/0!</v>
      </c>
      <c r="XEM135" s="38"/>
    </row>
    <row r="136" spans="1:11 16367:16367" s="3" customFormat="1" x14ac:dyDescent="0.3">
      <c r="A136" s="120">
        <v>3584</v>
      </c>
      <c r="B136" s="25" t="s">
        <v>87</v>
      </c>
      <c r="C136" s="47" t="e">
        <f>VLOOKUP(A136,'FY2022 WSMP Opt In Out Survey'!A2:D145,5,FALSE)</f>
        <v>#REF!</v>
      </c>
      <c r="D136" s="70">
        <f t="shared" si="37"/>
        <v>0</v>
      </c>
      <c r="E136" s="70">
        <f t="shared" si="38"/>
        <v>0</v>
      </c>
      <c r="F136" s="70">
        <f t="shared" si="39"/>
        <v>0</v>
      </c>
      <c r="G136" s="70">
        <f t="shared" si="40"/>
        <v>0</v>
      </c>
      <c r="H136" s="70">
        <f t="shared" si="43"/>
        <v>0</v>
      </c>
      <c r="I136" s="70">
        <f t="shared" si="41"/>
        <v>0</v>
      </c>
      <c r="J136" s="86" t="e">
        <f t="shared" si="42"/>
        <v>#DIV/0!</v>
      </c>
      <c r="K136" s="31" t="e">
        <f>ROUND($C$3*J136,0)</f>
        <v>#DIV/0!</v>
      </c>
      <c r="XEM136" s="38"/>
    </row>
    <row r="137" spans="1:11 16367:16367" s="3" customFormat="1" x14ac:dyDescent="0.3">
      <c r="A137" s="120">
        <v>3586</v>
      </c>
      <c r="B137" s="25" t="s">
        <v>88</v>
      </c>
      <c r="C137" s="47" t="e">
        <f>VLOOKUP(A137,'FY2022 WSMP Opt In Out Survey'!A2:D145,5,FALSE)</f>
        <v>#REF!</v>
      </c>
      <c r="D137" s="70">
        <f t="shared" si="37"/>
        <v>0</v>
      </c>
      <c r="E137" s="70">
        <f t="shared" si="38"/>
        <v>0</v>
      </c>
      <c r="F137" s="70">
        <f t="shared" si="39"/>
        <v>0</v>
      </c>
      <c r="G137" s="70">
        <f t="shared" si="40"/>
        <v>0</v>
      </c>
      <c r="H137" s="70">
        <f t="shared" si="43"/>
        <v>0</v>
      </c>
      <c r="I137" s="70">
        <f t="shared" si="41"/>
        <v>0</v>
      </c>
      <c r="J137" s="86" t="e">
        <f t="shared" si="42"/>
        <v>#DIV/0!</v>
      </c>
      <c r="K137" s="31" t="e">
        <f>ROUND($C$3*J137,0)</f>
        <v>#DIV/0!</v>
      </c>
      <c r="XEM137" s="38"/>
    </row>
    <row r="138" spans="1:11 16367:16367" s="3" customFormat="1" x14ac:dyDescent="0.3">
      <c r="A138" s="120">
        <v>3591</v>
      </c>
      <c r="B138" s="25" t="s">
        <v>264</v>
      </c>
      <c r="C138" s="47" t="e">
        <f>VLOOKUP(A138,'FY2022 WSMP Opt In Out Survey'!A2:D145,5,FALSE)</f>
        <v>#REF!</v>
      </c>
      <c r="D138" s="70">
        <f t="shared" si="37"/>
        <v>0</v>
      </c>
      <c r="E138" s="70">
        <f t="shared" si="38"/>
        <v>0</v>
      </c>
      <c r="F138" s="70">
        <f t="shared" si="39"/>
        <v>0</v>
      </c>
      <c r="G138" s="70">
        <f t="shared" si="40"/>
        <v>0</v>
      </c>
      <c r="H138" s="70">
        <f t="shared" si="43"/>
        <v>0</v>
      </c>
      <c r="I138" s="70">
        <f t="shared" si="41"/>
        <v>0</v>
      </c>
      <c r="J138" s="86" t="e">
        <f t="shared" si="42"/>
        <v>#DIV/0!</v>
      </c>
      <c r="K138" s="31" t="e">
        <f>ROUND($C$3*J138,0)</f>
        <v>#DIV/0!</v>
      </c>
      <c r="XEM138" s="38"/>
    </row>
    <row r="139" spans="1:11 16367:16367" s="3" customFormat="1" x14ac:dyDescent="0.3">
      <c r="A139" s="120">
        <v>3598</v>
      </c>
      <c r="B139" s="25" t="s">
        <v>89</v>
      </c>
      <c r="C139" s="47" t="e">
        <f>VLOOKUP(A139,'FY2022 WSMP Opt In Out Survey'!A2:D145,5,FALSE)</f>
        <v>#REF!</v>
      </c>
      <c r="D139" s="70">
        <f t="shared" si="37"/>
        <v>0</v>
      </c>
      <c r="E139" s="70">
        <f t="shared" si="38"/>
        <v>0</v>
      </c>
      <c r="F139" s="70">
        <f t="shared" si="39"/>
        <v>0</v>
      </c>
      <c r="G139" s="70">
        <f t="shared" si="40"/>
        <v>0</v>
      </c>
      <c r="H139" s="70">
        <f t="shared" si="43"/>
        <v>0</v>
      </c>
      <c r="I139" s="70">
        <f t="shared" si="41"/>
        <v>0</v>
      </c>
      <c r="J139" s="86" t="e">
        <f t="shared" si="42"/>
        <v>#DIV/0!</v>
      </c>
      <c r="K139" s="31" t="e">
        <f>ROUND($C$3*J139,0)</f>
        <v>#DIV/0!</v>
      </c>
      <c r="XEM139" s="38"/>
    </row>
    <row r="140" spans="1:11 16367:16367" s="3" customFormat="1" x14ac:dyDescent="0.3">
      <c r="A140" s="120">
        <v>3602</v>
      </c>
      <c r="B140" s="25" t="s">
        <v>265</v>
      </c>
      <c r="C140" s="47" t="e">
        <f>VLOOKUP(A140,'FY2022 WSMP Opt In Out Survey'!A2:D145,5,FALSE)</f>
        <v>#REF!</v>
      </c>
      <c r="D140" s="70">
        <f t="shared" si="37"/>
        <v>0</v>
      </c>
      <c r="E140" s="70">
        <f t="shared" si="38"/>
        <v>0</v>
      </c>
      <c r="F140" s="70">
        <f t="shared" si="39"/>
        <v>0</v>
      </c>
      <c r="G140" s="70">
        <f t="shared" ref="G140" si="44">E140+F140</f>
        <v>0</v>
      </c>
      <c r="H140" s="70">
        <f t="shared" si="43"/>
        <v>0</v>
      </c>
      <c r="I140" s="70">
        <f t="shared" si="41"/>
        <v>0</v>
      </c>
      <c r="J140" s="86" t="e">
        <f t="shared" si="42"/>
        <v>#DIV/0!</v>
      </c>
      <c r="K140" s="31" t="e">
        <f>ROUND($C$3*J140,0)</f>
        <v>#DIV/0!</v>
      </c>
      <c r="XEM140" s="38"/>
    </row>
    <row r="141" spans="1:11 16367:16367" s="3" customFormat="1" x14ac:dyDescent="0.3">
      <c r="A141" s="120">
        <v>3604</v>
      </c>
      <c r="B141" s="54" t="s">
        <v>266</v>
      </c>
      <c r="C141" s="47" t="e">
        <f>VLOOKUP(A141,'FY2022 WSMP Opt In Out Survey'!A2:D145,5,FALSE)</f>
        <v>#REF!</v>
      </c>
      <c r="D141" s="70">
        <f t="shared" si="37"/>
        <v>0</v>
      </c>
      <c r="E141" s="70">
        <f t="shared" si="38"/>
        <v>0</v>
      </c>
      <c r="F141" s="70">
        <f t="shared" si="39"/>
        <v>0</v>
      </c>
      <c r="G141" s="70">
        <f t="shared" ref="G141:G142" si="45">E141+F141</f>
        <v>0</v>
      </c>
      <c r="H141" s="70">
        <f t="shared" si="43"/>
        <v>0</v>
      </c>
      <c r="I141" s="70">
        <f t="shared" ref="I141:I143" si="46">D141+H141</f>
        <v>0</v>
      </c>
      <c r="J141" s="86" t="e">
        <f t="shared" si="42"/>
        <v>#DIV/0!</v>
      </c>
      <c r="K141" s="31" t="e">
        <f>ROUND($C$3*J141,0)</f>
        <v>#DIV/0!</v>
      </c>
      <c r="XEM141" s="38"/>
    </row>
    <row r="142" spans="1:11 16367:16367" s="3" customFormat="1" x14ac:dyDescent="0.3">
      <c r="A142" s="120">
        <v>3610</v>
      </c>
      <c r="B142" s="25" t="s">
        <v>90</v>
      </c>
      <c r="C142" s="47" t="e">
        <f>VLOOKUP(A142,'FY2022 WSMP Opt In Out Survey'!A2:D145,5,FALSE)</f>
        <v>#REF!</v>
      </c>
      <c r="D142" s="70">
        <f t="shared" si="37"/>
        <v>0</v>
      </c>
      <c r="E142" s="70">
        <f t="shared" si="38"/>
        <v>0</v>
      </c>
      <c r="F142" s="70">
        <f t="shared" si="39"/>
        <v>0</v>
      </c>
      <c r="G142" s="70">
        <f t="shared" si="45"/>
        <v>0</v>
      </c>
      <c r="H142" s="70">
        <f t="shared" si="43"/>
        <v>0</v>
      </c>
      <c r="I142" s="70">
        <f t="shared" si="46"/>
        <v>0</v>
      </c>
      <c r="J142" s="86" t="e">
        <f t="shared" si="42"/>
        <v>#DIV/0!</v>
      </c>
      <c r="K142" s="31" t="e">
        <f>ROUND($C$3*J142,0)</f>
        <v>#DIV/0!</v>
      </c>
      <c r="XEM142" s="38"/>
    </row>
    <row r="143" spans="1:11 16367:16367" s="3" customFormat="1" x14ac:dyDescent="0.3">
      <c r="A143" s="120">
        <v>4977</v>
      </c>
      <c r="B143" s="25" t="s">
        <v>310</v>
      </c>
      <c r="C143" s="47" t="e">
        <f>VLOOKUP(A143,'FY2022 WSMP Opt In Out Survey'!A2:D145,5,FALSE)</f>
        <v>#REF!</v>
      </c>
      <c r="D143" s="70">
        <f t="shared" si="37"/>
        <v>0</v>
      </c>
      <c r="E143" s="70">
        <f t="shared" si="38"/>
        <v>0</v>
      </c>
      <c r="F143" s="70">
        <f t="shared" si="39"/>
        <v>0</v>
      </c>
      <c r="G143" s="70">
        <f t="shared" ref="G143" si="47">E143+F143</f>
        <v>0</v>
      </c>
      <c r="H143" s="70">
        <f t="shared" si="43"/>
        <v>0</v>
      </c>
      <c r="I143" s="70">
        <f t="shared" si="46"/>
        <v>0</v>
      </c>
      <c r="J143" s="86" t="e">
        <f t="shared" si="42"/>
        <v>#DIV/0!</v>
      </c>
      <c r="K143" s="31" t="e">
        <f>ROUND($C$3*J143,0)</f>
        <v>#DIV/0!</v>
      </c>
      <c r="XEM143" s="38"/>
    </row>
    <row r="144" spans="1:11 16367:16367" s="3" customFormat="1" x14ac:dyDescent="0.3">
      <c r="A144" s="120">
        <v>3613</v>
      </c>
      <c r="B144" s="25" t="s">
        <v>91</v>
      </c>
      <c r="C144" s="47" t="e">
        <f>VLOOKUP(A144,'FY2022 WSMP Opt In Out Survey'!A2:D145,5,FALSE)</f>
        <v>#REF!</v>
      </c>
      <c r="D144" s="70">
        <f t="shared" si="37"/>
        <v>0</v>
      </c>
      <c r="E144" s="70">
        <f t="shared" si="38"/>
        <v>0</v>
      </c>
      <c r="F144" s="70">
        <f t="shared" si="39"/>
        <v>0</v>
      </c>
      <c r="G144" s="70">
        <f t="shared" ref="G144:G150" si="48">E144+F144</f>
        <v>0</v>
      </c>
      <c r="H144" s="70">
        <f t="shared" si="43"/>
        <v>0</v>
      </c>
      <c r="I144" s="70">
        <f t="shared" ref="I144:I162" si="49">D144+H144</f>
        <v>0</v>
      </c>
      <c r="J144" s="86" t="e">
        <f t="shared" si="42"/>
        <v>#DIV/0!</v>
      </c>
      <c r="K144" s="31" t="e">
        <f>ROUND($C$3*J144,0)</f>
        <v>#DIV/0!</v>
      </c>
      <c r="XEM144" s="38"/>
    </row>
    <row r="145" spans="1:11 16367:16381" s="3" customFormat="1" x14ac:dyDescent="0.3">
      <c r="A145" s="120">
        <v>3619</v>
      </c>
      <c r="B145" s="25" t="s">
        <v>92</v>
      </c>
      <c r="C145" s="47" t="e">
        <f>VLOOKUP(A145,'FY2022 WSMP Opt In Out Survey'!A2:D145,5,FALSE)</f>
        <v>#REF!</v>
      </c>
      <c r="D145" s="70">
        <f t="shared" si="37"/>
        <v>0</v>
      </c>
      <c r="E145" s="70">
        <f t="shared" si="38"/>
        <v>0</v>
      </c>
      <c r="F145" s="70">
        <f t="shared" si="39"/>
        <v>0</v>
      </c>
      <c r="G145" s="70">
        <f t="shared" si="48"/>
        <v>0</v>
      </c>
      <c r="H145" s="70">
        <f t="shared" si="43"/>
        <v>0</v>
      </c>
      <c r="I145" s="70">
        <f t="shared" si="49"/>
        <v>0</v>
      </c>
      <c r="J145" s="86" t="e">
        <f t="shared" si="42"/>
        <v>#DIV/0!</v>
      </c>
      <c r="K145" s="31" t="e">
        <f>ROUND($C$3*J145,0)</f>
        <v>#DIV/0!</v>
      </c>
      <c r="XEM145" s="38"/>
    </row>
    <row r="146" spans="1:11 16367:16381" s="3" customFormat="1" x14ac:dyDescent="0.3">
      <c r="A146" s="120">
        <v>3616</v>
      </c>
      <c r="B146" s="25" t="s">
        <v>93</v>
      </c>
      <c r="C146" s="47" t="e">
        <f>VLOOKUP(A146,'FY2022 WSMP Opt In Out Survey'!A2:D145,5,FALSE)</f>
        <v>#REF!</v>
      </c>
      <c r="D146" s="70">
        <f t="shared" si="37"/>
        <v>0</v>
      </c>
      <c r="E146" s="70">
        <f t="shared" si="38"/>
        <v>0</v>
      </c>
      <c r="F146" s="70">
        <f t="shared" si="39"/>
        <v>0</v>
      </c>
      <c r="G146" s="70">
        <f t="shared" si="48"/>
        <v>0</v>
      </c>
      <c r="H146" s="70">
        <f t="shared" si="43"/>
        <v>0</v>
      </c>
      <c r="I146" s="70">
        <f t="shared" si="49"/>
        <v>0</v>
      </c>
      <c r="J146" s="86" t="e">
        <f t="shared" si="42"/>
        <v>#DIV/0!</v>
      </c>
      <c r="K146" s="31" t="e">
        <f>ROUND($C$3*J146,0)</f>
        <v>#DIV/0!</v>
      </c>
      <c r="XEM146" s="38"/>
    </row>
    <row r="147" spans="1:11 16367:16381" s="3" customFormat="1" x14ac:dyDescent="0.3">
      <c r="A147" s="120">
        <v>3618</v>
      </c>
      <c r="B147" s="25" t="s">
        <v>94</v>
      </c>
      <c r="C147" s="47" t="e">
        <f>VLOOKUP(A147,'FY2022 WSMP Opt In Out Survey'!A2:D145,5,FALSE)</f>
        <v>#REF!</v>
      </c>
      <c r="D147" s="70">
        <f t="shared" si="37"/>
        <v>0</v>
      </c>
      <c r="E147" s="70">
        <f t="shared" si="38"/>
        <v>0</v>
      </c>
      <c r="F147" s="70">
        <f t="shared" si="39"/>
        <v>0</v>
      </c>
      <c r="G147" s="70">
        <f t="shared" si="48"/>
        <v>0</v>
      </c>
      <c r="H147" s="70">
        <f t="shared" si="43"/>
        <v>0</v>
      </c>
      <c r="I147" s="70">
        <f t="shared" si="49"/>
        <v>0</v>
      </c>
      <c r="J147" s="86" t="e">
        <f t="shared" si="42"/>
        <v>#DIV/0!</v>
      </c>
      <c r="K147" s="31" t="e">
        <f>ROUND($C$3*J147,0)</f>
        <v>#DIV/0!</v>
      </c>
      <c r="XEM147" s="38"/>
    </row>
    <row r="148" spans="1:11 16367:16381" s="3" customFormat="1" x14ac:dyDescent="0.3">
      <c r="A148" s="120">
        <v>3620</v>
      </c>
      <c r="B148" s="25" t="s">
        <v>267</v>
      </c>
      <c r="C148" s="47" t="e">
        <f>VLOOKUP(A148,'FY2022 WSMP Opt In Out Survey'!A2:D145,5,FALSE)</f>
        <v>#REF!</v>
      </c>
      <c r="D148" s="70">
        <f t="shared" si="37"/>
        <v>0</v>
      </c>
      <c r="E148" s="70">
        <f t="shared" si="38"/>
        <v>0</v>
      </c>
      <c r="F148" s="70">
        <f t="shared" si="39"/>
        <v>0</v>
      </c>
      <c r="G148" s="70">
        <f t="shared" si="48"/>
        <v>0</v>
      </c>
      <c r="H148" s="70">
        <f t="shared" si="43"/>
        <v>0</v>
      </c>
      <c r="I148" s="70">
        <f t="shared" si="49"/>
        <v>0</v>
      </c>
      <c r="J148" s="86" t="e">
        <f t="shared" si="42"/>
        <v>#DIV/0!</v>
      </c>
      <c r="K148" s="31" t="e">
        <f>ROUND($C$3*J148,0)</f>
        <v>#DIV/0!</v>
      </c>
      <c r="XEM148" s="38"/>
      <c r="XEN148" s="38"/>
      <c r="XEO148" s="38"/>
      <c r="XEP148" s="38"/>
      <c r="XEQ148" s="38"/>
      <c r="XER148" s="38"/>
      <c r="XES148" s="38"/>
      <c r="XET148" s="38"/>
      <c r="XEU148" s="38"/>
      <c r="XEV148" s="38"/>
      <c r="XEW148" s="38"/>
      <c r="XEX148" s="38"/>
      <c r="XEY148" s="38"/>
      <c r="XEZ148" s="38"/>
      <c r="XFA148" s="38"/>
    </row>
    <row r="149" spans="1:11 16367:16381" s="3" customFormat="1" x14ac:dyDescent="0.3">
      <c r="A149" s="120">
        <v>3621</v>
      </c>
      <c r="B149" s="25" t="s">
        <v>95</v>
      </c>
      <c r="C149" s="47" t="e">
        <f>VLOOKUP(A149,'FY2022 WSMP Opt In Out Survey'!A2:D145,5,FALSE)</f>
        <v>#REF!</v>
      </c>
      <c r="D149" s="70">
        <f t="shared" si="37"/>
        <v>0</v>
      </c>
      <c r="E149" s="70">
        <f t="shared" si="38"/>
        <v>0</v>
      </c>
      <c r="F149" s="70">
        <f t="shared" si="39"/>
        <v>0</v>
      </c>
      <c r="G149" s="70">
        <f t="shared" si="48"/>
        <v>0</v>
      </c>
      <c r="H149" s="70">
        <f t="shared" si="43"/>
        <v>0</v>
      </c>
      <c r="I149" s="70">
        <f t="shared" si="49"/>
        <v>0</v>
      </c>
      <c r="J149" s="86" t="e">
        <f t="shared" si="42"/>
        <v>#DIV/0!</v>
      </c>
      <c r="K149" s="31" t="e">
        <f>ROUND($C$3*J149,0)</f>
        <v>#DIV/0!</v>
      </c>
      <c r="XEM149" s="38"/>
      <c r="XEN149" s="38"/>
      <c r="XEO149" s="38"/>
      <c r="XEP149" s="38"/>
      <c r="XEQ149" s="38"/>
      <c r="XER149" s="38"/>
      <c r="XES149" s="38"/>
      <c r="XET149" s="38"/>
      <c r="XEU149" s="38"/>
      <c r="XEV149" s="38"/>
      <c r="XEW149" s="38"/>
      <c r="XEX149" s="38"/>
      <c r="XEY149" s="38"/>
      <c r="XEZ149" s="38"/>
      <c r="XFA149" s="38"/>
    </row>
    <row r="150" spans="1:11 16367:16381" s="3" customFormat="1" x14ac:dyDescent="0.3">
      <c r="A150" s="120">
        <v>3623</v>
      </c>
      <c r="B150" s="25" t="s">
        <v>464</v>
      </c>
      <c r="C150" s="47" t="e">
        <f>VLOOKUP(A150,'FY2022 WSMP Opt In Out Survey'!A2:D145,5,FALSE)</f>
        <v>#REF!</v>
      </c>
      <c r="D150" s="70">
        <f t="shared" si="37"/>
        <v>0</v>
      </c>
      <c r="E150" s="70">
        <f t="shared" si="38"/>
        <v>0</v>
      </c>
      <c r="F150" s="70">
        <f t="shared" si="39"/>
        <v>0</v>
      </c>
      <c r="G150" s="70">
        <f t="shared" si="48"/>
        <v>0</v>
      </c>
      <c r="H150" s="70">
        <f t="shared" si="43"/>
        <v>0</v>
      </c>
      <c r="I150" s="70">
        <f t="shared" si="49"/>
        <v>0</v>
      </c>
      <c r="J150" s="86" t="e">
        <f t="shared" si="42"/>
        <v>#DIV/0!</v>
      </c>
      <c r="K150" s="31" t="e">
        <f>ROUND($C$3*J150,0)</f>
        <v>#DIV/0!</v>
      </c>
      <c r="XEM150" s="38"/>
      <c r="XEN150" s="38"/>
      <c r="XEO150" s="38"/>
      <c r="XEP150" s="38"/>
      <c r="XEQ150" s="38"/>
      <c r="XER150" s="38"/>
      <c r="XES150" s="38"/>
      <c r="XET150" s="38"/>
      <c r="XEU150" s="38"/>
      <c r="XEV150" s="38"/>
      <c r="XEW150" s="38"/>
      <c r="XEX150" s="38"/>
      <c r="XEY150" s="38"/>
      <c r="XEZ150" s="38"/>
      <c r="XFA150" s="38"/>
    </row>
    <row r="151" spans="1:11 16367:16381" s="3" customFormat="1" x14ac:dyDescent="0.3">
      <c r="A151" s="120">
        <v>3635</v>
      </c>
      <c r="B151" s="25" t="s">
        <v>273</v>
      </c>
      <c r="C151" s="47" t="e">
        <f>VLOOKUP(A151,'FY2022 WSMP Opt In Out Survey'!A2:D145,5,FALSE)</f>
        <v>#REF!</v>
      </c>
      <c r="D151" s="70">
        <f t="shared" si="37"/>
        <v>0</v>
      </c>
      <c r="E151" s="70">
        <f t="shared" si="38"/>
        <v>0</v>
      </c>
      <c r="F151" s="70">
        <f t="shared" si="39"/>
        <v>0</v>
      </c>
      <c r="G151" s="70">
        <f t="shared" ref="G151" si="50">E151+F151</f>
        <v>0</v>
      </c>
      <c r="H151" s="70">
        <f t="shared" si="43"/>
        <v>0</v>
      </c>
      <c r="I151" s="70">
        <f t="shared" ref="I151" si="51">D151+H151</f>
        <v>0</v>
      </c>
      <c r="J151" s="86" t="e">
        <f t="shared" si="42"/>
        <v>#DIV/0!</v>
      </c>
      <c r="K151" s="31" t="e">
        <f>ROUND($C$3*J151,0)</f>
        <v>#DIV/0!</v>
      </c>
      <c r="XEM151" s="38"/>
      <c r="XEN151" s="38"/>
      <c r="XEO151" s="38"/>
      <c r="XEP151" s="38"/>
      <c r="XEQ151" s="38"/>
      <c r="XER151" s="38"/>
      <c r="XES151" s="38"/>
      <c r="XET151" s="38"/>
      <c r="XEU151" s="38"/>
      <c r="XEV151" s="38"/>
      <c r="XEW151" s="38"/>
      <c r="XEX151" s="38"/>
      <c r="XEY151" s="38"/>
      <c r="XEZ151" s="38"/>
      <c r="XFA151" s="38"/>
    </row>
    <row r="152" spans="1:11 16367:16381" s="3" customFormat="1" ht="15" x14ac:dyDescent="0.3">
      <c r="A152" s="120">
        <v>3636</v>
      </c>
      <c r="B152" s="55" t="s">
        <v>268</v>
      </c>
      <c r="C152" s="47" t="e">
        <f>VLOOKUP(A152,'FY2022 WSMP Opt In Out Survey'!A2:D145,5,FALSE)</f>
        <v>#REF!</v>
      </c>
      <c r="D152" s="70">
        <f t="shared" si="37"/>
        <v>0</v>
      </c>
      <c r="E152" s="70">
        <f t="shared" si="38"/>
        <v>0</v>
      </c>
      <c r="F152" s="70">
        <f t="shared" si="39"/>
        <v>0</v>
      </c>
      <c r="G152" s="70">
        <f t="shared" ref="G152:G154" si="52">E152+F152</f>
        <v>0</v>
      </c>
      <c r="H152" s="70">
        <f t="shared" si="43"/>
        <v>0</v>
      </c>
      <c r="I152" s="70">
        <f t="shared" ref="I152:I154" si="53">D152+H152</f>
        <v>0</v>
      </c>
      <c r="J152" s="86" t="e">
        <f t="shared" si="42"/>
        <v>#DIV/0!</v>
      </c>
      <c r="K152" s="31" t="e">
        <f>ROUND($C$3*J152,0)</f>
        <v>#DIV/0!</v>
      </c>
      <c r="XEM152" s="38"/>
      <c r="XEN152" s="38"/>
      <c r="XEO152" s="38"/>
      <c r="XEP152" s="38"/>
      <c r="XEQ152" s="38"/>
      <c r="XER152" s="38"/>
      <c r="XES152" s="38"/>
      <c r="XET152" s="38"/>
      <c r="XEU152" s="38"/>
      <c r="XEV152" s="38"/>
      <c r="XEW152" s="38"/>
      <c r="XEX152" s="38"/>
      <c r="XEY152" s="38"/>
      <c r="XEZ152" s="38"/>
      <c r="XFA152" s="38"/>
    </row>
    <row r="153" spans="1:11 16367:16381" s="3" customFormat="1" x14ac:dyDescent="0.3">
      <c r="A153" s="120">
        <v>3638</v>
      </c>
      <c r="B153" s="25" t="s">
        <v>102</v>
      </c>
      <c r="C153" s="47" t="e">
        <f>VLOOKUP(A153,'FY2022 WSMP Opt In Out Survey'!A2:D145,5,FALSE)</f>
        <v>#REF!</v>
      </c>
      <c r="D153" s="70">
        <f t="shared" si="37"/>
        <v>0</v>
      </c>
      <c r="E153" s="70">
        <f t="shared" si="38"/>
        <v>0</v>
      </c>
      <c r="F153" s="70">
        <f t="shared" si="39"/>
        <v>0</v>
      </c>
      <c r="G153" s="70">
        <f>E153+F153</f>
        <v>0</v>
      </c>
      <c r="H153" s="70">
        <f t="shared" si="43"/>
        <v>0</v>
      </c>
      <c r="I153" s="70">
        <f>D153+H153</f>
        <v>0</v>
      </c>
      <c r="J153" s="86" t="e">
        <f t="shared" si="42"/>
        <v>#DIV/0!</v>
      </c>
      <c r="K153" s="31" t="e">
        <f>ROUND($C$3*J153,0)</f>
        <v>#DIV/0!</v>
      </c>
      <c r="XEM153" s="38"/>
      <c r="XEN153" s="38"/>
      <c r="XEO153" s="38"/>
      <c r="XEP153" s="38"/>
      <c r="XEQ153" s="38"/>
      <c r="XER153" s="38"/>
      <c r="XES153" s="38"/>
      <c r="XET153" s="38"/>
      <c r="XEU153" s="38"/>
      <c r="XEV153" s="38"/>
      <c r="XEW153" s="38"/>
      <c r="XEX153" s="38"/>
      <c r="XEY153" s="38"/>
      <c r="XEZ153" s="38"/>
      <c r="XFA153" s="38"/>
    </row>
    <row r="154" spans="1:11 16367:16381" s="3" customFormat="1" x14ac:dyDescent="0.3">
      <c r="A154" s="120">
        <v>3641</v>
      </c>
      <c r="B154" s="25" t="s">
        <v>97</v>
      </c>
      <c r="C154" s="47" t="e">
        <f>VLOOKUP(A154,'FY2022 WSMP Opt In Out Survey'!A2:D145,5,FALSE)</f>
        <v>#REF!</v>
      </c>
      <c r="D154" s="70">
        <f t="shared" si="37"/>
        <v>0</v>
      </c>
      <c r="E154" s="70">
        <f t="shared" si="38"/>
        <v>0</v>
      </c>
      <c r="F154" s="70">
        <f t="shared" si="39"/>
        <v>0</v>
      </c>
      <c r="G154" s="70">
        <f t="shared" si="52"/>
        <v>0</v>
      </c>
      <c r="H154" s="70">
        <f t="shared" si="43"/>
        <v>0</v>
      </c>
      <c r="I154" s="70">
        <f t="shared" si="53"/>
        <v>0</v>
      </c>
      <c r="J154" s="86" t="e">
        <f t="shared" si="42"/>
        <v>#DIV/0!</v>
      </c>
      <c r="K154" s="31" t="e">
        <f>ROUND($C$3*J154,0)</f>
        <v>#DIV/0!</v>
      </c>
      <c r="XEM154" s="38"/>
      <c r="XEN154" s="38"/>
      <c r="XEO154" s="38"/>
      <c r="XEP154" s="38"/>
      <c r="XEQ154" s="38"/>
      <c r="XER154" s="38"/>
      <c r="XES154" s="38"/>
      <c r="XET154" s="38"/>
      <c r="XEU154" s="38"/>
      <c r="XEV154" s="38"/>
      <c r="XEW154" s="38"/>
      <c r="XEX154" s="38"/>
      <c r="XEY154" s="38"/>
      <c r="XEZ154" s="38"/>
      <c r="XFA154" s="38"/>
    </row>
    <row r="155" spans="1:11 16367:16381" s="3" customFormat="1" x14ac:dyDescent="0.3">
      <c r="A155" s="120">
        <v>3645</v>
      </c>
      <c r="B155" s="25" t="s">
        <v>98</v>
      </c>
      <c r="C155" s="47" t="e">
        <f>VLOOKUP(A155,'FY2022 WSMP Opt In Out Survey'!A2:D145,5,FALSE)</f>
        <v>#REF!</v>
      </c>
      <c r="D155" s="70">
        <f t="shared" si="37"/>
        <v>0</v>
      </c>
      <c r="E155" s="70">
        <f t="shared" si="38"/>
        <v>0</v>
      </c>
      <c r="F155" s="70">
        <f t="shared" si="39"/>
        <v>0</v>
      </c>
      <c r="G155" s="70">
        <f t="shared" ref="G155:G157" si="54">E155+F155</f>
        <v>0</v>
      </c>
      <c r="H155" s="70">
        <f t="shared" si="43"/>
        <v>0</v>
      </c>
      <c r="I155" s="70">
        <f t="shared" ref="I155:I157" si="55">D155+H155</f>
        <v>0</v>
      </c>
      <c r="J155" s="86" t="e">
        <f t="shared" si="42"/>
        <v>#DIV/0!</v>
      </c>
      <c r="K155" s="31" t="e">
        <f>ROUND($C$3*J155,0)</f>
        <v>#DIV/0!</v>
      </c>
      <c r="XEM155" s="38"/>
      <c r="XEN155" s="38"/>
      <c r="XEO155" s="38"/>
      <c r="XEP155" s="38"/>
      <c r="XEQ155" s="38"/>
      <c r="XER155" s="38"/>
      <c r="XES155" s="38"/>
      <c r="XET155" s="38"/>
      <c r="XEU155" s="38"/>
      <c r="XEV155" s="38"/>
      <c r="XEW155" s="38"/>
      <c r="XEX155" s="38"/>
      <c r="XEY155" s="38"/>
      <c r="XEZ155" s="38"/>
      <c r="XFA155" s="38"/>
    </row>
    <row r="156" spans="1:11 16367:16381" s="43" customFormat="1" x14ac:dyDescent="0.3">
      <c r="A156" s="120">
        <v>3647</v>
      </c>
      <c r="B156" s="54" t="s">
        <v>269</v>
      </c>
      <c r="C156" s="47" t="e">
        <f>VLOOKUP(A156,'FY2022 WSMP Opt In Out Survey'!A2:D145,5,FALSE)</f>
        <v>#REF!</v>
      </c>
      <c r="D156" s="70">
        <f t="shared" si="37"/>
        <v>0</v>
      </c>
      <c r="E156" s="70">
        <f t="shared" si="38"/>
        <v>0</v>
      </c>
      <c r="F156" s="70">
        <f t="shared" si="39"/>
        <v>0</v>
      </c>
      <c r="G156" s="70">
        <f t="shared" si="54"/>
        <v>0</v>
      </c>
      <c r="H156" s="70">
        <f t="shared" si="43"/>
        <v>0</v>
      </c>
      <c r="I156" s="70">
        <f t="shared" si="55"/>
        <v>0</v>
      </c>
      <c r="J156" s="86" t="e">
        <f t="shared" si="42"/>
        <v>#DIV/0!</v>
      </c>
      <c r="K156" s="31" t="e">
        <f>ROUND($C$3*J156,0)</f>
        <v>#DIV/0!</v>
      </c>
      <c r="XEM156" s="42"/>
      <c r="XEN156" s="42"/>
      <c r="XEO156" s="42"/>
      <c r="XEP156" s="42"/>
      <c r="XEQ156" s="42"/>
      <c r="XER156" s="42"/>
      <c r="XES156" s="42"/>
      <c r="XET156" s="42"/>
      <c r="XEU156" s="42"/>
      <c r="XEV156" s="42"/>
      <c r="XEW156" s="42"/>
      <c r="XEX156" s="42"/>
      <c r="XEY156" s="42"/>
      <c r="XEZ156" s="42"/>
      <c r="XFA156" s="42"/>
    </row>
    <row r="157" spans="1:11 16367:16381" s="43" customFormat="1" x14ac:dyDescent="0.3">
      <c r="A157" s="120">
        <v>3651</v>
      </c>
      <c r="B157" s="54" t="s">
        <v>270</v>
      </c>
      <c r="C157" s="47" t="e">
        <f>VLOOKUP(A157,'FY2022 WSMP Opt In Out Survey'!A2:D145,5,FALSE)</f>
        <v>#REF!</v>
      </c>
      <c r="D157" s="70">
        <f t="shared" si="37"/>
        <v>0</v>
      </c>
      <c r="E157" s="70">
        <f t="shared" si="38"/>
        <v>0</v>
      </c>
      <c r="F157" s="70">
        <f t="shared" si="39"/>
        <v>0</v>
      </c>
      <c r="G157" s="70">
        <f t="shared" si="54"/>
        <v>0</v>
      </c>
      <c r="H157" s="70">
        <f t="shared" si="43"/>
        <v>0</v>
      </c>
      <c r="I157" s="70">
        <f t="shared" si="55"/>
        <v>0</v>
      </c>
      <c r="J157" s="86" t="e">
        <f t="shared" si="42"/>
        <v>#DIV/0!</v>
      </c>
      <c r="K157" s="31" t="e">
        <f>ROUND($C$3*J157,0)</f>
        <v>#DIV/0!</v>
      </c>
      <c r="XEM157" s="42"/>
      <c r="XEN157" s="42"/>
      <c r="XEO157" s="42"/>
      <c r="XEP157" s="42"/>
      <c r="XEQ157" s="42"/>
      <c r="XER157" s="42"/>
      <c r="XES157" s="42"/>
      <c r="XET157" s="42"/>
      <c r="XEU157" s="42"/>
      <c r="XEV157" s="42"/>
      <c r="XEW157" s="42"/>
      <c r="XEX157" s="42"/>
      <c r="XEY157" s="42"/>
      <c r="XEZ157" s="42"/>
      <c r="XFA157" s="42"/>
    </row>
    <row r="158" spans="1:11 16367:16381" s="3" customFormat="1" x14ac:dyDescent="0.3">
      <c r="A158" s="120">
        <v>3588</v>
      </c>
      <c r="B158" s="25" t="s">
        <v>99</v>
      </c>
      <c r="C158" s="47" t="e">
        <f>VLOOKUP(A158,'FY2022 WSMP Opt In Out Survey'!A2:D145,5,FALSE)</f>
        <v>#REF!</v>
      </c>
      <c r="D158" s="70">
        <f t="shared" si="37"/>
        <v>0</v>
      </c>
      <c r="E158" s="70">
        <f t="shared" si="38"/>
        <v>0</v>
      </c>
      <c r="F158" s="70">
        <f t="shared" si="39"/>
        <v>0</v>
      </c>
      <c r="G158" s="70">
        <f t="shared" ref="G158" si="56">E158+F158</f>
        <v>0</v>
      </c>
      <c r="H158" s="70">
        <f t="shared" si="43"/>
        <v>0</v>
      </c>
      <c r="I158" s="70">
        <f t="shared" si="49"/>
        <v>0</v>
      </c>
      <c r="J158" s="86" t="e">
        <f t="shared" si="42"/>
        <v>#DIV/0!</v>
      </c>
      <c r="K158" s="31" t="e">
        <f>ROUND($C$3*J158,0)</f>
        <v>#DIV/0!</v>
      </c>
      <c r="XEM158" s="38"/>
      <c r="XEN158" s="38"/>
      <c r="XEO158" s="38"/>
      <c r="XEP158" s="38"/>
      <c r="XEQ158" s="38"/>
      <c r="XER158" s="38"/>
      <c r="XES158" s="38"/>
      <c r="XET158" s="38"/>
      <c r="XEU158" s="38"/>
      <c r="XEV158" s="38"/>
      <c r="XEW158" s="38"/>
      <c r="XEX158" s="38"/>
      <c r="XEY158" s="38"/>
      <c r="XEZ158" s="38"/>
      <c r="XFA158" s="38"/>
    </row>
    <row r="159" spans="1:11 16367:16381" s="3" customFormat="1" x14ac:dyDescent="0.3">
      <c r="A159" s="120">
        <v>3654</v>
      </c>
      <c r="B159" s="25" t="s">
        <v>100</v>
      </c>
      <c r="C159" s="47" t="e">
        <f>VLOOKUP(A159,'FY2022 WSMP Opt In Out Survey'!A2:D145,5,FALSE)</f>
        <v>#REF!</v>
      </c>
      <c r="D159" s="70">
        <f t="shared" si="37"/>
        <v>0</v>
      </c>
      <c r="E159" s="70">
        <f t="shared" si="38"/>
        <v>0</v>
      </c>
      <c r="F159" s="70">
        <f t="shared" si="39"/>
        <v>0</v>
      </c>
      <c r="G159" s="70">
        <f>E159+F159</f>
        <v>0</v>
      </c>
      <c r="H159" s="70">
        <f t="shared" si="43"/>
        <v>0</v>
      </c>
      <c r="I159" s="70">
        <f t="shared" si="49"/>
        <v>0</v>
      </c>
      <c r="J159" s="86" t="e">
        <f t="shared" si="42"/>
        <v>#DIV/0!</v>
      </c>
      <c r="K159" s="31" t="e">
        <f>ROUND($C$3*J159,0)</f>
        <v>#DIV/0!</v>
      </c>
      <c r="XEM159" s="38"/>
      <c r="XEN159" s="38"/>
      <c r="XEO159" s="38"/>
      <c r="XEP159" s="38"/>
      <c r="XEQ159" s="38"/>
      <c r="XER159" s="38"/>
      <c r="XES159" s="38"/>
      <c r="XET159" s="38"/>
      <c r="XEU159" s="38"/>
      <c r="XEV159" s="38"/>
      <c r="XEW159" s="38"/>
      <c r="XEX159" s="38"/>
      <c r="XEY159" s="38"/>
      <c r="XEZ159" s="38"/>
      <c r="XFA159" s="38"/>
    </row>
    <row r="160" spans="1:11 16367:16381" s="3" customFormat="1" x14ac:dyDescent="0.3">
      <c r="A160" s="120">
        <v>3578</v>
      </c>
      <c r="B160" s="51" t="s">
        <v>271</v>
      </c>
      <c r="C160" s="47" t="e">
        <f>VLOOKUP(A160,'FY2022 WSMP Opt In Out Survey'!A2:D145,5,FALSE)</f>
        <v>#REF!</v>
      </c>
      <c r="D160" s="70">
        <f t="shared" si="37"/>
        <v>0</v>
      </c>
      <c r="E160" s="70">
        <f t="shared" si="38"/>
        <v>0</v>
      </c>
      <c r="F160" s="70">
        <f t="shared" si="39"/>
        <v>0</v>
      </c>
      <c r="G160" s="70">
        <f t="shared" ref="G160" si="57">E160+F160</f>
        <v>0</v>
      </c>
      <c r="H160" s="70">
        <f t="shared" si="43"/>
        <v>0</v>
      </c>
      <c r="I160" s="70">
        <f t="shared" ref="I160" si="58">D160+H160</f>
        <v>0</v>
      </c>
      <c r="J160" s="86" t="e">
        <f t="shared" si="42"/>
        <v>#DIV/0!</v>
      </c>
      <c r="K160" s="31" t="e">
        <f>ROUND($C$3*J160,0)</f>
        <v>#DIV/0!</v>
      </c>
      <c r="XEM160" s="38"/>
      <c r="XEN160" s="38"/>
      <c r="XEO160" s="38"/>
      <c r="XEP160" s="38"/>
      <c r="XEQ160" s="38"/>
      <c r="XER160" s="38"/>
      <c r="XES160" s="38"/>
      <c r="XET160" s="38"/>
      <c r="XEU160" s="38"/>
      <c r="XEV160" s="38"/>
      <c r="XEW160" s="38"/>
      <c r="XEX160" s="38"/>
      <c r="XEY160" s="38"/>
      <c r="XEZ160" s="38"/>
      <c r="XFA160" s="38"/>
    </row>
    <row r="161" spans="1:11 16367:16381" s="3" customFormat="1" x14ac:dyDescent="0.3">
      <c r="A161" s="120">
        <v>3663</v>
      </c>
      <c r="B161" s="51" t="s">
        <v>272</v>
      </c>
      <c r="C161" s="47" t="e">
        <f>VLOOKUP(A161,'FY2022 WSMP Opt In Out Survey'!A2:D145,5,FALSE)</f>
        <v>#REF!</v>
      </c>
      <c r="D161" s="70">
        <f t="shared" si="37"/>
        <v>0</v>
      </c>
      <c r="E161" s="70">
        <f t="shared" si="38"/>
        <v>0</v>
      </c>
      <c r="F161" s="70">
        <f t="shared" si="39"/>
        <v>0</v>
      </c>
      <c r="G161" s="70">
        <f t="shared" ref="G161" si="59">E161+F161</f>
        <v>0</v>
      </c>
      <c r="H161" s="70">
        <f t="shared" si="43"/>
        <v>0</v>
      </c>
      <c r="I161" s="70">
        <f t="shared" ref="I161" si="60">D161+H161</f>
        <v>0</v>
      </c>
      <c r="J161" s="86" t="e">
        <f t="shared" si="42"/>
        <v>#DIV/0!</v>
      </c>
      <c r="K161" s="31" t="e">
        <f>ROUND($C$3*J161,0)</f>
        <v>#DIV/0!</v>
      </c>
      <c r="XEM161" s="38"/>
      <c r="XEN161" s="38"/>
      <c r="XEO161" s="38"/>
      <c r="XEP161" s="38"/>
      <c r="XEQ161" s="38"/>
      <c r="XER161" s="38"/>
      <c r="XES161" s="38"/>
      <c r="XET161" s="38"/>
      <c r="XEU161" s="38"/>
      <c r="XEV161" s="38"/>
      <c r="XEW161" s="38"/>
      <c r="XEX161" s="38"/>
      <c r="XEY161" s="38"/>
      <c r="XEZ161" s="38"/>
      <c r="XFA161" s="38"/>
    </row>
    <row r="162" spans="1:11 16367:16381" s="38" customFormat="1" ht="14.5" thickBot="1" x14ac:dyDescent="0.35">
      <c r="A162" s="121">
        <v>3669</v>
      </c>
      <c r="B162" s="41" t="s">
        <v>101</v>
      </c>
      <c r="C162" s="49" t="e">
        <f>VLOOKUP(A162,'FY2022 WSMP Opt In Out Survey'!A2:D145,5,FALSE)</f>
        <v>#REF!</v>
      </c>
      <c r="D162" s="69">
        <f t="shared" si="37"/>
        <v>0</v>
      </c>
      <c r="E162" s="69">
        <f t="shared" si="38"/>
        <v>0</v>
      </c>
      <c r="F162" s="69">
        <f t="shared" si="39"/>
        <v>0</v>
      </c>
      <c r="G162" s="73">
        <f t="shared" ref="G162" si="61">E162+F162</f>
        <v>0</v>
      </c>
      <c r="H162" s="73">
        <f t="shared" si="43"/>
        <v>0</v>
      </c>
      <c r="I162" s="73">
        <f t="shared" si="49"/>
        <v>0</v>
      </c>
      <c r="J162" s="91" t="e">
        <f t="shared" si="42"/>
        <v>#DIV/0!</v>
      </c>
      <c r="K162" s="24" t="e">
        <f>ROUND($C$3*J162,0)</f>
        <v>#DIV/0!</v>
      </c>
    </row>
    <row r="163" spans="1:11 16367:16381" ht="14.5" thickTop="1" x14ac:dyDescent="0.3">
      <c r="A163" s="36"/>
      <c r="B163" s="37"/>
      <c r="C163" s="37"/>
      <c r="D163" s="75">
        <f t="shared" ref="D163:J163" si="62">SUM(D125:D162)</f>
        <v>0</v>
      </c>
      <c r="E163" s="75">
        <f t="shared" si="62"/>
        <v>0</v>
      </c>
      <c r="F163" s="75">
        <f t="shared" si="62"/>
        <v>0</v>
      </c>
      <c r="G163" s="75">
        <f t="shared" si="62"/>
        <v>0</v>
      </c>
      <c r="H163" s="75">
        <f t="shared" si="62"/>
        <v>0</v>
      </c>
      <c r="I163" s="75">
        <f>SUM(I125:I162)</f>
        <v>0</v>
      </c>
      <c r="J163" s="92" t="e">
        <f t="shared" si="62"/>
        <v>#DIV/0!</v>
      </c>
      <c r="K163" s="34" t="e">
        <f>SUM(K125:K162)</f>
        <v>#DIV/0!</v>
      </c>
    </row>
    <row r="164" spans="1:11 16367:16381" ht="15" customHeight="1" x14ac:dyDescent="0.3">
      <c r="A164" s="27" t="s">
        <v>103</v>
      </c>
      <c r="B164" s="28"/>
      <c r="C164" s="28"/>
      <c r="D164" s="72"/>
      <c r="E164" s="72"/>
      <c r="F164" s="72"/>
      <c r="G164" s="72"/>
      <c r="H164" s="72"/>
      <c r="I164" s="72"/>
      <c r="J164" s="72"/>
      <c r="K164" s="30"/>
    </row>
    <row r="165" spans="1:11 16367:16381" ht="14.5" thickBot="1" x14ac:dyDescent="0.35">
      <c r="A165" s="121">
        <v>23053</v>
      </c>
      <c r="B165" s="39" t="s">
        <v>104</v>
      </c>
      <c r="C165" s="52" t="e">
        <f>VLOOKUP(A165,'FY2022 WSMP Opt In Out Survey'!A2:D145,5,FALSE)</f>
        <v>#REF!</v>
      </c>
      <c r="D165" s="69">
        <f>IF(IFERROR(SEARCH("In",$C165),0),VLOOKUP(A165,FY20Enrollment,5,FALSE),0)</f>
        <v>0</v>
      </c>
      <c r="E165" s="69">
        <f>IF(IFERROR(SEARCH("In",$C165),0),VLOOKUP(A165,FY20Enrollment,4,FALSE),0)</f>
        <v>0</v>
      </c>
      <c r="F165" s="69">
        <f>IF(IFERROR(SEARCH("In",$C165),0),VLOOKUP(A165,FY20Enrollment,3,FALSE),0)</f>
        <v>0</v>
      </c>
      <c r="G165" s="69">
        <f>E165+F165</f>
        <v>0</v>
      </c>
      <c r="H165" s="73">
        <f t="shared" ref="H165" si="63">ROUND(G165*0.5,0)</f>
        <v>0</v>
      </c>
      <c r="I165" s="73">
        <f>D165+H165</f>
        <v>0</v>
      </c>
      <c r="J165" s="91" t="e">
        <f>I165/$I$168</f>
        <v>#DIV/0!</v>
      </c>
      <c r="K165" s="33" t="e">
        <f>ROUND($C$3*J165,0)</f>
        <v>#DIV/0!</v>
      </c>
    </row>
    <row r="166" spans="1:11 16367:16381" ht="14.5" thickTop="1" x14ac:dyDescent="0.3">
      <c r="A166" s="26"/>
      <c r="B166" s="25"/>
      <c r="C166" s="25"/>
      <c r="D166" s="75">
        <f>SUM(D165:D165)</f>
        <v>0</v>
      </c>
      <c r="E166" s="75">
        <f>SUM(E165:E165)</f>
        <v>0</v>
      </c>
      <c r="F166" s="75">
        <f>SUM(F165:F165)</f>
        <v>0</v>
      </c>
      <c r="G166" s="75">
        <f>SUM(G165:G165)</f>
        <v>0</v>
      </c>
      <c r="H166" s="75">
        <f t="shared" ref="H166:I166" si="64">SUM(H165:H165)</f>
        <v>0</v>
      </c>
      <c r="I166" s="75">
        <f t="shared" si="64"/>
        <v>0</v>
      </c>
      <c r="J166" s="92" t="e">
        <f>SUM(J165:J165)</f>
        <v>#DIV/0!</v>
      </c>
      <c r="K166" s="34">
        <f>E166</f>
        <v>0</v>
      </c>
    </row>
    <row r="167" spans="1:11 16367:16381" x14ac:dyDescent="0.3">
      <c r="A167" s="9"/>
      <c r="B167" s="17"/>
      <c r="C167" s="17"/>
      <c r="D167" s="76"/>
      <c r="E167" s="76"/>
      <c r="F167" s="76"/>
      <c r="G167" s="76"/>
      <c r="H167" s="76"/>
      <c r="I167" s="76"/>
      <c r="J167" s="76"/>
      <c r="K167" s="4"/>
    </row>
    <row r="168" spans="1:11 16367:16381" ht="15.75" customHeight="1" thickBot="1" x14ac:dyDescent="0.35">
      <c r="A168" s="171" t="s">
        <v>106</v>
      </c>
      <c r="B168" s="172"/>
      <c r="C168" s="46"/>
      <c r="D168" s="77">
        <f>SUM(D8:D166)/2</f>
        <v>0</v>
      </c>
      <c r="E168" s="77">
        <f t="shared" ref="E168:J168" si="65">SUM(E8:E166)/2</f>
        <v>0</v>
      </c>
      <c r="F168" s="77">
        <f t="shared" si="65"/>
        <v>0</v>
      </c>
      <c r="G168" s="77">
        <f t="shared" si="65"/>
        <v>0</v>
      </c>
      <c r="H168" s="77">
        <f t="shared" si="65"/>
        <v>0</v>
      </c>
      <c r="I168" s="77">
        <f>SUM(I8:I166)/2</f>
        <v>0</v>
      </c>
      <c r="J168" s="98" t="e">
        <f t="shared" si="65"/>
        <v>#DIV/0!</v>
      </c>
      <c r="K168" s="16" t="e">
        <f>SUM(K8:K166)/2</f>
        <v>#DIV/0!</v>
      </c>
    </row>
    <row r="169" spans="1:11 16367:16381" ht="14.5" thickBot="1" x14ac:dyDescent="0.35">
      <c r="A169" s="10"/>
      <c r="B169" s="18"/>
      <c r="C169" s="18"/>
      <c r="D169" s="58"/>
      <c r="E169" s="58"/>
      <c r="F169" s="58"/>
      <c r="G169" s="58"/>
      <c r="H169" s="59"/>
      <c r="I169" s="59"/>
      <c r="J169" s="93"/>
    </row>
    <row r="170" spans="1:11 16367:16381" ht="27" customHeight="1" thickBot="1" x14ac:dyDescent="0.35">
      <c r="A170" s="11" t="s">
        <v>105</v>
      </c>
      <c r="B170" s="19"/>
      <c r="C170" s="19"/>
      <c r="D170" s="60"/>
      <c r="E170" s="60"/>
      <c r="F170" s="60"/>
      <c r="G170" s="60"/>
      <c r="H170" s="80"/>
      <c r="I170" s="80"/>
      <c r="J170" s="94"/>
    </row>
    <row r="171" spans="1:11 16367:16381" ht="14.5" thickBot="1" x14ac:dyDescent="0.35">
      <c r="A171" s="12"/>
      <c r="B171" s="20"/>
      <c r="C171" s="20"/>
      <c r="D171" s="61"/>
      <c r="E171" s="61"/>
      <c r="F171" s="58"/>
      <c r="G171" s="58"/>
      <c r="H171" s="59"/>
      <c r="I171" s="59"/>
      <c r="J171" s="93"/>
    </row>
    <row r="172" spans="1:11 16367:16381" s="7" customFormat="1" ht="14.25" customHeight="1" thickBot="1" x14ac:dyDescent="0.35">
      <c r="A172" s="174" t="s">
        <v>344</v>
      </c>
      <c r="B172" s="175"/>
      <c r="C172" s="66"/>
      <c r="D172" s="66"/>
      <c r="E172" s="66"/>
      <c r="F172" s="66"/>
      <c r="G172" s="66"/>
      <c r="H172" s="81"/>
      <c r="I172" s="81"/>
      <c r="J172" s="81"/>
      <c r="K172" s="67"/>
    </row>
    <row r="173" spans="1:11 16367:16381" s="7" customFormat="1" ht="15" customHeight="1" thickBot="1" x14ac:dyDescent="0.35">
      <c r="A173" s="66"/>
      <c r="B173" s="66"/>
      <c r="C173" s="66"/>
      <c r="D173" s="66"/>
      <c r="E173" s="66"/>
      <c r="F173" s="66"/>
      <c r="G173" s="66"/>
      <c r="H173" s="81"/>
      <c r="I173" s="81"/>
      <c r="J173" s="81"/>
      <c r="K173" s="67"/>
    </row>
    <row r="174" spans="1:11 16367:16381" x14ac:dyDescent="0.3">
      <c r="A174" s="122" t="s">
        <v>440</v>
      </c>
      <c r="B174" s="123"/>
      <c r="C174" s="123"/>
      <c r="D174" s="124"/>
      <c r="E174" s="125"/>
      <c r="F174" s="58"/>
      <c r="G174" s="58"/>
      <c r="H174" s="59"/>
      <c r="I174" s="59"/>
      <c r="J174" s="93"/>
    </row>
    <row r="175" spans="1:11 16367:16381" ht="14.5" thickBot="1" x14ac:dyDescent="0.35">
      <c r="A175" s="126"/>
      <c r="B175" s="127"/>
      <c r="C175" s="127"/>
      <c r="D175" s="128"/>
      <c r="E175" s="129"/>
      <c r="F175" s="58"/>
      <c r="G175" s="58"/>
      <c r="H175" s="59"/>
      <c r="I175" s="59"/>
      <c r="J175" s="95"/>
    </row>
    <row r="176" spans="1:11 16367:16381" x14ac:dyDescent="0.3">
      <c r="A176" s="12"/>
      <c r="B176" s="20"/>
      <c r="C176" s="20"/>
      <c r="D176" s="62"/>
      <c r="E176" s="62"/>
      <c r="F176" s="63"/>
      <c r="G176" s="63"/>
      <c r="H176" s="82"/>
      <c r="I176" s="82"/>
      <c r="J176" s="93"/>
    </row>
    <row r="177" spans="1:10" x14ac:dyDescent="0.3">
      <c r="A177" s="12"/>
      <c r="B177" s="20"/>
      <c r="C177" s="20"/>
      <c r="D177" s="61"/>
      <c r="E177" s="61"/>
      <c r="F177" s="58"/>
      <c r="G177" s="58"/>
      <c r="H177" s="59"/>
      <c r="I177" s="59"/>
      <c r="J177" s="93"/>
    </row>
    <row r="178" spans="1:10" x14ac:dyDescent="0.3">
      <c r="A178" s="13"/>
      <c r="B178" s="18"/>
      <c r="C178" s="18"/>
      <c r="D178" s="58"/>
      <c r="E178" s="58"/>
      <c r="F178" s="58"/>
      <c r="G178" s="58"/>
      <c r="H178" s="59"/>
      <c r="I178" s="59"/>
      <c r="J178" s="93"/>
    </row>
    <row r="179" spans="1:10" x14ac:dyDescent="0.3">
      <c r="A179" s="10"/>
      <c r="B179" s="18"/>
      <c r="C179" s="18"/>
      <c r="D179" s="58"/>
      <c r="E179" s="58"/>
      <c r="F179" s="58"/>
      <c r="G179" s="58"/>
      <c r="H179" s="59"/>
      <c r="I179" s="59"/>
      <c r="J179" s="93"/>
    </row>
    <row r="180" spans="1:10" x14ac:dyDescent="0.3">
      <c r="A180" s="10"/>
      <c r="B180" s="18"/>
      <c r="C180" s="18"/>
      <c r="D180" s="58"/>
      <c r="E180" s="58"/>
      <c r="F180" s="58"/>
      <c r="G180" s="58"/>
      <c r="H180" s="59"/>
      <c r="I180" s="59"/>
      <c r="J180" s="93"/>
    </row>
    <row r="181" spans="1:10" x14ac:dyDescent="0.3">
      <c r="A181" s="10"/>
      <c r="B181" s="18"/>
      <c r="C181" s="18"/>
      <c r="D181" s="58"/>
      <c r="E181" s="58"/>
      <c r="F181" s="58"/>
      <c r="G181" s="58"/>
      <c r="H181" s="59"/>
      <c r="I181" s="59"/>
      <c r="J181" s="93"/>
    </row>
    <row r="182" spans="1:10" x14ac:dyDescent="0.3">
      <c r="A182" s="10"/>
      <c r="B182" s="18"/>
      <c r="C182" s="18"/>
      <c r="D182" s="58"/>
      <c r="E182" s="58"/>
      <c r="F182" s="58"/>
      <c r="G182" s="58"/>
      <c r="H182" s="59"/>
      <c r="I182" s="59"/>
      <c r="J182" s="93"/>
    </row>
    <row r="183" spans="1:10" x14ac:dyDescent="0.3">
      <c r="A183" s="10"/>
      <c r="B183" s="18"/>
      <c r="C183" s="18"/>
      <c r="D183" s="58"/>
      <c r="E183" s="58"/>
      <c r="F183" s="58"/>
      <c r="G183" s="58"/>
      <c r="H183" s="59"/>
      <c r="I183" s="59"/>
      <c r="J183" s="93"/>
    </row>
    <row r="184" spans="1:10" x14ac:dyDescent="0.3">
      <c r="A184" s="10"/>
      <c r="B184" s="18"/>
      <c r="C184" s="18"/>
      <c r="D184" s="58"/>
      <c r="E184" s="58"/>
      <c r="F184" s="58"/>
      <c r="G184" s="58"/>
      <c r="H184" s="59"/>
      <c r="I184" s="59"/>
      <c r="J184" s="93"/>
    </row>
    <row r="185" spans="1:10" x14ac:dyDescent="0.3">
      <c r="A185" s="10"/>
      <c r="B185" s="18"/>
      <c r="C185" s="18"/>
      <c r="D185" s="58"/>
      <c r="E185" s="58"/>
      <c r="F185" s="58"/>
      <c r="G185" s="58"/>
      <c r="H185" s="59"/>
      <c r="I185" s="59"/>
      <c r="J185" s="93"/>
    </row>
    <row r="186" spans="1:10" x14ac:dyDescent="0.3">
      <c r="A186" s="10"/>
      <c r="B186" s="18"/>
      <c r="C186" s="18"/>
      <c r="D186" s="58"/>
      <c r="E186" s="58"/>
      <c r="F186" s="58"/>
      <c r="G186" s="58"/>
      <c r="H186" s="59"/>
      <c r="I186" s="59"/>
      <c r="J186" s="93"/>
    </row>
    <row r="187" spans="1:10" x14ac:dyDescent="0.3">
      <c r="A187" s="10"/>
      <c r="B187" s="18"/>
      <c r="C187" s="18"/>
      <c r="D187" s="58"/>
      <c r="E187" s="58"/>
      <c r="F187" s="58"/>
      <c r="G187" s="58"/>
      <c r="H187" s="59"/>
      <c r="I187" s="59"/>
      <c r="J187" s="93"/>
    </row>
    <row r="188" spans="1:10" x14ac:dyDescent="0.3">
      <c r="A188" s="10"/>
      <c r="B188" s="18"/>
      <c r="C188" s="18"/>
      <c r="D188" s="58"/>
      <c r="E188" s="58"/>
      <c r="F188" s="58"/>
      <c r="G188" s="58"/>
      <c r="H188" s="59"/>
      <c r="I188" s="59"/>
      <c r="J188" s="93"/>
    </row>
    <row r="189" spans="1:10" x14ac:dyDescent="0.3">
      <c r="A189" s="10"/>
      <c r="B189" s="18"/>
      <c r="C189" s="18"/>
      <c r="D189" s="58"/>
      <c r="E189" s="58"/>
      <c r="F189" s="58"/>
      <c r="G189" s="58"/>
      <c r="H189" s="59"/>
      <c r="I189" s="59"/>
      <c r="J189" s="93"/>
    </row>
    <row r="190" spans="1:10" x14ac:dyDescent="0.3">
      <c r="A190" s="10"/>
      <c r="B190" s="18"/>
      <c r="C190" s="18"/>
      <c r="D190" s="58"/>
      <c r="E190" s="58"/>
      <c r="F190" s="58"/>
      <c r="G190" s="58"/>
      <c r="H190" s="59"/>
      <c r="I190" s="59"/>
      <c r="J190" s="93"/>
    </row>
    <row r="191" spans="1:10" x14ac:dyDescent="0.3">
      <c r="A191" s="10"/>
      <c r="B191" s="18"/>
      <c r="C191" s="18"/>
      <c r="D191" s="58"/>
      <c r="E191" s="58"/>
      <c r="F191" s="58"/>
      <c r="G191" s="58"/>
      <c r="H191" s="59"/>
      <c r="I191" s="59"/>
      <c r="J191" s="93"/>
    </row>
    <row r="192" spans="1:10" x14ac:dyDescent="0.3">
      <c r="A192" s="10"/>
      <c r="B192" s="18"/>
      <c r="C192" s="18"/>
      <c r="D192" s="58"/>
      <c r="E192" s="58"/>
      <c r="F192" s="58"/>
      <c r="G192" s="58"/>
      <c r="H192" s="59"/>
      <c r="I192" s="59"/>
      <c r="J192" s="93"/>
    </row>
    <row r="193" spans="1:10" x14ac:dyDescent="0.3">
      <c r="A193" s="10"/>
      <c r="B193" s="18"/>
      <c r="C193" s="18"/>
      <c r="D193" s="58"/>
      <c r="E193" s="58"/>
      <c r="F193" s="58"/>
      <c r="G193" s="58"/>
      <c r="H193" s="59"/>
      <c r="I193" s="59"/>
      <c r="J193" s="93"/>
    </row>
    <row r="194" spans="1:10" x14ac:dyDescent="0.3">
      <c r="A194" s="10"/>
      <c r="B194" s="18"/>
      <c r="C194" s="18"/>
      <c r="D194" s="58"/>
      <c r="E194" s="58"/>
      <c r="F194" s="58"/>
      <c r="G194" s="58"/>
      <c r="H194" s="59"/>
      <c r="I194" s="59"/>
      <c r="J194" s="93"/>
    </row>
    <row r="195" spans="1:10" x14ac:dyDescent="0.3">
      <c r="A195" s="10"/>
      <c r="B195" s="18"/>
      <c r="C195" s="18"/>
      <c r="D195" s="58"/>
      <c r="E195" s="58"/>
      <c r="F195" s="58"/>
      <c r="G195" s="58"/>
      <c r="H195" s="59"/>
      <c r="I195" s="59"/>
      <c r="J195" s="93"/>
    </row>
    <row r="196" spans="1:10" x14ac:dyDescent="0.3">
      <c r="A196" s="10"/>
      <c r="B196" s="18"/>
      <c r="C196" s="18"/>
      <c r="D196" s="58"/>
      <c r="E196" s="58"/>
      <c r="F196" s="58"/>
      <c r="G196" s="58"/>
      <c r="H196" s="59"/>
      <c r="I196" s="59"/>
      <c r="J196" s="93"/>
    </row>
    <row r="197" spans="1:10" x14ac:dyDescent="0.3">
      <c r="A197" s="10"/>
      <c r="B197" s="18"/>
      <c r="C197" s="18"/>
      <c r="D197" s="58"/>
      <c r="E197" s="58"/>
      <c r="F197" s="58"/>
      <c r="G197" s="58"/>
      <c r="H197" s="59"/>
      <c r="I197" s="59"/>
      <c r="J197" s="93"/>
    </row>
    <row r="198" spans="1:10" x14ac:dyDescent="0.3">
      <c r="A198" s="10"/>
      <c r="B198" s="18"/>
      <c r="C198" s="18"/>
      <c r="D198" s="58"/>
      <c r="E198" s="58"/>
      <c r="F198" s="58"/>
      <c r="G198" s="58"/>
      <c r="H198" s="59"/>
      <c r="I198" s="59"/>
      <c r="J198" s="93"/>
    </row>
    <row r="199" spans="1:10" x14ac:dyDescent="0.3">
      <c r="A199" s="10"/>
      <c r="B199" s="18"/>
      <c r="C199" s="18"/>
      <c r="D199" s="58"/>
      <c r="E199" s="58"/>
      <c r="F199" s="58"/>
      <c r="G199" s="58"/>
      <c r="H199" s="59"/>
      <c r="I199" s="59"/>
      <c r="J199" s="93"/>
    </row>
    <row r="200" spans="1:10" x14ac:dyDescent="0.3">
      <c r="A200" s="10"/>
      <c r="B200" s="18"/>
      <c r="C200" s="18"/>
      <c r="D200" s="58"/>
      <c r="E200" s="58"/>
      <c r="F200" s="58"/>
      <c r="G200" s="58"/>
      <c r="H200" s="59"/>
      <c r="I200" s="59"/>
      <c r="J200" s="93"/>
    </row>
    <row r="201" spans="1:10" x14ac:dyDescent="0.3">
      <c r="A201" s="10"/>
      <c r="B201" s="18"/>
      <c r="C201" s="18"/>
      <c r="D201" s="58"/>
      <c r="E201" s="58"/>
      <c r="F201" s="58"/>
      <c r="G201" s="58"/>
      <c r="H201" s="59"/>
      <c r="I201" s="59"/>
      <c r="J201" s="93"/>
    </row>
    <row r="202" spans="1:10" x14ac:dyDescent="0.3">
      <c r="A202" s="10"/>
      <c r="B202" s="18"/>
      <c r="C202" s="18"/>
      <c r="D202" s="58"/>
      <c r="E202" s="58"/>
      <c r="F202" s="58"/>
      <c r="G202" s="58"/>
      <c r="H202" s="59"/>
      <c r="I202" s="59"/>
      <c r="J202" s="93"/>
    </row>
    <row r="203" spans="1:10" x14ac:dyDescent="0.3">
      <c r="A203" s="10"/>
      <c r="B203" s="18"/>
      <c r="C203" s="18"/>
      <c r="D203" s="58"/>
      <c r="E203" s="58"/>
      <c r="F203" s="58"/>
      <c r="G203" s="58"/>
      <c r="H203" s="59"/>
      <c r="I203" s="59"/>
      <c r="J203" s="93"/>
    </row>
    <row r="204" spans="1:10" x14ac:dyDescent="0.3">
      <c r="A204" s="10"/>
      <c r="B204" s="18"/>
      <c r="C204" s="18"/>
      <c r="D204" s="58"/>
      <c r="E204" s="58"/>
      <c r="F204" s="58"/>
      <c r="G204" s="58"/>
      <c r="H204" s="59"/>
      <c r="I204" s="59"/>
      <c r="J204" s="93"/>
    </row>
    <row r="205" spans="1:10" x14ac:dyDescent="0.3">
      <c r="A205" s="10"/>
      <c r="B205" s="18"/>
      <c r="C205" s="18"/>
      <c r="D205" s="58"/>
      <c r="E205" s="58"/>
      <c r="F205" s="58"/>
      <c r="G205" s="58"/>
      <c r="H205" s="59"/>
      <c r="I205" s="59"/>
      <c r="J205" s="93"/>
    </row>
    <row r="206" spans="1:10" x14ac:dyDescent="0.3">
      <c r="A206" s="10"/>
      <c r="B206" s="18"/>
      <c r="C206" s="18"/>
      <c r="D206" s="58"/>
      <c r="E206" s="58"/>
      <c r="F206" s="58"/>
      <c r="G206" s="58"/>
      <c r="H206" s="59"/>
      <c r="I206" s="59"/>
      <c r="J206" s="93"/>
    </row>
    <row r="207" spans="1:10" x14ac:dyDescent="0.3">
      <c r="A207" s="10"/>
      <c r="B207" s="18"/>
      <c r="C207" s="18"/>
      <c r="D207" s="58"/>
      <c r="E207" s="58"/>
      <c r="F207" s="58"/>
      <c r="G207" s="58"/>
      <c r="H207" s="59"/>
      <c r="I207" s="59"/>
      <c r="J207" s="93"/>
    </row>
    <row r="208" spans="1:10" x14ac:dyDescent="0.3">
      <c r="A208" s="10"/>
      <c r="B208" s="18"/>
      <c r="C208" s="18"/>
      <c r="D208" s="58"/>
      <c r="E208" s="58"/>
      <c r="F208" s="58"/>
      <c r="G208" s="58"/>
      <c r="H208" s="59"/>
      <c r="I208" s="59"/>
      <c r="J208" s="93"/>
    </row>
    <row r="209" spans="1:10" x14ac:dyDescent="0.3">
      <c r="A209" s="10"/>
      <c r="B209" s="18"/>
      <c r="C209" s="18"/>
      <c r="D209" s="58"/>
      <c r="E209" s="58"/>
      <c r="F209" s="58"/>
      <c r="G209" s="58"/>
      <c r="H209" s="59"/>
      <c r="I209" s="59"/>
      <c r="J209" s="93"/>
    </row>
    <row r="210" spans="1:10" x14ac:dyDescent="0.3">
      <c r="A210" s="10"/>
      <c r="B210" s="18"/>
      <c r="C210" s="18"/>
      <c r="D210" s="58"/>
      <c r="E210" s="58"/>
      <c r="F210" s="58"/>
      <c r="G210" s="58"/>
      <c r="H210" s="59"/>
      <c r="I210" s="59"/>
      <c r="J210" s="93"/>
    </row>
    <row r="211" spans="1:10" x14ac:dyDescent="0.3">
      <c r="A211" s="10"/>
      <c r="B211" s="18"/>
      <c r="C211" s="18"/>
      <c r="D211" s="58"/>
      <c r="E211" s="58"/>
      <c r="F211" s="58"/>
      <c r="G211" s="58"/>
      <c r="H211" s="59"/>
      <c r="I211" s="59"/>
      <c r="J211" s="93"/>
    </row>
    <row r="212" spans="1:10" x14ac:dyDescent="0.3">
      <c r="A212" s="10"/>
      <c r="B212" s="18"/>
      <c r="C212" s="18"/>
      <c r="D212" s="58"/>
      <c r="E212" s="58"/>
      <c r="F212" s="58"/>
      <c r="G212" s="58"/>
      <c r="H212" s="59"/>
      <c r="I212" s="59"/>
      <c r="J212" s="93"/>
    </row>
    <row r="213" spans="1:10" x14ac:dyDescent="0.3">
      <c r="A213" s="10"/>
      <c r="B213" s="18"/>
      <c r="C213" s="18"/>
      <c r="D213" s="58"/>
      <c r="E213" s="58"/>
      <c r="F213" s="58"/>
      <c r="G213" s="58"/>
      <c r="H213" s="59"/>
      <c r="I213" s="59"/>
      <c r="J213" s="93"/>
    </row>
    <row r="214" spans="1:10" x14ac:dyDescent="0.3">
      <c r="A214" s="10"/>
      <c r="B214" s="18"/>
      <c r="C214" s="18"/>
      <c r="D214" s="58"/>
      <c r="E214" s="58"/>
      <c r="F214" s="58"/>
      <c r="G214" s="58"/>
      <c r="H214" s="59"/>
      <c r="I214" s="59"/>
      <c r="J214" s="93"/>
    </row>
    <row r="215" spans="1:10" x14ac:dyDescent="0.3">
      <c r="A215" s="14"/>
      <c r="B215" s="21"/>
      <c r="C215" s="21"/>
      <c r="D215" s="64"/>
      <c r="E215" s="64"/>
      <c r="F215" s="64"/>
      <c r="G215" s="64"/>
      <c r="H215" s="83"/>
      <c r="I215" s="83"/>
      <c r="J215" s="96"/>
    </row>
    <row r="216" spans="1:10" x14ac:dyDescent="0.3">
      <c r="A216" s="14"/>
      <c r="B216" s="21"/>
      <c r="C216" s="21"/>
      <c r="D216" s="64"/>
      <c r="E216" s="64"/>
      <c r="F216" s="64"/>
      <c r="G216" s="64"/>
      <c r="H216" s="83"/>
      <c r="I216" s="83"/>
      <c r="J216" s="96"/>
    </row>
    <row r="217" spans="1:10" x14ac:dyDescent="0.3">
      <c r="A217" s="14"/>
      <c r="B217" s="21"/>
      <c r="C217" s="21"/>
      <c r="D217" s="64"/>
      <c r="E217" s="64"/>
      <c r="F217" s="64"/>
      <c r="G217" s="64"/>
      <c r="H217" s="83"/>
      <c r="I217" s="83"/>
      <c r="J217" s="96"/>
    </row>
    <row r="218" spans="1:10" x14ac:dyDescent="0.3">
      <c r="A218" s="14"/>
      <c r="B218" s="21"/>
      <c r="C218" s="21"/>
      <c r="D218" s="64"/>
      <c r="E218" s="64"/>
      <c r="F218" s="64"/>
      <c r="G218" s="64"/>
      <c r="H218" s="83"/>
      <c r="I218" s="83"/>
      <c r="J218" s="96"/>
    </row>
    <row r="219" spans="1:10" x14ac:dyDescent="0.3">
      <c r="A219" s="14"/>
      <c r="B219" s="21"/>
      <c r="C219" s="21"/>
      <c r="D219" s="64"/>
      <c r="E219" s="64"/>
      <c r="F219" s="64"/>
      <c r="G219" s="64"/>
      <c r="H219" s="83"/>
      <c r="I219" s="83"/>
      <c r="J219" s="96"/>
    </row>
    <row r="220" spans="1:10" x14ac:dyDescent="0.3">
      <c r="A220" s="14"/>
      <c r="B220" s="21"/>
      <c r="C220" s="21"/>
      <c r="D220" s="64"/>
      <c r="E220" s="64"/>
      <c r="F220" s="64"/>
      <c r="G220" s="64"/>
      <c r="H220" s="83"/>
      <c r="I220" s="83"/>
      <c r="J220" s="96"/>
    </row>
    <row r="221" spans="1:10" x14ac:dyDescent="0.3">
      <c r="A221" s="14"/>
      <c r="B221" s="21"/>
      <c r="C221" s="21"/>
      <c r="D221" s="64"/>
      <c r="E221" s="64"/>
      <c r="F221" s="64"/>
      <c r="G221" s="64"/>
      <c r="H221" s="83"/>
      <c r="I221" s="83"/>
      <c r="J221" s="96"/>
    </row>
    <row r="222" spans="1:10" x14ac:dyDescent="0.3">
      <c r="A222" s="14"/>
      <c r="B222" s="21"/>
      <c r="C222" s="21"/>
      <c r="D222" s="64"/>
      <c r="E222" s="64"/>
      <c r="F222" s="64"/>
      <c r="G222" s="64"/>
      <c r="H222" s="83"/>
      <c r="I222" s="83"/>
      <c r="J222" s="96"/>
    </row>
    <row r="223" spans="1:10" x14ac:dyDescent="0.3">
      <c r="A223" s="14"/>
      <c r="B223" s="21"/>
      <c r="C223" s="21"/>
      <c r="D223" s="64"/>
      <c r="E223" s="64"/>
      <c r="F223" s="64"/>
      <c r="G223" s="64"/>
      <c r="H223" s="83"/>
      <c r="I223" s="83"/>
      <c r="J223" s="96"/>
    </row>
    <row r="224" spans="1:10" x14ac:dyDescent="0.3">
      <c r="A224" s="14"/>
      <c r="B224" s="21"/>
      <c r="C224" s="21"/>
      <c r="D224" s="64"/>
      <c r="E224" s="64"/>
      <c r="F224" s="64"/>
      <c r="G224" s="64"/>
      <c r="H224" s="83"/>
      <c r="I224" s="83"/>
      <c r="J224" s="96"/>
    </row>
    <row r="225" spans="1:10" x14ac:dyDescent="0.3">
      <c r="A225" s="14"/>
      <c r="B225" s="21"/>
      <c r="C225" s="21"/>
      <c r="D225" s="64"/>
      <c r="E225" s="64"/>
      <c r="F225" s="64"/>
      <c r="G225" s="64"/>
      <c r="H225" s="83"/>
      <c r="I225" s="83"/>
      <c r="J225" s="96"/>
    </row>
    <row r="226" spans="1:10" x14ac:dyDescent="0.3">
      <c r="A226" s="14"/>
      <c r="B226" s="21"/>
      <c r="C226" s="21"/>
      <c r="D226" s="64"/>
      <c r="E226" s="64"/>
      <c r="F226" s="64"/>
      <c r="G226" s="64"/>
      <c r="H226" s="83"/>
      <c r="I226" s="83"/>
      <c r="J226" s="96"/>
    </row>
    <row r="227" spans="1:10" x14ac:dyDescent="0.3">
      <c r="A227" s="14"/>
      <c r="B227" s="21"/>
      <c r="C227" s="21"/>
      <c r="D227" s="64"/>
      <c r="E227" s="64"/>
      <c r="F227" s="64"/>
      <c r="G227" s="64"/>
      <c r="H227" s="83"/>
      <c r="I227" s="83"/>
      <c r="J227" s="96"/>
    </row>
    <row r="228" spans="1:10" x14ac:dyDescent="0.3">
      <c r="A228" s="14"/>
      <c r="B228" s="21"/>
      <c r="C228" s="21"/>
      <c r="D228" s="64"/>
      <c r="E228" s="64"/>
      <c r="F228" s="64"/>
      <c r="G228" s="64"/>
      <c r="H228" s="83"/>
      <c r="I228" s="83"/>
      <c r="J228" s="96"/>
    </row>
    <row r="229" spans="1:10" x14ac:dyDescent="0.3">
      <c r="A229" s="14"/>
      <c r="B229" s="21"/>
      <c r="C229" s="21"/>
      <c r="D229" s="64"/>
      <c r="E229" s="64"/>
      <c r="F229" s="64"/>
      <c r="G229" s="64"/>
      <c r="H229" s="83"/>
      <c r="I229" s="83"/>
      <c r="J229" s="96"/>
    </row>
    <row r="230" spans="1:10" x14ac:dyDescent="0.3">
      <c r="A230" s="14"/>
      <c r="B230" s="21"/>
      <c r="C230" s="21"/>
      <c r="D230" s="64"/>
      <c r="E230" s="64"/>
      <c r="F230" s="64"/>
      <c r="G230" s="64"/>
      <c r="H230" s="83"/>
      <c r="I230" s="83"/>
      <c r="J230" s="96"/>
    </row>
    <row r="231" spans="1:10" x14ac:dyDescent="0.3">
      <c r="A231" s="14"/>
      <c r="B231" s="21"/>
      <c r="C231" s="21"/>
      <c r="D231" s="64"/>
      <c r="E231" s="64"/>
      <c r="F231" s="64"/>
      <c r="G231" s="64"/>
      <c r="H231" s="83"/>
      <c r="I231" s="83"/>
      <c r="J231" s="96"/>
    </row>
    <row r="232" spans="1:10" x14ac:dyDescent="0.3">
      <c r="A232" s="14"/>
      <c r="B232" s="21"/>
      <c r="C232" s="21"/>
      <c r="D232" s="64"/>
      <c r="E232" s="64"/>
      <c r="F232" s="64"/>
      <c r="G232" s="64"/>
      <c r="H232" s="83"/>
      <c r="I232" s="83"/>
      <c r="J232" s="96"/>
    </row>
    <row r="233" spans="1:10" x14ac:dyDescent="0.3">
      <c r="A233" s="14"/>
      <c r="B233" s="21"/>
      <c r="C233" s="21"/>
      <c r="D233" s="64"/>
      <c r="E233" s="64"/>
      <c r="F233" s="64"/>
      <c r="G233" s="64"/>
      <c r="H233" s="83"/>
      <c r="I233" s="83"/>
      <c r="J233" s="96"/>
    </row>
    <row r="234" spans="1:10" x14ac:dyDescent="0.3">
      <c r="A234" s="14"/>
      <c r="B234" s="21"/>
      <c r="C234" s="21"/>
      <c r="D234" s="64"/>
      <c r="E234" s="64"/>
      <c r="F234" s="64"/>
      <c r="G234" s="64"/>
      <c r="H234" s="83"/>
      <c r="I234" s="83"/>
      <c r="J234" s="96"/>
    </row>
    <row r="235" spans="1:10" x14ac:dyDescent="0.3">
      <c r="A235" s="14"/>
      <c r="B235" s="21"/>
      <c r="C235" s="21"/>
      <c r="D235" s="64"/>
      <c r="E235" s="64"/>
      <c r="F235" s="64"/>
      <c r="G235" s="64"/>
      <c r="H235" s="83"/>
      <c r="I235" s="83"/>
      <c r="J235" s="96"/>
    </row>
    <row r="236" spans="1:10" x14ac:dyDescent="0.3">
      <c r="A236" s="14"/>
      <c r="B236" s="21"/>
      <c r="C236" s="21"/>
      <c r="D236" s="64"/>
      <c r="E236" s="64"/>
      <c r="F236" s="64"/>
      <c r="G236" s="64"/>
      <c r="H236" s="83"/>
      <c r="I236" s="83"/>
      <c r="J236" s="96"/>
    </row>
    <row r="237" spans="1:10" x14ac:dyDescent="0.3">
      <c r="A237" s="14"/>
      <c r="B237" s="21"/>
      <c r="C237" s="21"/>
      <c r="D237" s="64"/>
      <c r="E237" s="64"/>
      <c r="F237" s="64"/>
      <c r="G237" s="64"/>
      <c r="H237" s="83"/>
      <c r="I237" s="83"/>
      <c r="J237" s="96"/>
    </row>
    <row r="238" spans="1:10" x14ac:dyDescent="0.3">
      <c r="A238" s="14"/>
      <c r="B238" s="21"/>
      <c r="C238" s="21"/>
      <c r="D238" s="64"/>
      <c r="E238" s="64"/>
      <c r="F238" s="64"/>
      <c r="G238" s="64"/>
      <c r="H238" s="83"/>
      <c r="I238" s="83"/>
      <c r="J238" s="96"/>
    </row>
  </sheetData>
  <sheetProtection selectLockedCells="1" selectUnlockedCells="1"/>
  <mergeCells count="3">
    <mergeCell ref="A168:B168"/>
    <mergeCell ref="A1:F1"/>
    <mergeCell ref="A172:B172"/>
  </mergeCells>
  <pageMargins left="0.25" right="0.25" top="0.75" bottom="0.38098958333333333" header="0.3" footer="0.3"/>
  <pageSetup scale="53" fitToHeight="0" orientation="landscape" r:id="rId1"/>
  <headerFooter>
    <oddHeader xml:space="preserve">&amp;CFY2016 TCWS Preliminary Allocations </oddHeader>
    <oddFooter>&amp;C&amp;D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EC166-D616-4015-B0E9-18EA93CF31D6}">
  <sheetPr>
    <pageSetUpPr fitToPage="1"/>
  </sheetPr>
  <dimension ref="A1:XFA237"/>
  <sheetViews>
    <sheetView zoomScaleNormal="100" zoomScalePageLayoutView="80" workbookViewId="0">
      <pane xSplit="3" ySplit="5" topLeftCell="F108" activePane="bottomRight" state="frozen"/>
      <selection pane="topRight" activeCell="D1" sqref="D1"/>
      <selection pane="bottomLeft" activeCell="A7" sqref="A7"/>
      <selection pane="bottomRight" activeCell="B31" sqref="B31"/>
    </sheetView>
  </sheetViews>
  <sheetFormatPr defaultColWidth="9.08984375" defaultRowHeight="14" x14ac:dyDescent="0.3"/>
  <cols>
    <col min="1" max="1" width="8.36328125" style="15" customWidth="1"/>
    <col min="2" max="2" width="57" style="22" bestFit="1" customWidth="1"/>
    <col min="3" max="3" width="27.90625" style="22" customWidth="1"/>
    <col min="4" max="5" width="17.90625" style="65" customWidth="1"/>
    <col min="6" max="6" width="17.08984375" style="65" customWidth="1"/>
    <col min="7" max="7" width="20.36328125" style="65" customWidth="1"/>
    <col min="8" max="9" width="18.54296875" style="84" customWidth="1"/>
    <col min="10" max="10" width="19.453125" style="97" customWidth="1"/>
    <col min="11" max="11" width="23.54296875" style="1" customWidth="1"/>
    <col min="12" max="16366" width="9.08984375" style="2"/>
    <col min="16367" max="16367" width="9.08984375" style="7"/>
    <col min="16368" max="16384" width="9.08984375" style="2"/>
  </cols>
  <sheetData>
    <row r="1" spans="1:11 16366:16367" ht="17.5" x14ac:dyDescent="0.3">
      <c r="A1" s="176" t="s">
        <v>468</v>
      </c>
      <c r="B1" s="173"/>
      <c r="C1" s="173"/>
      <c r="D1" s="173"/>
      <c r="E1" s="173"/>
      <c r="F1" s="173"/>
      <c r="G1" s="56"/>
      <c r="H1" s="78"/>
      <c r="I1" s="78"/>
      <c r="J1" s="85"/>
      <c r="XEL1" s="7"/>
      <c r="XEM1" s="2"/>
    </row>
    <row r="2" spans="1:11 16366:16367" ht="17.5" x14ac:dyDescent="0.3">
      <c r="A2" s="146"/>
      <c r="B2" s="147" t="s">
        <v>469</v>
      </c>
      <c r="C2" s="148">
        <v>2750000</v>
      </c>
      <c r="D2" s="144"/>
      <c r="E2" s="144"/>
      <c r="F2" s="144"/>
      <c r="G2" s="56"/>
      <c r="H2" s="78"/>
      <c r="I2" s="78"/>
      <c r="J2" s="85"/>
      <c r="XEL2" s="7"/>
      <c r="XEM2" s="2"/>
    </row>
    <row r="3" spans="1:11 16366:16367" ht="20.25" customHeight="1" x14ac:dyDescent="0.3">
      <c r="A3" s="117"/>
      <c r="B3" s="118" t="s">
        <v>328</v>
      </c>
      <c r="C3" s="167">
        <f>COUNTIF(C7:C164,"*In")</f>
        <v>57</v>
      </c>
      <c r="D3" s="144"/>
      <c r="E3" s="144"/>
      <c r="F3" s="144"/>
      <c r="G3" s="56"/>
      <c r="H3" s="78"/>
      <c r="I3" s="78"/>
      <c r="J3" s="85"/>
      <c r="XEL3" s="7"/>
      <c r="XEM3" s="2"/>
    </row>
    <row r="4" spans="1:11 16366:16367" ht="19" thickBot="1" x14ac:dyDescent="0.5">
      <c r="A4" s="14"/>
      <c r="B4" s="7"/>
      <c r="C4" s="7"/>
      <c r="D4" s="119"/>
      <c r="E4" s="56"/>
      <c r="F4" s="56"/>
      <c r="G4" s="56"/>
      <c r="H4" s="78"/>
      <c r="I4" s="78"/>
      <c r="J4" s="85"/>
      <c r="XEL4" s="7"/>
      <c r="XEM4" s="2"/>
    </row>
    <row r="5" spans="1:11 16366:16367" ht="58.5" thickBot="1" x14ac:dyDescent="0.4">
      <c r="A5" s="108" t="s">
        <v>0</v>
      </c>
      <c r="B5" s="109" t="s">
        <v>327</v>
      </c>
      <c r="C5" s="109" t="s">
        <v>249</v>
      </c>
      <c r="D5" s="110" t="s">
        <v>481</v>
      </c>
      <c r="E5" s="111" t="s">
        <v>482</v>
      </c>
      <c r="F5" s="112" t="s">
        <v>483</v>
      </c>
      <c r="G5" s="110" t="s">
        <v>484</v>
      </c>
      <c r="H5" s="110" t="s">
        <v>274</v>
      </c>
      <c r="I5" s="110" t="s">
        <v>246</v>
      </c>
      <c r="J5" s="113" t="s">
        <v>329</v>
      </c>
      <c r="K5" s="164" t="s">
        <v>485</v>
      </c>
    </row>
    <row r="6" spans="1:11 16366:16367" x14ac:dyDescent="0.3">
      <c r="A6" s="8" t="s">
        <v>1</v>
      </c>
      <c r="B6" s="102"/>
      <c r="C6" s="103"/>
      <c r="D6" s="57"/>
      <c r="E6" s="57"/>
      <c r="F6" s="100"/>
      <c r="G6" s="57"/>
      <c r="H6" s="57"/>
      <c r="I6" s="57"/>
      <c r="J6" s="57"/>
      <c r="K6" s="101"/>
    </row>
    <row r="7" spans="1:11 16366:16367" x14ac:dyDescent="0.3">
      <c r="A7" s="120">
        <v>3541</v>
      </c>
      <c r="B7" s="18" t="s">
        <v>2</v>
      </c>
      <c r="C7" s="47" t="str">
        <f>VLOOKUP(A7,'FY2022 WSMP Opt In Out Survey'!$A$2:$D$145,4,FALSE)</f>
        <v>Opt-out</v>
      </c>
      <c r="D7" s="68">
        <f t="shared" ref="D7:D42" si="0">IF(IFERROR(SEARCH("In",$C7),0),VLOOKUP(A7,FY20Enrollment,5,FALSE),0)</f>
        <v>0</v>
      </c>
      <c r="E7" s="68">
        <f t="shared" ref="E7:E42" si="1">IF(IFERROR(SEARCH("In",$C7),0),VLOOKUP(A7,FY20Enrollment,4,FALSE),0)</f>
        <v>0</v>
      </c>
      <c r="F7" s="68">
        <f t="shared" ref="F7:F42" si="2">IF(IFERROR(SEARCH("In",$C7),0),VLOOKUP(A7,FY20Enrollment,3,FALSE),0)</f>
        <v>0</v>
      </c>
      <c r="G7" s="68">
        <f>E7+F7</f>
        <v>0</v>
      </c>
      <c r="H7" s="70">
        <f>ROUND(G7*0.5,0)</f>
        <v>0</v>
      </c>
      <c r="I7" s="70">
        <f>D7+H7</f>
        <v>0</v>
      </c>
      <c r="J7" s="86">
        <f t="shared" ref="J7:J42" si="3">I7/$I$167</f>
        <v>0</v>
      </c>
      <c r="K7" s="23">
        <f>ROUNDDOWN($C$2*J7,0)</f>
        <v>0</v>
      </c>
    </row>
    <row r="8" spans="1:11 16366:16367" x14ac:dyDescent="0.3">
      <c r="A8" s="120">
        <v>3581</v>
      </c>
      <c r="B8" s="18" t="s">
        <v>3</v>
      </c>
      <c r="C8" s="47" t="str">
        <f>VLOOKUP(A8,'FY2022 WSMP Opt In Out Survey'!$A$2:$D$145,4,FALSE)</f>
        <v>Opt-out</v>
      </c>
      <c r="D8" s="68">
        <f t="shared" si="0"/>
        <v>0</v>
      </c>
      <c r="E8" s="68">
        <f t="shared" si="1"/>
        <v>0</v>
      </c>
      <c r="F8" s="68">
        <f t="shared" si="2"/>
        <v>0</v>
      </c>
      <c r="G8" s="68">
        <f t="shared" ref="G8:G42" si="4">E8+F8</f>
        <v>0</v>
      </c>
      <c r="H8" s="70">
        <f t="shared" ref="H8:H42" si="5">ROUND(G8*0.5,0)</f>
        <v>0</v>
      </c>
      <c r="I8" s="70">
        <f t="shared" ref="I8:I42" si="6">D8+H8</f>
        <v>0</v>
      </c>
      <c r="J8" s="86">
        <f t="shared" si="3"/>
        <v>0</v>
      </c>
      <c r="K8" s="23">
        <f t="shared" ref="K8:K42" si="7">ROUNDDOWN($C$2*J8,0)</f>
        <v>0</v>
      </c>
    </row>
    <row r="9" spans="1:11 16366:16367" x14ac:dyDescent="0.3">
      <c r="A9" s="120">
        <v>3592</v>
      </c>
      <c r="B9" s="18" t="s">
        <v>4</v>
      </c>
      <c r="C9" s="47" t="str">
        <f>VLOOKUP(A9,'FY2022 WSMP Opt In Out Survey'!$A$2:$D$145,4,FALSE)</f>
        <v>Opt-out</v>
      </c>
      <c r="D9" s="68">
        <f t="shared" si="0"/>
        <v>0</v>
      </c>
      <c r="E9" s="68">
        <f t="shared" si="1"/>
        <v>0</v>
      </c>
      <c r="F9" s="68">
        <f t="shared" si="2"/>
        <v>0</v>
      </c>
      <c r="G9" s="68">
        <f t="shared" si="4"/>
        <v>0</v>
      </c>
      <c r="H9" s="70">
        <f t="shared" si="5"/>
        <v>0</v>
      </c>
      <c r="I9" s="70">
        <f t="shared" si="6"/>
        <v>0</v>
      </c>
      <c r="J9" s="86">
        <f t="shared" si="3"/>
        <v>0</v>
      </c>
      <c r="K9" s="23">
        <f t="shared" si="7"/>
        <v>0</v>
      </c>
    </row>
    <row r="10" spans="1:11 16366:16367" x14ac:dyDescent="0.3">
      <c r="A10" s="120">
        <v>3630</v>
      </c>
      <c r="B10" s="18" t="s">
        <v>5</v>
      </c>
      <c r="C10" s="47" t="str">
        <f>VLOOKUP(A10,'FY2022 WSMP Opt In Out Survey'!$A$2:$D$145,4,FALSE)</f>
        <v>Opt-out</v>
      </c>
      <c r="D10" s="68">
        <f t="shared" si="0"/>
        <v>0</v>
      </c>
      <c r="E10" s="68">
        <f t="shared" si="1"/>
        <v>0</v>
      </c>
      <c r="F10" s="68">
        <f t="shared" si="2"/>
        <v>0</v>
      </c>
      <c r="G10" s="68">
        <f t="shared" si="4"/>
        <v>0</v>
      </c>
      <c r="H10" s="70">
        <f t="shared" si="5"/>
        <v>0</v>
      </c>
      <c r="I10" s="70">
        <f t="shared" si="6"/>
        <v>0</v>
      </c>
      <c r="J10" s="86">
        <f t="shared" si="3"/>
        <v>0</v>
      </c>
      <c r="K10" s="23">
        <f t="shared" si="7"/>
        <v>0</v>
      </c>
    </row>
    <row r="11" spans="1:11 16366:16367" x14ac:dyDescent="0.3">
      <c r="A11" s="120">
        <v>3606</v>
      </c>
      <c r="B11" s="18" t="s">
        <v>6</v>
      </c>
      <c r="C11" s="47" t="str">
        <f>VLOOKUP(A11,'FY2022 WSMP Opt In Out Survey'!$A$2:$D$145,4,FALSE)</f>
        <v>Opt-in</v>
      </c>
      <c r="D11" s="68">
        <f t="shared" si="0"/>
        <v>10738</v>
      </c>
      <c r="E11" s="68">
        <f t="shared" si="1"/>
        <v>1638</v>
      </c>
      <c r="F11" s="68">
        <f t="shared" si="2"/>
        <v>687</v>
      </c>
      <c r="G11" s="68">
        <f t="shared" si="4"/>
        <v>2325</v>
      </c>
      <c r="H11" s="70">
        <f>ROUND(G11*0.5,0)</f>
        <v>1163</v>
      </c>
      <c r="I11" s="70">
        <f t="shared" si="6"/>
        <v>11901</v>
      </c>
      <c r="J11" s="86">
        <f t="shared" si="3"/>
        <v>2.7227926641774654E-2</v>
      </c>
      <c r="K11" s="23">
        <f t="shared" si="7"/>
        <v>74876</v>
      </c>
    </row>
    <row r="12" spans="1:11 16366:16367" x14ac:dyDescent="0.3">
      <c r="A12" s="120">
        <v>3624</v>
      </c>
      <c r="B12" s="18" t="s">
        <v>7</v>
      </c>
      <c r="C12" s="47" t="str">
        <f>VLOOKUP(A12,'FY2022 WSMP Opt In Out Survey'!$A$2:$D$145,4,FALSE)</f>
        <v>Opt-in</v>
      </c>
      <c r="D12" s="68">
        <f t="shared" si="0"/>
        <v>6275</v>
      </c>
      <c r="E12" s="68">
        <f t="shared" si="1"/>
        <v>333</v>
      </c>
      <c r="F12" s="68">
        <f t="shared" si="2"/>
        <v>709</v>
      </c>
      <c r="G12" s="68">
        <f t="shared" si="4"/>
        <v>1042</v>
      </c>
      <c r="H12" s="70">
        <f t="shared" si="5"/>
        <v>521</v>
      </c>
      <c r="I12" s="70">
        <f t="shared" si="6"/>
        <v>6796</v>
      </c>
      <c r="J12" s="86">
        <f t="shared" si="3"/>
        <v>1.5548356395050882E-2</v>
      </c>
      <c r="K12" s="23">
        <f t="shared" si="7"/>
        <v>42757</v>
      </c>
    </row>
    <row r="13" spans="1:11 16366:16367" x14ac:dyDescent="0.3">
      <c r="A13" s="120">
        <v>3625</v>
      </c>
      <c r="B13" s="18" t="s">
        <v>8</v>
      </c>
      <c r="C13" s="47" t="str">
        <f>VLOOKUP(A13,'FY2022 WSMP Opt In Out Survey'!$A$2:$D$145,4,FALSE)</f>
        <v>Opt-out</v>
      </c>
      <c r="D13" s="68">
        <f t="shared" si="0"/>
        <v>0</v>
      </c>
      <c r="E13" s="68">
        <f t="shared" si="1"/>
        <v>0</v>
      </c>
      <c r="F13" s="68">
        <f t="shared" si="2"/>
        <v>0</v>
      </c>
      <c r="G13" s="68">
        <f t="shared" si="4"/>
        <v>0</v>
      </c>
      <c r="H13" s="70">
        <f t="shared" si="5"/>
        <v>0</v>
      </c>
      <c r="I13" s="70">
        <f t="shared" si="6"/>
        <v>0</v>
      </c>
      <c r="J13" s="86">
        <f t="shared" si="3"/>
        <v>0</v>
      </c>
      <c r="K13" s="23">
        <f t="shared" si="7"/>
        <v>0</v>
      </c>
    </row>
    <row r="14" spans="1:11 16366:16367" x14ac:dyDescent="0.3">
      <c r="A14" s="120">
        <v>3631</v>
      </c>
      <c r="B14" s="18" t="s">
        <v>9</v>
      </c>
      <c r="C14" s="47" t="str">
        <f>VLOOKUP(A14,'FY2022 WSMP Opt In Out Survey'!$A$2:$D$145,4,FALSE)</f>
        <v>Opt-in</v>
      </c>
      <c r="D14" s="68">
        <f t="shared" si="0"/>
        <v>6492</v>
      </c>
      <c r="E14" s="68">
        <f t="shared" si="1"/>
        <v>638</v>
      </c>
      <c r="F14" s="68">
        <f t="shared" si="2"/>
        <v>1161</v>
      </c>
      <c r="G14" s="68">
        <f t="shared" si="4"/>
        <v>1799</v>
      </c>
      <c r="H14" s="70">
        <f t="shared" si="5"/>
        <v>900</v>
      </c>
      <c r="I14" s="70">
        <f t="shared" si="6"/>
        <v>7392</v>
      </c>
      <c r="J14" s="86">
        <f t="shared" si="3"/>
        <v>1.6911926202503844E-2</v>
      </c>
      <c r="K14" s="23">
        <f t="shared" si="7"/>
        <v>46507</v>
      </c>
    </row>
    <row r="15" spans="1:11 16366:16367" x14ac:dyDescent="0.3">
      <c r="A15" s="120">
        <v>9651</v>
      </c>
      <c r="B15" s="18" t="s">
        <v>10</v>
      </c>
      <c r="C15" s="47" t="str">
        <f>VLOOKUP(A15,'FY2022 WSMP Opt In Out Survey'!$A$2:$D$145,4,FALSE)</f>
        <v>Opt-in</v>
      </c>
      <c r="D15" s="68">
        <f t="shared" si="0"/>
        <v>6440</v>
      </c>
      <c r="E15" s="68">
        <f t="shared" si="1"/>
        <v>228</v>
      </c>
      <c r="F15" s="68">
        <f t="shared" si="2"/>
        <v>300</v>
      </c>
      <c r="G15" s="68">
        <f t="shared" si="4"/>
        <v>528</v>
      </c>
      <c r="H15" s="70">
        <f t="shared" si="5"/>
        <v>264</v>
      </c>
      <c r="I15" s="70">
        <f t="shared" si="6"/>
        <v>6704</v>
      </c>
      <c r="J15" s="86">
        <f t="shared" si="3"/>
        <v>1.5337872465041365E-2</v>
      </c>
      <c r="K15" s="23">
        <f t="shared" si="7"/>
        <v>42179</v>
      </c>
    </row>
    <row r="16" spans="1:11 16366:16367" x14ac:dyDescent="0.3">
      <c r="A16" s="120">
        <v>3632</v>
      </c>
      <c r="B16" s="18" t="s">
        <v>11</v>
      </c>
      <c r="C16" s="47" t="str">
        <f>VLOOKUP(A16,'FY2022 WSMP Opt In Out Survey'!$A$2:$D$145,4,FALSE)</f>
        <v>Opt-out</v>
      </c>
      <c r="D16" s="68">
        <f t="shared" si="0"/>
        <v>0</v>
      </c>
      <c r="E16" s="68">
        <f t="shared" si="1"/>
        <v>0</v>
      </c>
      <c r="F16" s="68">
        <f t="shared" si="2"/>
        <v>0</v>
      </c>
      <c r="G16" s="68">
        <f t="shared" si="4"/>
        <v>0</v>
      </c>
      <c r="H16" s="70">
        <f t="shared" si="5"/>
        <v>0</v>
      </c>
      <c r="I16" s="70">
        <f t="shared" si="6"/>
        <v>0</v>
      </c>
      <c r="J16" s="86">
        <f t="shared" si="3"/>
        <v>0</v>
      </c>
      <c r="K16" s="23">
        <f t="shared" si="7"/>
        <v>0</v>
      </c>
    </row>
    <row r="17" spans="1:11 16367:16367" x14ac:dyDescent="0.3">
      <c r="A17" s="120">
        <v>10298</v>
      </c>
      <c r="B17" s="18" t="s">
        <v>12</v>
      </c>
      <c r="C17" s="47" t="str">
        <f>VLOOKUP(A17,'FY2022 WSMP Opt In Out Survey'!$A$2:$D$145,4,FALSE)</f>
        <v>Opt-out</v>
      </c>
      <c r="D17" s="68">
        <f t="shared" si="0"/>
        <v>0</v>
      </c>
      <c r="E17" s="68">
        <f t="shared" si="1"/>
        <v>0</v>
      </c>
      <c r="F17" s="68">
        <f t="shared" si="2"/>
        <v>0</v>
      </c>
      <c r="G17" s="68">
        <f t="shared" si="4"/>
        <v>0</v>
      </c>
      <c r="H17" s="70">
        <f t="shared" si="5"/>
        <v>0</v>
      </c>
      <c r="I17" s="70">
        <f t="shared" si="6"/>
        <v>0</v>
      </c>
      <c r="J17" s="86">
        <f t="shared" si="3"/>
        <v>0</v>
      </c>
      <c r="K17" s="23">
        <f t="shared" si="7"/>
        <v>0</v>
      </c>
    </row>
    <row r="18" spans="1:11 16367:16367" s="3" customFormat="1" x14ac:dyDescent="0.3">
      <c r="A18" s="120">
        <v>42295</v>
      </c>
      <c r="B18" s="25" t="s">
        <v>250</v>
      </c>
      <c r="C18" s="47" t="str">
        <f>VLOOKUP(A18,'FY2022 WSMP Opt In Out Survey'!$A$2:$D$145,4,FALSE)</f>
        <v>Opt-out</v>
      </c>
      <c r="D18" s="68">
        <f t="shared" si="0"/>
        <v>0</v>
      </c>
      <c r="E18" s="68">
        <f t="shared" si="1"/>
        <v>0</v>
      </c>
      <c r="F18" s="68">
        <f t="shared" si="2"/>
        <v>0</v>
      </c>
      <c r="G18" s="70">
        <f t="shared" si="4"/>
        <v>0</v>
      </c>
      <c r="H18" s="70">
        <f t="shared" si="5"/>
        <v>0</v>
      </c>
      <c r="I18" s="70">
        <f t="shared" si="6"/>
        <v>0</v>
      </c>
      <c r="J18" s="86">
        <f t="shared" si="3"/>
        <v>0</v>
      </c>
      <c r="K18" s="23">
        <f t="shared" si="7"/>
        <v>0</v>
      </c>
      <c r="XEM18" s="38"/>
    </row>
    <row r="19" spans="1:11 16367:16367" x14ac:dyDescent="0.3">
      <c r="A19" s="120">
        <v>3565</v>
      </c>
      <c r="B19" s="18" t="s">
        <v>13</v>
      </c>
      <c r="C19" s="47" t="str">
        <f>VLOOKUP(A19,'FY2022 WSMP Opt In Out Survey'!$A$2:$D$145,4,FALSE)</f>
        <v>Opt-in</v>
      </c>
      <c r="D19" s="68">
        <f t="shared" si="0"/>
        <v>5698</v>
      </c>
      <c r="E19" s="68">
        <f t="shared" si="1"/>
        <v>388</v>
      </c>
      <c r="F19" s="68">
        <f t="shared" si="2"/>
        <v>1373</v>
      </c>
      <c r="G19" s="68">
        <f t="shared" si="4"/>
        <v>1761</v>
      </c>
      <c r="H19" s="70">
        <f t="shared" si="5"/>
        <v>881</v>
      </c>
      <c r="I19" s="70">
        <f t="shared" si="6"/>
        <v>6579</v>
      </c>
      <c r="J19" s="86">
        <f t="shared" si="3"/>
        <v>1.5051888864484955E-2</v>
      </c>
      <c r="K19" s="23">
        <f t="shared" si="7"/>
        <v>41392</v>
      </c>
    </row>
    <row r="20" spans="1:11 16367:16367" x14ac:dyDescent="0.3">
      <c r="A20" s="120">
        <v>11161</v>
      </c>
      <c r="B20" s="18" t="s">
        <v>14</v>
      </c>
      <c r="C20" s="47" t="str">
        <f>VLOOKUP(A20,'FY2022 WSMP Opt In Out Survey'!$A$2:$D$145,4,FALSE)</f>
        <v>Opt-in</v>
      </c>
      <c r="D20" s="68">
        <f t="shared" si="0"/>
        <v>5728</v>
      </c>
      <c r="E20" s="68">
        <f t="shared" si="1"/>
        <v>405</v>
      </c>
      <c r="F20" s="68">
        <f t="shared" si="2"/>
        <v>520</v>
      </c>
      <c r="G20" s="68">
        <f t="shared" si="4"/>
        <v>925</v>
      </c>
      <c r="H20" s="70">
        <f t="shared" si="5"/>
        <v>463</v>
      </c>
      <c r="I20" s="70">
        <f t="shared" si="6"/>
        <v>6191</v>
      </c>
      <c r="J20" s="86">
        <f t="shared" si="3"/>
        <v>1.4164195768357859E-2</v>
      </c>
      <c r="K20" s="23">
        <f t="shared" si="7"/>
        <v>38951</v>
      </c>
    </row>
    <row r="21" spans="1:11 16367:16367" x14ac:dyDescent="0.3">
      <c r="A21" s="120">
        <v>3639</v>
      </c>
      <c r="B21" s="18" t="s">
        <v>15</v>
      </c>
      <c r="C21" s="47" t="str">
        <f>VLOOKUP(A21,'FY2022 WSMP Opt In Out Survey'!$A$2:$D$145,4,FALSE)</f>
        <v>Opt-in</v>
      </c>
      <c r="D21" s="68">
        <f t="shared" si="0"/>
        <v>3968</v>
      </c>
      <c r="E21" s="68">
        <f t="shared" si="1"/>
        <v>202</v>
      </c>
      <c r="F21" s="68">
        <f t="shared" si="2"/>
        <v>341</v>
      </c>
      <c r="G21" s="68">
        <f t="shared" si="4"/>
        <v>543</v>
      </c>
      <c r="H21" s="70">
        <f t="shared" si="5"/>
        <v>272</v>
      </c>
      <c r="I21" s="70">
        <f t="shared" si="6"/>
        <v>4240</v>
      </c>
      <c r="J21" s="86">
        <f t="shared" si="3"/>
        <v>9.7005637308734162E-3</v>
      </c>
      <c r="K21" s="23">
        <f t="shared" si="7"/>
        <v>26676</v>
      </c>
    </row>
    <row r="22" spans="1:11 16367:16367" s="3" customFormat="1" x14ac:dyDescent="0.3">
      <c r="A22" s="120">
        <v>29269</v>
      </c>
      <c r="B22" s="51" t="s">
        <v>251</v>
      </c>
      <c r="C22" s="47" t="str">
        <f>VLOOKUP(A22,'FY2022 WSMP Opt In Out Survey'!$A$2:$D$145,4,FALSE)</f>
        <v>Opt-out</v>
      </c>
      <c r="D22" s="68">
        <f t="shared" si="0"/>
        <v>0</v>
      </c>
      <c r="E22" s="68">
        <f t="shared" si="1"/>
        <v>0</v>
      </c>
      <c r="F22" s="68">
        <f t="shared" si="2"/>
        <v>0</v>
      </c>
      <c r="G22" s="70">
        <f t="shared" si="4"/>
        <v>0</v>
      </c>
      <c r="H22" s="70">
        <f t="shared" si="5"/>
        <v>0</v>
      </c>
      <c r="I22" s="70">
        <f t="shared" si="6"/>
        <v>0</v>
      </c>
      <c r="J22" s="86">
        <f t="shared" si="3"/>
        <v>0</v>
      </c>
      <c r="K22" s="23">
        <f t="shared" si="7"/>
        <v>0</v>
      </c>
      <c r="XEM22" s="38"/>
    </row>
    <row r="23" spans="1:11 16367:16367" x14ac:dyDescent="0.3">
      <c r="A23" s="120">
        <v>42485</v>
      </c>
      <c r="B23" s="18" t="s">
        <v>108</v>
      </c>
      <c r="C23" s="47" t="str">
        <f>VLOOKUP(A23,'FY2022 WSMP Opt In Out Survey'!$A$2:$D$145,4,FALSE)</f>
        <v>Opt-in</v>
      </c>
      <c r="D23" s="68">
        <f t="shared" si="0"/>
        <v>3411</v>
      </c>
      <c r="E23" s="68">
        <f t="shared" si="1"/>
        <v>769</v>
      </c>
      <c r="F23" s="68">
        <f t="shared" si="2"/>
        <v>997</v>
      </c>
      <c r="G23" s="68">
        <f t="shared" si="4"/>
        <v>1766</v>
      </c>
      <c r="H23" s="70">
        <f t="shared" si="5"/>
        <v>883</v>
      </c>
      <c r="I23" s="70">
        <f t="shared" si="6"/>
        <v>4294</v>
      </c>
      <c r="J23" s="86">
        <f t="shared" si="3"/>
        <v>9.8241086463137853E-3</v>
      </c>
      <c r="K23" s="23">
        <f t="shared" si="7"/>
        <v>27016</v>
      </c>
    </row>
    <row r="24" spans="1:11 16367:16367" x14ac:dyDescent="0.3">
      <c r="A24" s="120">
        <v>3642</v>
      </c>
      <c r="B24" s="18" t="s">
        <v>16</v>
      </c>
      <c r="C24" s="47" t="str">
        <f>VLOOKUP(A24,'FY2022 WSMP Opt In Out Survey'!$A$2:$D$145,4,FALSE)</f>
        <v>Opt-in</v>
      </c>
      <c r="D24" s="68">
        <f t="shared" si="0"/>
        <v>6411</v>
      </c>
      <c r="E24" s="68">
        <f t="shared" si="1"/>
        <v>300</v>
      </c>
      <c r="F24" s="68">
        <f t="shared" si="2"/>
        <v>561</v>
      </c>
      <c r="G24" s="68">
        <f t="shared" si="4"/>
        <v>861</v>
      </c>
      <c r="H24" s="70">
        <f t="shared" si="5"/>
        <v>431</v>
      </c>
      <c r="I24" s="70">
        <f t="shared" si="6"/>
        <v>6842</v>
      </c>
      <c r="J24" s="86">
        <f t="shared" si="3"/>
        <v>1.5653598360055639E-2</v>
      </c>
      <c r="K24" s="23">
        <f t="shared" si="7"/>
        <v>43047</v>
      </c>
    </row>
    <row r="25" spans="1:11 16367:16367" s="3" customFormat="1" x14ac:dyDescent="0.3">
      <c r="A25" s="120">
        <v>3615</v>
      </c>
      <c r="B25" s="25" t="s">
        <v>319</v>
      </c>
      <c r="C25" s="47" t="str">
        <f>VLOOKUP(A25,'FY2022 WSMP Opt In Out Survey'!$A$2:$D$145,4,FALSE)</f>
        <v>Opt-in</v>
      </c>
      <c r="D25" s="70">
        <f t="shared" si="0"/>
        <v>18672</v>
      </c>
      <c r="E25" s="70">
        <f t="shared" si="1"/>
        <v>1262</v>
      </c>
      <c r="F25" s="70">
        <f t="shared" si="2"/>
        <v>1612</v>
      </c>
      <c r="G25" s="70">
        <f t="shared" si="4"/>
        <v>2874</v>
      </c>
      <c r="H25" s="70">
        <f t="shared" si="5"/>
        <v>1437</v>
      </c>
      <c r="I25" s="70">
        <f t="shared" si="6"/>
        <v>20109</v>
      </c>
      <c r="J25" s="86">
        <f t="shared" si="3"/>
        <v>4.600675378871074E-2</v>
      </c>
      <c r="K25" s="106">
        <f t="shared" si="7"/>
        <v>126518</v>
      </c>
      <c r="XEM25" s="38"/>
    </row>
    <row r="26" spans="1:11 16367:16367" x14ac:dyDescent="0.3">
      <c r="A26" s="120">
        <v>3644</v>
      </c>
      <c r="B26" s="18" t="s">
        <v>17</v>
      </c>
      <c r="C26" s="47" t="str">
        <f>VLOOKUP(A26,'FY2022 WSMP Opt In Out Survey'!$A$2:$D$145,4,FALSE)</f>
        <v>Opt-out</v>
      </c>
      <c r="D26" s="68">
        <f t="shared" si="0"/>
        <v>0</v>
      </c>
      <c r="E26" s="68">
        <f t="shared" si="1"/>
        <v>0</v>
      </c>
      <c r="F26" s="68">
        <f t="shared" si="2"/>
        <v>0</v>
      </c>
      <c r="G26" s="68">
        <f t="shared" si="4"/>
        <v>0</v>
      </c>
      <c r="H26" s="70">
        <f t="shared" si="5"/>
        <v>0</v>
      </c>
      <c r="I26" s="70">
        <f t="shared" si="6"/>
        <v>0</v>
      </c>
      <c r="J26" s="86">
        <f t="shared" si="3"/>
        <v>0</v>
      </c>
      <c r="K26" s="23">
        <f t="shared" si="7"/>
        <v>0</v>
      </c>
    </row>
    <row r="27" spans="1:11 16367:16367" x14ac:dyDescent="0.3">
      <c r="A27" s="120">
        <v>3646</v>
      </c>
      <c r="B27" s="25" t="s">
        <v>18</v>
      </c>
      <c r="C27" s="47" t="str">
        <f>VLOOKUP(A27,'FY2022 WSMP Opt In Out Survey'!$A$2:$D$145,4,FALSE)</f>
        <v>Opt-in</v>
      </c>
      <c r="D27" s="68">
        <f t="shared" si="0"/>
        <v>7122</v>
      </c>
      <c r="E27" s="68">
        <f t="shared" si="1"/>
        <v>786</v>
      </c>
      <c r="F27" s="68">
        <f t="shared" si="2"/>
        <v>1516</v>
      </c>
      <c r="G27" s="68">
        <f t="shared" si="4"/>
        <v>2302</v>
      </c>
      <c r="H27" s="70">
        <f t="shared" si="5"/>
        <v>1151</v>
      </c>
      <c r="I27" s="70">
        <f t="shared" si="6"/>
        <v>8273</v>
      </c>
      <c r="J27" s="86">
        <f t="shared" si="3"/>
        <v>1.8927538619225418E-2</v>
      </c>
      <c r="K27" s="23">
        <f t="shared" si="7"/>
        <v>52050</v>
      </c>
    </row>
    <row r="28" spans="1:11 16367:16367" x14ac:dyDescent="0.3">
      <c r="A28" s="120">
        <v>3656</v>
      </c>
      <c r="B28" s="18" t="s">
        <v>19</v>
      </c>
      <c r="C28" s="47" t="str">
        <f>VLOOKUP(A28,'FY2022 WSMP Opt In Out Survey'!$A$2:$D$145,4,FALSE)</f>
        <v>Opt-in</v>
      </c>
      <c r="D28" s="68">
        <f t="shared" si="0"/>
        <v>17782</v>
      </c>
      <c r="E28" s="68">
        <f t="shared" si="1"/>
        <v>2972</v>
      </c>
      <c r="F28" s="68">
        <f t="shared" si="2"/>
        <v>4793</v>
      </c>
      <c r="G28" s="68">
        <f t="shared" si="4"/>
        <v>7765</v>
      </c>
      <c r="H28" s="70">
        <f t="shared" si="5"/>
        <v>3883</v>
      </c>
      <c r="I28" s="70">
        <f t="shared" si="6"/>
        <v>21665</v>
      </c>
      <c r="J28" s="86">
        <f t="shared" si="3"/>
        <v>4.9566677648436926E-2</v>
      </c>
      <c r="K28" s="23">
        <f t="shared" si="7"/>
        <v>136308</v>
      </c>
    </row>
    <row r="29" spans="1:11 16367:16367" x14ac:dyDescent="0.3">
      <c r="A29" s="120">
        <v>3658</v>
      </c>
      <c r="B29" s="18" t="s">
        <v>20</v>
      </c>
      <c r="C29" s="47" t="str">
        <f>VLOOKUP(A29,'FY2022 WSMP Opt In Out Survey'!$A$2:$D$145,4,FALSE)</f>
        <v>Opt-in</v>
      </c>
      <c r="D29" s="68">
        <f t="shared" si="0"/>
        <v>16323</v>
      </c>
      <c r="E29" s="68">
        <f t="shared" si="1"/>
        <v>338</v>
      </c>
      <c r="F29" s="68">
        <f t="shared" si="2"/>
        <v>395</v>
      </c>
      <c r="G29" s="68">
        <f t="shared" si="4"/>
        <v>733</v>
      </c>
      <c r="H29" s="70">
        <f t="shared" si="5"/>
        <v>367</v>
      </c>
      <c r="I29" s="70">
        <f t="shared" si="6"/>
        <v>16690</v>
      </c>
      <c r="J29" s="86">
        <f t="shared" si="3"/>
        <v>3.8184530346291823E-2</v>
      </c>
      <c r="K29" s="23">
        <f t="shared" si="7"/>
        <v>105007</v>
      </c>
    </row>
    <row r="30" spans="1:11 16367:16367" x14ac:dyDescent="0.3">
      <c r="A30" s="120">
        <v>9741</v>
      </c>
      <c r="B30" s="18" t="s">
        <v>21</v>
      </c>
      <c r="C30" s="47" t="str">
        <f>VLOOKUP(A30,'FY2022 WSMP Opt In Out Survey'!$A$2:$D$145,4,FALSE)</f>
        <v>Opt-in</v>
      </c>
      <c r="D30" s="68">
        <f t="shared" si="0"/>
        <v>9802</v>
      </c>
      <c r="E30" s="68">
        <f t="shared" si="1"/>
        <v>671</v>
      </c>
      <c r="F30" s="68">
        <f t="shared" si="2"/>
        <v>910</v>
      </c>
      <c r="G30" s="68">
        <f t="shared" si="4"/>
        <v>1581</v>
      </c>
      <c r="H30" s="70">
        <f t="shared" si="5"/>
        <v>791</v>
      </c>
      <c r="I30" s="70">
        <f t="shared" si="6"/>
        <v>10593</v>
      </c>
      <c r="J30" s="86">
        <f t="shared" si="3"/>
        <v>2.4235394245552384E-2</v>
      </c>
      <c r="K30" s="23">
        <f t="shared" si="7"/>
        <v>66647</v>
      </c>
    </row>
    <row r="31" spans="1:11 16367:16367" x14ac:dyDescent="0.3">
      <c r="A31" s="120">
        <v>3661</v>
      </c>
      <c r="B31" s="18" t="s">
        <v>22</v>
      </c>
      <c r="C31" s="47" t="str">
        <f>VLOOKUP(A31,'FY2022 WSMP Opt In Out Survey'!$A$2:$D$145,4,FALSE)</f>
        <v>Opt-in</v>
      </c>
      <c r="D31" s="68">
        <f t="shared" si="0"/>
        <v>14316</v>
      </c>
      <c r="E31" s="68">
        <f t="shared" si="1"/>
        <v>2444</v>
      </c>
      <c r="F31" s="68">
        <f t="shared" si="2"/>
        <v>1646</v>
      </c>
      <c r="G31" s="68">
        <f t="shared" si="4"/>
        <v>4090</v>
      </c>
      <c r="H31" s="70">
        <f t="shared" si="5"/>
        <v>2045</v>
      </c>
      <c r="I31" s="70">
        <f t="shared" si="6"/>
        <v>16361</v>
      </c>
      <c r="J31" s="86">
        <f t="shared" si="3"/>
        <v>3.7431821509627351E-2</v>
      </c>
      <c r="K31" s="23">
        <f t="shared" si="7"/>
        <v>102937</v>
      </c>
    </row>
    <row r="32" spans="1:11 16367:16367" x14ac:dyDescent="0.3">
      <c r="A32" s="120">
        <v>10115</v>
      </c>
      <c r="B32" s="18" t="s">
        <v>23</v>
      </c>
      <c r="C32" s="47" t="str">
        <f>VLOOKUP(A32,'FY2022 WSMP Opt In Out Survey'!$A$2:$D$145,4,FALSE)</f>
        <v>Opt-in</v>
      </c>
      <c r="D32" s="68">
        <f t="shared" si="0"/>
        <v>16738</v>
      </c>
      <c r="E32" s="68">
        <f t="shared" si="1"/>
        <v>1453</v>
      </c>
      <c r="F32" s="68">
        <f t="shared" si="2"/>
        <v>1945</v>
      </c>
      <c r="G32" s="68">
        <f t="shared" si="4"/>
        <v>3398</v>
      </c>
      <c r="H32" s="70">
        <f t="shared" si="5"/>
        <v>1699</v>
      </c>
      <c r="I32" s="70">
        <f t="shared" si="6"/>
        <v>18437</v>
      </c>
      <c r="J32" s="86">
        <f t="shared" si="3"/>
        <v>4.2181437147668206E-2</v>
      </c>
      <c r="K32" s="23">
        <f t="shared" si="7"/>
        <v>115998</v>
      </c>
    </row>
    <row r="33" spans="1:11 16367:16367" x14ac:dyDescent="0.3">
      <c r="A33" s="120">
        <v>11163</v>
      </c>
      <c r="B33" s="18" t="s">
        <v>24</v>
      </c>
      <c r="C33" s="47" t="str">
        <f>VLOOKUP(A33,'FY2022 WSMP Opt In Out Survey'!$A$2:$D$145,4,FALSE)</f>
        <v>Opt-in</v>
      </c>
      <c r="D33" s="68">
        <f t="shared" si="0"/>
        <v>4192</v>
      </c>
      <c r="E33" s="68">
        <f t="shared" si="1"/>
        <v>910</v>
      </c>
      <c r="F33" s="68">
        <f t="shared" si="2"/>
        <v>399</v>
      </c>
      <c r="G33" s="68">
        <f t="shared" si="4"/>
        <v>1309</v>
      </c>
      <c r="H33" s="70">
        <f t="shared" si="5"/>
        <v>655</v>
      </c>
      <c r="I33" s="70">
        <f t="shared" si="6"/>
        <v>4847</v>
      </c>
      <c r="J33" s="86">
        <f t="shared" si="3"/>
        <v>1.1089300095175341E-2</v>
      </c>
      <c r="K33" s="23">
        <f t="shared" si="7"/>
        <v>30495</v>
      </c>
    </row>
    <row r="34" spans="1:11 16367:16367" x14ac:dyDescent="0.3">
      <c r="A34" s="120">
        <v>9930</v>
      </c>
      <c r="B34" s="18" t="s">
        <v>447</v>
      </c>
      <c r="C34" s="47" t="str">
        <f>VLOOKUP(A34,'FY2022 WSMP Opt In Out Survey'!$A$2:$D$145,4,FALSE)</f>
        <v>Opt-out</v>
      </c>
      <c r="D34" s="68">
        <f t="shared" si="0"/>
        <v>0</v>
      </c>
      <c r="E34" s="68">
        <f t="shared" si="1"/>
        <v>0</v>
      </c>
      <c r="F34" s="68">
        <f t="shared" si="2"/>
        <v>0</v>
      </c>
      <c r="G34" s="68">
        <f t="shared" si="4"/>
        <v>0</v>
      </c>
      <c r="H34" s="70">
        <f t="shared" si="5"/>
        <v>0</v>
      </c>
      <c r="I34" s="70">
        <f t="shared" si="6"/>
        <v>0</v>
      </c>
      <c r="J34" s="86">
        <f t="shared" si="3"/>
        <v>0</v>
      </c>
      <c r="K34" s="23">
        <f t="shared" si="7"/>
        <v>0</v>
      </c>
    </row>
    <row r="35" spans="1:11 16367:16367" x14ac:dyDescent="0.3">
      <c r="A35" s="120">
        <v>3652</v>
      </c>
      <c r="B35" s="18" t="s">
        <v>25</v>
      </c>
      <c r="C35" s="47" t="str">
        <f>VLOOKUP(A35,'FY2022 WSMP Opt In Out Survey'!$A$2:$D$145,4,FALSE)</f>
        <v>Opt-in</v>
      </c>
      <c r="D35" s="68">
        <f t="shared" si="0"/>
        <v>22162</v>
      </c>
      <c r="E35" s="68">
        <f t="shared" si="1"/>
        <v>2681</v>
      </c>
      <c r="F35" s="68">
        <f t="shared" si="2"/>
        <v>1648</v>
      </c>
      <c r="G35" s="68">
        <f t="shared" si="4"/>
        <v>4329</v>
      </c>
      <c r="H35" s="70">
        <f t="shared" si="5"/>
        <v>2165</v>
      </c>
      <c r="I35" s="70">
        <f t="shared" si="6"/>
        <v>24327</v>
      </c>
      <c r="J35" s="86">
        <f t="shared" si="3"/>
        <v>5.5656984405886227E-2</v>
      </c>
      <c r="K35" s="23">
        <f t="shared" si="7"/>
        <v>153056</v>
      </c>
    </row>
    <row r="36" spans="1:11 16367:16367" x14ac:dyDescent="0.3">
      <c r="A36" s="120">
        <v>11711</v>
      </c>
      <c r="B36" s="18" t="s">
        <v>26</v>
      </c>
      <c r="C36" s="47" t="str">
        <f>VLOOKUP(A36,'FY2022 WSMP Opt In Out Survey'!$A$2:$D$145,4,FALSE)</f>
        <v>Opt-out</v>
      </c>
      <c r="D36" s="68">
        <f t="shared" si="0"/>
        <v>0</v>
      </c>
      <c r="E36" s="68">
        <f t="shared" si="1"/>
        <v>0</v>
      </c>
      <c r="F36" s="68">
        <f t="shared" si="2"/>
        <v>0</v>
      </c>
      <c r="G36" s="68">
        <f t="shared" si="4"/>
        <v>0</v>
      </c>
      <c r="H36" s="70">
        <f t="shared" si="5"/>
        <v>0</v>
      </c>
      <c r="I36" s="70">
        <f t="shared" si="6"/>
        <v>0</v>
      </c>
      <c r="J36" s="86">
        <f t="shared" si="3"/>
        <v>0</v>
      </c>
      <c r="K36" s="23">
        <f t="shared" si="7"/>
        <v>0</v>
      </c>
    </row>
    <row r="37" spans="1:11 16367:16367" x14ac:dyDescent="0.3">
      <c r="A37" s="120">
        <v>12826</v>
      </c>
      <c r="B37" s="18" t="s">
        <v>27</v>
      </c>
      <c r="C37" s="47" t="str">
        <f>VLOOKUP(A37,'FY2022 WSMP Opt In Out Survey'!$A$2:$D$145,4,FALSE)</f>
        <v>Opt-in</v>
      </c>
      <c r="D37" s="68">
        <f t="shared" si="0"/>
        <v>8447</v>
      </c>
      <c r="E37" s="68">
        <f t="shared" si="1"/>
        <v>1978</v>
      </c>
      <c r="F37" s="68">
        <f t="shared" si="2"/>
        <v>1410</v>
      </c>
      <c r="G37" s="68">
        <f t="shared" si="4"/>
        <v>3388</v>
      </c>
      <c r="H37" s="70">
        <f t="shared" si="5"/>
        <v>1694</v>
      </c>
      <c r="I37" s="70">
        <f t="shared" si="6"/>
        <v>10141</v>
      </c>
      <c r="J37" s="86">
        <f t="shared" si="3"/>
        <v>2.3201277545940407E-2</v>
      </c>
      <c r="K37" s="23">
        <f t="shared" si="7"/>
        <v>63803</v>
      </c>
    </row>
    <row r="38" spans="1:11 16367:16367" x14ac:dyDescent="0.3">
      <c r="A38" s="120">
        <v>13231</v>
      </c>
      <c r="B38" s="18" t="s">
        <v>28</v>
      </c>
      <c r="C38" s="47" t="str">
        <f>VLOOKUP(A38,'FY2022 WSMP Opt In Out Survey'!$A$2:$D$145,4,FALSE)</f>
        <v>Opt-out</v>
      </c>
      <c r="D38" s="68">
        <f t="shared" si="0"/>
        <v>0</v>
      </c>
      <c r="E38" s="68">
        <f t="shared" si="1"/>
        <v>0</v>
      </c>
      <c r="F38" s="68">
        <f t="shared" si="2"/>
        <v>0</v>
      </c>
      <c r="G38" s="68">
        <f t="shared" si="4"/>
        <v>0</v>
      </c>
      <c r="H38" s="70">
        <f t="shared" si="5"/>
        <v>0</v>
      </c>
      <c r="I38" s="70">
        <f t="shared" si="6"/>
        <v>0</v>
      </c>
      <c r="J38" s="86">
        <f t="shared" si="3"/>
        <v>0</v>
      </c>
      <c r="K38" s="23">
        <f t="shared" si="7"/>
        <v>0</v>
      </c>
    </row>
    <row r="39" spans="1:11 16367:16367" x14ac:dyDescent="0.3">
      <c r="A39" s="120">
        <v>3594</v>
      </c>
      <c r="B39" s="18" t="s">
        <v>29</v>
      </c>
      <c r="C39" s="47" t="str">
        <f>VLOOKUP(A39,'FY2022 WSMP Opt In Out Survey'!$A$2:$D$145,4,FALSE)</f>
        <v>Opt-in</v>
      </c>
      <c r="D39" s="68">
        <f t="shared" si="0"/>
        <v>21067</v>
      </c>
      <c r="E39" s="68">
        <f t="shared" si="1"/>
        <v>145</v>
      </c>
      <c r="F39" s="68">
        <f t="shared" si="2"/>
        <v>100</v>
      </c>
      <c r="G39" s="68">
        <f t="shared" si="4"/>
        <v>245</v>
      </c>
      <c r="H39" s="70">
        <f t="shared" si="5"/>
        <v>123</v>
      </c>
      <c r="I39" s="70">
        <f t="shared" si="6"/>
        <v>21190</v>
      </c>
      <c r="J39" s="86">
        <f t="shared" si="3"/>
        <v>4.847993996632257E-2</v>
      </c>
      <c r="K39" s="23">
        <f t="shared" si="7"/>
        <v>133319</v>
      </c>
    </row>
    <row r="40" spans="1:11 16367:16367" s="3" customFormat="1" x14ac:dyDescent="0.3">
      <c r="A40" s="120">
        <v>42421</v>
      </c>
      <c r="B40" s="25" t="s">
        <v>252</v>
      </c>
      <c r="C40" s="47" t="str">
        <f>VLOOKUP(A40,'FY2022 WSMP Opt In Out Survey'!$A$2:$D$145,4,FALSE)</f>
        <v>Opt-in</v>
      </c>
      <c r="D40" s="68">
        <f t="shared" si="0"/>
        <v>3215</v>
      </c>
      <c r="E40" s="70">
        <f t="shared" si="1"/>
        <v>41</v>
      </c>
      <c r="F40" s="68">
        <f t="shared" si="2"/>
        <v>37</v>
      </c>
      <c r="G40" s="70">
        <f t="shared" si="4"/>
        <v>78</v>
      </c>
      <c r="H40" s="70">
        <f t="shared" si="5"/>
        <v>39</v>
      </c>
      <c r="I40" s="70">
        <f t="shared" si="6"/>
        <v>3254</v>
      </c>
      <c r="J40" s="86">
        <f t="shared" si="3"/>
        <v>7.444725089684457E-3</v>
      </c>
      <c r="K40" s="23">
        <f t="shared" si="7"/>
        <v>20472</v>
      </c>
      <c r="XEM40" s="38"/>
    </row>
    <row r="41" spans="1:11 16367:16367" x14ac:dyDescent="0.3">
      <c r="A41" s="120">
        <v>3665</v>
      </c>
      <c r="B41" s="18" t="s">
        <v>30</v>
      </c>
      <c r="C41" s="47" t="str">
        <f>VLOOKUP(A41,'FY2022 WSMP Opt In Out Survey'!$A$2:$D$145,4,FALSE)</f>
        <v>Opt-in</v>
      </c>
      <c r="D41" s="68">
        <f t="shared" si="0"/>
        <v>3588</v>
      </c>
      <c r="E41" s="68">
        <f t="shared" si="1"/>
        <v>644</v>
      </c>
      <c r="F41" s="68">
        <f t="shared" si="2"/>
        <v>791</v>
      </c>
      <c r="G41" s="68">
        <f t="shared" si="4"/>
        <v>1435</v>
      </c>
      <c r="H41" s="70">
        <f t="shared" si="5"/>
        <v>718</v>
      </c>
      <c r="I41" s="70">
        <f t="shared" si="6"/>
        <v>4306</v>
      </c>
      <c r="J41" s="86">
        <f t="shared" si="3"/>
        <v>9.851563071967202E-3</v>
      </c>
      <c r="K41" s="23">
        <f t="shared" si="7"/>
        <v>27091</v>
      </c>
    </row>
    <row r="42" spans="1:11 16367:16367" s="3" customFormat="1" ht="14.5" thickBot="1" x14ac:dyDescent="0.35">
      <c r="A42" s="121">
        <v>3599</v>
      </c>
      <c r="B42" s="39" t="s">
        <v>465</v>
      </c>
      <c r="C42" s="49" t="str">
        <f>VLOOKUP(A42,'FY2022 WSMP Opt In Out Survey'!$A$2:$D$145,4,FALSE)</f>
        <v>Opt-in</v>
      </c>
      <c r="D42" s="69">
        <f t="shared" si="0"/>
        <v>20888</v>
      </c>
      <c r="E42" s="69">
        <f t="shared" si="1"/>
        <v>1531</v>
      </c>
      <c r="F42" s="69">
        <f t="shared" si="2"/>
        <v>2928</v>
      </c>
      <c r="G42" s="69">
        <f t="shared" si="4"/>
        <v>4459</v>
      </c>
      <c r="H42" s="73">
        <f t="shared" si="5"/>
        <v>2230</v>
      </c>
      <c r="I42" s="73">
        <f t="shared" si="6"/>
        <v>23118</v>
      </c>
      <c r="J42" s="91">
        <f t="shared" si="3"/>
        <v>5.2890951021304637E-2</v>
      </c>
      <c r="K42" s="33">
        <f t="shared" si="7"/>
        <v>145450</v>
      </c>
      <c r="XEM42" s="38"/>
    </row>
    <row r="43" spans="1:11 16367:16367" ht="14.5" thickTop="1" x14ac:dyDescent="0.3">
      <c r="A43" s="26"/>
      <c r="B43" s="25"/>
      <c r="C43" s="48"/>
      <c r="D43" s="71">
        <f>SUM(D7:D42)</f>
        <v>239475</v>
      </c>
      <c r="E43" s="71">
        <f t="shared" ref="E43:K43" si="8">SUM(E7:E42)</f>
        <v>22757</v>
      </c>
      <c r="F43" s="71">
        <f t="shared" si="8"/>
        <v>26779</v>
      </c>
      <c r="G43" s="71">
        <f t="shared" si="8"/>
        <v>49536</v>
      </c>
      <c r="H43" s="74">
        <f t="shared" si="8"/>
        <v>24775</v>
      </c>
      <c r="I43" s="74">
        <f>SUM(I7:I42)</f>
        <v>264250</v>
      </c>
      <c r="J43" s="87">
        <f t="shared" si="8"/>
        <v>0.60456933157625004</v>
      </c>
      <c r="K43" s="44">
        <f t="shared" si="8"/>
        <v>1662552</v>
      </c>
    </row>
    <row r="44" spans="1:11 16367:16367" x14ac:dyDescent="0.3">
      <c r="A44" s="27" t="s">
        <v>443</v>
      </c>
      <c r="B44" s="28"/>
      <c r="C44" s="50"/>
      <c r="D44" s="72"/>
      <c r="E44" s="72"/>
      <c r="F44" s="72"/>
      <c r="G44" s="72"/>
      <c r="H44" s="72"/>
      <c r="I44" s="72"/>
      <c r="J44" s="72"/>
      <c r="K44" s="30"/>
    </row>
    <row r="45" spans="1:11 16367:16367" s="3" customFormat="1" x14ac:dyDescent="0.3">
      <c r="A45" s="120">
        <v>25554</v>
      </c>
      <c r="B45" s="40" t="s">
        <v>448</v>
      </c>
      <c r="C45" s="47" t="str">
        <f>VLOOKUP(A45,'FY2022 WSMP Opt In Out Survey'!$A$2:$D$145,4,FALSE)</f>
        <v>Opt-out</v>
      </c>
      <c r="D45" s="70">
        <f t="shared" ref="D45:D54" si="9">IF(IFERROR(SEARCH("In",$C45),0),VLOOKUP(A45,FY20Enrollment,5,FALSE),0)</f>
        <v>0</v>
      </c>
      <c r="E45" s="70">
        <f t="shared" ref="E45:E54" si="10">IF(IFERROR(SEARCH("In",$C45),0),VLOOKUP(A45,FY20Enrollment,4,FALSE),0)</f>
        <v>0</v>
      </c>
      <c r="F45" s="70">
        <f t="shared" ref="F45:F54" si="11">IF(IFERROR(SEARCH("In",$C45),0),VLOOKUP(A45,FY20Enrollment,3,FALSE),0)</f>
        <v>0</v>
      </c>
      <c r="G45" s="70">
        <f t="shared" ref="G45:G54" si="12">E45+F45</f>
        <v>0</v>
      </c>
      <c r="H45" s="70">
        <f t="shared" ref="H45:H54" si="13">ROUND(G45*0.5,0)</f>
        <v>0</v>
      </c>
      <c r="I45" s="70">
        <f t="shared" ref="I45:I54" si="14">D45+H45</f>
        <v>0</v>
      </c>
      <c r="J45" s="88">
        <f t="shared" ref="J45:J54" si="15">I45/$I$167</f>
        <v>0</v>
      </c>
      <c r="K45" s="32">
        <f>ROUNDDOWN($C$2*J45,0)</f>
        <v>0</v>
      </c>
      <c r="XEM45" s="38"/>
    </row>
    <row r="46" spans="1:11 16367:16367" s="3" customFormat="1" x14ac:dyDescent="0.3">
      <c r="A46" s="120">
        <v>4951</v>
      </c>
      <c r="B46" s="40" t="s">
        <v>449</v>
      </c>
      <c r="C46" s="47" t="str">
        <f>VLOOKUP(A46,'FY2022 WSMP Opt In Out Survey'!$A$2:$D$145,4,FALSE)</f>
        <v>Opt-out</v>
      </c>
      <c r="D46" s="70">
        <f t="shared" si="9"/>
        <v>0</v>
      </c>
      <c r="E46" s="70">
        <f t="shared" si="10"/>
        <v>0</v>
      </c>
      <c r="F46" s="70">
        <f t="shared" si="11"/>
        <v>0</v>
      </c>
      <c r="G46" s="70">
        <f t="shared" si="12"/>
        <v>0</v>
      </c>
      <c r="H46" s="70">
        <f t="shared" si="13"/>
        <v>0</v>
      </c>
      <c r="I46" s="70">
        <f t="shared" si="14"/>
        <v>0</v>
      </c>
      <c r="J46" s="88">
        <f t="shared" si="15"/>
        <v>0</v>
      </c>
      <c r="K46" s="32">
        <f t="shared" ref="K46:K54" si="16">ROUNDDOWN($C$2*J46,0)</f>
        <v>0</v>
      </c>
      <c r="XEM46" s="38"/>
    </row>
    <row r="47" spans="1:11 16367:16367" s="3" customFormat="1" x14ac:dyDescent="0.3">
      <c r="A47" s="120">
        <v>42439</v>
      </c>
      <c r="B47" s="40" t="s">
        <v>450</v>
      </c>
      <c r="C47" s="47" t="str">
        <f>VLOOKUP(A47,'FY2022 WSMP Opt In Out Survey'!$A$2:$D$145,4,FALSE)</f>
        <v>Opt-out</v>
      </c>
      <c r="D47" s="70">
        <f t="shared" si="9"/>
        <v>0</v>
      </c>
      <c r="E47" s="70">
        <f t="shared" si="10"/>
        <v>0</v>
      </c>
      <c r="F47" s="70">
        <f t="shared" si="11"/>
        <v>0</v>
      </c>
      <c r="G47" s="70">
        <f t="shared" si="12"/>
        <v>0</v>
      </c>
      <c r="H47" s="70">
        <f t="shared" si="13"/>
        <v>0</v>
      </c>
      <c r="I47" s="70">
        <f t="shared" si="14"/>
        <v>0</v>
      </c>
      <c r="J47" s="88">
        <f t="shared" si="15"/>
        <v>0</v>
      </c>
      <c r="K47" s="32">
        <f t="shared" si="16"/>
        <v>0</v>
      </c>
      <c r="XEM47" s="38"/>
    </row>
    <row r="48" spans="1:11 16367:16367" s="3" customFormat="1" x14ac:dyDescent="0.3">
      <c r="A48" s="120">
        <v>4952</v>
      </c>
      <c r="B48" s="40" t="s">
        <v>247</v>
      </c>
      <c r="C48" s="47" t="str">
        <f>VLOOKUP(A48,'FY2022 WSMP Opt In Out Survey'!$A$2:$D$145,4,FALSE)</f>
        <v>Opt-out</v>
      </c>
      <c r="D48" s="70">
        <f t="shared" si="9"/>
        <v>0</v>
      </c>
      <c r="E48" s="70">
        <f t="shared" si="10"/>
        <v>0</v>
      </c>
      <c r="F48" s="70">
        <f t="shared" si="11"/>
        <v>0</v>
      </c>
      <c r="G48" s="70">
        <f t="shared" si="12"/>
        <v>0</v>
      </c>
      <c r="H48" s="70">
        <f t="shared" si="13"/>
        <v>0</v>
      </c>
      <c r="I48" s="70">
        <f t="shared" si="14"/>
        <v>0</v>
      </c>
      <c r="J48" s="88">
        <f t="shared" si="15"/>
        <v>0</v>
      </c>
      <c r="K48" s="32">
        <f t="shared" si="16"/>
        <v>0</v>
      </c>
      <c r="XEM48" s="38"/>
    </row>
    <row r="49" spans="1:11 16367:16367" s="3" customFormat="1" ht="14.25" customHeight="1" x14ac:dyDescent="0.3">
      <c r="A49" s="120">
        <v>3659</v>
      </c>
      <c r="B49" s="25" t="s">
        <v>451</v>
      </c>
      <c r="C49" s="47" t="str">
        <f>VLOOKUP(A49,'FY2022 WSMP Opt In Out Survey'!$A$2:$D$145,4,FALSE)</f>
        <v>Opt-out</v>
      </c>
      <c r="D49" s="70">
        <f t="shared" si="9"/>
        <v>0</v>
      </c>
      <c r="E49" s="70">
        <f t="shared" si="10"/>
        <v>0</v>
      </c>
      <c r="F49" s="70">
        <f t="shared" si="11"/>
        <v>0</v>
      </c>
      <c r="G49" s="70">
        <f t="shared" si="12"/>
        <v>0</v>
      </c>
      <c r="H49" s="70">
        <f t="shared" si="13"/>
        <v>0</v>
      </c>
      <c r="I49" s="70">
        <f t="shared" si="14"/>
        <v>0</v>
      </c>
      <c r="J49" s="88">
        <f t="shared" si="15"/>
        <v>0</v>
      </c>
      <c r="K49" s="32">
        <f t="shared" si="16"/>
        <v>0</v>
      </c>
      <c r="XEM49" s="38"/>
    </row>
    <row r="50" spans="1:11 16367:16367" s="3" customFormat="1" ht="28" x14ac:dyDescent="0.3">
      <c r="A50" s="120">
        <v>9768</v>
      </c>
      <c r="B50" s="25" t="s">
        <v>452</v>
      </c>
      <c r="C50" s="47" t="str">
        <f>VLOOKUP(A50,'FY2022 WSMP Opt In Out Survey'!$A$2:$D$145,4,FALSE)</f>
        <v>Opt-out</v>
      </c>
      <c r="D50" s="70">
        <f t="shared" si="9"/>
        <v>0</v>
      </c>
      <c r="E50" s="70">
        <f t="shared" si="10"/>
        <v>0</v>
      </c>
      <c r="F50" s="70">
        <f t="shared" si="11"/>
        <v>0</v>
      </c>
      <c r="G50" s="70">
        <f t="shared" si="12"/>
        <v>0</v>
      </c>
      <c r="H50" s="70">
        <f t="shared" si="13"/>
        <v>0</v>
      </c>
      <c r="I50" s="70">
        <f t="shared" si="14"/>
        <v>0</v>
      </c>
      <c r="J50" s="88">
        <f t="shared" si="15"/>
        <v>0</v>
      </c>
      <c r="K50" s="32">
        <f t="shared" si="16"/>
        <v>0</v>
      </c>
      <c r="XEM50" s="38"/>
    </row>
    <row r="51" spans="1:11 16367:16367" s="3" customFormat="1" x14ac:dyDescent="0.3">
      <c r="A51" s="120">
        <v>10019</v>
      </c>
      <c r="B51" s="25" t="s">
        <v>453</v>
      </c>
      <c r="C51" s="47" t="str">
        <f>VLOOKUP(A51,'FY2022 WSMP Opt In Out Survey'!$A$2:$D$145,4,FALSE)</f>
        <v>Opt-out</v>
      </c>
      <c r="D51" s="70">
        <f t="shared" si="9"/>
        <v>0</v>
      </c>
      <c r="E51" s="70">
        <f t="shared" si="10"/>
        <v>0</v>
      </c>
      <c r="F51" s="70">
        <f t="shared" si="11"/>
        <v>0</v>
      </c>
      <c r="G51" s="70">
        <f t="shared" si="12"/>
        <v>0</v>
      </c>
      <c r="H51" s="70">
        <f t="shared" si="13"/>
        <v>0</v>
      </c>
      <c r="I51" s="70">
        <f t="shared" si="14"/>
        <v>0</v>
      </c>
      <c r="J51" s="88">
        <f t="shared" si="15"/>
        <v>0</v>
      </c>
      <c r="K51" s="32">
        <f t="shared" si="16"/>
        <v>0</v>
      </c>
      <c r="XEM51" s="38"/>
    </row>
    <row r="52" spans="1:11 16367:16367" s="3" customFormat="1" x14ac:dyDescent="0.3">
      <c r="A52" s="120">
        <v>4948</v>
      </c>
      <c r="B52" s="25" t="s">
        <v>454</v>
      </c>
      <c r="C52" s="47" t="str">
        <f>VLOOKUP(A52,'FY2022 WSMP Opt In Out Survey'!$A$2:$D$145,4,FALSE)</f>
        <v>Opt-out</v>
      </c>
      <c r="D52" s="70">
        <f t="shared" si="9"/>
        <v>0</v>
      </c>
      <c r="E52" s="70">
        <f t="shared" si="10"/>
        <v>0</v>
      </c>
      <c r="F52" s="70">
        <f t="shared" si="11"/>
        <v>0</v>
      </c>
      <c r="G52" s="70">
        <f t="shared" si="12"/>
        <v>0</v>
      </c>
      <c r="H52" s="70">
        <f t="shared" si="13"/>
        <v>0</v>
      </c>
      <c r="I52" s="70">
        <f t="shared" si="14"/>
        <v>0</v>
      </c>
      <c r="J52" s="88">
        <f t="shared" si="15"/>
        <v>0</v>
      </c>
      <c r="K52" s="32">
        <f t="shared" si="16"/>
        <v>0</v>
      </c>
      <c r="XEM52" s="38"/>
    </row>
    <row r="53" spans="1:11 16367:16367" s="3" customFormat="1" x14ac:dyDescent="0.3">
      <c r="A53" s="120">
        <v>42808</v>
      </c>
      <c r="B53" s="25" t="s">
        <v>455</v>
      </c>
      <c r="C53" s="47" t="str">
        <f>VLOOKUP(A53,'FY2022 WSMP Opt In Out Survey'!$A$2:$D$145,4,FALSE)</f>
        <v>Opt-out</v>
      </c>
      <c r="D53" s="70">
        <f t="shared" si="9"/>
        <v>0</v>
      </c>
      <c r="E53" s="70">
        <f t="shared" si="10"/>
        <v>0</v>
      </c>
      <c r="F53" s="70">
        <f t="shared" si="11"/>
        <v>0</v>
      </c>
      <c r="G53" s="70">
        <f t="shared" si="12"/>
        <v>0</v>
      </c>
      <c r="H53" s="70">
        <f t="shared" si="13"/>
        <v>0</v>
      </c>
      <c r="I53" s="70">
        <f t="shared" si="14"/>
        <v>0</v>
      </c>
      <c r="J53" s="88">
        <f t="shared" si="15"/>
        <v>0</v>
      </c>
      <c r="K53" s="32">
        <f t="shared" si="16"/>
        <v>0</v>
      </c>
      <c r="XEM53" s="38"/>
    </row>
    <row r="54" spans="1:11 16367:16367" s="3" customFormat="1" ht="14.5" thickBot="1" x14ac:dyDescent="0.35">
      <c r="A54" s="121">
        <v>10674</v>
      </c>
      <c r="B54" s="41" t="s">
        <v>456</v>
      </c>
      <c r="C54" s="49" t="str">
        <f>VLOOKUP(A54,'FY2022 WSMP Opt In Out Survey'!$A$2:$D$145,4,FALSE)</f>
        <v>Opt-out</v>
      </c>
      <c r="D54" s="73">
        <f t="shared" si="9"/>
        <v>0</v>
      </c>
      <c r="E54" s="73">
        <f t="shared" si="10"/>
        <v>0</v>
      </c>
      <c r="F54" s="73">
        <f t="shared" si="11"/>
        <v>0</v>
      </c>
      <c r="G54" s="73">
        <f t="shared" si="12"/>
        <v>0</v>
      </c>
      <c r="H54" s="73">
        <f t="shared" si="13"/>
        <v>0</v>
      </c>
      <c r="I54" s="73">
        <f t="shared" si="14"/>
        <v>0</v>
      </c>
      <c r="J54" s="89">
        <f t="shared" si="15"/>
        <v>0</v>
      </c>
      <c r="K54" s="53">
        <f t="shared" si="16"/>
        <v>0</v>
      </c>
      <c r="XEM54" s="38"/>
    </row>
    <row r="55" spans="1:11 16367:16367" ht="14.5" thickTop="1" x14ac:dyDescent="0.3">
      <c r="A55" s="26"/>
      <c r="B55" s="25"/>
      <c r="C55" s="25"/>
      <c r="D55" s="74">
        <f>SUM(D45:D54)</f>
        <v>0</v>
      </c>
      <c r="E55" s="74">
        <f t="shared" ref="E55:H55" si="17">SUM(E45:E54)</f>
        <v>0</v>
      </c>
      <c r="F55" s="74">
        <f t="shared" si="17"/>
        <v>0</v>
      </c>
      <c r="G55" s="74">
        <f t="shared" si="17"/>
        <v>0</v>
      </c>
      <c r="H55" s="74">
        <f t="shared" si="17"/>
        <v>0</v>
      </c>
      <c r="I55" s="74">
        <f>SUM(I45:I54)</f>
        <v>0</v>
      </c>
      <c r="J55" s="90">
        <f>SUM(J45:J54)</f>
        <v>0</v>
      </c>
      <c r="K55" s="29">
        <f>SUM(K45:K54)</f>
        <v>0</v>
      </c>
    </row>
    <row r="56" spans="1:11 16367:16367" ht="15" customHeight="1" x14ac:dyDescent="0.3">
      <c r="A56" s="27" t="s">
        <v>444</v>
      </c>
      <c r="B56" s="28"/>
      <c r="C56" s="28"/>
      <c r="D56" s="72"/>
      <c r="E56" s="72"/>
      <c r="F56" s="72"/>
      <c r="G56" s="72"/>
      <c r="H56" s="72"/>
      <c r="I56" s="72"/>
      <c r="J56" s="72"/>
      <c r="K56" s="30"/>
    </row>
    <row r="57" spans="1:11 16367:16367" x14ac:dyDescent="0.3">
      <c r="A57" s="120">
        <v>3539</v>
      </c>
      <c r="B57" s="18" t="s">
        <v>31</v>
      </c>
      <c r="C57" s="47" t="str">
        <f>VLOOKUP(A57,'FY2022 WSMP Opt In Out Survey'!$A$2:$D$145,4,FALSE)</f>
        <v>Opt-out</v>
      </c>
      <c r="D57" s="68">
        <f t="shared" ref="D57:D110" si="18">IF(IFERROR(SEARCH("In",$C57),0),VLOOKUP(A57,FY20Enrollment,5,FALSE),0)</f>
        <v>0</v>
      </c>
      <c r="E57" s="68">
        <f t="shared" ref="E57:E110" si="19">IF(IFERROR(SEARCH("In",$C57),0),VLOOKUP(A57,FY20Enrollment,4,FALSE),0)</f>
        <v>0</v>
      </c>
      <c r="F57" s="68">
        <f t="shared" ref="F57:F110" si="20">IF(IFERROR(SEARCH("In",$C57),0),VLOOKUP(A57,FY20Enrollment,3,FALSE),0)</f>
        <v>0</v>
      </c>
      <c r="G57" s="68">
        <f t="shared" ref="G57:G110" si="21">E57+F57</f>
        <v>0</v>
      </c>
      <c r="H57" s="70">
        <f t="shared" ref="H57:H110" si="22">ROUND(G57*0.5,0)</f>
        <v>0</v>
      </c>
      <c r="I57" s="70">
        <f t="shared" ref="I57:I110" si="23">D57+H57</f>
        <v>0</v>
      </c>
      <c r="J57" s="86">
        <f t="shared" ref="J57:J110" si="24">I57/$I$167</f>
        <v>0</v>
      </c>
      <c r="K57" s="31">
        <f>ROUNDDOWN($C$2*J57,0)</f>
        <v>0</v>
      </c>
    </row>
    <row r="58" spans="1:11 16367:16367" s="3" customFormat="1" x14ac:dyDescent="0.3">
      <c r="A58" s="120">
        <v>3540</v>
      </c>
      <c r="B58" s="25" t="s">
        <v>254</v>
      </c>
      <c r="C58" s="47" t="str">
        <f>VLOOKUP(A58,'FY2022 WSMP Opt In Out Survey'!$A$2:$D$145,4,FALSE)</f>
        <v>Opt-in</v>
      </c>
      <c r="D58" s="70">
        <f t="shared" si="18"/>
        <v>2335</v>
      </c>
      <c r="E58" s="70">
        <f t="shared" si="19"/>
        <v>743</v>
      </c>
      <c r="F58" s="70">
        <f t="shared" si="20"/>
        <v>889</v>
      </c>
      <c r="G58" s="70">
        <f t="shared" si="21"/>
        <v>1632</v>
      </c>
      <c r="H58" s="70">
        <f t="shared" si="22"/>
        <v>816</v>
      </c>
      <c r="I58" s="70">
        <f t="shared" si="23"/>
        <v>3151</v>
      </c>
      <c r="J58" s="86">
        <f t="shared" si="24"/>
        <v>7.209074602825976E-3</v>
      </c>
      <c r="K58" s="31">
        <f t="shared" ref="K58:K110" si="25">ROUNDDOWN($C$2*J58,0)</f>
        <v>19824</v>
      </c>
      <c r="XEM58" s="38"/>
    </row>
    <row r="59" spans="1:11 16367:16367" s="3" customFormat="1" x14ac:dyDescent="0.3">
      <c r="A59" s="120">
        <v>6661</v>
      </c>
      <c r="B59" s="25" t="s">
        <v>32</v>
      </c>
      <c r="C59" s="47" t="str">
        <f>VLOOKUP(A59,'FY2022 WSMP Opt In Out Survey'!$A$2:$D$145,4,FALSE)</f>
        <v>Opt-out</v>
      </c>
      <c r="D59" s="70">
        <f t="shared" si="18"/>
        <v>0</v>
      </c>
      <c r="E59" s="70">
        <f t="shared" si="19"/>
        <v>0</v>
      </c>
      <c r="F59" s="70">
        <f t="shared" si="20"/>
        <v>0</v>
      </c>
      <c r="G59" s="70">
        <f t="shared" si="21"/>
        <v>0</v>
      </c>
      <c r="H59" s="70">
        <f t="shared" si="22"/>
        <v>0</v>
      </c>
      <c r="I59" s="70">
        <f t="shared" si="23"/>
        <v>0</v>
      </c>
      <c r="J59" s="86">
        <f t="shared" si="24"/>
        <v>0</v>
      </c>
      <c r="K59" s="31">
        <f t="shared" si="25"/>
        <v>0</v>
      </c>
      <c r="XEM59" s="38"/>
    </row>
    <row r="60" spans="1:11 16367:16367" s="3" customFormat="1" x14ac:dyDescent="0.3">
      <c r="A60" s="120">
        <v>12015</v>
      </c>
      <c r="B60" s="25" t="s">
        <v>33</v>
      </c>
      <c r="C60" s="47" t="str">
        <f>VLOOKUP(A60,'FY2022 WSMP Opt In Out Survey'!$A$2:$D$145,4,FALSE)</f>
        <v>Opt-out</v>
      </c>
      <c r="D60" s="70">
        <f t="shared" si="18"/>
        <v>0</v>
      </c>
      <c r="E60" s="70">
        <f t="shared" si="19"/>
        <v>0</v>
      </c>
      <c r="F60" s="70">
        <f t="shared" si="20"/>
        <v>0</v>
      </c>
      <c r="G60" s="70">
        <f t="shared" si="21"/>
        <v>0</v>
      </c>
      <c r="H60" s="70">
        <f t="shared" si="22"/>
        <v>0</v>
      </c>
      <c r="I60" s="70">
        <f t="shared" si="23"/>
        <v>0</v>
      </c>
      <c r="J60" s="86">
        <f t="shared" si="24"/>
        <v>0</v>
      </c>
      <c r="K60" s="31">
        <f t="shared" si="25"/>
        <v>0</v>
      </c>
      <c r="XEM60" s="38"/>
    </row>
    <row r="61" spans="1:11 16367:16367" s="3" customFormat="1" x14ac:dyDescent="0.3">
      <c r="A61" s="120">
        <v>3549</v>
      </c>
      <c r="B61" s="25" t="s">
        <v>255</v>
      </c>
      <c r="C61" s="47" t="str">
        <f>VLOOKUP(A61,'FY2022 WSMP Opt In Out Survey'!$A$2:$D$145,4,FALSE)</f>
        <v>Opt-out</v>
      </c>
      <c r="D61" s="70">
        <f t="shared" si="18"/>
        <v>0</v>
      </c>
      <c r="E61" s="70">
        <f t="shared" si="19"/>
        <v>0</v>
      </c>
      <c r="F61" s="70">
        <f t="shared" si="20"/>
        <v>0</v>
      </c>
      <c r="G61" s="70">
        <f t="shared" si="21"/>
        <v>0</v>
      </c>
      <c r="H61" s="70">
        <f t="shared" si="22"/>
        <v>0</v>
      </c>
      <c r="I61" s="70">
        <f t="shared" si="23"/>
        <v>0</v>
      </c>
      <c r="J61" s="86">
        <f t="shared" si="24"/>
        <v>0</v>
      </c>
      <c r="K61" s="31">
        <f t="shared" si="25"/>
        <v>0</v>
      </c>
      <c r="XEM61" s="38"/>
    </row>
    <row r="62" spans="1:11 16367:16367" s="3" customFormat="1" x14ac:dyDescent="0.3">
      <c r="A62" s="120">
        <v>7287</v>
      </c>
      <c r="B62" s="25" t="s">
        <v>34</v>
      </c>
      <c r="C62" s="47" t="str">
        <f>VLOOKUP(A62,'FY2022 WSMP Opt In Out Survey'!$A$2:$D$145,4,FALSE)</f>
        <v>Opt-in</v>
      </c>
      <c r="D62" s="70">
        <f t="shared" si="18"/>
        <v>569</v>
      </c>
      <c r="E62" s="70">
        <f t="shared" si="19"/>
        <v>414</v>
      </c>
      <c r="F62" s="70">
        <f t="shared" si="20"/>
        <v>534</v>
      </c>
      <c r="G62" s="70">
        <f t="shared" si="21"/>
        <v>948</v>
      </c>
      <c r="H62" s="70">
        <f t="shared" si="22"/>
        <v>474</v>
      </c>
      <c r="I62" s="70">
        <f t="shared" si="23"/>
        <v>1043</v>
      </c>
      <c r="J62" s="86">
        <f t="shared" si="24"/>
        <v>2.3862471630426824E-3</v>
      </c>
      <c r="K62" s="31">
        <f t="shared" si="25"/>
        <v>6562</v>
      </c>
      <c r="XEM62" s="38"/>
    </row>
    <row r="63" spans="1:11 16367:16367" s="3" customFormat="1" x14ac:dyDescent="0.3">
      <c r="A63" s="120">
        <v>4003</v>
      </c>
      <c r="B63" s="25" t="s">
        <v>35</v>
      </c>
      <c r="C63" s="47" t="str">
        <f>VLOOKUP(A63,'FY2022 WSMP Opt In Out Survey'!$A$2:$D$145,4,FALSE)</f>
        <v>Opt-in</v>
      </c>
      <c r="D63" s="70">
        <f t="shared" si="18"/>
        <v>2373</v>
      </c>
      <c r="E63" s="70">
        <f t="shared" si="19"/>
        <v>805</v>
      </c>
      <c r="F63" s="70">
        <f t="shared" si="20"/>
        <v>1025</v>
      </c>
      <c r="G63" s="70">
        <f t="shared" si="21"/>
        <v>1830</v>
      </c>
      <c r="H63" s="70">
        <f t="shared" si="22"/>
        <v>915</v>
      </c>
      <c r="I63" s="70">
        <f t="shared" si="23"/>
        <v>3288</v>
      </c>
      <c r="J63" s="86">
        <f t="shared" si="24"/>
        <v>7.5225126290358003E-3</v>
      </c>
      <c r="K63" s="31">
        <f t="shared" si="25"/>
        <v>20686</v>
      </c>
      <c r="XEM63" s="38"/>
    </row>
    <row r="64" spans="1:11 16367:16367" s="3" customFormat="1" x14ac:dyDescent="0.3">
      <c r="A64" s="120">
        <v>3553</v>
      </c>
      <c r="B64" s="25" t="s">
        <v>457</v>
      </c>
      <c r="C64" s="47" t="str">
        <f>VLOOKUP(A64,'FY2022 WSMP Opt In Out Survey'!$A$2:$D$145,4,FALSE)</f>
        <v>Opt-out</v>
      </c>
      <c r="D64" s="70">
        <f t="shared" si="18"/>
        <v>0</v>
      </c>
      <c r="E64" s="70">
        <f t="shared" si="19"/>
        <v>0</v>
      </c>
      <c r="F64" s="70">
        <f t="shared" si="20"/>
        <v>0</v>
      </c>
      <c r="G64" s="70">
        <f t="shared" si="21"/>
        <v>0</v>
      </c>
      <c r="H64" s="70">
        <f t="shared" si="22"/>
        <v>0</v>
      </c>
      <c r="I64" s="70">
        <f t="shared" si="23"/>
        <v>0</v>
      </c>
      <c r="J64" s="86">
        <f t="shared" si="24"/>
        <v>0</v>
      </c>
      <c r="K64" s="31">
        <f t="shared" si="25"/>
        <v>0</v>
      </c>
      <c r="XEM64" s="38"/>
    </row>
    <row r="65" spans="1:11 16367:16367" s="3" customFormat="1" x14ac:dyDescent="0.3">
      <c r="A65" s="120">
        <v>3554</v>
      </c>
      <c r="B65" s="25" t="s">
        <v>36</v>
      </c>
      <c r="C65" s="47" t="str">
        <f>VLOOKUP(A65,'FY2022 WSMP Opt In Out Survey'!$A$2:$D$145,4,FALSE)</f>
        <v>Opt-out</v>
      </c>
      <c r="D65" s="70">
        <f t="shared" si="18"/>
        <v>0</v>
      </c>
      <c r="E65" s="70">
        <f t="shared" si="19"/>
        <v>0</v>
      </c>
      <c r="F65" s="70">
        <f t="shared" si="20"/>
        <v>0</v>
      </c>
      <c r="G65" s="70">
        <f t="shared" si="21"/>
        <v>0</v>
      </c>
      <c r="H65" s="70">
        <f t="shared" si="22"/>
        <v>0</v>
      </c>
      <c r="I65" s="70">
        <f t="shared" si="23"/>
        <v>0</v>
      </c>
      <c r="J65" s="86">
        <f t="shared" si="24"/>
        <v>0</v>
      </c>
      <c r="K65" s="31">
        <f t="shared" si="25"/>
        <v>0</v>
      </c>
      <c r="XEM65" s="38"/>
    </row>
    <row r="66" spans="1:11 16367:16367" s="3" customFormat="1" x14ac:dyDescent="0.3">
      <c r="A66" s="120">
        <v>3546</v>
      </c>
      <c r="B66" s="25" t="s">
        <v>37</v>
      </c>
      <c r="C66" s="47" t="str">
        <f>VLOOKUP(A66,'FY2022 WSMP Opt In Out Survey'!$A$2:$D$145,4,FALSE)</f>
        <v>Opt-in</v>
      </c>
      <c r="D66" s="70">
        <f t="shared" si="18"/>
        <v>1253</v>
      </c>
      <c r="E66" s="70">
        <f t="shared" si="19"/>
        <v>344</v>
      </c>
      <c r="F66" s="70">
        <f t="shared" si="20"/>
        <v>258</v>
      </c>
      <c r="G66" s="70">
        <f t="shared" si="21"/>
        <v>602</v>
      </c>
      <c r="H66" s="70">
        <f t="shared" si="22"/>
        <v>301</v>
      </c>
      <c r="I66" s="70">
        <f t="shared" si="23"/>
        <v>1554</v>
      </c>
      <c r="J66" s="86">
        <f t="shared" si="24"/>
        <v>3.5553481221172853E-3</v>
      </c>
      <c r="K66" s="31">
        <f t="shared" si="25"/>
        <v>9777</v>
      </c>
      <c r="XEM66" s="38"/>
    </row>
    <row r="67" spans="1:11 16367:16367" s="3" customFormat="1" x14ac:dyDescent="0.3">
      <c r="A67" s="120">
        <v>7096</v>
      </c>
      <c r="B67" s="54" t="s">
        <v>458</v>
      </c>
      <c r="C67" s="47" t="str">
        <f>VLOOKUP(A67,'FY2022 WSMP Opt In Out Survey'!$A$2:$D$145,4,FALSE)</f>
        <v>Opt-out</v>
      </c>
      <c r="D67" s="70">
        <f t="shared" si="18"/>
        <v>0</v>
      </c>
      <c r="E67" s="70">
        <f t="shared" si="19"/>
        <v>0</v>
      </c>
      <c r="F67" s="70">
        <f t="shared" si="20"/>
        <v>0</v>
      </c>
      <c r="G67" s="70">
        <f t="shared" si="21"/>
        <v>0</v>
      </c>
      <c r="H67" s="70">
        <f t="shared" si="22"/>
        <v>0</v>
      </c>
      <c r="I67" s="70">
        <f t="shared" si="23"/>
        <v>0</v>
      </c>
      <c r="J67" s="86">
        <f t="shared" si="24"/>
        <v>0</v>
      </c>
      <c r="K67" s="31">
        <f t="shared" si="25"/>
        <v>0</v>
      </c>
      <c r="XEM67" s="38"/>
    </row>
    <row r="68" spans="1:11 16367:16367" s="3" customFormat="1" x14ac:dyDescent="0.3">
      <c r="A68" s="120">
        <v>23614</v>
      </c>
      <c r="B68" s="25" t="s">
        <v>38</v>
      </c>
      <c r="C68" s="47" t="str">
        <f>VLOOKUP(A68,'FY2022 WSMP Opt In Out Survey'!$A$2:$D$145,4,FALSE)</f>
        <v>Opt-out</v>
      </c>
      <c r="D68" s="70">
        <f t="shared" si="18"/>
        <v>0</v>
      </c>
      <c r="E68" s="70">
        <f t="shared" si="19"/>
        <v>0</v>
      </c>
      <c r="F68" s="70">
        <f t="shared" si="20"/>
        <v>0</v>
      </c>
      <c r="G68" s="70">
        <f t="shared" si="21"/>
        <v>0</v>
      </c>
      <c r="H68" s="70">
        <f t="shared" si="22"/>
        <v>0</v>
      </c>
      <c r="I68" s="70">
        <f t="shared" si="23"/>
        <v>0</v>
      </c>
      <c r="J68" s="86">
        <f t="shared" si="24"/>
        <v>0</v>
      </c>
      <c r="K68" s="31">
        <f t="shared" si="25"/>
        <v>0</v>
      </c>
      <c r="XEM68" s="38"/>
    </row>
    <row r="69" spans="1:11 16367:16367" s="3" customFormat="1" x14ac:dyDescent="0.3">
      <c r="A69" s="120">
        <v>3561</v>
      </c>
      <c r="B69" s="25" t="s">
        <v>459</v>
      </c>
      <c r="C69" s="47" t="str">
        <f>VLOOKUP(A69,'FY2022 WSMP Opt In Out Survey'!$A$2:$D$145,4,FALSE)</f>
        <v>Opt-in</v>
      </c>
      <c r="D69" s="70">
        <f t="shared" si="18"/>
        <v>16482</v>
      </c>
      <c r="E69" s="70">
        <f t="shared" si="19"/>
        <v>7070</v>
      </c>
      <c r="F69" s="70">
        <f t="shared" si="20"/>
        <v>7547</v>
      </c>
      <c r="G69" s="70">
        <f t="shared" si="21"/>
        <v>14617</v>
      </c>
      <c r="H69" s="70">
        <f t="shared" si="22"/>
        <v>7309</v>
      </c>
      <c r="I69" s="70">
        <f t="shared" si="23"/>
        <v>23791</v>
      </c>
      <c r="J69" s="86">
        <f t="shared" si="24"/>
        <v>5.4430686726700345E-2</v>
      </c>
      <c r="K69" s="31">
        <f t="shared" si="25"/>
        <v>149684</v>
      </c>
      <c r="XEM69" s="38"/>
    </row>
    <row r="70" spans="1:11 16367:16367" s="3" customFormat="1" x14ac:dyDescent="0.3">
      <c r="A70" s="120">
        <v>3563</v>
      </c>
      <c r="B70" s="25" t="s">
        <v>39</v>
      </c>
      <c r="C70" s="47" t="str">
        <f>VLOOKUP(A70,'FY2022 WSMP Opt In Out Survey'!$A$2:$D$145,4,FALSE)</f>
        <v>Opt-in</v>
      </c>
      <c r="D70" s="70">
        <f t="shared" si="18"/>
        <v>2740</v>
      </c>
      <c r="E70" s="70">
        <f t="shared" si="19"/>
        <v>1724</v>
      </c>
      <c r="F70" s="70">
        <f t="shared" si="20"/>
        <v>1768</v>
      </c>
      <c r="G70" s="70">
        <f t="shared" si="21"/>
        <v>3492</v>
      </c>
      <c r="H70" s="70">
        <f t="shared" si="22"/>
        <v>1746</v>
      </c>
      <c r="I70" s="70">
        <f t="shared" si="23"/>
        <v>4486</v>
      </c>
      <c r="J70" s="86">
        <f t="shared" si="24"/>
        <v>1.0263379456768432E-2</v>
      </c>
      <c r="K70" s="31">
        <f t="shared" si="25"/>
        <v>28224</v>
      </c>
      <c r="XEM70" s="38"/>
    </row>
    <row r="71" spans="1:11 16367:16367" s="3" customFormat="1" x14ac:dyDescent="0.3">
      <c r="A71" s="120">
        <v>10387</v>
      </c>
      <c r="B71" s="25" t="s">
        <v>460</v>
      </c>
      <c r="C71" s="47" t="str">
        <f>VLOOKUP(A71,'FY2022 WSMP Opt In Out Survey'!$A$2:$D$145,4,FALSE)</f>
        <v>Opt-in</v>
      </c>
      <c r="D71" s="70">
        <f t="shared" si="18"/>
        <v>7516</v>
      </c>
      <c r="E71" s="70">
        <f t="shared" si="19"/>
        <v>3239</v>
      </c>
      <c r="F71" s="70">
        <f t="shared" si="20"/>
        <v>3609</v>
      </c>
      <c r="G71" s="70">
        <f t="shared" si="21"/>
        <v>6848</v>
      </c>
      <c r="H71" s="70">
        <f t="shared" si="22"/>
        <v>3424</v>
      </c>
      <c r="I71" s="70">
        <f t="shared" si="23"/>
        <v>10940</v>
      </c>
      <c r="J71" s="86">
        <f t="shared" si="24"/>
        <v>2.5029284720696977E-2</v>
      </c>
      <c r="K71" s="31">
        <f t="shared" si="25"/>
        <v>68830</v>
      </c>
      <c r="XEM71" s="38"/>
    </row>
    <row r="72" spans="1:11 16367:16367" s="3" customFormat="1" x14ac:dyDescent="0.3">
      <c r="A72" s="120">
        <v>3568</v>
      </c>
      <c r="B72" s="25" t="s">
        <v>256</v>
      </c>
      <c r="C72" s="47" t="str">
        <f>VLOOKUP(A72,'FY2022 WSMP Opt In Out Survey'!$A$2:$D$145,4,FALSE)</f>
        <v>Opt-out</v>
      </c>
      <c r="D72" s="70">
        <f t="shared" si="18"/>
        <v>0</v>
      </c>
      <c r="E72" s="70">
        <f t="shared" si="19"/>
        <v>0</v>
      </c>
      <c r="F72" s="70">
        <f t="shared" si="20"/>
        <v>0</v>
      </c>
      <c r="G72" s="70">
        <f t="shared" si="21"/>
        <v>0</v>
      </c>
      <c r="H72" s="70">
        <f t="shared" si="22"/>
        <v>0</v>
      </c>
      <c r="I72" s="70">
        <f t="shared" si="23"/>
        <v>0</v>
      </c>
      <c r="J72" s="86">
        <f t="shared" si="24"/>
        <v>0</v>
      </c>
      <c r="K72" s="31">
        <f t="shared" si="25"/>
        <v>0</v>
      </c>
      <c r="XEM72" s="38"/>
    </row>
    <row r="73" spans="1:11 16367:16367" s="3" customFormat="1" x14ac:dyDescent="0.3">
      <c r="A73" s="120">
        <v>6662</v>
      </c>
      <c r="B73" s="25" t="s">
        <v>41</v>
      </c>
      <c r="C73" s="47" t="str">
        <f>VLOOKUP(A73,'FY2022 WSMP Opt In Out Survey'!$A$2:$D$145,4,FALSE)</f>
        <v>Opt-out</v>
      </c>
      <c r="D73" s="70">
        <f t="shared" si="18"/>
        <v>0</v>
      </c>
      <c r="E73" s="70">
        <f t="shared" si="19"/>
        <v>0</v>
      </c>
      <c r="F73" s="70">
        <f t="shared" si="20"/>
        <v>0</v>
      </c>
      <c r="G73" s="70">
        <f t="shared" si="21"/>
        <v>0</v>
      </c>
      <c r="H73" s="70">
        <f t="shared" si="22"/>
        <v>0</v>
      </c>
      <c r="I73" s="70">
        <f t="shared" si="23"/>
        <v>0</v>
      </c>
      <c r="J73" s="86">
        <f t="shared" si="24"/>
        <v>0</v>
      </c>
      <c r="K73" s="31">
        <f t="shared" si="25"/>
        <v>0</v>
      </c>
      <c r="XEM73" s="38"/>
    </row>
    <row r="74" spans="1:11 16367:16367" s="3" customFormat="1" x14ac:dyDescent="0.3">
      <c r="A74" s="120">
        <v>3570</v>
      </c>
      <c r="B74" s="25" t="s">
        <v>461</v>
      </c>
      <c r="C74" s="47" t="str">
        <f>VLOOKUP(A74,'FY2022 WSMP Opt In Out Survey'!$A$2:$D$145,4,FALSE)</f>
        <v>Opt-in</v>
      </c>
      <c r="D74" s="70">
        <f t="shared" si="18"/>
        <v>1141</v>
      </c>
      <c r="E74" s="70">
        <f t="shared" si="19"/>
        <v>356</v>
      </c>
      <c r="F74" s="70">
        <f t="shared" si="20"/>
        <v>413</v>
      </c>
      <c r="G74" s="70">
        <f t="shared" si="21"/>
        <v>769</v>
      </c>
      <c r="H74" s="70">
        <f t="shared" si="22"/>
        <v>385</v>
      </c>
      <c r="I74" s="70">
        <f t="shared" si="23"/>
        <v>1526</v>
      </c>
      <c r="J74" s="86">
        <f t="shared" si="24"/>
        <v>3.4912877955926495E-3</v>
      </c>
      <c r="K74" s="31">
        <f t="shared" si="25"/>
        <v>9601</v>
      </c>
      <c r="XEM74" s="38"/>
    </row>
    <row r="75" spans="1:11 16367:16367" s="3" customFormat="1" x14ac:dyDescent="0.3">
      <c r="A75" s="120">
        <v>3573</v>
      </c>
      <c r="B75" s="25" t="s">
        <v>42</v>
      </c>
      <c r="C75" s="47" t="str">
        <f>VLOOKUP(A75,'FY2022 WSMP Opt In Out Survey'!$A$2:$D$145,4,FALSE)</f>
        <v>Opt-out</v>
      </c>
      <c r="D75" s="70">
        <f t="shared" si="18"/>
        <v>0</v>
      </c>
      <c r="E75" s="70">
        <f t="shared" si="19"/>
        <v>0</v>
      </c>
      <c r="F75" s="70">
        <f t="shared" si="20"/>
        <v>0</v>
      </c>
      <c r="G75" s="70">
        <f t="shared" si="21"/>
        <v>0</v>
      </c>
      <c r="H75" s="70">
        <f t="shared" si="22"/>
        <v>0</v>
      </c>
      <c r="I75" s="70">
        <f t="shared" si="23"/>
        <v>0</v>
      </c>
      <c r="J75" s="86">
        <f t="shared" si="24"/>
        <v>0</v>
      </c>
      <c r="K75" s="31">
        <f t="shared" si="25"/>
        <v>0</v>
      </c>
      <c r="XEM75" s="38"/>
    </row>
    <row r="76" spans="1:11 16367:16367" s="3" customFormat="1" x14ac:dyDescent="0.3">
      <c r="A76" s="120">
        <v>10633</v>
      </c>
      <c r="B76" s="25" t="s">
        <v>410</v>
      </c>
      <c r="C76" s="47" t="str">
        <f>VLOOKUP(A76,'FY2022 WSMP Opt In Out Survey'!$A$2:$D$145,4,FALSE)</f>
        <v>Opt-in</v>
      </c>
      <c r="D76" s="70">
        <f t="shared" si="18"/>
        <v>12095</v>
      </c>
      <c r="E76" s="70">
        <f t="shared" si="19"/>
        <v>7982</v>
      </c>
      <c r="F76" s="70">
        <f t="shared" si="20"/>
        <v>9115</v>
      </c>
      <c r="G76" s="70">
        <f t="shared" si="21"/>
        <v>17097</v>
      </c>
      <c r="H76" s="70">
        <f t="shared" si="22"/>
        <v>8549</v>
      </c>
      <c r="I76" s="70">
        <f t="shared" si="23"/>
        <v>20644</v>
      </c>
      <c r="J76" s="86">
        <f t="shared" si="24"/>
        <v>4.7230763599092174E-2</v>
      </c>
      <c r="K76" s="31">
        <f t="shared" si="25"/>
        <v>129884</v>
      </c>
      <c r="XEM76" s="38"/>
    </row>
    <row r="77" spans="1:11 16367:16367" s="3" customFormat="1" x14ac:dyDescent="0.3">
      <c r="A77" s="120">
        <v>3574</v>
      </c>
      <c r="B77" s="25" t="s">
        <v>44</v>
      </c>
      <c r="C77" s="47" t="str">
        <f>VLOOKUP(A77,'FY2022 WSMP Opt In Out Survey'!$A$2:$D$145,4,FALSE)</f>
        <v>Opt-out</v>
      </c>
      <c r="D77" s="70">
        <f t="shared" si="18"/>
        <v>0</v>
      </c>
      <c r="E77" s="70">
        <f t="shared" si="19"/>
        <v>0</v>
      </c>
      <c r="F77" s="70">
        <f t="shared" si="20"/>
        <v>0</v>
      </c>
      <c r="G77" s="70">
        <f t="shared" si="21"/>
        <v>0</v>
      </c>
      <c r="H77" s="70">
        <f t="shared" si="22"/>
        <v>0</v>
      </c>
      <c r="I77" s="70">
        <f t="shared" si="23"/>
        <v>0</v>
      </c>
      <c r="J77" s="86">
        <f t="shared" si="24"/>
        <v>0</v>
      </c>
      <c r="K77" s="31">
        <f t="shared" si="25"/>
        <v>0</v>
      </c>
      <c r="XEM77" s="38"/>
    </row>
    <row r="78" spans="1:11 16367:16367" s="3" customFormat="1" x14ac:dyDescent="0.3">
      <c r="A78" s="120">
        <v>3580</v>
      </c>
      <c r="B78" s="25" t="s">
        <v>45</v>
      </c>
      <c r="C78" s="47" t="str">
        <f>VLOOKUP(A78,'FY2022 WSMP Opt In Out Survey'!$A$2:$D$145,4,FALSE)</f>
        <v>Opt-out</v>
      </c>
      <c r="D78" s="70">
        <f t="shared" si="18"/>
        <v>0</v>
      </c>
      <c r="E78" s="70">
        <f t="shared" si="19"/>
        <v>0</v>
      </c>
      <c r="F78" s="70">
        <f t="shared" si="20"/>
        <v>0</v>
      </c>
      <c r="G78" s="70">
        <f t="shared" si="21"/>
        <v>0</v>
      </c>
      <c r="H78" s="70">
        <f t="shared" si="22"/>
        <v>0</v>
      </c>
      <c r="I78" s="70">
        <f t="shared" si="23"/>
        <v>0</v>
      </c>
      <c r="J78" s="86">
        <f t="shared" si="24"/>
        <v>0</v>
      </c>
      <c r="K78" s="31">
        <f t="shared" si="25"/>
        <v>0</v>
      </c>
      <c r="XEM78" s="38"/>
    </row>
    <row r="79" spans="1:11 16367:16367" s="3" customFormat="1" x14ac:dyDescent="0.3">
      <c r="A79" s="120">
        <v>3582</v>
      </c>
      <c r="B79" s="25" t="s">
        <v>46</v>
      </c>
      <c r="C79" s="47" t="str">
        <f>VLOOKUP(A79,'FY2022 WSMP Opt In Out Survey'!$A$2:$D$145,4,FALSE)</f>
        <v>Opt-in</v>
      </c>
      <c r="D79" s="70">
        <f t="shared" si="18"/>
        <v>3261</v>
      </c>
      <c r="E79" s="70">
        <f t="shared" si="19"/>
        <v>855</v>
      </c>
      <c r="F79" s="70">
        <f t="shared" si="20"/>
        <v>807</v>
      </c>
      <c r="G79" s="70">
        <f t="shared" si="21"/>
        <v>1662</v>
      </c>
      <c r="H79" s="70">
        <f t="shared" si="22"/>
        <v>831</v>
      </c>
      <c r="I79" s="70">
        <f t="shared" si="23"/>
        <v>4092</v>
      </c>
      <c r="J79" s="86">
        <f t="shared" si="24"/>
        <v>9.3619591478146282E-3</v>
      </c>
      <c r="K79" s="31">
        <f t="shared" si="25"/>
        <v>25745</v>
      </c>
      <c r="XEM79" s="38"/>
    </row>
    <row r="80" spans="1:11 16367:16367" s="3" customFormat="1" x14ac:dyDescent="0.3">
      <c r="A80" s="120">
        <v>3583</v>
      </c>
      <c r="B80" s="25" t="s">
        <v>257</v>
      </c>
      <c r="C80" s="47" t="str">
        <f>VLOOKUP(A80,'FY2022 WSMP Opt In Out Survey'!$A$2:$D$145,4,FALSE)</f>
        <v>Opt-out</v>
      </c>
      <c r="D80" s="70">
        <f t="shared" si="18"/>
        <v>0</v>
      </c>
      <c r="E80" s="70">
        <f t="shared" si="19"/>
        <v>0</v>
      </c>
      <c r="F80" s="70">
        <f t="shared" si="20"/>
        <v>0</v>
      </c>
      <c r="G80" s="70">
        <f t="shared" si="21"/>
        <v>0</v>
      </c>
      <c r="H80" s="70">
        <f t="shared" si="22"/>
        <v>0</v>
      </c>
      <c r="I80" s="70">
        <f t="shared" si="23"/>
        <v>0</v>
      </c>
      <c r="J80" s="86">
        <f t="shared" si="24"/>
        <v>0</v>
      </c>
      <c r="K80" s="31">
        <f t="shared" si="25"/>
        <v>0</v>
      </c>
      <c r="XEM80" s="38"/>
    </row>
    <row r="81" spans="1:11 16367:16367" s="3" customFormat="1" x14ac:dyDescent="0.3">
      <c r="A81" s="120">
        <v>11145</v>
      </c>
      <c r="B81" s="25" t="s">
        <v>462</v>
      </c>
      <c r="C81" s="47" t="str">
        <f>VLOOKUP(A81,'FY2022 WSMP Opt In Out Survey'!$A$2:$D$145,4,FALSE)</f>
        <v>Opt-in</v>
      </c>
      <c r="D81" s="70">
        <f t="shared" si="18"/>
        <v>14135</v>
      </c>
      <c r="E81" s="70">
        <f t="shared" si="19"/>
        <v>7789</v>
      </c>
      <c r="F81" s="70">
        <f t="shared" si="20"/>
        <v>7726</v>
      </c>
      <c r="G81" s="70">
        <f t="shared" si="21"/>
        <v>15515</v>
      </c>
      <c r="H81" s="70">
        <f t="shared" si="22"/>
        <v>7758</v>
      </c>
      <c r="I81" s="70">
        <f t="shared" si="23"/>
        <v>21893</v>
      </c>
      <c r="J81" s="86">
        <f t="shared" si="24"/>
        <v>5.008831173585182E-2</v>
      </c>
      <c r="K81" s="31">
        <f t="shared" si="25"/>
        <v>137742</v>
      </c>
      <c r="XEM81" s="38"/>
    </row>
    <row r="82" spans="1:11 16367:16367" s="3" customFormat="1" x14ac:dyDescent="0.3">
      <c r="A82" s="120">
        <v>3590</v>
      </c>
      <c r="B82" s="25" t="s">
        <v>48</v>
      </c>
      <c r="C82" s="47" t="str">
        <f>VLOOKUP(A82,'FY2022 WSMP Opt In Out Survey'!$A$2:$D$145,4,FALSE)</f>
        <v>Opt-in</v>
      </c>
      <c r="D82" s="70">
        <f t="shared" si="18"/>
        <v>3256</v>
      </c>
      <c r="E82" s="70">
        <f t="shared" si="19"/>
        <v>727</v>
      </c>
      <c r="F82" s="70">
        <f t="shared" si="20"/>
        <v>810</v>
      </c>
      <c r="G82" s="70">
        <f t="shared" si="21"/>
        <v>1537</v>
      </c>
      <c r="H82" s="70">
        <f t="shared" si="22"/>
        <v>769</v>
      </c>
      <c r="I82" s="70">
        <f t="shared" si="23"/>
        <v>4025</v>
      </c>
      <c r="J82" s="86">
        <f t="shared" si="24"/>
        <v>9.208671937916392E-3</v>
      </c>
      <c r="K82" s="31">
        <f t="shared" si="25"/>
        <v>25323</v>
      </c>
      <c r="XEM82" s="38"/>
    </row>
    <row r="83" spans="1:11 16367:16367" s="3" customFormat="1" x14ac:dyDescent="0.3">
      <c r="A83" s="120">
        <v>9797</v>
      </c>
      <c r="B83" s="25" t="s">
        <v>49</v>
      </c>
      <c r="C83" s="47" t="str">
        <f>VLOOKUP(A83,'FY2022 WSMP Opt In Out Survey'!$A$2:$D$145,4,FALSE)</f>
        <v>Opt-out</v>
      </c>
      <c r="D83" s="70">
        <f t="shared" si="18"/>
        <v>0</v>
      </c>
      <c r="E83" s="70">
        <f t="shared" si="19"/>
        <v>0</v>
      </c>
      <c r="F83" s="70">
        <f t="shared" si="20"/>
        <v>0</v>
      </c>
      <c r="G83" s="70">
        <f t="shared" si="21"/>
        <v>0</v>
      </c>
      <c r="H83" s="70">
        <f t="shared" si="22"/>
        <v>0</v>
      </c>
      <c r="I83" s="70">
        <f t="shared" si="23"/>
        <v>0</v>
      </c>
      <c r="J83" s="86">
        <f t="shared" si="24"/>
        <v>0</v>
      </c>
      <c r="K83" s="31">
        <f t="shared" si="25"/>
        <v>0</v>
      </c>
      <c r="XEM83" s="38"/>
    </row>
    <row r="84" spans="1:11 16367:16367" s="3" customFormat="1" x14ac:dyDescent="0.3">
      <c r="A84" s="120">
        <v>3593</v>
      </c>
      <c r="B84" s="25" t="s">
        <v>50</v>
      </c>
      <c r="C84" s="47" t="str">
        <f>VLOOKUP(A84,'FY2022 WSMP Opt In Out Survey'!$A$2:$D$145,4,FALSE)</f>
        <v>Opt-out</v>
      </c>
      <c r="D84" s="70">
        <f t="shared" si="18"/>
        <v>0</v>
      </c>
      <c r="E84" s="70">
        <f t="shared" si="19"/>
        <v>0</v>
      </c>
      <c r="F84" s="70">
        <f t="shared" si="20"/>
        <v>0</v>
      </c>
      <c r="G84" s="70">
        <f t="shared" si="21"/>
        <v>0</v>
      </c>
      <c r="H84" s="70">
        <f t="shared" si="22"/>
        <v>0</v>
      </c>
      <c r="I84" s="70">
        <f t="shared" si="23"/>
        <v>0</v>
      </c>
      <c r="J84" s="86">
        <f t="shared" si="24"/>
        <v>0</v>
      </c>
      <c r="K84" s="31">
        <f t="shared" si="25"/>
        <v>0</v>
      </c>
      <c r="XEM84" s="38"/>
    </row>
    <row r="85" spans="1:11 16367:16367" s="3" customFormat="1" x14ac:dyDescent="0.3">
      <c r="A85" s="120">
        <v>3558</v>
      </c>
      <c r="B85" s="25" t="s">
        <v>51</v>
      </c>
      <c r="C85" s="47" t="str">
        <f>VLOOKUP(A85,'FY2022 WSMP Opt In Out Survey'!$A$2:$D$145,4,FALSE)</f>
        <v>Opt-out</v>
      </c>
      <c r="D85" s="70">
        <f t="shared" si="18"/>
        <v>0</v>
      </c>
      <c r="E85" s="70">
        <f t="shared" si="19"/>
        <v>0</v>
      </c>
      <c r="F85" s="70">
        <f t="shared" si="20"/>
        <v>0</v>
      </c>
      <c r="G85" s="70">
        <f t="shared" si="21"/>
        <v>0</v>
      </c>
      <c r="H85" s="70">
        <f t="shared" si="22"/>
        <v>0</v>
      </c>
      <c r="I85" s="70">
        <f t="shared" si="23"/>
        <v>0</v>
      </c>
      <c r="J85" s="86">
        <f t="shared" si="24"/>
        <v>0</v>
      </c>
      <c r="K85" s="31">
        <f t="shared" si="25"/>
        <v>0</v>
      </c>
      <c r="XEM85" s="38"/>
    </row>
    <row r="86" spans="1:11 16367:16367" s="3" customFormat="1" x14ac:dyDescent="0.3">
      <c r="A86" s="120">
        <v>309</v>
      </c>
      <c r="B86" s="25" t="s">
        <v>248</v>
      </c>
      <c r="C86" s="47" t="str">
        <f>VLOOKUP(A86,'FY2022 WSMP Opt In Out Survey'!$A$2:$D$145,4,FALSE)</f>
        <v>Opt-out</v>
      </c>
      <c r="D86" s="70">
        <f t="shared" si="18"/>
        <v>0</v>
      </c>
      <c r="E86" s="70">
        <f t="shared" si="19"/>
        <v>0</v>
      </c>
      <c r="F86" s="70">
        <f t="shared" si="20"/>
        <v>0</v>
      </c>
      <c r="G86" s="70">
        <f t="shared" si="21"/>
        <v>0</v>
      </c>
      <c r="H86" s="70">
        <f t="shared" si="22"/>
        <v>0</v>
      </c>
      <c r="I86" s="70">
        <f t="shared" si="23"/>
        <v>0</v>
      </c>
      <c r="J86" s="86">
        <f t="shared" si="24"/>
        <v>0</v>
      </c>
      <c r="K86" s="31">
        <f t="shared" si="25"/>
        <v>0</v>
      </c>
      <c r="XEM86" s="38"/>
    </row>
    <row r="87" spans="1:11 16367:16367" s="3" customFormat="1" x14ac:dyDescent="0.3">
      <c r="A87" s="120">
        <v>23154</v>
      </c>
      <c r="B87" s="25" t="s">
        <v>52</v>
      </c>
      <c r="C87" s="47" t="str">
        <f>VLOOKUP(A87,'FY2022 WSMP Opt In Out Survey'!$A$2:$D$145,4,FALSE)</f>
        <v>Opt-in</v>
      </c>
      <c r="D87" s="70">
        <f t="shared" si="18"/>
        <v>1271</v>
      </c>
      <c r="E87" s="70">
        <f t="shared" si="19"/>
        <v>345</v>
      </c>
      <c r="F87" s="70">
        <f t="shared" si="20"/>
        <v>364</v>
      </c>
      <c r="G87" s="70">
        <f t="shared" si="21"/>
        <v>709</v>
      </c>
      <c r="H87" s="70">
        <f t="shared" si="22"/>
        <v>355</v>
      </c>
      <c r="I87" s="70">
        <f t="shared" si="23"/>
        <v>1626</v>
      </c>
      <c r="J87" s="86">
        <f t="shared" si="24"/>
        <v>3.7200746760377773E-3</v>
      </c>
      <c r="K87" s="31">
        <f t="shared" si="25"/>
        <v>10230</v>
      </c>
      <c r="XEM87" s="38"/>
    </row>
    <row r="88" spans="1:11 16367:16367" s="3" customFormat="1" x14ac:dyDescent="0.3">
      <c r="A88" s="120">
        <v>307</v>
      </c>
      <c r="B88" s="25" t="s">
        <v>53</v>
      </c>
      <c r="C88" s="47" t="str">
        <f>VLOOKUP(A88,'FY2022 WSMP Opt In Out Survey'!$A$2:$D$145,4,FALSE)</f>
        <v>Opt-out</v>
      </c>
      <c r="D88" s="70">
        <f t="shared" si="18"/>
        <v>0</v>
      </c>
      <c r="E88" s="70">
        <f t="shared" si="19"/>
        <v>0</v>
      </c>
      <c r="F88" s="70">
        <f t="shared" si="20"/>
        <v>0</v>
      </c>
      <c r="G88" s="70">
        <f t="shared" si="21"/>
        <v>0</v>
      </c>
      <c r="H88" s="70">
        <f t="shared" si="22"/>
        <v>0</v>
      </c>
      <c r="I88" s="70">
        <f t="shared" si="23"/>
        <v>0</v>
      </c>
      <c r="J88" s="86">
        <f t="shared" si="24"/>
        <v>0</v>
      </c>
      <c r="K88" s="31">
        <f t="shared" si="25"/>
        <v>0</v>
      </c>
      <c r="XEM88" s="38"/>
    </row>
    <row r="89" spans="1:11 16367:16367" s="3" customFormat="1" x14ac:dyDescent="0.3">
      <c r="A89" s="120">
        <v>3596</v>
      </c>
      <c r="B89" s="25" t="s">
        <v>345</v>
      </c>
      <c r="C89" s="47" t="str">
        <f>VLOOKUP(A89,'FY2022 WSMP Opt In Out Survey'!$A$2:$D$145,4,FALSE)</f>
        <v>Opt-out</v>
      </c>
      <c r="D89" s="70">
        <f t="shared" si="18"/>
        <v>0</v>
      </c>
      <c r="E89" s="70">
        <f t="shared" si="19"/>
        <v>0</v>
      </c>
      <c r="F89" s="70">
        <f t="shared" si="20"/>
        <v>0</v>
      </c>
      <c r="G89" s="70">
        <f t="shared" si="21"/>
        <v>0</v>
      </c>
      <c r="H89" s="70">
        <f t="shared" si="22"/>
        <v>0</v>
      </c>
      <c r="I89" s="70">
        <f t="shared" si="23"/>
        <v>0</v>
      </c>
      <c r="J89" s="86">
        <f t="shared" si="24"/>
        <v>0</v>
      </c>
      <c r="K89" s="31">
        <f t="shared" si="25"/>
        <v>0</v>
      </c>
      <c r="XEM89" s="38"/>
    </row>
    <row r="90" spans="1:11 16367:16367" s="3" customFormat="1" x14ac:dyDescent="0.3">
      <c r="A90" s="120">
        <v>23413</v>
      </c>
      <c r="B90" s="25" t="s">
        <v>55</v>
      </c>
      <c r="C90" s="47" t="str">
        <f>VLOOKUP(A90,'FY2022 WSMP Opt In Out Survey'!$A$2:$D$145,4,FALSE)</f>
        <v>Opt-out</v>
      </c>
      <c r="D90" s="70">
        <f t="shared" si="18"/>
        <v>0</v>
      </c>
      <c r="E90" s="70">
        <f t="shared" si="19"/>
        <v>0</v>
      </c>
      <c r="F90" s="70">
        <f t="shared" si="20"/>
        <v>0</v>
      </c>
      <c r="G90" s="70">
        <f t="shared" si="21"/>
        <v>0</v>
      </c>
      <c r="H90" s="70">
        <f t="shared" si="22"/>
        <v>0</v>
      </c>
      <c r="I90" s="70">
        <f t="shared" si="23"/>
        <v>0</v>
      </c>
      <c r="J90" s="86">
        <f t="shared" si="24"/>
        <v>0</v>
      </c>
      <c r="K90" s="31">
        <f t="shared" si="25"/>
        <v>0</v>
      </c>
      <c r="XEM90" s="38"/>
    </row>
    <row r="91" spans="1:11 16367:16367" s="3" customFormat="1" x14ac:dyDescent="0.3">
      <c r="A91" s="120">
        <v>3600</v>
      </c>
      <c r="B91" s="25" t="s">
        <v>56</v>
      </c>
      <c r="C91" s="47" t="str">
        <f>VLOOKUP(A91,'FY2022 WSMP Opt In Out Survey'!$A$2:$D$145,4,FALSE)</f>
        <v>Opt-out</v>
      </c>
      <c r="D91" s="70">
        <f t="shared" si="18"/>
        <v>0</v>
      </c>
      <c r="E91" s="70">
        <f t="shared" si="19"/>
        <v>0</v>
      </c>
      <c r="F91" s="70">
        <f t="shared" si="20"/>
        <v>0</v>
      </c>
      <c r="G91" s="70">
        <f t="shared" si="21"/>
        <v>0</v>
      </c>
      <c r="H91" s="70">
        <f t="shared" si="22"/>
        <v>0</v>
      </c>
      <c r="I91" s="70">
        <f t="shared" si="23"/>
        <v>0</v>
      </c>
      <c r="J91" s="86">
        <f t="shared" si="24"/>
        <v>0</v>
      </c>
      <c r="K91" s="31">
        <f t="shared" si="25"/>
        <v>0</v>
      </c>
      <c r="XEM91" s="38"/>
    </row>
    <row r="92" spans="1:11 16367:16367" s="3" customFormat="1" x14ac:dyDescent="0.3">
      <c r="A92" s="120">
        <v>3601</v>
      </c>
      <c r="B92" s="25" t="s">
        <v>57</v>
      </c>
      <c r="C92" s="47" t="str">
        <f>VLOOKUP(A92,'FY2022 WSMP Opt In Out Survey'!$A$2:$D$145,4,FALSE)</f>
        <v>Opt-in</v>
      </c>
      <c r="D92" s="70">
        <f t="shared" si="18"/>
        <v>1376</v>
      </c>
      <c r="E92" s="70">
        <f t="shared" si="19"/>
        <v>319</v>
      </c>
      <c r="F92" s="70">
        <f t="shared" si="20"/>
        <v>323</v>
      </c>
      <c r="G92" s="70">
        <f t="shared" si="21"/>
        <v>642</v>
      </c>
      <c r="H92" s="70">
        <f t="shared" si="22"/>
        <v>321</v>
      </c>
      <c r="I92" s="70">
        <f t="shared" si="23"/>
        <v>1697</v>
      </c>
      <c r="J92" s="86">
        <f t="shared" si="24"/>
        <v>3.882513361153818E-3</v>
      </c>
      <c r="K92" s="31">
        <f t="shared" si="25"/>
        <v>10676</v>
      </c>
      <c r="XEM92" s="38"/>
    </row>
    <row r="93" spans="1:11 16367:16367" s="3" customFormat="1" x14ac:dyDescent="0.3">
      <c r="A93" s="120">
        <v>3603</v>
      </c>
      <c r="B93" s="54" t="s">
        <v>258</v>
      </c>
      <c r="C93" s="47" t="str">
        <f>VLOOKUP(A93,'FY2022 WSMP Opt In Out Survey'!$A$2:$D$145,4,FALSE)</f>
        <v>Opt-out</v>
      </c>
      <c r="D93" s="70">
        <f t="shared" si="18"/>
        <v>0</v>
      </c>
      <c r="E93" s="70">
        <f t="shared" si="19"/>
        <v>0</v>
      </c>
      <c r="F93" s="70">
        <f t="shared" si="20"/>
        <v>0</v>
      </c>
      <c r="G93" s="70">
        <f t="shared" si="21"/>
        <v>0</v>
      </c>
      <c r="H93" s="70">
        <f t="shared" si="22"/>
        <v>0</v>
      </c>
      <c r="I93" s="70">
        <f t="shared" si="23"/>
        <v>0</v>
      </c>
      <c r="J93" s="86">
        <f t="shared" si="24"/>
        <v>0</v>
      </c>
      <c r="K93" s="31">
        <f t="shared" si="25"/>
        <v>0</v>
      </c>
      <c r="XEM93" s="38"/>
    </row>
    <row r="94" spans="1:11 16367:16367" s="3" customFormat="1" x14ac:dyDescent="0.3">
      <c r="A94" s="120">
        <v>9163</v>
      </c>
      <c r="B94" s="25" t="s">
        <v>58</v>
      </c>
      <c r="C94" s="47" t="str">
        <f>VLOOKUP(A94,'FY2022 WSMP Opt In Out Survey'!$A$2:$D$145,4,FALSE)</f>
        <v>Opt-out</v>
      </c>
      <c r="D94" s="70">
        <f t="shared" si="18"/>
        <v>0</v>
      </c>
      <c r="E94" s="70">
        <f t="shared" si="19"/>
        <v>0</v>
      </c>
      <c r="F94" s="70">
        <f t="shared" si="20"/>
        <v>0</v>
      </c>
      <c r="G94" s="70">
        <f t="shared" si="21"/>
        <v>0</v>
      </c>
      <c r="H94" s="70">
        <f t="shared" si="22"/>
        <v>0</v>
      </c>
      <c r="I94" s="70">
        <f t="shared" si="23"/>
        <v>0</v>
      </c>
      <c r="J94" s="86">
        <f t="shared" si="24"/>
        <v>0</v>
      </c>
      <c r="K94" s="31">
        <f t="shared" si="25"/>
        <v>0</v>
      </c>
      <c r="XEM94" s="38"/>
    </row>
    <row r="95" spans="1:11 16367:16367" s="3" customFormat="1" x14ac:dyDescent="0.3">
      <c r="A95" s="120">
        <v>3609</v>
      </c>
      <c r="B95" s="25" t="s">
        <v>463</v>
      </c>
      <c r="C95" s="47" t="str">
        <f>VLOOKUP(A95,'FY2022 WSMP Opt In Out Survey'!$A$2:$D$145,4,FALSE)</f>
        <v>Opt-in</v>
      </c>
      <c r="D95" s="70">
        <f t="shared" si="18"/>
        <v>6405</v>
      </c>
      <c r="E95" s="70">
        <f t="shared" si="19"/>
        <v>3476</v>
      </c>
      <c r="F95" s="70">
        <f t="shared" si="20"/>
        <v>3205</v>
      </c>
      <c r="G95" s="70">
        <f t="shared" si="21"/>
        <v>6681</v>
      </c>
      <c r="H95" s="70">
        <f t="shared" si="22"/>
        <v>3341</v>
      </c>
      <c r="I95" s="70">
        <f t="shared" si="23"/>
        <v>9746</v>
      </c>
      <c r="J95" s="86">
        <f t="shared" si="24"/>
        <v>2.2297569368182151E-2</v>
      </c>
      <c r="K95" s="31">
        <f t="shared" si="25"/>
        <v>61318</v>
      </c>
      <c r="XEM95" s="38"/>
    </row>
    <row r="96" spans="1:11 16367:16367" s="3" customFormat="1" x14ac:dyDescent="0.3">
      <c r="A96" s="120">
        <v>3608</v>
      </c>
      <c r="B96" s="25" t="s">
        <v>59</v>
      </c>
      <c r="C96" s="47" t="str">
        <f>VLOOKUP(A96,'FY2022 WSMP Opt In Out Survey'!$A$2:$D$145,4,FALSE)</f>
        <v>Opt-out</v>
      </c>
      <c r="D96" s="70">
        <f t="shared" si="18"/>
        <v>0</v>
      </c>
      <c r="E96" s="70">
        <f t="shared" si="19"/>
        <v>0</v>
      </c>
      <c r="F96" s="70">
        <f t="shared" si="20"/>
        <v>0</v>
      </c>
      <c r="G96" s="70">
        <f t="shared" si="21"/>
        <v>0</v>
      </c>
      <c r="H96" s="70">
        <f t="shared" si="22"/>
        <v>0</v>
      </c>
      <c r="I96" s="70">
        <f t="shared" si="23"/>
        <v>0</v>
      </c>
      <c r="J96" s="86">
        <f t="shared" si="24"/>
        <v>0</v>
      </c>
      <c r="K96" s="31">
        <f t="shared" si="25"/>
        <v>0</v>
      </c>
      <c r="XEM96" s="38"/>
    </row>
    <row r="97" spans="1:11 16367:16367" s="3" customFormat="1" x14ac:dyDescent="0.3">
      <c r="A97" s="120">
        <v>3611</v>
      </c>
      <c r="B97" s="25" t="s">
        <v>259</v>
      </c>
      <c r="C97" s="47" t="str">
        <f>VLOOKUP(A97,'FY2022 WSMP Opt In Out Survey'!$A$2:$D$145,4,FALSE)</f>
        <v>Opt-out</v>
      </c>
      <c r="D97" s="70">
        <f t="shared" si="18"/>
        <v>0</v>
      </c>
      <c r="E97" s="70">
        <f t="shared" si="19"/>
        <v>0</v>
      </c>
      <c r="F97" s="70">
        <f t="shared" si="20"/>
        <v>0</v>
      </c>
      <c r="G97" s="70">
        <f t="shared" si="21"/>
        <v>0</v>
      </c>
      <c r="H97" s="70">
        <f t="shared" si="22"/>
        <v>0</v>
      </c>
      <c r="I97" s="70">
        <f t="shared" si="23"/>
        <v>0</v>
      </c>
      <c r="J97" s="86">
        <f t="shared" si="24"/>
        <v>0</v>
      </c>
      <c r="K97" s="31">
        <f t="shared" si="25"/>
        <v>0</v>
      </c>
      <c r="XEM97" s="38"/>
    </row>
    <row r="98" spans="1:11 16367:16367" s="3" customFormat="1" x14ac:dyDescent="0.3">
      <c r="A98" s="120">
        <v>31034</v>
      </c>
      <c r="B98" s="25" t="s">
        <v>60</v>
      </c>
      <c r="C98" s="47" t="str">
        <f>VLOOKUP(A98,'FY2022 WSMP Opt In Out Survey'!$A$2:$D$145,4,FALSE)</f>
        <v>Opt-in</v>
      </c>
      <c r="D98" s="70">
        <f t="shared" si="18"/>
        <v>10142</v>
      </c>
      <c r="E98" s="70">
        <f t="shared" si="19"/>
        <v>3710</v>
      </c>
      <c r="F98" s="70">
        <f t="shared" si="20"/>
        <v>3018</v>
      </c>
      <c r="G98" s="70">
        <f t="shared" si="21"/>
        <v>6728</v>
      </c>
      <c r="H98" s="70">
        <f t="shared" si="22"/>
        <v>3364</v>
      </c>
      <c r="I98" s="70">
        <f t="shared" si="23"/>
        <v>13506</v>
      </c>
      <c r="J98" s="86">
        <f t="shared" si="24"/>
        <v>3.0899956072918955E-2</v>
      </c>
      <c r="K98" s="31">
        <f t="shared" si="25"/>
        <v>84974</v>
      </c>
      <c r="XEM98" s="38"/>
    </row>
    <row r="99" spans="1:11 16367:16367" s="3" customFormat="1" x14ac:dyDescent="0.3">
      <c r="A99" s="120">
        <v>3614</v>
      </c>
      <c r="B99" s="25" t="s">
        <v>61</v>
      </c>
      <c r="C99" s="47" t="str">
        <f>VLOOKUP(A99,'FY2022 WSMP Opt In Out Survey'!$A$2:$D$145,4,FALSE)</f>
        <v>Opt-in</v>
      </c>
      <c r="D99" s="70">
        <f t="shared" si="18"/>
        <v>2105</v>
      </c>
      <c r="E99" s="70">
        <f t="shared" si="19"/>
        <v>535</v>
      </c>
      <c r="F99" s="70">
        <f t="shared" si="20"/>
        <v>598</v>
      </c>
      <c r="G99" s="70">
        <f t="shared" si="21"/>
        <v>1133</v>
      </c>
      <c r="H99" s="70">
        <f t="shared" si="22"/>
        <v>567</v>
      </c>
      <c r="I99" s="70">
        <f t="shared" si="23"/>
        <v>2672</v>
      </c>
      <c r="J99" s="86">
        <f t="shared" si="24"/>
        <v>6.1131854454938139E-3</v>
      </c>
      <c r="K99" s="31">
        <f t="shared" si="25"/>
        <v>16811</v>
      </c>
      <c r="XEM99" s="38"/>
    </row>
    <row r="100" spans="1:11 16367:16367" s="3" customFormat="1" x14ac:dyDescent="0.3">
      <c r="A100" s="120">
        <v>3626</v>
      </c>
      <c r="B100" s="25" t="s">
        <v>62</v>
      </c>
      <c r="C100" s="47" t="str">
        <f>VLOOKUP(A100,'FY2022 WSMP Opt In Out Survey'!$A$2:$D$145,4,FALSE)</f>
        <v>Opt-in</v>
      </c>
      <c r="D100" s="70">
        <f t="shared" si="18"/>
        <v>10651</v>
      </c>
      <c r="E100" s="70">
        <f t="shared" si="19"/>
        <v>5382</v>
      </c>
      <c r="F100" s="70">
        <f t="shared" si="20"/>
        <v>5694</v>
      </c>
      <c r="G100" s="70">
        <f t="shared" si="21"/>
        <v>11076</v>
      </c>
      <c r="H100" s="70">
        <f t="shared" si="22"/>
        <v>5538</v>
      </c>
      <c r="I100" s="70">
        <f t="shared" si="23"/>
        <v>16189</v>
      </c>
      <c r="J100" s="86">
        <f t="shared" si="24"/>
        <v>3.7038308075261733E-2</v>
      </c>
      <c r="K100" s="31">
        <f t="shared" si="25"/>
        <v>101855</v>
      </c>
      <c r="XEM100" s="38"/>
    </row>
    <row r="101" spans="1:11 16367:16367" s="3" customFormat="1" x14ac:dyDescent="0.3">
      <c r="A101" s="120">
        <v>3627</v>
      </c>
      <c r="B101" s="25" t="s">
        <v>64</v>
      </c>
      <c r="C101" s="47" t="str">
        <f>VLOOKUP(A101,'FY2022 WSMP Opt In Out Survey'!$A$2:$D$145,4,FALSE)</f>
        <v>Opt-in</v>
      </c>
      <c r="D101" s="70">
        <f t="shared" si="18"/>
        <v>1426</v>
      </c>
      <c r="E101" s="70">
        <f t="shared" si="19"/>
        <v>644</v>
      </c>
      <c r="F101" s="70">
        <f t="shared" si="20"/>
        <v>922</v>
      </c>
      <c r="G101" s="70">
        <f>E101+F101</f>
        <v>1566</v>
      </c>
      <c r="H101" s="70">
        <f t="shared" si="22"/>
        <v>783</v>
      </c>
      <c r="I101" s="70">
        <f>D101+H101</f>
        <v>2209</v>
      </c>
      <c r="J101" s="86">
        <f t="shared" si="24"/>
        <v>5.0539021890328717E-3</v>
      </c>
      <c r="K101" s="31">
        <f t="shared" si="25"/>
        <v>13898</v>
      </c>
      <c r="XEM101" s="38"/>
    </row>
    <row r="102" spans="1:11 16367:16367" s="3" customFormat="1" x14ac:dyDescent="0.3">
      <c r="A102" s="120">
        <v>3628</v>
      </c>
      <c r="B102" s="25" t="s">
        <v>63</v>
      </c>
      <c r="C102" s="47" t="str">
        <f>VLOOKUP(A102,'FY2022 WSMP Opt In Out Survey'!$A$2:$D$145,4,FALSE)</f>
        <v>Opt-out</v>
      </c>
      <c r="D102" s="70">
        <f t="shared" si="18"/>
        <v>0</v>
      </c>
      <c r="E102" s="70">
        <f t="shared" si="19"/>
        <v>0</v>
      </c>
      <c r="F102" s="70">
        <f t="shared" si="20"/>
        <v>0</v>
      </c>
      <c r="G102" s="70">
        <f t="shared" si="21"/>
        <v>0</v>
      </c>
      <c r="H102" s="70">
        <f t="shared" si="22"/>
        <v>0</v>
      </c>
      <c r="I102" s="70">
        <f t="shared" si="23"/>
        <v>0</v>
      </c>
      <c r="J102" s="86">
        <f t="shared" si="24"/>
        <v>0</v>
      </c>
      <c r="K102" s="31">
        <f t="shared" si="25"/>
        <v>0</v>
      </c>
      <c r="XEM102" s="38"/>
    </row>
    <row r="103" spans="1:11 16367:16367" s="3" customFormat="1" x14ac:dyDescent="0.3">
      <c r="A103" s="120">
        <v>3643</v>
      </c>
      <c r="B103" s="25" t="s">
        <v>65</v>
      </c>
      <c r="C103" s="47" t="str">
        <f>VLOOKUP(A103,'FY2022 WSMP Opt In Out Survey'!$A$2:$D$145,4,FALSE)</f>
        <v>Opt-in</v>
      </c>
      <c r="D103" s="70">
        <f t="shared" si="18"/>
        <v>2434</v>
      </c>
      <c r="E103" s="70">
        <f t="shared" si="19"/>
        <v>903</v>
      </c>
      <c r="F103" s="70">
        <f t="shared" si="20"/>
        <v>725</v>
      </c>
      <c r="G103" s="70">
        <f t="shared" si="21"/>
        <v>1628</v>
      </c>
      <c r="H103" s="70">
        <f t="shared" si="22"/>
        <v>814</v>
      </c>
      <c r="I103" s="70">
        <f t="shared" si="23"/>
        <v>3248</v>
      </c>
      <c r="J103" s="86">
        <f t="shared" si="24"/>
        <v>7.4309978768577496E-3</v>
      </c>
      <c r="K103" s="31">
        <f t="shared" si="25"/>
        <v>20435</v>
      </c>
      <c r="XEM103" s="38"/>
    </row>
    <row r="104" spans="1:11 16367:16367" s="3" customFormat="1" x14ac:dyDescent="0.3">
      <c r="A104" s="120">
        <v>3572</v>
      </c>
      <c r="B104" s="25" t="s">
        <v>66</v>
      </c>
      <c r="C104" s="47" t="str">
        <f>VLOOKUP(A104,'FY2022 WSMP Opt In Out Survey'!$A$2:$D$145,4,FALSE)</f>
        <v>Opt-out</v>
      </c>
      <c r="D104" s="70">
        <f t="shared" si="18"/>
        <v>0</v>
      </c>
      <c r="E104" s="70">
        <f t="shared" si="19"/>
        <v>0</v>
      </c>
      <c r="F104" s="70">
        <f t="shared" si="20"/>
        <v>0</v>
      </c>
      <c r="G104" s="70">
        <f t="shared" si="21"/>
        <v>0</v>
      </c>
      <c r="H104" s="70">
        <f t="shared" si="22"/>
        <v>0</v>
      </c>
      <c r="I104" s="70">
        <f t="shared" si="23"/>
        <v>0</v>
      </c>
      <c r="J104" s="86">
        <f t="shared" si="24"/>
        <v>0</v>
      </c>
      <c r="K104" s="31">
        <f t="shared" si="25"/>
        <v>0</v>
      </c>
      <c r="XEM104" s="38"/>
    </row>
    <row r="105" spans="1:11 16367:16367" s="3" customFormat="1" x14ac:dyDescent="0.3">
      <c r="A105" s="120">
        <v>3648</v>
      </c>
      <c r="B105" s="25" t="s">
        <v>67</v>
      </c>
      <c r="C105" s="47" t="str">
        <f>VLOOKUP(A105,'FY2022 WSMP Opt In Out Survey'!$A$2:$D$145,4,FALSE)</f>
        <v>Opt-out</v>
      </c>
      <c r="D105" s="70">
        <f t="shared" si="18"/>
        <v>0</v>
      </c>
      <c r="E105" s="70">
        <f t="shared" si="19"/>
        <v>0</v>
      </c>
      <c r="F105" s="70">
        <f t="shared" si="20"/>
        <v>0</v>
      </c>
      <c r="G105" s="70">
        <f t="shared" si="21"/>
        <v>0</v>
      </c>
      <c r="H105" s="70">
        <f t="shared" si="22"/>
        <v>0</v>
      </c>
      <c r="I105" s="70">
        <f t="shared" si="23"/>
        <v>0</v>
      </c>
      <c r="J105" s="86">
        <f t="shared" si="24"/>
        <v>0</v>
      </c>
      <c r="K105" s="31">
        <f t="shared" si="25"/>
        <v>0</v>
      </c>
      <c r="XEM105" s="38"/>
    </row>
    <row r="106" spans="1:11 16367:16367" s="3" customFormat="1" x14ac:dyDescent="0.3">
      <c r="A106" s="120">
        <v>10060</v>
      </c>
      <c r="B106" s="25" t="s">
        <v>68</v>
      </c>
      <c r="C106" s="47" t="str">
        <f>VLOOKUP(A106,'FY2022 WSMP Opt In Out Survey'!$A$2:$D$145,4,FALSE)</f>
        <v>Opt-out</v>
      </c>
      <c r="D106" s="70">
        <f t="shared" si="18"/>
        <v>0</v>
      </c>
      <c r="E106" s="70">
        <f t="shared" si="19"/>
        <v>0</v>
      </c>
      <c r="F106" s="70">
        <f t="shared" si="20"/>
        <v>0</v>
      </c>
      <c r="G106" s="70">
        <f t="shared" si="21"/>
        <v>0</v>
      </c>
      <c r="H106" s="70">
        <f t="shared" si="22"/>
        <v>0</v>
      </c>
      <c r="I106" s="70">
        <f t="shared" si="23"/>
        <v>0</v>
      </c>
      <c r="J106" s="86">
        <f t="shared" si="24"/>
        <v>0</v>
      </c>
      <c r="K106" s="31">
        <f t="shared" si="25"/>
        <v>0</v>
      </c>
      <c r="XEM106" s="38"/>
    </row>
    <row r="107" spans="1:11 16367:16367" s="3" customFormat="1" x14ac:dyDescent="0.3">
      <c r="A107" s="120">
        <v>3662</v>
      </c>
      <c r="B107" s="25" t="s">
        <v>260</v>
      </c>
      <c r="C107" s="47" t="str">
        <f>VLOOKUP(A107,'FY2022 WSMP Opt In Out Survey'!$A$2:$D$145,4,FALSE)</f>
        <v>Opt-out</v>
      </c>
      <c r="D107" s="70">
        <f t="shared" si="18"/>
        <v>0</v>
      </c>
      <c r="E107" s="70">
        <f t="shared" si="19"/>
        <v>0</v>
      </c>
      <c r="F107" s="70">
        <f t="shared" si="20"/>
        <v>0</v>
      </c>
      <c r="G107" s="70">
        <f t="shared" si="21"/>
        <v>0</v>
      </c>
      <c r="H107" s="70">
        <f t="shared" si="22"/>
        <v>0</v>
      </c>
      <c r="I107" s="70">
        <f t="shared" si="23"/>
        <v>0</v>
      </c>
      <c r="J107" s="86">
        <f t="shared" si="24"/>
        <v>0</v>
      </c>
      <c r="K107" s="31">
        <f t="shared" si="25"/>
        <v>0</v>
      </c>
      <c r="XEM107" s="38"/>
    </row>
    <row r="108" spans="1:11 16367:16367" s="43" customFormat="1" x14ac:dyDescent="0.3">
      <c r="A108" s="120">
        <v>3664</v>
      </c>
      <c r="B108" s="54" t="s">
        <v>261</v>
      </c>
      <c r="C108" s="47" t="str">
        <f>VLOOKUP(A108,'FY2022 WSMP Opt In Out Survey'!$A$2:$D$145,4,FALSE)</f>
        <v>Opt-out</v>
      </c>
      <c r="D108" s="70">
        <f t="shared" si="18"/>
        <v>0</v>
      </c>
      <c r="E108" s="70">
        <f t="shared" si="19"/>
        <v>0</v>
      </c>
      <c r="F108" s="70">
        <f t="shared" si="20"/>
        <v>0</v>
      </c>
      <c r="G108" s="70">
        <f t="shared" si="21"/>
        <v>0</v>
      </c>
      <c r="H108" s="70">
        <f t="shared" si="22"/>
        <v>0</v>
      </c>
      <c r="I108" s="70">
        <f t="shared" si="23"/>
        <v>0</v>
      </c>
      <c r="J108" s="86">
        <f t="shared" si="24"/>
        <v>0</v>
      </c>
      <c r="K108" s="31">
        <f t="shared" si="25"/>
        <v>0</v>
      </c>
      <c r="XEM108" s="42"/>
    </row>
    <row r="109" spans="1:11 16367:16367" s="43" customFormat="1" x14ac:dyDescent="0.3">
      <c r="A109" s="120">
        <v>9549</v>
      </c>
      <c r="B109" s="54" t="s">
        <v>262</v>
      </c>
      <c r="C109" s="47" t="str">
        <f>VLOOKUP(A109,'FY2022 WSMP Opt In Out Survey'!$A$2:$D$145,4,FALSE)</f>
        <v>Opt-out</v>
      </c>
      <c r="D109" s="70">
        <f t="shared" si="18"/>
        <v>0</v>
      </c>
      <c r="E109" s="70">
        <f t="shared" si="19"/>
        <v>0</v>
      </c>
      <c r="F109" s="70">
        <f t="shared" si="20"/>
        <v>0</v>
      </c>
      <c r="G109" s="70">
        <f t="shared" si="21"/>
        <v>0</v>
      </c>
      <c r="H109" s="70">
        <f t="shared" si="22"/>
        <v>0</v>
      </c>
      <c r="I109" s="70">
        <f t="shared" si="23"/>
        <v>0</v>
      </c>
      <c r="J109" s="86">
        <f t="shared" si="24"/>
        <v>0</v>
      </c>
      <c r="K109" s="31">
        <f t="shared" si="25"/>
        <v>0</v>
      </c>
      <c r="XEM109" s="42"/>
    </row>
    <row r="110" spans="1:11 16367:16367" ht="14.5" thickBot="1" x14ac:dyDescent="0.35">
      <c r="A110" s="121">
        <v>3668</v>
      </c>
      <c r="B110" s="39" t="s">
        <v>69</v>
      </c>
      <c r="C110" s="49" t="str">
        <f>VLOOKUP(A110,'FY2022 WSMP Opt In Out Survey'!$A$2:$D$145,4,FALSE)</f>
        <v>Opt-out</v>
      </c>
      <c r="D110" s="69">
        <f t="shared" si="18"/>
        <v>0</v>
      </c>
      <c r="E110" s="69">
        <f t="shared" si="19"/>
        <v>0</v>
      </c>
      <c r="F110" s="69">
        <f t="shared" si="20"/>
        <v>0</v>
      </c>
      <c r="G110" s="69">
        <f t="shared" si="21"/>
        <v>0</v>
      </c>
      <c r="H110" s="73">
        <f t="shared" si="22"/>
        <v>0</v>
      </c>
      <c r="I110" s="73">
        <f t="shared" si="23"/>
        <v>0</v>
      </c>
      <c r="J110" s="91">
        <f t="shared" si="24"/>
        <v>0</v>
      </c>
      <c r="K110" s="24">
        <f t="shared" si="25"/>
        <v>0</v>
      </c>
    </row>
    <row r="111" spans="1:11 16367:16367" ht="14.5" thickTop="1" x14ac:dyDescent="0.3">
      <c r="A111" s="26"/>
      <c r="B111" s="25"/>
      <c r="C111" s="25"/>
      <c r="D111" s="74">
        <f t="shared" ref="D111:J111" si="26">SUM(D57:D110)</f>
        <v>102966</v>
      </c>
      <c r="E111" s="74">
        <f t="shared" si="26"/>
        <v>47362</v>
      </c>
      <c r="F111" s="74">
        <f t="shared" si="26"/>
        <v>49350</v>
      </c>
      <c r="G111" s="74">
        <f t="shared" si="26"/>
        <v>96712</v>
      </c>
      <c r="H111" s="74">
        <f t="shared" si="26"/>
        <v>48360</v>
      </c>
      <c r="I111" s="74">
        <f>SUM(I57:I110)</f>
        <v>151326</v>
      </c>
      <c r="J111" s="87">
        <f t="shared" si="26"/>
        <v>0.34621403470239409</v>
      </c>
      <c r="K111" s="99">
        <f>SUM(K57:K110)</f>
        <v>952079</v>
      </c>
    </row>
    <row r="112" spans="1:11 16367:16367" ht="15" customHeight="1" x14ac:dyDescent="0.3">
      <c r="A112" s="27" t="s">
        <v>70</v>
      </c>
      <c r="B112" s="28"/>
      <c r="C112" s="28"/>
      <c r="D112" s="72"/>
      <c r="E112" s="72"/>
      <c r="F112" s="72"/>
      <c r="G112" s="72"/>
      <c r="H112" s="72"/>
      <c r="I112" s="72"/>
      <c r="J112" s="72"/>
      <c r="K112" s="30"/>
    </row>
    <row r="113" spans="1:11 16367:16367" x14ac:dyDescent="0.3">
      <c r="A113" s="120">
        <v>36273</v>
      </c>
      <c r="B113" s="18" t="s">
        <v>71</v>
      </c>
      <c r="C113" s="47" t="str">
        <f>VLOOKUP(A113,'FY2022 WSMP Opt In Out Survey'!$A$2:$D$145,4,FALSE)</f>
        <v>Opt-out</v>
      </c>
      <c r="D113" s="68">
        <f>IF(IFERROR(SEARCH("In",$C113),0),VLOOKUP(A113,FY20Enrollment,5,FALSE),0)</f>
        <v>0</v>
      </c>
      <c r="E113" s="68">
        <f>IF(IFERROR(SEARCH("In",$C113),0),VLOOKUP(A113,FY20Enrollment,4,FALSE),0)</f>
        <v>0</v>
      </c>
      <c r="F113" s="68">
        <f>IF(IFERROR(SEARCH("In",$C113),0),VLOOKUP(A113,FY20Enrollment,3,FALSE),0)</f>
        <v>0</v>
      </c>
      <c r="G113" s="68">
        <f>E113+F113</f>
        <v>0</v>
      </c>
      <c r="H113" s="70">
        <f t="shared" ref="H113:H115" si="27">ROUND(G113*0.5,0)</f>
        <v>0</v>
      </c>
      <c r="I113" s="70">
        <f t="shared" ref="I113:I115" si="28">D113+H113</f>
        <v>0</v>
      </c>
      <c r="J113" s="86">
        <f t="shared" ref="J113:J115" si="29">I113/$I$167</f>
        <v>0</v>
      </c>
      <c r="K113" s="31">
        <f>ROUNDDOWN($C$2*J113,0)</f>
        <v>0</v>
      </c>
    </row>
    <row r="114" spans="1:11 16367:16367" x14ac:dyDescent="0.3">
      <c r="A114" s="120">
        <v>23582</v>
      </c>
      <c r="B114" s="18" t="s">
        <v>72</v>
      </c>
      <c r="C114" s="47" t="str">
        <f>VLOOKUP(A114,'FY2022 WSMP Opt In Out Survey'!$A$2:$D$145,4,FALSE)</f>
        <v>Opt-out</v>
      </c>
      <c r="D114" s="68">
        <f>IF(IFERROR(SEARCH("In",$C114),0),VLOOKUP(A114,FY20Enrollment,5,FALSE),0)</f>
        <v>0</v>
      </c>
      <c r="E114" s="68">
        <f>IF(IFERROR(SEARCH("In",$C114),0),VLOOKUP(A114,FY20Enrollment,4,FALSE),0)</f>
        <v>0</v>
      </c>
      <c r="F114" s="68">
        <f>IF(IFERROR(SEARCH("In",$C114),0),VLOOKUP(A114,FY20Enrollment,3,FALSE),0)</f>
        <v>0</v>
      </c>
      <c r="G114" s="68">
        <f t="shared" ref="G114:G115" si="30">E114+F114</f>
        <v>0</v>
      </c>
      <c r="H114" s="70">
        <f t="shared" si="27"/>
        <v>0</v>
      </c>
      <c r="I114" s="70">
        <f t="shared" si="28"/>
        <v>0</v>
      </c>
      <c r="J114" s="86">
        <f t="shared" si="29"/>
        <v>0</v>
      </c>
      <c r="K114" s="31">
        <f t="shared" ref="K114:K115" si="31">ROUNDDOWN($C$2*J114,0)</f>
        <v>0</v>
      </c>
    </row>
    <row r="115" spans="1:11 16367:16367" ht="14.5" thickBot="1" x14ac:dyDescent="0.35">
      <c r="A115" s="121">
        <v>23485</v>
      </c>
      <c r="B115" s="39" t="s">
        <v>73</v>
      </c>
      <c r="C115" s="49" t="str">
        <f>VLOOKUP(A115,'FY2022 WSMP Opt In Out Survey'!$A$2:$D$145,4,FALSE)</f>
        <v>Opt-out</v>
      </c>
      <c r="D115" s="69">
        <f>IF(IFERROR(SEARCH("In",$C115),0),VLOOKUP(A115,FY20Enrollment,5,FALSE),0)</f>
        <v>0</v>
      </c>
      <c r="E115" s="69">
        <f>IF(IFERROR(SEARCH("In",$C115),0),VLOOKUP(A115,FY20Enrollment,4,FALSE),0)</f>
        <v>0</v>
      </c>
      <c r="F115" s="69">
        <f>IF(IFERROR(SEARCH("In",$C115),0),VLOOKUP(A115,FY20Enrollment,3,FALSE),0)</f>
        <v>0</v>
      </c>
      <c r="G115" s="69">
        <f t="shared" si="30"/>
        <v>0</v>
      </c>
      <c r="H115" s="73">
        <f t="shared" si="27"/>
        <v>0</v>
      </c>
      <c r="I115" s="73">
        <f t="shared" si="28"/>
        <v>0</v>
      </c>
      <c r="J115" s="91">
        <f t="shared" si="29"/>
        <v>0</v>
      </c>
      <c r="K115" s="24">
        <f t="shared" si="31"/>
        <v>0</v>
      </c>
    </row>
    <row r="116" spans="1:11 16367:16367" ht="14.5" thickTop="1" x14ac:dyDescent="0.3">
      <c r="A116" s="26"/>
      <c r="B116" s="25"/>
      <c r="C116" s="25"/>
      <c r="D116" s="74">
        <f>SUM(D113:D115)</f>
        <v>0</v>
      </c>
      <c r="E116" s="74">
        <f t="shared" ref="E116:J116" si="32">SUM(E113:E115)</f>
        <v>0</v>
      </c>
      <c r="F116" s="74">
        <f t="shared" si="32"/>
        <v>0</v>
      </c>
      <c r="G116" s="74">
        <f t="shared" si="32"/>
        <v>0</v>
      </c>
      <c r="H116" s="74">
        <f t="shared" si="32"/>
        <v>0</v>
      </c>
      <c r="I116" s="74">
        <f>SUM(I113:I115)</f>
        <v>0</v>
      </c>
      <c r="J116" s="87">
        <f t="shared" si="32"/>
        <v>0</v>
      </c>
      <c r="K116" s="45">
        <f>SUM(K113:K115)</f>
        <v>0</v>
      </c>
    </row>
    <row r="117" spans="1:11 16367:16367" ht="15" customHeight="1" x14ac:dyDescent="0.3">
      <c r="A117" s="27" t="s">
        <v>74</v>
      </c>
      <c r="B117" s="28"/>
      <c r="C117" s="28"/>
      <c r="D117" s="72"/>
      <c r="E117" s="72"/>
      <c r="F117" s="72"/>
      <c r="G117" s="72"/>
      <c r="H117" s="72"/>
      <c r="I117" s="72"/>
      <c r="J117" s="72"/>
      <c r="K117" s="30"/>
    </row>
    <row r="118" spans="1:11 16367:16367" ht="14.5" thickBot="1" x14ac:dyDescent="0.35">
      <c r="A118" s="121">
        <v>3634</v>
      </c>
      <c r="B118" s="39" t="s">
        <v>75</v>
      </c>
      <c r="C118" s="49" t="str">
        <f>VLOOKUP(A118,'FY2022 WSMP Opt In Out Survey'!$A$2:$D$145,4,FALSE)</f>
        <v>Opt-in</v>
      </c>
      <c r="D118" s="69">
        <f>IF(IFERROR(SEARCH("In",$C118),0),VLOOKUP(A118,FY20Enrollment,5,FALSE),0)</f>
        <v>4992</v>
      </c>
      <c r="E118" s="69">
        <f>IF(IFERROR(SEARCH("In",$C118),0),VLOOKUP(A118,FY20Enrollment,4,FALSE),0)</f>
        <v>1554</v>
      </c>
      <c r="F118" s="69">
        <f>IF(IFERROR(SEARCH("In",$C118),0),VLOOKUP(A118,FY20Enrollment,3,FALSE),0)</f>
        <v>1089</v>
      </c>
      <c r="G118" s="69">
        <f>E118+F118</f>
        <v>2643</v>
      </c>
      <c r="H118" s="73">
        <f t="shared" ref="H118" si="33">ROUND(G118*0.5,0)</f>
        <v>1322</v>
      </c>
      <c r="I118" s="73">
        <f>D118+H118</f>
        <v>6314</v>
      </c>
      <c r="J118" s="91">
        <f>I118/$I$167</f>
        <v>1.4445603631305367E-2</v>
      </c>
      <c r="K118" s="24">
        <f>ROUNDDOWN($C$2*J118,0)</f>
        <v>39725</v>
      </c>
    </row>
    <row r="119" spans="1:11 16367:16367" ht="14.5" thickTop="1" x14ac:dyDescent="0.3">
      <c r="A119" s="26"/>
      <c r="B119" s="25"/>
      <c r="C119" s="25"/>
      <c r="D119" s="74">
        <f t="shared" ref="D119:G119" si="34">SUM(D118:D118)</f>
        <v>4992</v>
      </c>
      <c r="E119" s="74">
        <f t="shared" si="34"/>
        <v>1554</v>
      </c>
      <c r="F119" s="74">
        <f t="shared" si="34"/>
        <v>1089</v>
      </c>
      <c r="G119" s="74">
        <f t="shared" si="34"/>
        <v>2643</v>
      </c>
      <c r="H119" s="74">
        <f>SUM(H118:H118)</f>
        <v>1322</v>
      </c>
      <c r="I119" s="74">
        <f>SUM(I118:I118)</f>
        <v>6314</v>
      </c>
      <c r="J119" s="87">
        <f>SUM(J118:J118)</f>
        <v>1.4445603631305367E-2</v>
      </c>
      <c r="K119" s="29">
        <f>SUM(K118)</f>
        <v>39725</v>
      </c>
    </row>
    <row r="120" spans="1:11 16367:16367" ht="15" customHeight="1" x14ac:dyDescent="0.3">
      <c r="A120" s="27" t="s">
        <v>76</v>
      </c>
      <c r="B120" s="28"/>
      <c r="C120" s="28"/>
      <c r="D120" s="72"/>
      <c r="E120" s="72"/>
      <c r="F120" s="72"/>
      <c r="G120" s="72"/>
      <c r="H120" s="72"/>
      <c r="I120" s="72"/>
      <c r="J120" s="72"/>
      <c r="K120" s="30"/>
    </row>
    <row r="121" spans="1:11 16367:16367" ht="14.5" thickBot="1" x14ac:dyDescent="0.35">
      <c r="A121" s="121">
        <v>3579</v>
      </c>
      <c r="B121" s="39" t="s">
        <v>77</v>
      </c>
      <c r="C121" s="49" t="str">
        <f>VLOOKUP(A121,'FY2022 WSMP Opt In Out Survey'!$A$2:$D$145,4,FALSE)</f>
        <v>Opt-out</v>
      </c>
      <c r="D121" s="69">
        <f>IF(IFERROR(SEARCH("In",$C121),0),VLOOKUP(A121,FY20Enrollment,5,FALSE),0)</f>
        <v>0</v>
      </c>
      <c r="E121" s="69">
        <f>IF(IFERROR(SEARCH("In",$C121),0),VLOOKUP(A121,FY20Enrollment,4,FALSE),0)</f>
        <v>0</v>
      </c>
      <c r="F121" s="69">
        <f>IF(IFERROR(SEARCH("In",$C121),0),VLOOKUP(A121,FY20Enrollment,3,FALSE),0)</f>
        <v>0</v>
      </c>
      <c r="G121" s="69">
        <f>E121+F121</f>
        <v>0</v>
      </c>
      <c r="H121" s="73">
        <f>G121*0.5</f>
        <v>0</v>
      </c>
      <c r="I121" s="73">
        <f>D121+H121</f>
        <v>0</v>
      </c>
      <c r="J121" s="91">
        <f>I121/$I$167</f>
        <v>0</v>
      </c>
      <c r="K121" s="33">
        <f>ROUNDDOWN($C$2*J121,0)</f>
        <v>0</v>
      </c>
    </row>
    <row r="122" spans="1:11 16367:16367" ht="14.5" thickTop="1" x14ac:dyDescent="0.3">
      <c r="A122" s="26"/>
      <c r="B122" s="25"/>
      <c r="C122" s="25"/>
      <c r="D122" s="74">
        <f t="shared" ref="D122:G122" si="35">SUM(D121)</f>
        <v>0</v>
      </c>
      <c r="E122" s="74">
        <f t="shared" si="35"/>
        <v>0</v>
      </c>
      <c r="F122" s="74">
        <f t="shared" si="35"/>
        <v>0</v>
      </c>
      <c r="G122" s="74">
        <f t="shared" si="35"/>
        <v>0</v>
      </c>
      <c r="H122" s="74">
        <f>SUM(H121)</f>
        <v>0</v>
      </c>
      <c r="I122" s="74">
        <f>SUM(I121)</f>
        <v>0</v>
      </c>
      <c r="J122" s="87">
        <f t="shared" ref="J122" si="36">SUM(J121:J121)</f>
        <v>0</v>
      </c>
      <c r="K122" s="29">
        <f>SUM(K121)</f>
        <v>0</v>
      </c>
    </row>
    <row r="123" spans="1:11 16367:16367" ht="15" customHeight="1" x14ac:dyDescent="0.3">
      <c r="A123" s="35" t="s">
        <v>78</v>
      </c>
      <c r="B123" s="28"/>
      <c r="C123" s="28"/>
      <c r="D123" s="72"/>
      <c r="E123" s="72"/>
      <c r="F123" s="72"/>
      <c r="G123" s="72"/>
      <c r="H123" s="72"/>
      <c r="I123" s="72"/>
      <c r="J123" s="72"/>
      <c r="K123" s="30"/>
    </row>
    <row r="124" spans="1:11 16367:16367" x14ac:dyDescent="0.3">
      <c r="A124" s="120">
        <v>3537</v>
      </c>
      <c r="B124" s="18" t="s">
        <v>79</v>
      </c>
      <c r="C124" s="47" t="str">
        <f>VLOOKUP(A124,'FY2022 WSMP Opt In Out Survey'!$A$2:$D$145,4,FALSE)</f>
        <v>Opt-out</v>
      </c>
      <c r="D124" s="68">
        <f t="shared" ref="D124:D161" si="37">IF(IFERROR(SEARCH("In",$C124),0),VLOOKUP(A124,FY20Enrollment,5,FALSE),0)</f>
        <v>0</v>
      </c>
      <c r="E124" s="68">
        <f t="shared" ref="E124:E161" si="38">IF(IFERROR(SEARCH("In",$C124),0),VLOOKUP(A124,FY20Enrollment,4,FALSE),0)</f>
        <v>0</v>
      </c>
      <c r="F124" s="68">
        <f t="shared" ref="F124:F161" si="39">IF(IFERROR(SEARCH("In",$C124),0),VLOOKUP(A124,FY20Enrollment,3,FALSE),0)</f>
        <v>0</v>
      </c>
      <c r="G124" s="68">
        <f t="shared" ref="G124:G157" si="40">E124+F124</f>
        <v>0</v>
      </c>
      <c r="H124" s="70">
        <f>ROUND(G124*0.5,0)</f>
        <v>0</v>
      </c>
      <c r="I124" s="70">
        <f t="shared" ref="I124:I161" si="41">D124+H124</f>
        <v>0</v>
      </c>
      <c r="J124" s="86">
        <f t="shared" ref="J124:J161" si="42">I124/$I$167</f>
        <v>0</v>
      </c>
      <c r="K124" s="31">
        <f>ROUNDDOWN($C$2*J124,0)</f>
        <v>0</v>
      </c>
    </row>
    <row r="125" spans="1:11 16367:16367" x14ac:dyDescent="0.3">
      <c r="A125" s="120">
        <v>3543</v>
      </c>
      <c r="B125" s="18" t="s">
        <v>80</v>
      </c>
      <c r="C125" s="47" t="str">
        <f>VLOOKUP(A125,'FY2022 WSMP Opt In Out Survey'!$A$2:$D$145,4,FALSE)</f>
        <v>Opt-out</v>
      </c>
      <c r="D125" s="68">
        <f t="shared" si="37"/>
        <v>0</v>
      </c>
      <c r="E125" s="68">
        <f t="shared" si="38"/>
        <v>0</v>
      </c>
      <c r="F125" s="68">
        <f t="shared" si="39"/>
        <v>0</v>
      </c>
      <c r="G125" s="68">
        <f t="shared" si="40"/>
        <v>0</v>
      </c>
      <c r="H125" s="70">
        <f t="shared" ref="H125:H161" si="43">ROUND(G125*0.5,0)</f>
        <v>0</v>
      </c>
      <c r="I125" s="70">
        <f t="shared" si="41"/>
        <v>0</v>
      </c>
      <c r="J125" s="86">
        <f t="shared" si="42"/>
        <v>0</v>
      </c>
      <c r="K125" s="31">
        <f t="shared" ref="K125:K161" si="44">ROUNDDOWN($C$2*J125,0)</f>
        <v>0</v>
      </c>
    </row>
    <row r="126" spans="1:11 16367:16367" x14ac:dyDescent="0.3">
      <c r="A126" s="120">
        <v>3545</v>
      </c>
      <c r="B126" s="18" t="s">
        <v>81</v>
      </c>
      <c r="C126" s="47" t="str">
        <f>VLOOKUP(A126,'FY2022 WSMP Opt In Out Survey'!$A$2:$D$145,4,FALSE)</f>
        <v>Opt-out</v>
      </c>
      <c r="D126" s="68">
        <f t="shared" si="37"/>
        <v>0</v>
      </c>
      <c r="E126" s="68">
        <f t="shared" si="38"/>
        <v>0</v>
      </c>
      <c r="F126" s="68">
        <f t="shared" si="39"/>
        <v>0</v>
      </c>
      <c r="G126" s="68">
        <f t="shared" si="40"/>
        <v>0</v>
      </c>
      <c r="H126" s="70">
        <f>ROUND(G126*0.5,0)</f>
        <v>0</v>
      </c>
      <c r="I126" s="70">
        <f t="shared" si="41"/>
        <v>0</v>
      </c>
      <c r="J126" s="86">
        <f t="shared" si="42"/>
        <v>0</v>
      </c>
      <c r="K126" s="31">
        <f t="shared" si="44"/>
        <v>0</v>
      </c>
    </row>
    <row r="127" spans="1:11 16367:16367" s="3" customFormat="1" x14ac:dyDescent="0.3">
      <c r="A127" s="120">
        <v>3557</v>
      </c>
      <c r="B127" s="25" t="s">
        <v>263</v>
      </c>
      <c r="C127" s="47" t="str">
        <f>VLOOKUP(A127,'FY2022 WSMP Opt In Out Survey'!$A$2:$D$145,4,FALSE)</f>
        <v>Opt-out</v>
      </c>
      <c r="D127" s="70">
        <f t="shared" si="37"/>
        <v>0</v>
      </c>
      <c r="E127" s="70">
        <f t="shared" si="38"/>
        <v>0</v>
      </c>
      <c r="F127" s="70">
        <f t="shared" si="39"/>
        <v>0</v>
      </c>
      <c r="G127" s="70">
        <f t="shared" si="40"/>
        <v>0</v>
      </c>
      <c r="H127" s="70">
        <f t="shared" si="43"/>
        <v>0</v>
      </c>
      <c r="I127" s="70">
        <f t="shared" si="41"/>
        <v>0</v>
      </c>
      <c r="J127" s="86">
        <f t="shared" si="42"/>
        <v>0</v>
      </c>
      <c r="K127" s="31">
        <f t="shared" si="44"/>
        <v>0</v>
      </c>
      <c r="XEM127" s="38"/>
    </row>
    <row r="128" spans="1:11 16367:16367" s="3" customFormat="1" x14ac:dyDescent="0.3">
      <c r="A128" s="120">
        <v>3560</v>
      </c>
      <c r="B128" s="25" t="s">
        <v>82</v>
      </c>
      <c r="C128" s="47" t="str">
        <f>VLOOKUP(A128,'FY2022 WSMP Opt In Out Survey'!$A$2:$D$145,4,FALSE)</f>
        <v>Opt-out</v>
      </c>
      <c r="D128" s="70">
        <f t="shared" si="37"/>
        <v>0</v>
      </c>
      <c r="E128" s="70">
        <f t="shared" si="38"/>
        <v>0</v>
      </c>
      <c r="F128" s="70">
        <f t="shared" si="39"/>
        <v>0</v>
      </c>
      <c r="G128" s="70">
        <f t="shared" si="40"/>
        <v>0</v>
      </c>
      <c r="H128" s="70">
        <f t="shared" si="43"/>
        <v>0</v>
      </c>
      <c r="I128" s="70">
        <f t="shared" si="41"/>
        <v>0</v>
      </c>
      <c r="J128" s="86">
        <f t="shared" si="42"/>
        <v>0</v>
      </c>
      <c r="K128" s="31">
        <f t="shared" si="44"/>
        <v>0</v>
      </c>
      <c r="XEM128" s="38"/>
    </row>
    <row r="129" spans="1:11 16367:16367" s="3" customFormat="1" x14ac:dyDescent="0.3">
      <c r="A129" s="120">
        <v>3564</v>
      </c>
      <c r="B129" s="25" t="s">
        <v>83</v>
      </c>
      <c r="C129" s="47" t="str">
        <f>VLOOKUP(A129,'FY2022 WSMP Opt In Out Survey'!$A$2:$D$145,4,FALSE)</f>
        <v>Opt-out</v>
      </c>
      <c r="D129" s="70">
        <f t="shared" si="37"/>
        <v>0</v>
      </c>
      <c r="E129" s="70">
        <f t="shared" si="38"/>
        <v>0</v>
      </c>
      <c r="F129" s="70">
        <f t="shared" si="39"/>
        <v>0</v>
      </c>
      <c r="G129" s="70">
        <f t="shared" si="40"/>
        <v>0</v>
      </c>
      <c r="H129" s="70">
        <f t="shared" si="43"/>
        <v>0</v>
      </c>
      <c r="I129" s="70">
        <f t="shared" si="41"/>
        <v>0</v>
      </c>
      <c r="J129" s="86">
        <f t="shared" si="42"/>
        <v>0</v>
      </c>
      <c r="K129" s="31">
        <f t="shared" si="44"/>
        <v>0</v>
      </c>
      <c r="XEM129" s="38"/>
    </row>
    <row r="130" spans="1:11 16367:16367" s="3" customFormat="1" x14ac:dyDescent="0.3">
      <c r="A130" s="120">
        <v>3571</v>
      </c>
      <c r="B130" s="25" t="s">
        <v>109</v>
      </c>
      <c r="C130" s="47" t="str">
        <f>VLOOKUP(A130,'FY2022 WSMP Opt In Out Survey'!$A$2:$D$145,4,FALSE)</f>
        <v>Opt-out</v>
      </c>
      <c r="D130" s="70">
        <f t="shared" si="37"/>
        <v>0</v>
      </c>
      <c r="E130" s="70">
        <f t="shared" si="38"/>
        <v>0</v>
      </c>
      <c r="F130" s="70">
        <f t="shared" si="39"/>
        <v>0</v>
      </c>
      <c r="G130" s="70">
        <f t="shared" si="40"/>
        <v>0</v>
      </c>
      <c r="H130" s="79">
        <f t="shared" si="43"/>
        <v>0</v>
      </c>
      <c r="I130" s="79">
        <f t="shared" si="41"/>
        <v>0</v>
      </c>
      <c r="J130" s="86">
        <f t="shared" si="42"/>
        <v>0</v>
      </c>
      <c r="K130" s="31">
        <f t="shared" si="44"/>
        <v>0</v>
      </c>
      <c r="XEM130" s="38"/>
    </row>
    <row r="131" spans="1:11 16367:16367" s="3" customFormat="1" x14ac:dyDescent="0.3">
      <c r="A131" s="120">
        <v>3576</v>
      </c>
      <c r="B131" s="25" t="s">
        <v>84</v>
      </c>
      <c r="C131" s="47" t="str">
        <f>VLOOKUP(A131,'FY2022 WSMP Opt In Out Survey'!$A$2:$D$145,4,FALSE)</f>
        <v>Opt-out</v>
      </c>
      <c r="D131" s="70">
        <f t="shared" si="37"/>
        <v>0</v>
      </c>
      <c r="E131" s="70">
        <f t="shared" si="38"/>
        <v>0</v>
      </c>
      <c r="F131" s="70">
        <f t="shared" si="39"/>
        <v>0</v>
      </c>
      <c r="G131" s="70">
        <f t="shared" si="40"/>
        <v>0</v>
      </c>
      <c r="H131" s="70">
        <f t="shared" si="43"/>
        <v>0</v>
      </c>
      <c r="I131" s="70">
        <f t="shared" si="41"/>
        <v>0</v>
      </c>
      <c r="J131" s="86">
        <f t="shared" si="42"/>
        <v>0</v>
      </c>
      <c r="K131" s="31">
        <f t="shared" si="44"/>
        <v>0</v>
      </c>
      <c r="XEM131" s="38"/>
    </row>
    <row r="132" spans="1:11 16367:16367" s="3" customFormat="1" x14ac:dyDescent="0.3">
      <c r="A132" s="120">
        <v>3575</v>
      </c>
      <c r="B132" s="25" t="s">
        <v>85</v>
      </c>
      <c r="C132" s="47" t="str">
        <f>VLOOKUP(A132,'FY2022 WSMP Opt In Out Survey'!$A$2:$D$145,4,FALSE)</f>
        <v>Opt-out</v>
      </c>
      <c r="D132" s="70">
        <f t="shared" si="37"/>
        <v>0</v>
      </c>
      <c r="E132" s="70">
        <f t="shared" si="38"/>
        <v>0</v>
      </c>
      <c r="F132" s="70">
        <f t="shared" si="39"/>
        <v>0</v>
      </c>
      <c r="G132" s="70">
        <f t="shared" si="40"/>
        <v>0</v>
      </c>
      <c r="H132" s="70">
        <f t="shared" si="43"/>
        <v>0</v>
      </c>
      <c r="I132" s="70">
        <f t="shared" si="41"/>
        <v>0</v>
      </c>
      <c r="J132" s="86">
        <f t="shared" si="42"/>
        <v>0</v>
      </c>
      <c r="K132" s="31">
        <f t="shared" si="44"/>
        <v>0</v>
      </c>
      <c r="XEM132" s="38"/>
    </row>
    <row r="133" spans="1:11 16367:16367" s="3" customFormat="1" x14ac:dyDescent="0.3">
      <c r="A133" s="120">
        <v>3577</v>
      </c>
      <c r="B133" s="25" t="s">
        <v>107</v>
      </c>
      <c r="C133" s="47" t="str">
        <f>VLOOKUP(A133,'FY2022 WSMP Opt In Out Survey'!$A$2:$D$145,4,FALSE)</f>
        <v>Opt-in</v>
      </c>
      <c r="D133" s="70">
        <f t="shared" si="37"/>
        <v>799</v>
      </c>
      <c r="E133" s="70">
        <f t="shared" si="38"/>
        <v>149</v>
      </c>
      <c r="F133" s="70">
        <f t="shared" si="39"/>
        <v>38</v>
      </c>
      <c r="G133" s="70">
        <f t="shared" si="40"/>
        <v>187</v>
      </c>
      <c r="H133" s="70">
        <f t="shared" si="43"/>
        <v>94</v>
      </c>
      <c r="I133" s="70">
        <f t="shared" si="41"/>
        <v>893</v>
      </c>
      <c r="J133" s="86">
        <f t="shared" si="42"/>
        <v>2.043066842374991E-3</v>
      </c>
      <c r="K133" s="31">
        <f t="shared" si="44"/>
        <v>5618</v>
      </c>
      <c r="XEM133" s="38"/>
    </row>
    <row r="134" spans="1:11 16367:16367" s="3" customFormat="1" x14ac:dyDescent="0.3">
      <c r="A134" s="120">
        <v>3637</v>
      </c>
      <c r="B134" s="25" t="s">
        <v>86</v>
      </c>
      <c r="C134" s="47" t="str">
        <f>VLOOKUP(A134,'FY2022 WSMP Opt In Out Survey'!$A$2:$D$145,4,FALSE)</f>
        <v>Opt-in</v>
      </c>
      <c r="D134" s="70">
        <f t="shared" si="37"/>
        <v>707</v>
      </c>
      <c r="E134" s="70">
        <f t="shared" si="38"/>
        <v>11</v>
      </c>
      <c r="F134" s="70">
        <f t="shared" si="39"/>
        <v>25</v>
      </c>
      <c r="G134" s="70">
        <f t="shared" si="40"/>
        <v>36</v>
      </c>
      <c r="H134" s="70">
        <f t="shared" si="43"/>
        <v>18</v>
      </c>
      <c r="I134" s="70">
        <f t="shared" si="41"/>
        <v>725</v>
      </c>
      <c r="J134" s="86">
        <f t="shared" si="42"/>
        <v>1.6587048832271763E-3</v>
      </c>
      <c r="K134" s="31">
        <f t="shared" si="44"/>
        <v>4561</v>
      </c>
      <c r="XEM134" s="38"/>
    </row>
    <row r="135" spans="1:11 16367:16367" s="3" customFormat="1" x14ac:dyDescent="0.3">
      <c r="A135" s="120">
        <v>3584</v>
      </c>
      <c r="B135" s="25" t="s">
        <v>87</v>
      </c>
      <c r="C135" s="47" t="str">
        <f>VLOOKUP(A135,'FY2022 WSMP Opt In Out Survey'!$A$2:$D$145,4,FALSE)</f>
        <v>Opt-out</v>
      </c>
      <c r="D135" s="70">
        <f t="shared" si="37"/>
        <v>0</v>
      </c>
      <c r="E135" s="70">
        <f t="shared" si="38"/>
        <v>0</v>
      </c>
      <c r="F135" s="70">
        <f t="shared" si="39"/>
        <v>0</v>
      </c>
      <c r="G135" s="70">
        <f t="shared" si="40"/>
        <v>0</v>
      </c>
      <c r="H135" s="70">
        <f t="shared" si="43"/>
        <v>0</v>
      </c>
      <c r="I135" s="70">
        <f t="shared" si="41"/>
        <v>0</v>
      </c>
      <c r="J135" s="86">
        <f t="shared" si="42"/>
        <v>0</v>
      </c>
      <c r="K135" s="31">
        <f t="shared" si="44"/>
        <v>0</v>
      </c>
      <c r="XEM135" s="38"/>
    </row>
    <row r="136" spans="1:11 16367:16367" s="3" customFormat="1" x14ac:dyDescent="0.3">
      <c r="A136" s="120">
        <v>3586</v>
      </c>
      <c r="B136" s="25" t="s">
        <v>88</v>
      </c>
      <c r="C136" s="47" t="str">
        <f>VLOOKUP(A136,'FY2022 WSMP Opt In Out Survey'!$A$2:$D$145,4,FALSE)</f>
        <v>Opt-out</v>
      </c>
      <c r="D136" s="70">
        <f t="shared" si="37"/>
        <v>0</v>
      </c>
      <c r="E136" s="70">
        <f t="shared" si="38"/>
        <v>0</v>
      </c>
      <c r="F136" s="70">
        <f t="shared" si="39"/>
        <v>0</v>
      </c>
      <c r="G136" s="70">
        <f t="shared" si="40"/>
        <v>0</v>
      </c>
      <c r="H136" s="70">
        <f t="shared" si="43"/>
        <v>0</v>
      </c>
      <c r="I136" s="70">
        <f t="shared" si="41"/>
        <v>0</v>
      </c>
      <c r="J136" s="86">
        <f t="shared" si="42"/>
        <v>0</v>
      </c>
      <c r="K136" s="31">
        <f t="shared" si="44"/>
        <v>0</v>
      </c>
      <c r="XEM136" s="38"/>
    </row>
    <row r="137" spans="1:11 16367:16367" s="3" customFormat="1" x14ac:dyDescent="0.3">
      <c r="A137" s="120">
        <v>3591</v>
      </c>
      <c r="B137" s="25" t="s">
        <v>264</v>
      </c>
      <c r="C137" s="47" t="str">
        <f>VLOOKUP(A137,'FY2022 WSMP Opt In Out Survey'!$A$2:$D$145,4,FALSE)</f>
        <v>Opt-out</v>
      </c>
      <c r="D137" s="70">
        <f t="shared" si="37"/>
        <v>0</v>
      </c>
      <c r="E137" s="70">
        <f t="shared" si="38"/>
        <v>0</v>
      </c>
      <c r="F137" s="70">
        <f t="shared" si="39"/>
        <v>0</v>
      </c>
      <c r="G137" s="70">
        <f t="shared" si="40"/>
        <v>0</v>
      </c>
      <c r="H137" s="70">
        <f t="shared" si="43"/>
        <v>0</v>
      </c>
      <c r="I137" s="70">
        <f t="shared" si="41"/>
        <v>0</v>
      </c>
      <c r="J137" s="86">
        <f t="shared" si="42"/>
        <v>0</v>
      </c>
      <c r="K137" s="31">
        <f t="shared" si="44"/>
        <v>0</v>
      </c>
      <c r="XEM137" s="38"/>
    </row>
    <row r="138" spans="1:11 16367:16367" s="3" customFormat="1" x14ac:dyDescent="0.3">
      <c r="A138" s="120">
        <v>3598</v>
      </c>
      <c r="B138" s="25" t="s">
        <v>89</v>
      </c>
      <c r="C138" s="47" t="str">
        <f>VLOOKUP(A138,'FY2022 WSMP Opt In Out Survey'!$A$2:$D$145,4,FALSE)</f>
        <v>Opt-in</v>
      </c>
      <c r="D138" s="70">
        <f t="shared" si="37"/>
        <v>2365</v>
      </c>
      <c r="E138" s="70">
        <f t="shared" si="38"/>
        <v>59</v>
      </c>
      <c r="F138" s="70">
        <f t="shared" si="39"/>
        <v>150</v>
      </c>
      <c r="G138" s="70">
        <f t="shared" si="40"/>
        <v>209</v>
      </c>
      <c r="H138" s="70">
        <f t="shared" si="43"/>
        <v>105</v>
      </c>
      <c r="I138" s="70">
        <f t="shared" si="41"/>
        <v>2470</v>
      </c>
      <c r="J138" s="86">
        <f t="shared" si="42"/>
        <v>5.6510359469946559E-3</v>
      </c>
      <c r="K138" s="31">
        <f t="shared" si="44"/>
        <v>15540</v>
      </c>
      <c r="XEM138" s="38"/>
    </row>
    <row r="139" spans="1:11 16367:16367" s="3" customFormat="1" x14ac:dyDescent="0.3">
      <c r="A139" s="120">
        <v>3602</v>
      </c>
      <c r="B139" s="25" t="s">
        <v>265</v>
      </c>
      <c r="C139" s="47" t="str">
        <f>VLOOKUP(A139,'FY2022 WSMP Opt In Out Survey'!$A$2:$D$145,4,FALSE)</f>
        <v>Not eligible</v>
      </c>
      <c r="D139" s="70">
        <f t="shared" si="37"/>
        <v>0</v>
      </c>
      <c r="E139" s="70">
        <f t="shared" si="38"/>
        <v>0</v>
      </c>
      <c r="F139" s="70">
        <f t="shared" si="39"/>
        <v>0</v>
      </c>
      <c r="G139" s="70">
        <f t="shared" si="40"/>
        <v>0</v>
      </c>
      <c r="H139" s="70">
        <f t="shared" si="43"/>
        <v>0</v>
      </c>
      <c r="I139" s="70">
        <f t="shared" si="41"/>
        <v>0</v>
      </c>
      <c r="J139" s="86">
        <f t="shared" si="42"/>
        <v>0</v>
      </c>
      <c r="K139" s="31">
        <f t="shared" si="44"/>
        <v>0</v>
      </c>
      <c r="XEM139" s="38"/>
    </row>
    <row r="140" spans="1:11 16367:16367" s="3" customFormat="1" x14ac:dyDescent="0.3">
      <c r="A140" s="120">
        <v>3604</v>
      </c>
      <c r="B140" s="54" t="s">
        <v>266</v>
      </c>
      <c r="C140" s="47" t="str">
        <f>VLOOKUP(A140,'FY2022 WSMP Opt In Out Survey'!$A$2:$D$145,4,FALSE)</f>
        <v>Opt-out</v>
      </c>
      <c r="D140" s="70">
        <f t="shared" si="37"/>
        <v>0</v>
      </c>
      <c r="E140" s="70">
        <f t="shared" si="38"/>
        <v>0</v>
      </c>
      <c r="F140" s="70">
        <f t="shared" si="39"/>
        <v>0</v>
      </c>
      <c r="G140" s="70">
        <f t="shared" si="40"/>
        <v>0</v>
      </c>
      <c r="H140" s="70">
        <f t="shared" si="43"/>
        <v>0</v>
      </c>
      <c r="I140" s="70">
        <f t="shared" si="41"/>
        <v>0</v>
      </c>
      <c r="J140" s="86">
        <f t="shared" si="42"/>
        <v>0</v>
      </c>
      <c r="K140" s="31">
        <f t="shared" si="44"/>
        <v>0</v>
      </c>
      <c r="XEM140" s="38"/>
    </row>
    <row r="141" spans="1:11 16367:16367" s="3" customFormat="1" x14ac:dyDescent="0.3">
      <c r="A141" s="120">
        <v>3610</v>
      </c>
      <c r="B141" s="25" t="s">
        <v>90</v>
      </c>
      <c r="C141" s="47" t="str">
        <f>VLOOKUP(A141,'FY2022 WSMP Opt In Out Survey'!$A$2:$D$145,4,FALSE)</f>
        <v>Opt-in</v>
      </c>
      <c r="D141" s="70">
        <f t="shared" si="37"/>
        <v>722</v>
      </c>
      <c r="E141" s="70">
        <f t="shared" si="38"/>
        <v>14</v>
      </c>
      <c r="F141" s="70">
        <f t="shared" si="39"/>
        <v>26</v>
      </c>
      <c r="G141" s="70">
        <f t="shared" si="40"/>
        <v>40</v>
      </c>
      <c r="H141" s="70">
        <f t="shared" si="43"/>
        <v>20</v>
      </c>
      <c r="I141" s="70">
        <f t="shared" si="41"/>
        <v>742</v>
      </c>
      <c r="J141" s="86">
        <f t="shared" si="42"/>
        <v>1.6975986529028479E-3</v>
      </c>
      <c r="K141" s="31">
        <f t="shared" si="44"/>
        <v>4668</v>
      </c>
      <c r="XEM141" s="38"/>
    </row>
    <row r="142" spans="1:11 16367:16367" s="3" customFormat="1" x14ac:dyDescent="0.3">
      <c r="A142" s="120">
        <v>4977</v>
      </c>
      <c r="B142" s="25" t="s">
        <v>310</v>
      </c>
      <c r="C142" s="47" t="str">
        <f>VLOOKUP(A142,'FY2022 WSMP Opt In Out Survey'!$A$2:$D$145,4,FALSE)</f>
        <v>Opt-in</v>
      </c>
      <c r="D142" s="70">
        <f t="shared" si="37"/>
        <v>704</v>
      </c>
      <c r="E142" s="70">
        <f t="shared" si="38"/>
        <v>5</v>
      </c>
      <c r="F142" s="70">
        <f t="shared" si="39"/>
        <v>4</v>
      </c>
      <c r="G142" s="70">
        <f t="shared" si="40"/>
        <v>9</v>
      </c>
      <c r="H142" s="70">
        <f t="shared" si="43"/>
        <v>5</v>
      </c>
      <c r="I142" s="70">
        <f t="shared" si="41"/>
        <v>709</v>
      </c>
      <c r="J142" s="86">
        <f t="shared" si="42"/>
        <v>1.6220989823559557E-3</v>
      </c>
      <c r="K142" s="31">
        <f t="shared" si="44"/>
        <v>4460</v>
      </c>
      <c r="XEM142" s="38"/>
    </row>
    <row r="143" spans="1:11 16367:16367" s="3" customFormat="1" x14ac:dyDescent="0.3">
      <c r="A143" s="120">
        <v>3613</v>
      </c>
      <c r="B143" s="25" t="s">
        <v>91</v>
      </c>
      <c r="C143" s="47" t="str">
        <f>VLOOKUP(A143,'FY2022 WSMP Opt In Out Survey'!$A$2:$D$145,4,FALSE)</f>
        <v>Opt-out</v>
      </c>
      <c r="D143" s="70">
        <f t="shared" si="37"/>
        <v>0</v>
      </c>
      <c r="E143" s="70">
        <f t="shared" si="38"/>
        <v>0</v>
      </c>
      <c r="F143" s="70">
        <f t="shared" si="39"/>
        <v>0</v>
      </c>
      <c r="G143" s="70">
        <f t="shared" si="40"/>
        <v>0</v>
      </c>
      <c r="H143" s="70">
        <f t="shared" si="43"/>
        <v>0</v>
      </c>
      <c r="I143" s="70">
        <f t="shared" si="41"/>
        <v>0</v>
      </c>
      <c r="J143" s="86">
        <f t="shared" si="42"/>
        <v>0</v>
      </c>
      <c r="K143" s="31">
        <f t="shared" si="44"/>
        <v>0</v>
      </c>
      <c r="XEM143" s="38"/>
    </row>
    <row r="144" spans="1:11 16367:16367" s="3" customFormat="1" x14ac:dyDescent="0.3">
      <c r="A144" s="120">
        <v>3619</v>
      </c>
      <c r="B144" s="25" t="s">
        <v>92</v>
      </c>
      <c r="C144" s="47" t="str">
        <f>VLOOKUP(A144,'FY2022 WSMP Opt In Out Survey'!$A$2:$D$145,4,FALSE)</f>
        <v>Opt-in</v>
      </c>
      <c r="D144" s="70">
        <f t="shared" si="37"/>
        <v>318</v>
      </c>
      <c r="E144" s="70">
        <f t="shared" si="38"/>
        <v>7</v>
      </c>
      <c r="F144" s="70">
        <f t="shared" si="39"/>
        <v>11</v>
      </c>
      <c r="G144" s="70">
        <f t="shared" si="40"/>
        <v>18</v>
      </c>
      <c r="H144" s="70">
        <f t="shared" si="43"/>
        <v>9</v>
      </c>
      <c r="I144" s="70">
        <f t="shared" si="41"/>
        <v>327</v>
      </c>
      <c r="J144" s="86">
        <f t="shared" si="42"/>
        <v>7.4813309905556779E-4</v>
      </c>
      <c r="K144" s="31">
        <f t="shared" si="44"/>
        <v>2057</v>
      </c>
      <c r="XEM144" s="38"/>
    </row>
    <row r="145" spans="1:11 16367:16381" s="3" customFormat="1" x14ac:dyDescent="0.3">
      <c r="A145" s="120">
        <v>3616</v>
      </c>
      <c r="B145" s="25" t="s">
        <v>93</v>
      </c>
      <c r="C145" s="47" t="str">
        <f>VLOOKUP(A145,'FY2022 WSMP Opt In Out Survey'!$A$2:$D$145,4,FALSE)</f>
        <v>Opt-in</v>
      </c>
      <c r="D145" s="70">
        <f t="shared" si="37"/>
        <v>779</v>
      </c>
      <c r="E145" s="70">
        <f t="shared" si="38"/>
        <v>45</v>
      </c>
      <c r="F145" s="70">
        <f t="shared" si="39"/>
        <v>143</v>
      </c>
      <c r="G145" s="70">
        <f t="shared" si="40"/>
        <v>188</v>
      </c>
      <c r="H145" s="70">
        <f t="shared" si="43"/>
        <v>94</v>
      </c>
      <c r="I145" s="70">
        <f t="shared" si="41"/>
        <v>873</v>
      </c>
      <c r="J145" s="86">
        <f t="shared" si="42"/>
        <v>1.9973094662859652E-3</v>
      </c>
      <c r="K145" s="31">
        <f t="shared" si="44"/>
        <v>5492</v>
      </c>
      <c r="XEM145" s="38"/>
    </row>
    <row r="146" spans="1:11 16367:16381" s="3" customFormat="1" x14ac:dyDescent="0.3">
      <c r="A146" s="120">
        <v>3618</v>
      </c>
      <c r="B146" s="25" t="s">
        <v>94</v>
      </c>
      <c r="C146" s="47" t="str">
        <f>VLOOKUP(A146,'FY2022 WSMP Opt In Out Survey'!$A$2:$D$145,4,FALSE)</f>
        <v>Opt-out</v>
      </c>
      <c r="D146" s="70">
        <f t="shared" si="37"/>
        <v>0</v>
      </c>
      <c r="E146" s="70">
        <f t="shared" si="38"/>
        <v>0</v>
      </c>
      <c r="F146" s="70">
        <f t="shared" si="39"/>
        <v>0</v>
      </c>
      <c r="G146" s="70">
        <f t="shared" si="40"/>
        <v>0</v>
      </c>
      <c r="H146" s="70">
        <f t="shared" si="43"/>
        <v>0</v>
      </c>
      <c r="I146" s="70">
        <f t="shared" si="41"/>
        <v>0</v>
      </c>
      <c r="J146" s="86">
        <f t="shared" si="42"/>
        <v>0</v>
      </c>
      <c r="K146" s="31">
        <f t="shared" si="44"/>
        <v>0</v>
      </c>
      <c r="XEM146" s="38"/>
    </row>
    <row r="147" spans="1:11 16367:16381" s="3" customFormat="1" x14ac:dyDescent="0.3">
      <c r="A147" s="120">
        <v>3620</v>
      </c>
      <c r="B147" s="25" t="s">
        <v>267</v>
      </c>
      <c r="C147" s="47" t="str">
        <f>VLOOKUP(A147,'FY2022 WSMP Opt In Out Survey'!$A$2:$D$145,4,FALSE)</f>
        <v>Opt-out</v>
      </c>
      <c r="D147" s="70">
        <f t="shared" si="37"/>
        <v>0</v>
      </c>
      <c r="E147" s="70">
        <f t="shared" si="38"/>
        <v>0</v>
      </c>
      <c r="F147" s="70">
        <f t="shared" si="39"/>
        <v>0</v>
      </c>
      <c r="G147" s="70">
        <f t="shared" si="40"/>
        <v>0</v>
      </c>
      <c r="H147" s="70">
        <f t="shared" si="43"/>
        <v>0</v>
      </c>
      <c r="I147" s="70">
        <f t="shared" si="41"/>
        <v>0</v>
      </c>
      <c r="J147" s="86">
        <f t="shared" si="42"/>
        <v>0</v>
      </c>
      <c r="K147" s="31">
        <f t="shared" si="44"/>
        <v>0</v>
      </c>
      <c r="XEM147" s="38"/>
      <c r="XEN147" s="38"/>
      <c r="XEO147" s="38"/>
      <c r="XEP147" s="38"/>
      <c r="XEQ147" s="38"/>
      <c r="XER147" s="38"/>
      <c r="XES147" s="38"/>
      <c r="XET147" s="38"/>
      <c r="XEU147" s="38"/>
      <c r="XEV147" s="38"/>
      <c r="XEW147" s="38"/>
      <c r="XEX147" s="38"/>
      <c r="XEY147" s="38"/>
      <c r="XEZ147" s="38"/>
      <c r="XFA147" s="38"/>
    </row>
    <row r="148" spans="1:11 16367:16381" s="3" customFormat="1" x14ac:dyDescent="0.3">
      <c r="A148" s="120">
        <v>3621</v>
      </c>
      <c r="B148" s="25" t="s">
        <v>95</v>
      </c>
      <c r="C148" s="47" t="str">
        <f>VLOOKUP(A148,'FY2022 WSMP Opt In Out Survey'!$A$2:$D$145,4,FALSE)</f>
        <v>Opt-in</v>
      </c>
      <c r="D148" s="70">
        <f t="shared" si="37"/>
        <v>1725</v>
      </c>
      <c r="E148" s="70">
        <f t="shared" si="38"/>
        <v>250</v>
      </c>
      <c r="F148" s="70">
        <f t="shared" si="39"/>
        <v>54</v>
      </c>
      <c r="G148" s="70">
        <f t="shared" si="40"/>
        <v>304</v>
      </c>
      <c r="H148" s="70">
        <f t="shared" si="43"/>
        <v>152</v>
      </c>
      <c r="I148" s="70">
        <f t="shared" si="41"/>
        <v>1877</v>
      </c>
      <c r="J148" s="86">
        <f t="shared" si="42"/>
        <v>4.2943297459550481E-3</v>
      </c>
      <c r="K148" s="31">
        <f t="shared" si="44"/>
        <v>11809</v>
      </c>
      <c r="XEM148" s="38"/>
      <c r="XEN148" s="38"/>
      <c r="XEO148" s="38"/>
      <c r="XEP148" s="38"/>
      <c r="XEQ148" s="38"/>
      <c r="XER148" s="38"/>
      <c r="XES148" s="38"/>
      <c r="XET148" s="38"/>
      <c r="XEU148" s="38"/>
      <c r="XEV148" s="38"/>
      <c r="XEW148" s="38"/>
      <c r="XEX148" s="38"/>
      <c r="XEY148" s="38"/>
      <c r="XEZ148" s="38"/>
      <c r="XFA148" s="38"/>
    </row>
    <row r="149" spans="1:11 16367:16381" s="3" customFormat="1" x14ac:dyDescent="0.3">
      <c r="A149" s="120">
        <v>3623</v>
      </c>
      <c r="B149" s="25" t="s">
        <v>464</v>
      </c>
      <c r="C149" s="47" t="str">
        <f>VLOOKUP(A149,'FY2022 WSMP Opt In Out Survey'!$A$2:$D$145,4,FALSE)</f>
        <v>Opt-in</v>
      </c>
      <c r="D149" s="70">
        <f t="shared" si="37"/>
        <v>1880</v>
      </c>
      <c r="E149" s="70">
        <f t="shared" si="38"/>
        <v>118</v>
      </c>
      <c r="F149" s="70">
        <f t="shared" si="39"/>
        <v>30</v>
      </c>
      <c r="G149" s="70">
        <f t="shared" si="40"/>
        <v>148</v>
      </c>
      <c r="H149" s="70">
        <f t="shared" si="43"/>
        <v>74</v>
      </c>
      <c r="I149" s="70">
        <f t="shared" si="41"/>
        <v>1954</v>
      </c>
      <c r="J149" s="86">
        <f t="shared" si="42"/>
        <v>4.4704956438977967E-3</v>
      </c>
      <c r="K149" s="31">
        <f t="shared" si="44"/>
        <v>12293</v>
      </c>
      <c r="XEM149" s="38"/>
      <c r="XEN149" s="38"/>
      <c r="XEO149" s="38"/>
      <c r="XEP149" s="38"/>
      <c r="XEQ149" s="38"/>
      <c r="XER149" s="38"/>
      <c r="XES149" s="38"/>
      <c r="XET149" s="38"/>
      <c r="XEU149" s="38"/>
      <c r="XEV149" s="38"/>
      <c r="XEW149" s="38"/>
      <c r="XEX149" s="38"/>
      <c r="XEY149" s="38"/>
      <c r="XEZ149" s="38"/>
      <c r="XFA149" s="38"/>
    </row>
    <row r="150" spans="1:11 16367:16381" s="3" customFormat="1" x14ac:dyDescent="0.3">
      <c r="A150" s="120">
        <v>3635</v>
      </c>
      <c r="B150" s="25" t="s">
        <v>273</v>
      </c>
      <c r="C150" s="47" t="str">
        <f>VLOOKUP(A150,'FY2022 WSMP Opt In Out Survey'!$A$2:$D$145,4,FALSE)</f>
        <v>Opt-out</v>
      </c>
      <c r="D150" s="70">
        <f t="shared" si="37"/>
        <v>0</v>
      </c>
      <c r="E150" s="70">
        <f t="shared" si="38"/>
        <v>0</v>
      </c>
      <c r="F150" s="70">
        <f t="shared" si="39"/>
        <v>0</v>
      </c>
      <c r="G150" s="70">
        <f t="shared" si="40"/>
        <v>0</v>
      </c>
      <c r="H150" s="70">
        <f t="shared" si="43"/>
        <v>0</v>
      </c>
      <c r="I150" s="70">
        <f t="shared" si="41"/>
        <v>0</v>
      </c>
      <c r="J150" s="86">
        <f t="shared" si="42"/>
        <v>0</v>
      </c>
      <c r="K150" s="31">
        <f t="shared" si="44"/>
        <v>0</v>
      </c>
      <c r="XEM150" s="38"/>
      <c r="XEN150" s="38"/>
      <c r="XEO150" s="38"/>
      <c r="XEP150" s="38"/>
      <c r="XEQ150" s="38"/>
      <c r="XER150" s="38"/>
      <c r="XES150" s="38"/>
      <c r="XET150" s="38"/>
      <c r="XEU150" s="38"/>
      <c r="XEV150" s="38"/>
      <c r="XEW150" s="38"/>
      <c r="XEX150" s="38"/>
      <c r="XEY150" s="38"/>
      <c r="XEZ150" s="38"/>
      <c r="XFA150" s="38"/>
    </row>
    <row r="151" spans="1:11 16367:16381" s="3" customFormat="1" ht="15" x14ac:dyDescent="0.3">
      <c r="A151" s="120">
        <v>3636</v>
      </c>
      <c r="B151" s="55" t="s">
        <v>268</v>
      </c>
      <c r="C151" s="47" t="str">
        <f>VLOOKUP(A151,'FY2022 WSMP Opt In Out Survey'!$A$2:$D$145,4,FALSE)</f>
        <v>Opt-in</v>
      </c>
      <c r="D151" s="70">
        <f t="shared" si="37"/>
        <v>1770</v>
      </c>
      <c r="E151" s="70">
        <f t="shared" si="38"/>
        <v>30</v>
      </c>
      <c r="F151" s="70">
        <f t="shared" si="39"/>
        <v>42</v>
      </c>
      <c r="G151" s="70">
        <f t="shared" si="40"/>
        <v>72</v>
      </c>
      <c r="H151" s="70">
        <f t="shared" si="43"/>
        <v>36</v>
      </c>
      <c r="I151" s="70">
        <f t="shared" si="41"/>
        <v>1806</v>
      </c>
      <c r="J151" s="86">
        <f t="shared" si="42"/>
        <v>4.131891060839007E-3</v>
      </c>
      <c r="K151" s="31">
        <f t="shared" si="44"/>
        <v>11362</v>
      </c>
      <c r="XEM151" s="38"/>
      <c r="XEN151" s="38"/>
      <c r="XEO151" s="38"/>
      <c r="XEP151" s="38"/>
      <c r="XEQ151" s="38"/>
      <c r="XER151" s="38"/>
      <c r="XES151" s="38"/>
      <c r="XET151" s="38"/>
      <c r="XEU151" s="38"/>
      <c r="XEV151" s="38"/>
      <c r="XEW151" s="38"/>
      <c r="XEX151" s="38"/>
      <c r="XEY151" s="38"/>
      <c r="XEZ151" s="38"/>
      <c r="XFA151" s="38"/>
    </row>
    <row r="152" spans="1:11 16367:16381" s="3" customFormat="1" x14ac:dyDescent="0.3">
      <c r="A152" s="120">
        <v>3638</v>
      </c>
      <c r="B152" s="25" t="s">
        <v>102</v>
      </c>
      <c r="C152" s="47" t="str">
        <f>VLOOKUP(A152,'FY2022 WSMP Opt In Out Survey'!$A$2:$D$145,4,FALSE)</f>
        <v>Opt-in</v>
      </c>
      <c r="D152" s="70">
        <f t="shared" si="37"/>
        <v>750</v>
      </c>
      <c r="E152" s="70">
        <f t="shared" si="38"/>
        <v>5</v>
      </c>
      <c r="F152" s="70">
        <f t="shared" si="39"/>
        <v>6</v>
      </c>
      <c r="G152" s="70">
        <f>E152+F152</f>
        <v>11</v>
      </c>
      <c r="H152" s="70">
        <f t="shared" si="43"/>
        <v>6</v>
      </c>
      <c r="I152" s="70">
        <f>D152+H152</f>
        <v>756</v>
      </c>
      <c r="J152" s="86">
        <f t="shared" si="42"/>
        <v>1.7296288161651658E-3</v>
      </c>
      <c r="K152" s="31">
        <f t="shared" si="44"/>
        <v>4756</v>
      </c>
      <c r="XEM152" s="38"/>
      <c r="XEN152" s="38"/>
      <c r="XEO152" s="38"/>
      <c r="XEP152" s="38"/>
      <c r="XEQ152" s="38"/>
      <c r="XER152" s="38"/>
      <c r="XES152" s="38"/>
      <c r="XET152" s="38"/>
      <c r="XEU152" s="38"/>
      <c r="XEV152" s="38"/>
      <c r="XEW152" s="38"/>
      <c r="XEX152" s="38"/>
      <c r="XEY152" s="38"/>
      <c r="XEZ152" s="38"/>
      <c r="XFA152" s="38"/>
    </row>
    <row r="153" spans="1:11 16367:16381" s="3" customFormat="1" x14ac:dyDescent="0.3">
      <c r="A153" s="120">
        <v>3641</v>
      </c>
      <c r="B153" s="25" t="s">
        <v>97</v>
      </c>
      <c r="C153" s="47" t="str">
        <f>VLOOKUP(A153,'FY2022 WSMP Opt In Out Survey'!$A$2:$D$145,4,FALSE)</f>
        <v>Opt-in</v>
      </c>
      <c r="D153" s="70">
        <f t="shared" si="37"/>
        <v>883</v>
      </c>
      <c r="E153" s="70">
        <f t="shared" si="38"/>
        <v>12</v>
      </c>
      <c r="F153" s="70">
        <f t="shared" si="39"/>
        <v>5</v>
      </c>
      <c r="G153" s="70">
        <f t="shared" si="40"/>
        <v>17</v>
      </c>
      <c r="H153" s="70">
        <f t="shared" si="43"/>
        <v>9</v>
      </c>
      <c r="I153" s="70">
        <f t="shared" si="41"/>
        <v>892</v>
      </c>
      <c r="J153" s="86">
        <f t="shared" si="42"/>
        <v>2.0407789735705398E-3</v>
      </c>
      <c r="K153" s="31">
        <f t="shared" si="44"/>
        <v>5612</v>
      </c>
      <c r="XEM153" s="38"/>
      <c r="XEN153" s="38"/>
      <c r="XEO153" s="38"/>
      <c r="XEP153" s="38"/>
      <c r="XEQ153" s="38"/>
      <c r="XER153" s="38"/>
      <c r="XES153" s="38"/>
      <c r="XET153" s="38"/>
      <c r="XEU153" s="38"/>
      <c r="XEV153" s="38"/>
      <c r="XEW153" s="38"/>
      <c r="XEX153" s="38"/>
      <c r="XEY153" s="38"/>
      <c r="XEZ153" s="38"/>
      <c r="XFA153" s="38"/>
    </row>
    <row r="154" spans="1:11 16367:16381" s="3" customFormat="1" x14ac:dyDescent="0.3">
      <c r="A154" s="120">
        <v>3645</v>
      </c>
      <c r="B154" s="25" t="s">
        <v>98</v>
      </c>
      <c r="C154" s="47" t="str">
        <f>VLOOKUP(A154,'FY2022 WSMP Opt In Out Survey'!$A$2:$D$145,4,FALSE)</f>
        <v>Opt-in</v>
      </c>
      <c r="D154" s="70">
        <f t="shared" si="37"/>
        <v>1013</v>
      </c>
      <c r="E154" s="70">
        <f t="shared" si="38"/>
        <v>94</v>
      </c>
      <c r="F154" s="70">
        <f t="shared" si="39"/>
        <v>227</v>
      </c>
      <c r="G154" s="70">
        <f t="shared" si="40"/>
        <v>321</v>
      </c>
      <c r="H154" s="70">
        <f t="shared" si="43"/>
        <v>161</v>
      </c>
      <c r="I154" s="70">
        <f t="shared" si="41"/>
        <v>1174</v>
      </c>
      <c r="J154" s="86">
        <f t="shared" si="42"/>
        <v>2.6859579764257997E-3</v>
      </c>
      <c r="K154" s="31">
        <f t="shared" si="44"/>
        <v>7386</v>
      </c>
      <c r="XEM154" s="38"/>
      <c r="XEN154" s="38"/>
      <c r="XEO154" s="38"/>
      <c r="XEP154" s="38"/>
      <c r="XEQ154" s="38"/>
      <c r="XER154" s="38"/>
      <c r="XES154" s="38"/>
      <c r="XET154" s="38"/>
      <c r="XEU154" s="38"/>
      <c r="XEV154" s="38"/>
      <c r="XEW154" s="38"/>
      <c r="XEX154" s="38"/>
      <c r="XEY154" s="38"/>
      <c r="XEZ154" s="38"/>
      <c r="XFA154" s="38"/>
    </row>
    <row r="155" spans="1:11 16367:16381" s="43" customFormat="1" x14ac:dyDescent="0.3">
      <c r="A155" s="120">
        <v>3647</v>
      </c>
      <c r="B155" s="54" t="s">
        <v>269</v>
      </c>
      <c r="C155" s="47" t="str">
        <f>VLOOKUP(A155,'FY2022 WSMP Opt In Out Survey'!$A$2:$D$145,4,FALSE)</f>
        <v>Opt-out</v>
      </c>
      <c r="D155" s="70">
        <f t="shared" si="37"/>
        <v>0</v>
      </c>
      <c r="E155" s="70">
        <f t="shared" si="38"/>
        <v>0</v>
      </c>
      <c r="F155" s="70">
        <f t="shared" si="39"/>
        <v>0</v>
      </c>
      <c r="G155" s="70">
        <f t="shared" si="40"/>
        <v>0</v>
      </c>
      <c r="H155" s="70">
        <f t="shared" si="43"/>
        <v>0</v>
      </c>
      <c r="I155" s="70">
        <f t="shared" si="41"/>
        <v>0</v>
      </c>
      <c r="J155" s="86">
        <f t="shared" si="42"/>
        <v>0</v>
      </c>
      <c r="K155" s="31">
        <f t="shared" si="44"/>
        <v>0</v>
      </c>
      <c r="XEM155" s="42"/>
      <c r="XEN155" s="42"/>
      <c r="XEO155" s="42"/>
      <c r="XEP155" s="42"/>
      <c r="XEQ155" s="42"/>
      <c r="XER155" s="42"/>
      <c r="XES155" s="42"/>
      <c r="XET155" s="42"/>
      <c r="XEU155" s="42"/>
      <c r="XEV155" s="42"/>
      <c r="XEW155" s="42"/>
      <c r="XEX155" s="42"/>
      <c r="XEY155" s="42"/>
      <c r="XEZ155" s="42"/>
      <c r="XFA155" s="42"/>
    </row>
    <row r="156" spans="1:11 16367:16381" s="43" customFormat="1" x14ac:dyDescent="0.3">
      <c r="A156" s="120">
        <v>3651</v>
      </c>
      <c r="B156" s="54" t="s">
        <v>270</v>
      </c>
      <c r="C156" s="47" t="str">
        <f>VLOOKUP(A156,'FY2022 WSMP Opt In Out Survey'!$A$2:$D$145,4,FALSE)</f>
        <v>Opt-out</v>
      </c>
      <c r="D156" s="70">
        <f t="shared" si="37"/>
        <v>0</v>
      </c>
      <c r="E156" s="70">
        <f t="shared" si="38"/>
        <v>0</v>
      </c>
      <c r="F156" s="70">
        <f t="shared" si="39"/>
        <v>0</v>
      </c>
      <c r="G156" s="70">
        <f t="shared" si="40"/>
        <v>0</v>
      </c>
      <c r="H156" s="70">
        <f t="shared" si="43"/>
        <v>0</v>
      </c>
      <c r="I156" s="70">
        <f t="shared" si="41"/>
        <v>0</v>
      </c>
      <c r="J156" s="86">
        <f t="shared" si="42"/>
        <v>0</v>
      </c>
      <c r="K156" s="31">
        <f t="shared" si="44"/>
        <v>0</v>
      </c>
      <c r="XEM156" s="42"/>
      <c r="XEN156" s="42"/>
      <c r="XEO156" s="42"/>
      <c r="XEP156" s="42"/>
      <c r="XEQ156" s="42"/>
      <c r="XER156" s="42"/>
      <c r="XES156" s="42"/>
      <c r="XET156" s="42"/>
      <c r="XEU156" s="42"/>
      <c r="XEV156" s="42"/>
      <c r="XEW156" s="42"/>
      <c r="XEX156" s="42"/>
      <c r="XEY156" s="42"/>
      <c r="XEZ156" s="42"/>
      <c r="XFA156" s="42"/>
    </row>
    <row r="157" spans="1:11 16367:16381" s="3" customFormat="1" x14ac:dyDescent="0.3">
      <c r="A157" s="120">
        <v>3588</v>
      </c>
      <c r="B157" s="25" t="s">
        <v>99</v>
      </c>
      <c r="C157" s="47" t="str">
        <f>VLOOKUP(A157,'FY2022 WSMP Opt In Out Survey'!$A$2:$D$145,4,FALSE)</f>
        <v>Opt-out</v>
      </c>
      <c r="D157" s="70">
        <f t="shared" si="37"/>
        <v>0</v>
      </c>
      <c r="E157" s="70">
        <f t="shared" si="38"/>
        <v>0</v>
      </c>
      <c r="F157" s="70">
        <f t="shared" si="39"/>
        <v>0</v>
      </c>
      <c r="G157" s="70">
        <f t="shared" si="40"/>
        <v>0</v>
      </c>
      <c r="H157" s="70">
        <f t="shared" si="43"/>
        <v>0</v>
      </c>
      <c r="I157" s="70">
        <f t="shared" si="41"/>
        <v>0</v>
      </c>
      <c r="J157" s="86">
        <f t="shared" si="42"/>
        <v>0</v>
      </c>
      <c r="K157" s="31">
        <f t="shared" si="44"/>
        <v>0</v>
      </c>
      <c r="XEM157" s="38"/>
      <c r="XEN157" s="38"/>
      <c r="XEO157" s="38"/>
      <c r="XEP157" s="38"/>
      <c r="XEQ157" s="38"/>
      <c r="XER157" s="38"/>
      <c r="XES157" s="38"/>
      <c r="XET157" s="38"/>
      <c r="XEU157" s="38"/>
      <c r="XEV157" s="38"/>
      <c r="XEW157" s="38"/>
      <c r="XEX157" s="38"/>
      <c r="XEY157" s="38"/>
      <c r="XEZ157" s="38"/>
      <c r="XFA157" s="38"/>
    </row>
    <row r="158" spans="1:11 16367:16381" s="3" customFormat="1" x14ac:dyDescent="0.3">
      <c r="A158" s="120">
        <v>3654</v>
      </c>
      <c r="B158" s="25" t="s">
        <v>100</v>
      </c>
      <c r="C158" s="47" t="str">
        <f>VLOOKUP(A158,'FY2022 WSMP Opt In Out Survey'!$A$2:$D$145,4,FALSE)</f>
        <v>Opt-out</v>
      </c>
      <c r="D158" s="70">
        <f t="shared" si="37"/>
        <v>0</v>
      </c>
      <c r="E158" s="70">
        <f t="shared" si="38"/>
        <v>0</v>
      </c>
      <c r="F158" s="70">
        <f t="shared" si="39"/>
        <v>0</v>
      </c>
      <c r="G158" s="70">
        <f>E158+F158</f>
        <v>0</v>
      </c>
      <c r="H158" s="70">
        <f t="shared" si="43"/>
        <v>0</v>
      </c>
      <c r="I158" s="70">
        <f t="shared" si="41"/>
        <v>0</v>
      </c>
      <c r="J158" s="86">
        <f t="shared" si="42"/>
        <v>0</v>
      </c>
      <c r="K158" s="31">
        <f t="shared" si="44"/>
        <v>0</v>
      </c>
      <c r="XEM158" s="38"/>
      <c r="XEN158" s="38"/>
      <c r="XEO158" s="38"/>
      <c r="XEP158" s="38"/>
      <c r="XEQ158" s="38"/>
      <c r="XER158" s="38"/>
      <c r="XES158" s="38"/>
      <c r="XET158" s="38"/>
      <c r="XEU158" s="38"/>
      <c r="XEV158" s="38"/>
      <c r="XEW158" s="38"/>
      <c r="XEX158" s="38"/>
      <c r="XEY158" s="38"/>
      <c r="XEZ158" s="38"/>
      <c r="XFA158" s="38"/>
    </row>
    <row r="159" spans="1:11 16367:16381" s="3" customFormat="1" x14ac:dyDescent="0.3">
      <c r="A159" s="120">
        <v>3578</v>
      </c>
      <c r="B159" s="51" t="s">
        <v>271</v>
      </c>
      <c r="C159" s="47" t="str">
        <f>VLOOKUP(A159,'FY2022 WSMP Opt In Out Survey'!$A$2:$D$145,4,FALSE)</f>
        <v>Opt-out</v>
      </c>
      <c r="D159" s="70">
        <f t="shared" si="37"/>
        <v>0</v>
      </c>
      <c r="E159" s="70">
        <f t="shared" si="38"/>
        <v>0</v>
      </c>
      <c r="F159" s="70">
        <f t="shared" si="39"/>
        <v>0</v>
      </c>
      <c r="G159" s="70">
        <f t="shared" ref="G159:G161" si="45">E159+F159</f>
        <v>0</v>
      </c>
      <c r="H159" s="70">
        <f t="shared" si="43"/>
        <v>0</v>
      </c>
      <c r="I159" s="70">
        <f t="shared" si="41"/>
        <v>0</v>
      </c>
      <c r="J159" s="86">
        <f t="shared" si="42"/>
        <v>0</v>
      </c>
      <c r="K159" s="31">
        <f t="shared" si="44"/>
        <v>0</v>
      </c>
      <c r="XEM159" s="38"/>
      <c r="XEN159" s="38"/>
      <c r="XEO159" s="38"/>
      <c r="XEP159" s="38"/>
      <c r="XEQ159" s="38"/>
      <c r="XER159" s="38"/>
      <c r="XES159" s="38"/>
      <c r="XET159" s="38"/>
      <c r="XEU159" s="38"/>
      <c r="XEV159" s="38"/>
      <c r="XEW159" s="38"/>
      <c r="XEX159" s="38"/>
      <c r="XEY159" s="38"/>
      <c r="XEZ159" s="38"/>
      <c r="XFA159" s="38"/>
    </row>
    <row r="160" spans="1:11 16367:16381" s="3" customFormat="1" x14ac:dyDescent="0.3">
      <c r="A160" s="120">
        <v>3663</v>
      </c>
      <c r="B160" s="51" t="s">
        <v>272</v>
      </c>
      <c r="C160" s="47" t="str">
        <f>VLOOKUP(A160,'FY2022 WSMP Opt In Out Survey'!$A$2:$D$145,4,FALSE)</f>
        <v>Opt-out</v>
      </c>
      <c r="D160" s="70">
        <f t="shared" si="37"/>
        <v>0</v>
      </c>
      <c r="E160" s="70">
        <f t="shared" si="38"/>
        <v>0</v>
      </c>
      <c r="F160" s="70">
        <f t="shared" si="39"/>
        <v>0</v>
      </c>
      <c r="G160" s="70">
        <f t="shared" si="45"/>
        <v>0</v>
      </c>
      <c r="H160" s="70">
        <f t="shared" si="43"/>
        <v>0</v>
      </c>
      <c r="I160" s="70">
        <f t="shared" si="41"/>
        <v>0</v>
      </c>
      <c r="J160" s="86">
        <f t="shared" si="42"/>
        <v>0</v>
      </c>
      <c r="K160" s="31">
        <f t="shared" si="44"/>
        <v>0</v>
      </c>
      <c r="XEM160" s="38"/>
      <c r="XEN160" s="38"/>
      <c r="XEO160" s="38"/>
      <c r="XEP160" s="38"/>
      <c r="XEQ160" s="38"/>
      <c r="XER160" s="38"/>
      <c r="XES160" s="38"/>
      <c r="XET160" s="38"/>
      <c r="XEU160" s="38"/>
      <c r="XEV160" s="38"/>
      <c r="XEW160" s="38"/>
      <c r="XEX160" s="38"/>
      <c r="XEY160" s="38"/>
      <c r="XEZ160" s="38"/>
      <c r="XFA160" s="38"/>
    </row>
    <row r="161" spans="1:11" s="38" customFormat="1" ht="14.5" thickBot="1" x14ac:dyDescent="0.35">
      <c r="A161" s="121">
        <v>3669</v>
      </c>
      <c r="B161" s="41" t="s">
        <v>101</v>
      </c>
      <c r="C161" s="49" t="str">
        <f>VLOOKUP(A161,'FY2022 WSMP Opt In Out Survey'!$A$2:$D$145,4,FALSE)</f>
        <v>Opt-out</v>
      </c>
      <c r="D161" s="69">
        <f t="shared" si="37"/>
        <v>0</v>
      </c>
      <c r="E161" s="69">
        <f t="shared" si="38"/>
        <v>0</v>
      </c>
      <c r="F161" s="69">
        <f t="shared" si="39"/>
        <v>0</v>
      </c>
      <c r="G161" s="73">
        <f t="shared" si="45"/>
        <v>0</v>
      </c>
      <c r="H161" s="73">
        <f t="shared" si="43"/>
        <v>0</v>
      </c>
      <c r="I161" s="73">
        <f t="shared" si="41"/>
        <v>0</v>
      </c>
      <c r="J161" s="91">
        <f t="shared" si="42"/>
        <v>0</v>
      </c>
      <c r="K161" s="24">
        <f t="shared" si="44"/>
        <v>0</v>
      </c>
    </row>
    <row r="162" spans="1:11" ht="14.5" thickTop="1" x14ac:dyDescent="0.3">
      <c r="A162" s="36"/>
      <c r="B162" s="37"/>
      <c r="C162" s="37"/>
      <c r="D162" s="75">
        <f t="shared" ref="D162:J162" si="46">SUM(D124:D161)</f>
        <v>14415</v>
      </c>
      <c r="E162" s="75">
        <f t="shared" si="46"/>
        <v>799</v>
      </c>
      <c r="F162" s="75">
        <f t="shared" si="46"/>
        <v>761</v>
      </c>
      <c r="G162" s="75">
        <f t="shared" si="46"/>
        <v>1560</v>
      </c>
      <c r="H162" s="75">
        <f t="shared" si="46"/>
        <v>783</v>
      </c>
      <c r="I162" s="75">
        <f>SUM(I124:I161)</f>
        <v>15198</v>
      </c>
      <c r="J162" s="92">
        <f t="shared" si="46"/>
        <v>3.4771030090050517E-2</v>
      </c>
      <c r="K162" s="34">
        <f>SUM(K124:K161)</f>
        <v>95614</v>
      </c>
    </row>
    <row r="163" spans="1:11" ht="15" customHeight="1" x14ac:dyDescent="0.3">
      <c r="A163" s="27" t="s">
        <v>103</v>
      </c>
      <c r="B163" s="28"/>
      <c r="C163" s="28"/>
      <c r="D163" s="72"/>
      <c r="E163" s="72"/>
      <c r="F163" s="72"/>
      <c r="G163" s="72"/>
      <c r="H163" s="72"/>
      <c r="I163" s="72"/>
      <c r="J163" s="72"/>
      <c r="K163" s="30"/>
    </row>
    <row r="164" spans="1:11" ht="14.5" thickBot="1" x14ac:dyDescent="0.35">
      <c r="A164" s="121">
        <v>23053</v>
      </c>
      <c r="B164" s="39" t="s">
        <v>104</v>
      </c>
      <c r="C164" s="49" t="str">
        <f>VLOOKUP(A164,'FY2022 WSMP Opt In Out Survey'!$A$2:$D$145,4,FALSE)</f>
        <v>Opt-out</v>
      </c>
      <c r="D164" s="69">
        <f>IF(IFERROR(SEARCH("In",$C164),0),VLOOKUP(A164,FY20Enrollment,5,FALSE),0)</f>
        <v>0</v>
      </c>
      <c r="E164" s="69">
        <f>IF(IFERROR(SEARCH("In",$C164),0),VLOOKUP(A164,FY20Enrollment,4,FALSE),0)</f>
        <v>0</v>
      </c>
      <c r="F164" s="69">
        <f>IF(IFERROR(SEARCH("In",$C164),0),VLOOKUP(A164,FY20Enrollment,3,FALSE),0)</f>
        <v>0</v>
      </c>
      <c r="G164" s="69">
        <f>E164+F164</f>
        <v>0</v>
      </c>
      <c r="H164" s="73">
        <f t="shared" ref="H164" si="47">ROUND(G164*0.5,0)</f>
        <v>0</v>
      </c>
      <c r="I164" s="73">
        <f>D164+H164</f>
        <v>0</v>
      </c>
      <c r="J164" s="91">
        <f>I164/$I$167</f>
        <v>0</v>
      </c>
      <c r="K164" s="33">
        <f>ROUNDDOWN($C$2*J164,0)</f>
        <v>0</v>
      </c>
    </row>
    <row r="165" spans="1:11" ht="14.5" thickTop="1" x14ac:dyDescent="0.3">
      <c r="A165" s="26"/>
      <c r="B165" s="25"/>
      <c r="C165" s="25"/>
      <c r="D165" s="75">
        <f>SUM(D164:D164)</f>
        <v>0</v>
      </c>
      <c r="E165" s="75">
        <f>SUM(E164:E164)</f>
        <v>0</v>
      </c>
      <c r="F165" s="75">
        <f>SUM(F164:F164)</f>
        <v>0</v>
      </c>
      <c r="G165" s="75">
        <f>SUM(G164:G164)</f>
        <v>0</v>
      </c>
      <c r="H165" s="75">
        <f t="shared" ref="H165:I165" si="48">SUM(H164:H164)</f>
        <v>0</v>
      </c>
      <c r="I165" s="75">
        <f t="shared" si="48"/>
        <v>0</v>
      </c>
      <c r="J165" s="92">
        <f>SUM(J164:J164)</f>
        <v>0</v>
      </c>
      <c r="K165" s="34">
        <f>E165</f>
        <v>0</v>
      </c>
    </row>
    <row r="166" spans="1:11" x14ac:dyDescent="0.3">
      <c r="A166" s="9"/>
      <c r="B166" s="17"/>
      <c r="C166" s="17"/>
      <c r="D166" s="76"/>
      <c r="E166" s="76"/>
      <c r="F166" s="76"/>
      <c r="G166" s="76"/>
      <c r="H166" s="76"/>
      <c r="I166" s="76"/>
      <c r="J166" s="76"/>
      <c r="K166" s="4"/>
    </row>
    <row r="167" spans="1:11" ht="15.75" customHeight="1" thickBot="1" x14ac:dyDescent="0.35">
      <c r="A167" s="171" t="s">
        <v>106</v>
      </c>
      <c r="B167" s="172"/>
      <c r="C167" s="46"/>
      <c r="D167" s="77">
        <f>SUM(D7:D165)/2</f>
        <v>361848</v>
      </c>
      <c r="E167" s="77">
        <f t="shared" ref="E167:J167" si="49">SUM(E7:E165)/2</f>
        <v>72472</v>
      </c>
      <c r="F167" s="77">
        <f t="shared" si="49"/>
        <v>77979</v>
      </c>
      <c r="G167" s="77">
        <f t="shared" si="49"/>
        <v>150451</v>
      </c>
      <c r="H167" s="77">
        <f t="shared" si="49"/>
        <v>75240</v>
      </c>
      <c r="I167" s="77">
        <f>SUM(I7:I165)/2</f>
        <v>437088</v>
      </c>
      <c r="J167" s="98">
        <f t="shared" si="49"/>
        <v>1</v>
      </c>
      <c r="K167" s="16">
        <f>SUM(K7:K165)/2</f>
        <v>2749970</v>
      </c>
    </row>
    <row r="168" spans="1:11" ht="14.5" thickBot="1" x14ac:dyDescent="0.35">
      <c r="A168" s="10"/>
      <c r="B168" s="18"/>
      <c r="C168" s="18"/>
      <c r="D168" s="58"/>
      <c r="E168" s="58"/>
      <c r="F168" s="58"/>
      <c r="G168" s="58"/>
      <c r="H168" s="59"/>
      <c r="I168" s="59"/>
      <c r="J168" s="93"/>
    </row>
    <row r="169" spans="1:11" ht="27" customHeight="1" thickBot="1" x14ac:dyDescent="0.35">
      <c r="A169" s="11" t="s">
        <v>105</v>
      </c>
      <c r="B169" s="19"/>
      <c r="C169" s="19"/>
      <c r="D169" s="60"/>
      <c r="E169" s="60"/>
      <c r="F169" s="60"/>
      <c r="G169" s="60"/>
      <c r="H169" s="80"/>
      <c r="I169" s="80"/>
      <c r="J169" s="94"/>
    </row>
    <row r="170" spans="1:11" ht="14.5" thickBot="1" x14ac:dyDescent="0.35">
      <c r="A170" s="12"/>
      <c r="B170" s="20"/>
      <c r="C170" s="20"/>
      <c r="D170" s="61"/>
      <c r="E170" s="61"/>
      <c r="F170" s="58"/>
      <c r="G170" s="58"/>
      <c r="H170" s="59"/>
      <c r="I170" s="59"/>
      <c r="J170" s="93"/>
    </row>
    <row r="171" spans="1:11" s="7" customFormat="1" ht="14.25" customHeight="1" thickBot="1" x14ac:dyDescent="0.35">
      <c r="A171" s="174" t="s">
        <v>344</v>
      </c>
      <c r="B171" s="175"/>
      <c r="C171" s="66"/>
      <c r="D171" s="66"/>
      <c r="E171" s="66"/>
      <c r="F171" s="66"/>
      <c r="G171" s="66"/>
      <c r="H171" s="81"/>
      <c r="I171" s="81"/>
      <c r="J171" s="81"/>
      <c r="K171" s="67"/>
    </row>
    <row r="172" spans="1:11" s="7" customFormat="1" ht="15" customHeight="1" thickBot="1" x14ac:dyDescent="0.35">
      <c r="A172" s="66"/>
      <c r="B172" s="66"/>
      <c r="C172" s="66"/>
      <c r="D172" s="66"/>
      <c r="E172" s="66"/>
      <c r="F172" s="66"/>
      <c r="G172" s="66"/>
      <c r="H172" s="81"/>
      <c r="I172" s="81"/>
      <c r="J172" s="81"/>
      <c r="K172" s="67"/>
    </row>
    <row r="173" spans="1:11" x14ac:dyDescent="0.3">
      <c r="A173" s="168" t="s">
        <v>489</v>
      </c>
      <c r="B173" s="169"/>
      <c r="C173" s="169"/>
      <c r="D173" s="170"/>
      <c r="E173" s="125"/>
      <c r="F173" s="58"/>
      <c r="G173" s="58"/>
      <c r="H173" s="59"/>
      <c r="I173" s="59"/>
      <c r="J173" s="93"/>
    </row>
    <row r="174" spans="1:11" ht="14.5" thickBot="1" x14ac:dyDescent="0.35">
      <c r="A174" s="126"/>
      <c r="B174" s="127"/>
      <c r="C174" s="127"/>
      <c r="D174" s="128"/>
      <c r="E174" s="129"/>
      <c r="F174" s="58"/>
      <c r="G174" s="58"/>
      <c r="H174" s="59"/>
      <c r="I174" s="59"/>
      <c r="J174" s="95"/>
    </row>
    <row r="175" spans="1:11" x14ac:dyDescent="0.3">
      <c r="A175" s="12"/>
      <c r="B175" s="20"/>
      <c r="C175" s="20"/>
      <c r="D175" s="62"/>
      <c r="E175" s="62"/>
      <c r="F175" s="63"/>
      <c r="G175" s="63"/>
      <c r="H175" s="82"/>
      <c r="I175" s="82"/>
      <c r="J175" s="93"/>
    </row>
    <row r="176" spans="1:11" x14ac:dyDescent="0.3">
      <c r="A176" s="12"/>
      <c r="B176" s="20"/>
      <c r="C176" s="20"/>
      <c r="D176" s="61"/>
      <c r="E176" s="61"/>
      <c r="F176" s="58"/>
      <c r="G176" s="58"/>
      <c r="H176" s="59"/>
      <c r="I176" s="59"/>
      <c r="J176" s="93"/>
    </row>
    <row r="177" spans="1:10" x14ac:dyDescent="0.3">
      <c r="A177" s="13"/>
      <c r="B177" s="18"/>
      <c r="C177" s="18"/>
      <c r="D177" s="58"/>
      <c r="E177" s="58"/>
      <c r="F177" s="58"/>
      <c r="G177" s="58"/>
      <c r="H177" s="59"/>
      <c r="I177" s="59"/>
      <c r="J177" s="93"/>
    </row>
    <row r="178" spans="1:10" x14ac:dyDescent="0.3">
      <c r="A178" s="10"/>
      <c r="B178" s="18"/>
      <c r="C178" s="18"/>
      <c r="D178" s="58"/>
      <c r="E178" s="58"/>
      <c r="F178" s="58"/>
      <c r="G178" s="58"/>
      <c r="H178" s="59"/>
      <c r="I178" s="59"/>
      <c r="J178" s="93"/>
    </row>
    <row r="179" spans="1:10" x14ac:dyDescent="0.3">
      <c r="A179" s="10"/>
      <c r="B179" s="18"/>
      <c r="C179" s="18"/>
      <c r="D179" s="58"/>
      <c r="E179" s="58"/>
      <c r="F179" s="58"/>
      <c r="G179" s="58"/>
      <c r="H179" s="59"/>
      <c r="I179" s="59"/>
      <c r="J179" s="93"/>
    </row>
    <row r="180" spans="1:10" x14ac:dyDescent="0.3">
      <c r="A180" s="10"/>
      <c r="B180" s="18"/>
      <c r="C180" s="18"/>
      <c r="D180" s="58"/>
      <c r="E180" s="58"/>
      <c r="F180" s="58"/>
      <c r="G180" s="58"/>
      <c r="H180" s="59"/>
      <c r="I180" s="59"/>
      <c r="J180" s="93"/>
    </row>
    <row r="181" spans="1:10" x14ac:dyDescent="0.3">
      <c r="A181" s="10"/>
      <c r="B181" s="18"/>
      <c r="C181" s="18"/>
      <c r="D181" s="58"/>
      <c r="E181" s="58"/>
      <c r="F181" s="58"/>
      <c r="G181" s="58"/>
      <c r="H181" s="59"/>
      <c r="I181" s="59"/>
      <c r="J181" s="93"/>
    </row>
    <row r="182" spans="1:10" x14ac:dyDescent="0.3">
      <c r="A182" s="10"/>
      <c r="B182" s="18"/>
      <c r="C182" s="18"/>
      <c r="D182" s="58"/>
      <c r="E182" s="58"/>
      <c r="F182" s="58"/>
      <c r="G182" s="58"/>
      <c r="H182" s="59"/>
      <c r="I182" s="59"/>
      <c r="J182" s="93"/>
    </row>
    <row r="183" spans="1:10" x14ac:dyDescent="0.3">
      <c r="A183" s="10"/>
      <c r="B183" s="18"/>
      <c r="C183" s="18"/>
      <c r="D183" s="58"/>
      <c r="E183" s="58"/>
      <c r="F183" s="58"/>
      <c r="G183" s="58"/>
      <c r="H183" s="59"/>
      <c r="I183" s="59"/>
      <c r="J183" s="93"/>
    </row>
    <row r="184" spans="1:10" x14ac:dyDescent="0.3">
      <c r="A184" s="10"/>
      <c r="B184" s="18"/>
      <c r="C184" s="18"/>
      <c r="D184" s="58"/>
      <c r="E184" s="58"/>
      <c r="F184" s="58"/>
      <c r="G184" s="58"/>
      <c r="H184" s="59"/>
      <c r="I184" s="59"/>
      <c r="J184" s="93"/>
    </row>
    <row r="185" spans="1:10" x14ac:dyDescent="0.3">
      <c r="A185" s="10"/>
      <c r="B185" s="18"/>
      <c r="C185" s="18"/>
      <c r="D185" s="58"/>
      <c r="E185" s="58"/>
      <c r="F185" s="58"/>
      <c r="G185" s="58"/>
      <c r="H185" s="59"/>
      <c r="I185" s="59"/>
      <c r="J185" s="93"/>
    </row>
    <row r="186" spans="1:10" x14ac:dyDescent="0.3">
      <c r="A186" s="10"/>
      <c r="B186" s="18"/>
      <c r="C186" s="18"/>
      <c r="D186" s="58"/>
      <c r="E186" s="58"/>
      <c r="F186" s="58"/>
      <c r="G186" s="58"/>
      <c r="H186" s="59"/>
      <c r="I186" s="59"/>
      <c r="J186" s="93"/>
    </row>
    <row r="187" spans="1:10" x14ac:dyDescent="0.3">
      <c r="A187" s="10"/>
      <c r="B187" s="18"/>
      <c r="C187" s="18"/>
      <c r="D187" s="58"/>
      <c r="E187" s="58"/>
      <c r="F187" s="58"/>
      <c r="G187" s="58"/>
      <c r="H187" s="59"/>
      <c r="I187" s="59"/>
      <c r="J187" s="93"/>
    </row>
    <row r="188" spans="1:10" x14ac:dyDescent="0.3">
      <c r="A188" s="10"/>
      <c r="B188" s="18"/>
      <c r="C188" s="18"/>
      <c r="D188" s="58"/>
      <c r="E188" s="58"/>
      <c r="F188" s="58"/>
      <c r="G188" s="58"/>
      <c r="H188" s="59"/>
      <c r="I188" s="59"/>
      <c r="J188" s="93"/>
    </row>
    <row r="189" spans="1:10" x14ac:dyDescent="0.3">
      <c r="A189" s="10"/>
      <c r="B189" s="18"/>
      <c r="C189" s="18"/>
      <c r="D189" s="58"/>
      <c r="E189" s="58"/>
      <c r="F189" s="58"/>
      <c r="G189" s="58"/>
      <c r="H189" s="59"/>
      <c r="I189" s="59"/>
      <c r="J189" s="93"/>
    </row>
    <row r="190" spans="1:10" x14ac:dyDescent="0.3">
      <c r="A190" s="10"/>
      <c r="B190" s="18"/>
      <c r="C190" s="18"/>
      <c r="D190" s="58"/>
      <c r="E190" s="58"/>
      <c r="F190" s="58"/>
      <c r="G190" s="58"/>
      <c r="H190" s="59"/>
      <c r="I190" s="59"/>
      <c r="J190" s="93"/>
    </row>
    <row r="191" spans="1:10" x14ac:dyDescent="0.3">
      <c r="A191" s="10"/>
      <c r="B191" s="18"/>
      <c r="C191" s="18"/>
      <c r="D191" s="58"/>
      <c r="E191" s="58"/>
      <c r="F191" s="58"/>
      <c r="G191" s="58"/>
      <c r="H191" s="59"/>
      <c r="I191" s="59"/>
      <c r="J191" s="93"/>
    </row>
    <row r="192" spans="1:10" x14ac:dyDescent="0.3">
      <c r="A192" s="10"/>
      <c r="B192" s="18"/>
      <c r="C192" s="18"/>
      <c r="D192" s="58"/>
      <c r="E192" s="58"/>
      <c r="F192" s="58"/>
      <c r="G192" s="58"/>
      <c r="H192" s="59"/>
      <c r="I192" s="59"/>
      <c r="J192" s="93"/>
    </row>
    <row r="193" spans="1:10" x14ac:dyDescent="0.3">
      <c r="A193" s="10"/>
      <c r="B193" s="18"/>
      <c r="C193" s="18"/>
      <c r="D193" s="58"/>
      <c r="E193" s="58"/>
      <c r="F193" s="58"/>
      <c r="G193" s="58"/>
      <c r="H193" s="59"/>
      <c r="I193" s="59"/>
      <c r="J193" s="93"/>
    </row>
    <row r="194" spans="1:10" x14ac:dyDescent="0.3">
      <c r="A194" s="10"/>
      <c r="B194" s="18"/>
      <c r="C194" s="18"/>
      <c r="D194" s="58"/>
      <c r="E194" s="58"/>
      <c r="F194" s="58"/>
      <c r="G194" s="58"/>
      <c r="H194" s="59"/>
      <c r="I194" s="59"/>
      <c r="J194" s="93"/>
    </row>
    <row r="195" spans="1:10" x14ac:dyDescent="0.3">
      <c r="A195" s="10"/>
      <c r="B195" s="18"/>
      <c r="C195" s="18"/>
      <c r="D195" s="58"/>
      <c r="E195" s="58"/>
      <c r="F195" s="58"/>
      <c r="G195" s="58"/>
      <c r="H195" s="59"/>
      <c r="I195" s="59"/>
      <c r="J195" s="93"/>
    </row>
    <row r="196" spans="1:10" x14ac:dyDescent="0.3">
      <c r="A196" s="10"/>
      <c r="B196" s="18"/>
      <c r="C196" s="18"/>
      <c r="D196" s="58"/>
      <c r="E196" s="58"/>
      <c r="F196" s="58"/>
      <c r="G196" s="58"/>
      <c r="H196" s="59"/>
      <c r="I196" s="59"/>
      <c r="J196" s="93"/>
    </row>
    <row r="197" spans="1:10" x14ac:dyDescent="0.3">
      <c r="A197" s="10"/>
      <c r="B197" s="18"/>
      <c r="C197" s="18"/>
      <c r="D197" s="58"/>
      <c r="E197" s="58"/>
      <c r="F197" s="58"/>
      <c r="G197" s="58"/>
      <c r="H197" s="59"/>
      <c r="I197" s="59"/>
      <c r="J197" s="93"/>
    </row>
    <row r="198" spans="1:10" x14ac:dyDescent="0.3">
      <c r="A198" s="10"/>
      <c r="B198" s="18"/>
      <c r="C198" s="18"/>
      <c r="D198" s="58"/>
      <c r="E198" s="58"/>
      <c r="F198" s="58"/>
      <c r="G198" s="58"/>
      <c r="H198" s="59"/>
      <c r="I198" s="59"/>
      <c r="J198" s="93"/>
    </row>
    <row r="199" spans="1:10" x14ac:dyDescent="0.3">
      <c r="A199" s="10"/>
      <c r="B199" s="18"/>
      <c r="C199" s="18"/>
      <c r="D199" s="58"/>
      <c r="E199" s="58"/>
      <c r="F199" s="58"/>
      <c r="G199" s="58"/>
      <c r="H199" s="59"/>
      <c r="I199" s="59"/>
      <c r="J199" s="93"/>
    </row>
    <row r="200" spans="1:10" x14ac:dyDescent="0.3">
      <c r="A200" s="10"/>
      <c r="B200" s="18"/>
      <c r="C200" s="18"/>
      <c r="D200" s="58"/>
      <c r="E200" s="58"/>
      <c r="F200" s="58"/>
      <c r="G200" s="58"/>
      <c r="H200" s="59"/>
      <c r="I200" s="59"/>
      <c r="J200" s="93"/>
    </row>
    <row r="201" spans="1:10" x14ac:dyDescent="0.3">
      <c r="A201" s="10"/>
      <c r="B201" s="18"/>
      <c r="C201" s="18"/>
      <c r="D201" s="58"/>
      <c r="E201" s="58"/>
      <c r="F201" s="58"/>
      <c r="G201" s="58"/>
      <c r="H201" s="59"/>
      <c r="I201" s="59"/>
      <c r="J201" s="93"/>
    </row>
    <row r="202" spans="1:10" x14ac:dyDescent="0.3">
      <c r="A202" s="10"/>
      <c r="B202" s="18"/>
      <c r="C202" s="18"/>
      <c r="D202" s="58"/>
      <c r="E202" s="58"/>
      <c r="F202" s="58"/>
      <c r="G202" s="58"/>
      <c r="H202" s="59"/>
      <c r="I202" s="59"/>
      <c r="J202" s="93"/>
    </row>
    <row r="203" spans="1:10" x14ac:dyDescent="0.3">
      <c r="A203" s="10"/>
      <c r="B203" s="18"/>
      <c r="C203" s="18"/>
      <c r="D203" s="58"/>
      <c r="E203" s="58"/>
      <c r="F203" s="58"/>
      <c r="G203" s="58"/>
      <c r="H203" s="59"/>
      <c r="I203" s="59"/>
      <c r="J203" s="93"/>
    </row>
    <row r="204" spans="1:10" x14ac:dyDescent="0.3">
      <c r="A204" s="10"/>
      <c r="B204" s="18"/>
      <c r="C204" s="18"/>
      <c r="D204" s="58"/>
      <c r="E204" s="58"/>
      <c r="F204" s="58"/>
      <c r="G204" s="58"/>
      <c r="H204" s="59"/>
      <c r="I204" s="59"/>
      <c r="J204" s="93"/>
    </row>
    <row r="205" spans="1:10" x14ac:dyDescent="0.3">
      <c r="A205" s="10"/>
      <c r="B205" s="18"/>
      <c r="C205" s="18"/>
      <c r="D205" s="58"/>
      <c r="E205" s="58"/>
      <c r="F205" s="58"/>
      <c r="G205" s="58"/>
      <c r="H205" s="59"/>
      <c r="I205" s="59"/>
      <c r="J205" s="93"/>
    </row>
    <row r="206" spans="1:10" x14ac:dyDescent="0.3">
      <c r="A206" s="10"/>
      <c r="B206" s="18"/>
      <c r="C206" s="18"/>
      <c r="D206" s="58"/>
      <c r="E206" s="58"/>
      <c r="F206" s="58"/>
      <c r="G206" s="58"/>
      <c r="H206" s="59"/>
      <c r="I206" s="59"/>
      <c r="J206" s="93"/>
    </row>
    <row r="207" spans="1:10" x14ac:dyDescent="0.3">
      <c r="A207" s="10"/>
      <c r="B207" s="18"/>
      <c r="C207" s="18"/>
      <c r="D207" s="58"/>
      <c r="E207" s="58"/>
      <c r="F207" s="58"/>
      <c r="G207" s="58"/>
      <c r="H207" s="59"/>
      <c r="I207" s="59"/>
      <c r="J207" s="93"/>
    </row>
    <row r="208" spans="1:10" x14ac:dyDescent="0.3">
      <c r="A208" s="10"/>
      <c r="B208" s="18"/>
      <c r="C208" s="18"/>
      <c r="D208" s="58"/>
      <c r="E208" s="58"/>
      <c r="F208" s="58"/>
      <c r="G208" s="58"/>
      <c r="H208" s="59"/>
      <c r="I208" s="59"/>
      <c r="J208" s="93"/>
    </row>
    <row r="209" spans="1:10" x14ac:dyDescent="0.3">
      <c r="A209" s="10"/>
      <c r="B209" s="18"/>
      <c r="C209" s="18"/>
      <c r="D209" s="58"/>
      <c r="E209" s="58"/>
      <c r="F209" s="58"/>
      <c r="G209" s="58"/>
      <c r="H209" s="59"/>
      <c r="I209" s="59"/>
      <c r="J209" s="93"/>
    </row>
    <row r="210" spans="1:10" x14ac:dyDescent="0.3">
      <c r="A210" s="10"/>
      <c r="B210" s="18"/>
      <c r="C210" s="18"/>
      <c r="D210" s="58"/>
      <c r="E210" s="58"/>
      <c r="F210" s="58"/>
      <c r="G210" s="58"/>
      <c r="H210" s="59"/>
      <c r="I210" s="59"/>
      <c r="J210" s="93"/>
    </row>
    <row r="211" spans="1:10" x14ac:dyDescent="0.3">
      <c r="A211" s="10"/>
      <c r="B211" s="18"/>
      <c r="C211" s="18"/>
      <c r="D211" s="58"/>
      <c r="E211" s="58"/>
      <c r="F211" s="58"/>
      <c r="G211" s="58"/>
      <c r="H211" s="59"/>
      <c r="I211" s="59"/>
      <c r="J211" s="93"/>
    </row>
    <row r="212" spans="1:10" x14ac:dyDescent="0.3">
      <c r="A212" s="10"/>
      <c r="B212" s="18"/>
      <c r="C212" s="18"/>
      <c r="D212" s="58"/>
      <c r="E212" s="58"/>
      <c r="F212" s="58"/>
      <c r="G212" s="58"/>
      <c r="H212" s="59"/>
      <c r="I212" s="59"/>
      <c r="J212" s="93"/>
    </row>
    <row r="213" spans="1:10" x14ac:dyDescent="0.3">
      <c r="A213" s="10"/>
      <c r="B213" s="18"/>
      <c r="C213" s="18"/>
      <c r="D213" s="58"/>
      <c r="E213" s="58"/>
      <c r="F213" s="58"/>
      <c r="G213" s="58"/>
      <c r="H213" s="59"/>
      <c r="I213" s="59"/>
      <c r="J213" s="93"/>
    </row>
    <row r="214" spans="1:10" x14ac:dyDescent="0.3">
      <c r="A214" s="14"/>
      <c r="B214" s="21"/>
      <c r="C214" s="21"/>
      <c r="D214" s="64"/>
      <c r="E214" s="64"/>
      <c r="F214" s="64"/>
      <c r="G214" s="64"/>
      <c r="H214" s="83"/>
      <c r="I214" s="83"/>
      <c r="J214" s="96"/>
    </row>
    <row r="215" spans="1:10" x14ac:dyDescent="0.3">
      <c r="A215" s="14"/>
      <c r="B215" s="21"/>
      <c r="C215" s="21"/>
      <c r="D215" s="64"/>
      <c r="E215" s="64"/>
      <c r="F215" s="64"/>
      <c r="G215" s="64"/>
      <c r="H215" s="83"/>
      <c r="I215" s="83"/>
      <c r="J215" s="96"/>
    </row>
    <row r="216" spans="1:10" x14ac:dyDescent="0.3">
      <c r="A216" s="14"/>
      <c r="B216" s="21"/>
      <c r="C216" s="21"/>
      <c r="D216" s="64"/>
      <c r="E216" s="64"/>
      <c r="F216" s="64"/>
      <c r="G216" s="64"/>
      <c r="H216" s="83"/>
      <c r="I216" s="83"/>
      <c r="J216" s="96"/>
    </row>
    <row r="217" spans="1:10" x14ac:dyDescent="0.3">
      <c r="A217" s="14"/>
      <c r="B217" s="21"/>
      <c r="C217" s="21"/>
      <c r="D217" s="64"/>
      <c r="E217" s="64"/>
      <c r="F217" s="64"/>
      <c r="G217" s="64"/>
      <c r="H217" s="83"/>
      <c r="I217" s="83"/>
      <c r="J217" s="96"/>
    </row>
    <row r="218" spans="1:10" x14ac:dyDescent="0.3">
      <c r="A218" s="14"/>
      <c r="B218" s="21"/>
      <c r="C218" s="21"/>
      <c r="D218" s="64"/>
      <c r="E218" s="64"/>
      <c r="F218" s="64"/>
      <c r="G218" s="64"/>
      <c r="H218" s="83"/>
      <c r="I218" s="83"/>
      <c r="J218" s="96"/>
    </row>
    <row r="219" spans="1:10" x14ac:dyDescent="0.3">
      <c r="A219" s="14"/>
      <c r="B219" s="21"/>
      <c r="C219" s="21"/>
      <c r="D219" s="64"/>
      <c r="E219" s="64"/>
      <c r="F219" s="64"/>
      <c r="G219" s="64"/>
      <c r="H219" s="83"/>
      <c r="I219" s="83"/>
      <c r="J219" s="96"/>
    </row>
    <row r="220" spans="1:10" x14ac:dyDescent="0.3">
      <c r="A220" s="14"/>
      <c r="B220" s="21"/>
      <c r="C220" s="21"/>
      <c r="D220" s="64"/>
      <c r="E220" s="64"/>
      <c r="F220" s="64"/>
      <c r="G220" s="64"/>
      <c r="H220" s="83"/>
      <c r="I220" s="83"/>
      <c r="J220" s="96"/>
    </row>
    <row r="221" spans="1:10" x14ac:dyDescent="0.3">
      <c r="A221" s="14"/>
      <c r="B221" s="21"/>
      <c r="C221" s="21"/>
      <c r="D221" s="64"/>
      <c r="E221" s="64"/>
      <c r="F221" s="64"/>
      <c r="G221" s="64"/>
      <c r="H221" s="83"/>
      <c r="I221" s="83"/>
      <c r="J221" s="96"/>
    </row>
    <row r="222" spans="1:10" x14ac:dyDescent="0.3">
      <c r="A222" s="14"/>
      <c r="B222" s="21"/>
      <c r="C222" s="21"/>
      <c r="D222" s="64"/>
      <c r="E222" s="64"/>
      <c r="F222" s="64"/>
      <c r="G222" s="64"/>
      <c r="H222" s="83"/>
      <c r="I222" s="83"/>
      <c r="J222" s="96"/>
    </row>
    <row r="223" spans="1:10" x14ac:dyDescent="0.3">
      <c r="A223" s="14"/>
      <c r="B223" s="21"/>
      <c r="C223" s="21"/>
      <c r="D223" s="64"/>
      <c r="E223" s="64"/>
      <c r="F223" s="64"/>
      <c r="G223" s="64"/>
      <c r="H223" s="83"/>
      <c r="I223" s="83"/>
      <c r="J223" s="96"/>
    </row>
    <row r="224" spans="1:10" x14ac:dyDescent="0.3">
      <c r="A224" s="14"/>
      <c r="B224" s="21"/>
      <c r="C224" s="21"/>
      <c r="D224" s="64"/>
      <c r="E224" s="64"/>
      <c r="F224" s="64"/>
      <c r="G224" s="64"/>
      <c r="H224" s="83"/>
      <c r="I224" s="83"/>
      <c r="J224" s="96"/>
    </row>
    <row r="225" spans="1:10" x14ac:dyDescent="0.3">
      <c r="A225" s="14"/>
      <c r="B225" s="21"/>
      <c r="C225" s="21"/>
      <c r="D225" s="64"/>
      <c r="E225" s="64"/>
      <c r="F225" s="64"/>
      <c r="G225" s="64"/>
      <c r="H225" s="83"/>
      <c r="I225" s="83"/>
      <c r="J225" s="96"/>
    </row>
    <row r="226" spans="1:10" x14ac:dyDescent="0.3">
      <c r="A226" s="14"/>
      <c r="B226" s="21"/>
      <c r="C226" s="21"/>
      <c r="D226" s="64"/>
      <c r="E226" s="64"/>
      <c r="F226" s="64"/>
      <c r="G226" s="64"/>
      <c r="H226" s="83"/>
      <c r="I226" s="83"/>
      <c r="J226" s="96"/>
    </row>
    <row r="227" spans="1:10" x14ac:dyDescent="0.3">
      <c r="A227" s="14"/>
      <c r="B227" s="21"/>
      <c r="C227" s="21"/>
      <c r="D227" s="64"/>
      <c r="E227" s="64"/>
      <c r="F227" s="64"/>
      <c r="G227" s="64"/>
      <c r="H227" s="83"/>
      <c r="I227" s="83"/>
      <c r="J227" s="96"/>
    </row>
    <row r="228" spans="1:10" x14ac:dyDescent="0.3">
      <c r="A228" s="14"/>
      <c r="B228" s="21"/>
      <c r="C228" s="21"/>
      <c r="D228" s="64"/>
      <c r="E228" s="64"/>
      <c r="F228" s="64"/>
      <c r="G228" s="64"/>
      <c r="H228" s="83"/>
      <c r="I228" s="83"/>
      <c r="J228" s="96"/>
    </row>
    <row r="229" spans="1:10" x14ac:dyDescent="0.3">
      <c r="A229" s="14"/>
      <c r="B229" s="21"/>
      <c r="C229" s="21"/>
      <c r="D229" s="64"/>
      <c r="E229" s="64"/>
      <c r="F229" s="64"/>
      <c r="G229" s="64"/>
      <c r="H229" s="83"/>
      <c r="I229" s="83"/>
      <c r="J229" s="96"/>
    </row>
    <row r="230" spans="1:10" x14ac:dyDescent="0.3">
      <c r="A230" s="14"/>
      <c r="B230" s="21"/>
      <c r="C230" s="21"/>
      <c r="D230" s="64"/>
      <c r="E230" s="64"/>
      <c r="F230" s="64"/>
      <c r="G230" s="64"/>
      <c r="H230" s="83"/>
      <c r="I230" s="83"/>
      <c r="J230" s="96"/>
    </row>
    <row r="231" spans="1:10" x14ac:dyDescent="0.3">
      <c r="A231" s="14"/>
      <c r="B231" s="21"/>
      <c r="C231" s="21"/>
      <c r="D231" s="64"/>
      <c r="E231" s="64"/>
      <c r="F231" s="64"/>
      <c r="G231" s="64"/>
      <c r="H231" s="83"/>
      <c r="I231" s="83"/>
      <c r="J231" s="96"/>
    </row>
    <row r="232" spans="1:10" x14ac:dyDescent="0.3">
      <c r="A232" s="14"/>
      <c r="B232" s="21"/>
      <c r="C232" s="21"/>
      <c r="D232" s="64"/>
      <c r="E232" s="64"/>
      <c r="F232" s="64"/>
      <c r="G232" s="64"/>
      <c r="H232" s="83"/>
      <c r="I232" s="83"/>
      <c r="J232" s="96"/>
    </row>
    <row r="233" spans="1:10" x14ac:dyDescent="0.3">
      <c r="A233" s="14"/>
      <c r="B233" s="21"/>
      <c r="C233" s="21"/>
      <c r="D233" s="64"/>
      <c r="E233" s="64"/>
      <c r="F233" s="64"/>
      <c r="G233" s="64"/>
      <c r="H233" s="83"/>
      <c r="I233" s="83"/>
      <c r="J233" s="96"/>
    </row>
    <row r="234" spans="1:10" x14ac:dyDescent="0.3">
      <c r="A234" s="14"/>
      <c r="B234" s="21"/>
      <c r="C234" s="21"/>
      <c r="D234" s="64"/>
      <c r="E234" s="64"/>
      <c r="F234" s="64"/>
      <c r="G234" s="64"/>
      <c r="H234" s="83"/>
      <c r="I234" s="83"/>
      <c r="J234" s="96"/>
    </row>
    <row r="235" spans="1:10" x14ac:dyDescent="0.3">
      <c r="A235" s="14"/>
      <c r="B235" s="21"/>
      <c r="C235" s="21"/>
      <c r="D235" s="64"/>
      <c r="E235" s="64"/>
      <c r="F235" s="64"/>
      <c r="G235" s="64"/>
      <c r="H235" s="83"/>
      <c r="I235" s="83"/>
      <c r="J235" s="96"/>
    </row>
    <row r="236" spans="1:10" x14ac:dyDescent="0.3">
      <c r="A236" s="14"/>
      <c r="B236" s="21"/>
      <c r="C236" s="21"/>
      <c r="D236" s="64"/>
      <c r="E236" s="64"/>
      <c r="F236" s="64"/>
      <c r="G236" s="64"/>
      <c r="H236" s="83"/>
      <c r="I236" s="83"/>
      <c r="J236" s="96"/>
    </row>
    <row r="237" spans="1:10" x14ac:dyDescent="0.3">
      <c r="A237" s="14"/>
      <c r="B237" s="21"/>
      <c r="C237" s="21"/>
      <c r="D237" s="64"/>
      <c r="E237" s="64"/>
      <c r="F237" s="64"/>
      <c r="G237" s="64"/>
      <c r="H237" s="83"/>
      <c r="I237" s="83"/>
      <c r="J237" s="96"/>
    </row>
  </sheetData>
  <sheetProtection selectLockedCells="1" selectUnlockedCells="1"/>
  <mergeCells count="3">
    <mergeCell ref="A1:F1"/>
    <mergeCell ref="A167:B167"/>
    <mergeCell ref="A171:B171"/>
  </mergeCells>
  <pageMargins left="0.25" right="0.25" top="0.75" bottom="0.38098958333333333" header="0.3" footer="0.3"/>
  <pageSetup scale="53" fitToHeight="0" orientation="landscape" r:id="rId1"/>
  <headerFooter>
    <oddHeader xml:space="preserve">&amp;CFY2016 TCWS Preliminary Allocations </oddHeader>
    <oddFooter>&amp;C&amp;D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157"/>
  <sheetViews>
    <sheetView workbookViewId="0">
      <pane xSplit="2" ySplit="3" topLeftCell="C4" activePane="bottomRight" state="frozen"/>
      <selection pane="topRight" activeCell="C1" sqref="C1"/>
      <selection pane="bottomLeft" activeCell="A4" sqref="A4"/>
      <selection pane="bottomRight" activeCell="L22" sqref="L22"/>
    </sheetView>
  </sheetViews>
  <sheetFormatPr defaultColWidth="8.90625" defaultRowHeight="14.5" x14ac:dyDescent="0.35"/>
  <cols>
    <col min="1" max="1" width="8.90625" style="150"/>
    <col min="2" max="2" width="29.453125" style="150" customWidth="1"/>
    <col min="3" max="4" width="16.6328125" style="150" bestFit="1" customWidth="1"/>
    <col min="5" max="5" width="17.36328125" style="150" bestFit="1" customWidth="1"/>
    <col min="6" max="6" width="7.54296875" style="150" bestFit="1" customWidth="1"/>
    <col min="7" max="16384" width="8.90625" style="150"/>
  </cols>
  <sheetData>
    <row r="1" spans="1:6" x14ac:dyDescent="0.35">
      <c r="A1" s="177" t="s">
        <v>477</v>
      </c>
      <c r="B1" s="179"/>
      <c r="C1" s="179"/>
      <c r="D1" s="179"/>
      <c r="E1" s="179"/>
      <c r="F1" s="179"/>
    </row>
    <row r="2" spans="1:6" ht="15" thickBot="1" x14ac:dyDescent="0.4"/>
    <row r="3" spans="1:6" x14ac:dyDescent="0.35">
      <c r="A3" s="105"/>
      <c r="B3" s="105"/>
      <c r="C3" s="157" t="s">
        <v>275</v>
      </c>
      <c r="D3" s="157" t="s">
        <v>276</v>
      </c>
      <c r="E3" s="157" t="s">
        <v>277</v>
      </c>
      <c r="F3" s="158" t="s">
        <v>278</v>
      </c>
    </row>
    <row r="4" spans="1:6" x14ac:dyDescent="0.35">
      <c r="A4" s="105">
        <v>307</v>
      </c>
      <c r="B4" s="105" t="s">
        <v>110</v>
      </c>
      <c r="C4" s="5">
        <v>1571</v>
      </c>
      <c r="D4" s="5">
        <v>1448</v>
      </c>
      <c r="E4" s="5">
        <v>4623</v>
      </c>
      <c r="F4" s="159">
        <v>7642</v>
      </c>
    </row>
    <row r="5" spans="1:6" x14ac:dyDescent="0.35">
      <c r="A5" s="105">
        <v>309</v>
      </c>
      <c r="B5" s="105" t="s">
        <v>111</v>
      </c>
      <c r="C5" s="6">
        <v>418</v>
      </c>
      <c r="D5" s="6">
        <v>494</v>
      </c>
      <c r="E5" s="5">
        <v>1618</v>
      </c>
      <c r="F5" s="159">
        <v>2530</v>
      </c>
    </row>
    <row r="6" spans="1:6" x14ac:dyDescent="0.35">
      <c r="A6" s="105">
        <v>3537</v>
      </c>
      <c r="B6" s="105" t="s">
        <v>112</v>
      </c>
      <c r="C6" s="6">
        <v>113</v>
      </c>
      <c r="D6" s="6">
        <v>22</v>
      </c>
      <c r="E6" s="5">
        <v>1458</v>
      </c>
      <c r="F6" s="159">
        <v>1593</v>
      </c>
    </row>
    <row r="7" spans="1:6" x14ac:dyDescent="0.35">
      <c r="A7" s="105">
        <v>3539</v>
      </c>
      <c r="B7" s="105" t="s">
        <v>113</v>
      </c>
      <c r="C7" s="6">
        <v>511</v>
      </c>
      <c r="D7" s="6">
        <v>502</v>
      </c>
      <c r="E7" s="6">
        <v>889</v>
      </c>
      <c r="F7" s="159">
        <v>1902</v>
      </c>
    </row>
    <row r="8" spans="1:6" x14ac:dyDescent="0.35">
      <c r="A8" s="105">
        <v>3540</v>
      </c>
      <c r="B8" s="105" t="s">
        <v>114</v>
      </c>
      <c r="C8" s="6">
        <v>889</v>
      </c>
      <c r="D8" s="6">
        <v>743</v>
      </c>
      <c r="E8" s="5">
        <v>2335</v>
      </c>
      <c r="F8" s="159">
        <v>3967</v>
      </c>
    </row>
    <row r="9" spans="1:6" x14ac:dyDescent="0.35">
      <c r="A9" s="105">
        <v>3541</v>
      </c>
      <c r="B9" s="105" t="s">
        <v>115</v>
      </c>
      <c r="C9" s="6">
        <v>139</v>
      </c>
      <c r="D9" s="6">
        <v>91</v>
      </c>
      <c r="E9" s="5">
        <v>4764</v>
      </c>
      <c r="F9" s="159">
        <v>4994</v>
      </c>
    </row>
    <row r="10" spans="1:6" x14ac:dyDescent="0.35">
      <c r="A10" s="105">
        <v>3543</v>
      </c>
      <c r="B10" s="105" t="s">
        <v>116</v>
      </c>
      <c r="C10" s="6">
        <v>1</v>
      </c>
      <c r="D10" s="6">
        <v>1</v>
      </c>
      <c r="E10" s="6">
        <v>617</v>
      </c>
      <c r="F10" s="160">
        <v>619</v>
      </c>
    </row>
    <row r="11" spans="1:6" x14ac:dyDescent="0.35">
      <c r="A11" s="105">
        <v>3545</v>
      </c>
      <c r="B11" s="105" t="s">
        <v>117</v>
      </c>
      <c r="C11" s="6">
        <v>176</v>
      </c>
      <c r="D11" s="6">
        <v>39</v>
      </c>
      <c r="E11" s="5">
        <v>4464</v>
      </c>
      <c r="F11" s="159">
        <v>4679</v>
      </c>
    </row>
    <row r="12" spans="1:6" x14ac:dyDescent="0.35">
      <c r="A12" s="105">
        <v>3546</v>
      </c>
      <c r="B12" s="105" t="s">
        <v>118</v>
      </c>
      <c r="C12" s="6">
        <v>258</v>
      </c>
      <c r="D12" s="6">
        <v>344</v>
      </c>
      <c r="E12" s="5">
        <v>1253</v>
      </c>
      <c r="F12" s="159">
        <v>1855</v>
      </c>
    </row>
    <row r="13" spans="1:6" x14ac:dyDescent="0.35">
      <c r="A13" s="105">
        <v>3549</v>
      </c>
      <c r="B13" s="105" t="s">
        <v>119</v>
      </c>
      <c r="C13" s="5">
        <v>1113</v>
      </c>
      <c r="D13" s="5">
        <v>1236</v>
      </c>
      <c r="E13" s="5">
        <v>5584</v>
      </c>
      <c r="F13" s="159">
        <v>7933</v>
      </c>
    </row>
    <row r="14" spans="1:6" x14ac:dyDescent="0.35">
      <c r="A14" s="105">
        <v>3553</v>
      </c>
      <c r="B14" s="105" t="s">
        <v>120</v>
      </c>
      <c r="C14" s="6">
        <v>444</v>
      </c>
      <c r="D14" s="6">
        <v>266</v>
      </c>
      <c r="E14" s="5">
        <v>1313</v>
      </c>
      <c r="F14" s="159">
        <v>2023</v>
      </c>
    </row>
    <row r="15" spans="1:6" x14ac:dyDescent="0.35">
      <c r="A15" s="105">
        <v>3554</v>
      </c>
      <c r="B15" s="105" t="s">
        <v>121</v>
      </c>
      <c r="C15" s="6">
        <v>141</v>
      </c>
      <c r="D15" s="6">
        <v>84</v>
      </c>
      <c r="E15" s="6">
        <v>422</v>
      </c>
      <c r="F15" s="160">
        <v>647</v>
      </c>
    </row>
    <row r="16" spans="1:6" x14ac:dyDescent="0.35">
      <c r="A16" s="105">
        <v>3557</v>
      </c>
      <c r="B16" s="105" t="s">
        <v>122</v>
      </c>
      <c r="C16" s="6">
        <v>213</v>
      </c>
      <c r="D16" s="6">
        <v>120</v>
      </c>
      <c r="E16" s="5">
        <v>1347</v>
      </c>
      <c r="F16" s="159">
        <v>1680</v>
      </c>
    </row>
    <row r="17" spans="1:6" x14ac:dyDescent="0.35">
      <c r="A17" s="105">
        <v>3558</v>
      </c>
      <c r="B17" s="105" t="s">
        <v>123</v>
      </c>
      <c r="C17" s="5">
        <v>1050</v>
      </c>
      <c r="D17" s="5">
        <v>1021</v>
      </c>
      <c r="E17" s="5">
        <v>2158</v>
      </c>
      <c r="F17" s="159">
        <v>4229</v>
      </c>
    </row>
    <row r="18" spans="1:6" x14ac:dyDescent="0.35">
      <c r="A18" s="105">
        <v>3560</v>
      </c>
      <c r="B18" s="105" t="s">
        <v>124</v>
      </c>
      <c r="C18" s="6">
        <v>348</v>
      </c>
      <c r="D18" s="6">
        <v>47</v>
      </c>
      <c r="E18" s="5">
        <v>1247</v>
      </c>
      <c r="F18" s="159">
        <v>1642</v>
      </c>
    </row>
    <row r="19" spans="1:6" x14ac:dyDescent="0.35">
      <c r="A19" s="105">
        <v>3561</v>
      </c>
      <c r="B19" s="105" t="s">
        <v>285</v>
      </c>
      <c r="C19" s="5">
        <v>7547</v>
      </c>
      <c r="D19" s="5">
        <v>7070</v>
      </c>
      <c r="E19" s="5">
        <v>16482</v>
      </c>
      <c r="F19" s="159">
        <v>31099</v>
      </c>
    </row>
    <row r="20" spans="1:6" x14ac:dyDescent="0.35">
      <c r="A20" s="105">
        <v>3563</v>
      </c>
      <c r="B20" s="105" t="s">
        <v>125</v>
      </c>
      <c r="C20" s="5">
        <v>1768</v>
      </c>
      <c r="D20" s="5">
        <v>1724</v>
      </c>
      <c r="E20" s="5">
        <v>2740</v>
      </c>
      <c r="F20" s="159">
        <v>6232</v>
      </c>
    </row>
    <row r="21" spans="1:6" x14ac:dyDescent="0.35">
      <c r="A21" s="105">
        <v>3564</v>
      </c>
      <c r="B21" s="105" t="s">
        <v>126</v>
      </c>
      <c r="C21" s="6">
        <v>72</v>
      </c>
      <c r="D21" s="6">
        <v>48</v>
      </c>
      <c r="E21" s="6">
        <v>733</v>
      </c>
      <c r="F21" s="160">
        <v>853</v>
      </c>
    </row>
    <row r="22" spans="1:6" x14ac:dyDescent="0.35">
      <c r="A22" s="105">
        <v>3565</v>
      </c>
      <c r="B22" s="105" t="s">
        <v>127</v>
      </c>
      <c r="C22" s="5">
        <v>1373</v>
      </c>
      <c r="D22" s="6">
        <v>388</v>
      </c>
      <c r="E22" s="5">
        <v>5698</v>
      </c>
      <c r="F22" s="159">
        <v>7459</v>
      </c>
    </row>
    <row r="23" spans="1:6" x14ac:dyDescent="0.35">
      <c r="A23" s="105">
        <v>3568</v>
      </c>
      <c r="B23" s="105" t="s">
        <v>128</v>
      </c>
      <c r="C23" s="6">
        <v>52</v>
      </c>
      <c r="D23" s="6">
        <v>42</v>
      </c>
      <c r="E23" s="6">
        <v>317</v>
      </c>
      <c r="F23" s="160">
        <v>411</v>
      </c>
    </row>
    <row r="24" spans="1:6" x14ac:dyDescent="0.35">
      <c r="A24" s="105">
        <v>3570</v>
      </c>
      <c r="B24" s="105" t="s">
        <v>279</v>
      </c>
      <c r="C24" s="6">
        <v>413</v>
      </c>
      <c r="D24" s="6">
        <v>356</v>
      </c>
      <c r="E24" s="5">
        <v>1141</v>
      </c>
      <c r="F24" s="159">
        <v>1910</v>
      </c>
    </row>
    <row r="25" spans="1:6" x14ac:dyDescent="0.35">
      <c r="A25" s="105">
        <v>3571</v>
      </c>
      <c r="B25" s="105" t="s">
        <v>129</v>
      </c>
      <c r="C25" s="6">
        <v>62</v>
      </c>
      <c r="D25" s="6">
        <v>22</v>
      </c>
      <c r="E25" s="5">
        <v>1234</v>
      </c>
      <c r="F25" s="159">
        <v>1318</v>
      </c>
    </row>
    <row r="26" spans="1:6" x14ac:dyDescent="0.35">
      <c r="A26" s="105">
        <v>3572</v>
      </c>
      <c r="B26" s="105" t="s">
        <v>130</v>
      </c>
      <c r="C26" s="6">
        <v>523</v>
      </c>
      <c r="D26" s="6">
        <v>611</v>
      </c>
      <c r="E26" s="5">
        <v>1773</v>
      </c>
      <c r="F26" s="159">
        <v>2907</v>
      </c>
    </row>
    <row r="27" spans="1:6" x14ac:dyDescent="0.35">
      <c r="A27" s="105">
        <v>3573</v>
      </c>
      <c r="B27" s="105" t="s">
        <v>131</v>
      </c>
      <c r="C27" s="6">
        <v>362</v>
      </c>
      <c r="D27" s="6">
        <v>304</v>
      </c>
      <c r="E27" s="5">
        <v>1085</v>
      </c>
      <c r="F27" s="159">
        <v>1751</v>
      </c>
    </row>
    <row r="28" spans="1:6" x14ac:dyDescent="0.35">
      <c r="A28" s="105">
        <v>3574</v>
      </c>
      <c r="B28" s="105" t="s">
        <v>132</v>
      </c>
      <c r="C28" s="6">
        <v>275</v>
      </c>
      <c r="D28" s="6">
        <v>247</v>
      </c>
      <c r="E28" s="5">
        <v>1067</v>
      </c>
      <c r="F28" s="159">
        <v>1589</v>
      </c>
    </row>
    <row r="29" spans="1:6" x14ac:dyDescent="0.35">
      <c r="A29" s="105">
        <v>3575</v>
      </c>
      <c r="B29" s="105" t="s">
        <v>133</v>
      </c>
      <c r="C29" s="6">
        <v>48</v>
      </c>
      <c r="D29" s="6">
        <v>18</v>
      </c>
      <c r="E29" s="6">
        <v>522</v>
      </c>
      <c r="F29" s="160">
        <v>588</v>
      </c>
    </row>
    <row r="30" spans="1:6" x14ac:dyDescent="0.35">
      <c r="A30" s="105">
        <v>3576</v>
      </c>
      <c r="B30" s="105" t="s">
        <v>134</v>
      </c>
      <c r="C30" s="6">
        <v>551</v>
      </c>
      <c r="D30" s="6">
        <v>116</v>
      </c>
      <c r="E30" s="5">
        <v>1913</v>
      </c>
      <c r="F30" s="159">
        <v>2580</v>
      </c>
    </row>
    <row r="31" spans="1:6" x14ac:dyDescent="0.35">
      <c r="A31" s="105">
        <v>3577</v>
      </c>
      <c r="B31" s="105" t="s">
        <v>135</v>
      </c>
      <c r="C31" s="6">
        <v>38</v>
      </c>
      <c r="D31" s="6">
        <v>149</v>
      </c>
      <c r="E31" s="6">
        <v>799</v>
      </c>
      <c r="F31" s="160">
        <v>986</v>
      </c>
    </row>
    <row r="32" spans="1:6" x14ac:dyDescent="0.35">
      <c r="A32" s="105">
        <v>3578</v>
      </c>
      <c r="B32" s="105" t="s">
        <v>136</v>
      </c>
      <c r="C32" s="6">
        <v>439</v>
      </c>
      <c r="D32" s="6">
        <v>160</v>
      </c>
      <c r="E32" s="5">
        <v>4391</v>
      </c>
      <c r="F32" s="159">
        <v>4990</v>
      </c>
    </row>
    <row r="33" spans="1:6" x14ac:dyDescent="0.35">
      <c r="A33" s="105">
        <v>3579</v>
      </c>
      <c r="B33" s="105" t="s">
        <v>137</v>
      </c>
      <c r="C33" s="6">
        <v>8</v>
      </c>
      <c r="D33" s="6">
        <v>10</v>
      </c>
      <c r="E33" s="6">
        <v>217</v>
      </c>
      <c r="F33" s="160">
        <v>235</v>
      </c>
    </row>
    <row r="34" spans="1:6" x14ac:dyDescent="0.35">
      <c r="A34" s="105">
        <v>3580</v>
      </c>
      <c r="B34" s="105" t="s">
        <v>138</v>
      </c>
      <c r="C34" s="6">
        <v>453</v>
      </c>
      <c r="D34" s="6">
        <v>562</v>
      </c>
      <c r="E34" s="5">
        <v>2025</v>
      </c>
      <c r="F34" s="159">
        <v>3040</v>
      </c>
    </row>
    <row r="35" spans="1:6" x14ac:dyDescent="0.35">
      <c r="A35" s="105">
        <v>3581</v>
      </c>
      <c r="B35" s="105" t="s">
        <v>139</v>
      </c>
      <c r="C35" s="6">
        <v>440</v>
      </c>
      <c r="D35" s="5">
        <v>1842</v>
      </c>
      <c r="E35" s="5">
        <v>7542</v>
      </c>
      <c r="F35" s="159">
        <v>9824</v>
      </c>
    </row>
    <row r="36" spans="1:6" x14ac:dyDescent="0.35">
      <c r="A36" s="105">
        <v>3582</v>
      </c>
      <c r="B36" s="105" t="s">
        <v>140</v>
      </c>
      <c r="C36" s="6">
        <v>807</v>
      </c>
      <c r="D36" s="6">
        <v>855</v>
      </c>
      <c r="E36" s="5">
        <v>3261</v>
      </c>
      <c r="F36" s="159">
        <v>4923</v>
      </c>
    </row>
    <row r="37" spans="1:6" x14ac:dyDescent="0.35">
      <c r="A37" s="105">
        <v>3583</v>
      </c>
      <c r="B37" s="105" t="s">
        <v>141</v>
      </c>
      <c r="C37" s="5">
        <v>1497</v>
      </c>
      <c r="D37" s="5">
        <v>1464</v>
      </c>
      <c r="E37" s="5">
        <v>2018</v>
      </c>
      <c r="F37" s="159">
        <v>4979</v>
      </c>
    </row>
    <row r="38" spans="1:6" x14ac:dyDescent="0.35">
      <c r="A38" s="105">
        <v>3584</v>
      </c>
      <c r="B38" s="105" t="s">
        <v>142</v>
      </c>
      <c r="C38" s="6">
        <v>130</v>
      </c>
      <c r="D38" s="6">
        <v>393</v>
      </c>
      <c r="E38" s="6">
        <v>633</v>
      </c>
      <c r="F38" s="159">
        <v>1156</v>
      </c>
    </row>
    <row r="39" spans="1:6" x14ac:dyDescent="0.35">
      <c r="A39" s="105">
        <v>3586</v>
      </c>
      <c r="B39" s="105" t="s">
        <v>143</v>
      </c>
      <c r="C39" s="6">
        <v>88</v>
      </c>
      <c r="D39" s="6">
        <v>38</v>
      </c>
      <c r="E39" s="6">
        <v>790</v>
      </c>
      <c r="F39" s="160">
        <v>916</v>
      </c>
    </row>
    <row r="40" spans="1:6" x14ac:dyDescent="0.35">
      <c r="A40" s="105">
        <v>3588</v>
      </c>
      <c r="B40" s="105" t="s">
        <v>144</v>
      </c>
      <c r="C40" s="6">
        <v>110</v>
      </c>
      <c r="D40" s="6">
        <v>35</v>
      </c>
      <c r="E40" s="5">
        <v>2264</v>
      </c>
      <c r="F40" s="159">
        <v>2409</v>
      </c>
    </row>
    <row r="41" spans="1:6" x14ac:dyDescent="0.35">
      <c r="A41" s="105">
        <v>3590</v>
      </c>
      <c r="B41" s="105" t="s">
        <v>145</v>
      </c>
      <c r="C41" s="6">
        <v>810</v>
      </c>
      <c r="D41" s="6">
        <v>727</v>
      </c>
      <c r="E41" s="5">
        <v>3256</v>
      </c>
      <c r="F41" s="159">
        <v>4793</v>
      </c>
    </row>
    <row r="42" spans="1:6" x14ac:dyDescent="0.35">
      <c r="A42" s="105">
        <v>3591</v>
      </c>
      <c r="B42" s="105" t="s">
        <v>146</v>
      </c>
      <c r="C42" s="6">
        <v>40</v>
      </c>
      <c r="D42" s="6">
        <v>24</v>
      </c>
      <c r="E42" s="6">
        <v>729</v>
      </c>
      <c r="F42" s="160">
        <v>793</v>
      </c>
    </row>
    <row r="43" spans="1:6" x14ac:dyDescent="0.35">
      <c r="A43" s="105">
        <v>3592</v>
      </c>
      <c r="B43" s="105" t="s">
        <v>147</v>
      </c>
      <c r="C43" s="6">
        <v>254</v>
      </c>
      <c r="D43" s="6">
        <v>251</v>
      </c>
      <c r="E43" s="5">
        <v>2950</v>
      </c>
      <c r="F43" s="159">
        <v>3455</v>
      </c>
    </row>
    <row r="44" spans="1:6" x14ac:dyDescent="0.35">
      <c r="A44" s="105">
        <v>3593</v>
      </c>
      <c r="B44" s="105" t="s">
        <v>148</v>
      </c>
      <c r="C44" s="6">
        <v>704</v>
      </c>
      <c r="D44" s="6">
        <v>547</v>
      </c>
      <c r="E44" s="5">
        <v>2602</v>
      </c>
      <c r="F44" s="159">
        <v>3853</v>
      </c>
    </row>
    <row r="45" spans="1:6" x14ac:dyDescent="0.35">
      <c r="A45" s="105">
        <v>3594</v>
      </c>
      <c r="B45" s="105" t="s">
        <v>149</v>
      </c>
      <c r="C45" s="6">
        <v>100</v>
      </c>
      <c r="D45" s="6">
        <v>145</v>
      </c>
      <c r="E45" s="5">
        <v>21067</v>
      </c>
      <c r="F45" s="159">
        <v>21312</v>
      </c>
    </row>
    <row r="46" spans="1:6" x14ac:dyDescent="0.35">
      <c r="A46" s="105">
        <v>3596</v>
      </c>
      <c r="B46" s="105" t="s">
        <v>478</v>
      </c>
      <c r="C46" s="6">
        <v>334</v>
      </c>
      <c r="D46" s="6">
        <v>309</v>
      </c>
      <c r="E46" s="5">
        <v>1321</v>
      </c>
      <c r="F46" s="159">
        <v>1964</v>
      </c>
    </row>
    <row r="47" spans="1:6" x14ac:dyDescent="0.35">
      <c r="A47" s="105">
        <v>3598</v>
      </c>
      <c r="B47" s="105" t="s">
        <v>150</v>
      </c>
      <c r="C47" s="6">
        <v>150</v>
      </c>
      <c r="D47" s="6">
        <v>59</v>
      </c>
      <c r="E47" s="5">
        <v>2365</v>
      </c>
      <c r="F47" s="159">
        <v>2574</v>
      </c>
    </row>
    <row r="48" spans="1:6" x14ac:dyDescent="0.35">
      <c r="A48" s="105">
        <v>3599</v>
      </c>
      <c r="B48" s="105" t="s">
        <v>151</v>
      </c>
      <c r="C48" s="5">
        <v>2928</v>
      </c>
      <c r="D48" s="5">
        <v>1531</v>
      </c>
      <c r="E48" s="5">
        <v>20888</v>
      </c>
      <c r="F48" s="159">
        <v>25347</v>
      </c>
    </row>
    <row r="49" spans="1:6" x14ac:dyDescent="0.35">
      <c r="A49" s="105">
        <v>3600</v>
      </c>
      <c r="B49" s="105" t="s">
        <v>152</v>
      </c>
      <c r="C49" s="6">
        <v>171</v>
      </c>
      <c r="D49" s="6">
        <v>188</v>
      </c>
      <c r="E49" s="6">
        <v>822</v>
      </c>
      <c r="F49" s="159">
        <v>1181</v>
      </c>
    </row>
    <row r="50" spans="1:6" x14ac:dyDescent="0.35">
      <c r="A50" s="105">
        <v>3601</v>
      </c>
      <c r="B50" s="105" t="s">
        <v>153</v>
      </c>
      <c r="C50" s="6">
        <v>323</v>
      </c>
      <c r="D50" s="6">
        <v>319</v>
      </c>
      <c r="E50" s="5">
        <v>1376</v>
      </c>
      <c r="F50" s="159">
        <v>2018</v>
      </c>
    </row>
    <row r="51" spans="1:6" x14ac:dyDescent="0.35">
      <c r="A51" s="105">
        <v>3602</v>
      </c>
      <c r="B51" s="105" t="s">
        <v>154</v>
      </c>
      <c r="C51" s="6">
        <v>6</v>
      </c>
      <c r="D51" s="6">
        <v>9</v>
      </c>
      <c r="E51" s="6">
        <v>359</v>
      </c>
      <c r="F51" s="160">
        <v>374</v>
      </c>
    </row>
    <row r="52" spans="1:6" x14ac:dyDescent="0.35">
      <c r="A52" s="105">
        <v>3603</v>
      </c>
      <c r="B52" s="105" t="s">
        <v>155</v>
      </c>
      <c r="C52" s="6">
        <v>98</v>
      </c>
      <c r="D52" s="6">
        <v>166</v>
      </c>
      <c r="E52" s="6">
        <v>656</v>
      </c>
      <c r="F52" s="160">
        <v>920</v>
      </c>
    </row>
    <row r="53" spans="1:6" x14ac:dyDescent="0.35">
      <c r="A53" s="105">
        <v>3604</v>
      </c>
      <c r="B53" s="105" t="s">
        <v>156</v>
      </c>
      <c r="C53" s="6">
        <v>8</v>
      </c>
      <c r="D53" s="6">
        <v>7</v>
      </c>
      <c r="E53" s="5">
        <v>1378</v>
      </c>
      <c r="F53" s="159">
        <v>1393</v>
      </c>
    </row>
    <row r="54" spans="1:6" x14ac:dyDescent="0.35">
      <c r="A54" s="105">
        <v>3606</v>
      </c>
      <c r="B54" s="105" t="s">
        <v>157</v>
      </c>
      <c r="C54" s="6">
        <v>687</v>
      </c>
      <c r="D54" s="5">
        <v>1638</v>
      </c>
      <c r="E54" s="5">
        <v>10738</v>
      </c>
      <c r="F54" s="159">
        <v>13063</v>
      </c>
    </row>
    <row r="55" spans="1:6" x14ac:dyDescent="0.35">
      <c r="A55" s="105">
        <v>3608</v>
      </c>
      <c r="B55" s="105" t="s">
        <v>158</v>
      </c>
      <c r="C55" s="5">
        <v>1152</v>
      </c>
      <c r="D55" s="6">
        <v>897</v>
      </c>
      <c r="E55" s="5">
        <v>2333</v>
      </c>
      <c r="F55" s="159">
        <v>4382</v>
      </c>
    </row>
    <row r="56" spans="1:6" x14ac:dyDescent="0.35">
      <c r="A56" s="105">
        <v>3609</v>
      </c>
      <c r="B56" s="105" t="s">
        <v>159</v>
      </c>
      <c r="C56" s="5">
        <v>3205</v>
      </c>
      <c r="D56" s="5">
        <v>3476</v>
      </c>
      <c r="E56" s="5">
        <v>6405</v>
      </c>
      <c r="F56" s="159">
        <v>13086</v>
      </c>
    </row>
    <row r="57" spans="1:6" x14ac:dyDescent="0.35">
      <c r="A57" s="105">
        <v>3610</v>
      </c>
      <c r="B57" s="105" t="s">
        <v>160</v>
      </c>
      <c r="C57" s="6">
        <v>26</v>
      </c>
      <c r="D57" s="6">
        <v>14</v>
      </c>
      <c r="E57" s="6">
        <v>722</v>
      </c>
      <c r="F57" s="160">
        <v>762</v>
      </c>
    </row>
    <row r="58" spans="1:6" x14ac:dyDescent="0.35">
      <c r="A58" s="105">
        <v>3611</v>
      </c>
      <c r="B58" s="105" t="s">
        <v>161</v>
      </c>
      <c r="C58" s="6">
        <v>815</v>
      </c>
      <c r="D58" s="6">
        <v>827</v>
      </c>
      <c r="E58" s="5">
        <v>3509</v>
      </c>
      <c r="F58" s="159">
        <v>5151</v>
      </c>
    </row>
    <row r="59" spans="1:6" x14ac:dyDescent="0.35">
      <c r="A59" s="105">
        <v>3613</v>
      </c>
      <c r="B59" s="105" t="s">
        <v>162</v>
      </c>
      <c r="C59" s="6">
        <v>145</v>
      </c>
      <c r="D59" s="6">
        <v>95</v>
      </c>
      <c r="E59" s="5">
        <v>1711</v>
      </c>
      <c r="F59" s="159">
        <v>1951</v>
      </c>
    </row>
    <row r="60" spans="1:6" x14ac:dyDescent="0.35">
      <c r="A60" s="105">
        <v>3614</v>
      </c>
      <c r="B60" s="105" t="s">
        <v>163</v>
      </c>
      <c r="C60" s="6">
        <v>598</v>
      </c>
      <c r="D60" s="6">
        <v>535</v>
      </c>
      <c r="E60" s="5">
        <v>2105</v>
      </c>
      <c r="F60" s="159">
        <v>3238</v>
      </c>
    </row>
    <row r="61" spans="1:6" x14ac:dyDescent="0.35">
      <c r="A61" s="105">
        <v>3615</v>
      </c>
      <c r="B61" s="105" t="s">
        <v>164</v>
      </c>
      <c r="C61" s="5">
        <v>1612</v>
      </c>
      <c r="D61" s="5">
        <v>1262</v>
      </c>
      <c r="E61" s="5">
        <v>18672</v>
      </c>
      <c r="F61" s="159">
        <v>21546</v>
      </c>
    </row>
    <row r="62" spans="1:6" x14ac:dyDescent="0.35">
      <c r="A62" s="105">
        <v>3616</v>
      </c>
      <c r="B62" s="105" t="s">
        <v>280</v>
      </c>
      <c r="C62" s="6">
        <v>143</v>
      </c>
      <c r="D62" s="6">
        <v>45</v>
      </c>
      <c r="E62" s="6">
        <v>779</v>
      </c>
      <c r="F62" s="160">
        <v>967</v>
      </c>
    </row>
    <row r="63" spans="1:6" x14ac:dyDescent="0.35">
      <c r="A63" s="105">
        <v>3618</v>
      </c>
      <c r="B63" s="105" t="s">
        <v>165</v>
      </c>
      <c r="C63" s="6">
        <v>0</v>
      </c>
      <c r="D63" s="6">
        <v>0</v>
      </c>
      <c r="E63" s="6">
        <v>73</v>
      </c>
      <c r="F63" s="160">
        <v>73</v>
      </c>
    </row>
    <row r="64" spans="1:6" x14ac:dyDescent="0.35">
      <c r="A64" s="105">
        <v>3619</v>
      </c>
      <c r="B64" s="105" t="s">
        <v>281</v>
      </c>
      <c r="C64" s="6">
        <v>11</v>
      </c>
      <c r="D64" s="6">
        <v>7</v>
      </c>
      <c r="E64" s="6">
        <v>318</v>
      </c>
      <c r="F64" s="160">
        <v>336</v>
      </c>
    </row>
    <row r="65" spans="1:6" x14ac:dyDescent="0.35">
      <c r="A65" s="105">
        <v>3620</v>
      </c>
      <c r="B65" s="105" t="s">
        <v>166</v>
      </c>
      <c r="C65" s="6">
        <v>0</v>
      </c>
      <c r="D65" s="6">
        <v>2</v>
      </c>
      <c r="E65" s="6">
        <v>522</v>
      </c>
      <c r="F65" s="160">
        <v>524</v>
      </c>
    </row>
    <row r="66" spans="1:6" x14ac:dyDescent="0.35">
      <c r="A66" s="105">
        <v>3621</v>
      </c>
      <c r="B66" s="105" t="s">
        <v>167</v>
      </c>
      <c r="C66" s="6">
        <v>54</v>
      </c>
      <c r="D66" s="6">
        <v>250</v>
      </c>
      <c r="E66" s="5">
        <v>1725</v>
      </c>
      <c r="F66" s="159">
        <v>2029</v>
      </c>
    </row>
    <row r="67" spans="1:6" x14ac:dyDescent="0.35">
      <c r="A67" s="105">
        <v>3623</v>
      </c>
      <c r="B67" s="105" t="s">
        <v>282</v>
      </c>
      <c r="C67" s="6">
        <v>30</v>
      </c>
      <c r="D67" s="6">
        <v>118</v>
      </c>
      <c r="E67" s="5">
        <v>1880</v>
      </c>
      <c r="F67" s="159">
        <v>2028</v>
      </c>
    </row>
    <row r="68" spans="1:6" x14ac:dyDescent="0.35">
      <c r="A68" s="105">
        <v>3624</v>
      </c>
      <c r="B68" s="105" t="s">
        <v>168</v>
      </c>
      <c r="C68" s="6">
        <v>709</v>
      </c>
      <c r="D68" s="6">
        <v>333</v>
      </c>
      <c r="E68" s="5">
        <v>6275</v>
      </c>
      <c r="F68" s="159">
        <v>7317</v>
      </c>
    </row>
    <row r="69" spans="1:6" x14ac:dyDescent="0.35">
      <c r="A69" s="105">
        <v>3625</v>
      </c>
      <c r="B69" s="105" t="s">
        <v>169</v>
      </c>
      <c r="C69" s="6">
        <v>378</v>
      </c>
      <c r="D69" s="6">
        <v>184</v>
      </c>
      <c r="E69" s="5">
        <v>1297</v>
      </c>
      <c r="F69" s="159">
        <v>1859</v>
      </c>
    </row>
    <row r="70" spans="1:6" x14ac:dyDescent="0.35">
      <c r="A70" s="105">
        <v>3626</v>
      </c>
      <c r="B70" s="105" t="s">
        <v>170</v>
      </c>
      <c r="C70" s="5">
        <v>5694</v>
      </c>
      <c r="D70" s="5">
        <v>5382</v>
      </c>
      <c r="E70" s="5">
        <v>10651</v>
      </c>
      <c r="F70" s="159">
        <v>21727</v>
      </c>
    </row>
    <row r="71" spans="1:6" x14ac:dyDescent="0.35">
      <c r="A71" s="105">
        <v>3627</v>
      </c>
      <c r="B71" s="105" t="s">
        <v>171</v>
      </c>
      <c r="C71" s="6">
        <v>922</v>
      </c>
      <c r="D71" s="6">
        <v>644</v>
      </c>
      <c r="E71" s="5">
        <v>1426</v>
      </c>
      <c r="F71" s="159">
        <v>2992</v>
      </c>
    </row>
    <row r="72" spans="1:6" x14ac:dyDescent="0.35">
      <c r="A72" s="105">
        <v>3628</v>
      </c>
      <c r="B72" s="105" t="s">
        <v>172</v>
      </c>
      <c r="C72" s="6">
        <v>307</v>
      </c>
      <c r="D72" s="6">
        <v>318</v>
      </c>
      <c r="E72" s="5">
        <v>1107</v>
      </c>
      <c r="F72" s="159">
        <v>1732</v>
      </c>
    </row>
    <row r="73" spans="1:6" x14ac:dyDescent="0.35">
      <c r="A73" s="105">
        <v>3630</v>
      </c>
      <c r="B73" s="105" t="s">
        <v>173</v>
      </c>
      <c r="C73" s="6">
        <v>362</v>
      </c>
      <c r="D73" s="6">
        <v>163</v>
      </c>
      <c r="E73" s="5">
        <v>6357</v>
      </c>
      <c r="F73" s="159">
        <v>6882</v>
      </c>
    </row>
    <row r="74" spans="1:6" x14ac:dyDescent="0.35">
      <c r="A74" s="105">
        <v>3631</v>
      </c>
      <c r="B74" s="105" t="s">
        <v>174</v>
      </c>
      <c r="C74" s="5">
        <v>1161</v>
      </c>
      <c r="D74" s="6">
        <v>638</v>
      </c>
      <c r="E74" s="5">
        <v>6492</v>
      </c>
      <c r="F74" s="159">
        <v>8291</v>
      </c>
    </row>
    <row r="75" spans="1:6" x14ac:dyDescent="0.35">
      <c r="A75" s="161">
        <v>3632</v>
      </c>
      <c r="B75" s="105" t="s">
        <v>283</v>
      </c>
      <c r="C75" s="6">
        <v>794</v>
      </c>
      <c r="D75" s="6">
        <v>578</v>
      </c>
      <c r="E75" s="5">
        <v>19613</v>
      </c>
      <c r="F75" s="159">
        <v>20985</v>
      </c>
    </row>
    <row r="76" spans="1:6" x14ac:dyDescent="0.35">
      <c r="A76" s="105">
        <v>3634</v>
      </c>
      <c r="B76" s="105" t="s">
        <v>175</v>
      </c>
      <c r="C76" s="5">
        <v>1089</v>
      </c>
      <c r="D76" s="5">
        <v>1554</v>
      </c>
      <c r="E76" s="5">
        <v>4992</v>
      </c>
      <c r="F76" s="159">
        <v>7635</v>
      </c>
    </row>
    <row r="77" spans="1:6" x14ac:dyDescent="0.35">
      <c r="A77" s="105">
        <v>3635</v>
      </c>
      <c r="B77" s="105" t="s">
        <v>176</v>
      </c>
      <c r="C77" s="6">
        <v>3</v>
      </c>
      <c r="D77" s="6">
        <v>5</v>
      </c>
      <c r="E77" s="6">
        <v>132</v>
      </c>
      <c r="F77" s="160">
        <v>140</v>
      </c>
    </row>
    <row r="78" spans="1:6" x14ac:dyDescent="0.35">
      <c r="A78" s="105">
        <v>3636</v>
      </c>
      <c r="B78" s="105" t="s">
        <v>177</v>
      </c>
      <c r="C78" s="6">
        <v>42</v>
      </c>
      <c r="D78" s="6">
        <v>30</v>
      </c>
      <c r="E78" s="5">
        <v>1770</v>
      </c>
      <c r="F78" s="159">
        <v>1842</v>
      </c>
    </row>
    <row r="79" spans="1:6" x14ac:dyDescent="0.35">
      <c r="A79" s="105">
        <v>3637</v>
      </c>
      <c r="B79" s="105" t="s">
        <v>178</v>
      </c>
      <c r="C79" s="6">
        <v>25</v>
      </c>
      <c r="D79" s="6">
        <v>11</v>
      </c>
      <c r="E79" s="6">
        <v>707</v>
      </c>
      <c r="F79" s="160">
        <v>743</v>
      </c>
    </row>
    <row r="80" spans="1:6" x14ac:dyDescent="0.35">
      <c r="A80" s="105">
        <v>3638</v>
      </c>
      <c r="B80" s="105" t="s">
        <v>179</v>
      </c>
      <c r="C80" s="6">
        <v>6</v>
      </c>
      <c r="D80" s="6">
        <v>5</v>
      </c>
      <c r="E80" s="6">
        <v>750</v>
      </c>
      <c r="F80" s="160">
        <v>761</v>
      </c>
    </row>
    <row r="81" spans="1:6" x14ac:dyDescent="0.35">
      <c r="A81" s="105">
        <v>3639</v>
      </c>
      <c r="B81" s="105" t="s">
        <v>180</v>
      </c>
      <c r="C81" s="6">
        <v>341</v>
      </c>
      <c r="D81" s="6">
        <v>202</v>
      </c>
      <c r="E81" s="5">
        <v>3968</v>
      </c>
      <c r="F81" s="159">
        <v>4511</v>
      </c>
    </row>
    <row r="82" spans="1:6" x14ac:dyDescent="0.35">
      <c r="A82" s="105">
        <v>3641</v>
      </c>
      <c r="B82" s="105" t="s">
        <v>181</v>
      </c>
      <c r="C82" s="6">
        <v>5</v>
      </c>
      <c r="D82" s="6">
        <v>12</v>
      </c>
      <c r="E82" s="6">
        <v>883</v>
      </c>
      <c r="F82" s="160">
        <v>900</v>
      </c>
    </row>
    <row r="83" spans="1:6" x14ac:dyDescent="0.35">
      <c r="A83" s="105">
        <v>3642</v>
      </c>
      <c r="B83" s="105" t="s">
        <v>182</v>
      </c>
      <c r="C83" s="6">
        <v>561</v>
      </c>
      <c r="D83" s="6">
        <v>300</v>
      </c>
      <c r="E83" s="5">
        <v>6411</v>
      </c>
      <c r="F83" s="159">
        <v>7272</v>
      </c>
    </row>
    <row r="84" spans="1:6" x14ac:dyDescent="0.35">
      <c r="A84" s="105">
        <v>3643</v>
      </c>
      <c r="B84" s="105" t="s">
        <v>183</v>
      </c>
      <c r="C84" s="6">
        <v>725</v>
      </c>
      <c r="D84" s="6">
        <v>903</v>
      </c>
      <c r="E84" s="5">
        <v>2434</v>
      </c>
      <c r="F84" s="159">
        <v>4062</v>
      </c>
    </row>
    <row r="85" spans="1:6" x14ac:dyDescent="0.35">
      <c r="A85" s="105">
        <v>3644</v>
      </c>
      <c r="B85" s="105" t="s">
        <v>184</v>
      </c>
      <c r="C85" s="6">
        <v>544</v>
      </c>
      <c r="D85" s="5">
        <v>1021</v>
      </c>
      <c r="E85" s="5">
        <v>13890</v>
      </c>
      <c r="F85" s="159">
        <v>15455</v>
      </c>
    </row>
    <row r="86" spans="1:6" x14ac:dyDescent="0.35">
      <c r="A86" s="105">
        <v>3645</v>
      </c>
      <c r="B86" s="105" t="s">
        <v>185</v>
      </c>
      <c r="C86" s="6">
        <v>227</v>
      </c>
      <c r="D86" s="6">
        <v>94</v>
      </c>
      <c r="E86" s="5">
        <v>1013</v>
      </c>
      <c r="F86" s="159">
        <v>1334</v>
      </c>
    </row>
    <row r="87" spans="1:6" x14ac:dyDescent="0.35">
      <c r="A87" s="105">
        <v>3646</v>
      </c>
      <c r="B87" s="105" t="s">
        <v>186</v>
      </c>
      <c r="C87" s="5">
        <v>1516</v>
      </c>
      <c r="D87" s="6">
        <v>786</v>
      </c>
      <c r="E87" s="5">
        <v>7122</v>
      </c>
      <c r="F87" s="159">
        <v>9424</v>
      </c>
    </row>
    <row r="88" spans="1:6" x14ac:dyDescent="0.35">
      <c r="A88" s="105">
        <v>3647</v>
      </c>
      <c r="B88" s="105" t="s">
        <v>187</v>
      </c>
      <c r="C88" s="6">
        <v>4</v>
      </c>
      <c r="D88" s="6">
        <v>2</v>
      </c>
      <c r="E88" s="6">
        <v>601</v>
      </c>
      <c r="F88" s="160">
        <v>607</v>
      </c>
    </row>
    <row r="89" spans="1:6" x14ac:dyDescent="0.35">
      <c r="A89" s="105">
        <v>3648</v>
      </c>
      <c r="B89" s="105" t="s">
        <v>188</v>
      </c>
      <c r="C89" s="6">
        <v>884</v>
      </c>
      <c r="D89" s="5">
        <v>1147</v>
      </c>
      <c r="E89" s="5">
        <v>4832</v>
      </c>
      <c r="F89" s="159">
        <v>6863</v>
      </c>
    </row>
    <row r="90" spans="1:6" x14ac:dyDescent="0.35">
      <c r="A90" s="105">
        <v>3651</v>
      </c>
      <c r="B90" s="105" t="s">
        <v>189</v>
      </c>
      <c r="C90" s="6">
        <v>21</v>
      </c>
      <c r="D90" s="6">
        <v>204</v>
      </c>
      <c r="E90" s="6">
        <v>450</v>
      </c>
      <c r="F90" s="160">
        <v>675</v>
      </c>
    </row>
    <row r="91" spans="1:6" x14ac:dyDescent="0.35">
      <c r="A91" s="105">
        <v>3652</v>
      </c>
      <c r="B91" s="105" t="s">
        <v>190</v>
      </c>
      <c r="C91" s="5">
        <v>1648</v>
      </c>
      <c r="D91" s="5">
        <v>2681</v>
      </c>
      <c r="E91" s="5">
        <v>22162</v>
      </c>
      <c r="F91" s="159">
        <v>26491</v>
      </c>
    </row>
    <row r="92" spans="1:6" x14ac:dyDescent="0.35">
      <c r="A92" s="105">
        <v>3654</v>
      </c>
      <c r="B92" s="105" t="s">
        <v>191</v>
      </c>
      <c r="C92" s="6">
        <v>453</v>
      </c>
      <c r="D92" s="6">
        <v>58</v>
      </c>
      <c r="E92" s="5">
        <v>1402</v>
      </c>
      <c r="F92" s="159">
        <v>1913</v>
      </c>
    </row>
    <row r="93" spans="1:6" x14ac:dyDescent="0.35">
      <c r="A93" s="105">
        <v>3656</v>
      </c>
      <c r="B93" s="105" t="s">
        <v>192</v>
      </c>
      <c r="C93" s="5">
        <v>4793</v>
      </c>
      <c r="D93" s="5">
        <v>2972</v>
      </c>
      <c r="E93" s="5">
        <v>17782</v>
      </c>
      <c r="F93" s="159">
        <v>25547</v>
      </c>
    </row>
    <row r="94" spans="1:6" x14ac:dyDescent="0.35">
      <c r="A94" s="105">
        <v>3658</v>
      </c>
      <c r="B94" s="105" t="s">
        <v>193</v>
      </c>
      <c r="C94" s="6">
        <v>395</v>
      </c>
      <c r="D94" s="6">
        <v>338</v>
      </c>
      <c r="E94" s="5">
        <v>16323</v>
      </c>
      <c r="F94" s="159">
        <v>17056</v>
      </c>
    </row>
    <row r="95" spans="1:6" x14ac:dyDescent="0.35">
      <c r="A95" s="105">
        <v>3659</v>
      </c>
      <c r="B95" s="105" t="s">
        <v>194</v>
      </c>
      <c r="C95" s="6">
        <v>15</v>
      </c>
      <c r="D95" s="6">
        <v>88</v>
      </c>
      <c r="E95" s="5">
        <v>2247</v>
      </c>
      <c r="F95" s="159">
        <v>2350</v>
      </c>
    </row>
    <row r="96" spans="1:6" x14ac:dyDescent="0.35">
      <c r="A96" s="105">
        <v>3661</v>
      </c>
      <c r="B96" s="105" t="s">
        <v>195</v>
      </c>
      <c r="C96" s="5">
        <v>1646</v>
      </c>
      <c r="D96" s="5">
        <v>2444</v>
      </c>
      <c r="E96" s="5">
        <v>14316</v>
      </c>
      <c r="F96" s="159">
        <v>18406</v>
      </c>
    </row>
    <row r="97" spans="1:6" x14ac:dyDescent="0.35">
      <c r="A97" s="105">
        <v>3662</v>
      </c>
      <c r="B97" s="105" t="s">
        <v>196</v>
      </c>
      <c r="C97" s="6">
        <v>587</v>
      </c>
      <c r="D97" s="6">
        <v>494</v>
      </c>
      <c r="E97" s="6">
        <v>828</v>
      </c>
      <c r="F97" s="159">
        <v>1909</v>
      </c>
    </row>
    <row r="98" spans="1:6" x14ac:dyDescent="0.35">
      <c r="A98" s="105">
        <v>3663</v>
      </c>
      <c r="B98" s="105" t="s">
        <v>197</v>
      </c>
      <c r="C98" s="6">
        <v>16</v>
      </c>
      <c r="D98" s="6">
        <v>8</v>
      </c>
      <c r="E98" s="5">
        <v>1893</v>
      </c>
      <c r="F98" s="159">
        <v>1917</v>
      </c>
    </row>
    <row r="99" spans="1:6" x14ac:dyDescent="0.35">
      <c r="A99" s="105">
        <v>3664</v>
      </c>
      <c r="B99" s="105" t="s">
        <v>198</v>
      </c>
      <c r="C99" s="6">
        <v>459</v>
      </c>
      <c r="D99" s="6">
        <v>603</v>
      </c>
      <c r="E99" s="5">
        <v>1354</v>
      </c>
      <c r="F99" s="159">
        <v>2416</v>
      </c>
    </row>
    <row r="100" spans="1:6" x14ac:dyDescent="0.35">
      <c r="A100" s="105">
        <v>3665</v>
      </c>
      <c r="B100" s="105" t="s">
        <v>199</v>
      </c>
      <c r="C100" s="6">
        <v>791</v>
      </c>
      <c r="D100" s="6">
        <v>644</v>
      </c>
      <c r="E100" s="5">
        <v>3588</v>
      </c>
      <c r="F100" s="159">
        <v>5023</v>
      </c>
    </row>
    <row r="101" spans="1:6" x14ac:dyDescent="0.35">
      <c r="A101" s="105">
        <v>3668</v>
      </c>
      <c r="B101" s="105" t="s">
        <v>200</v>
      </c>
      <c r="C101" s="6">
        <v>469</v>
      </c>
      <c r="D101" s="6">
        <v>607</v>
      </c>
      <c r="E101" s="5">
        <v>2007</v>
      </c>
      <c r="F101" s="159">
        <v>3083</v>
      </c>
    </row>
    <row r="102" spans="1:6" x14ac:dyDescent="0.35">
      <c r="A102" s="105">
        <v>3669</v>
      </c>
      <c r="B102" s="105" t="s">
        <v>201</v>
      </c>
      <c r="C102" s="6">
        <v>0</v>
      </c>
      <c r="D102" s="6">
        <v>11</v>
      </c>
      <c r="E102" s="6">
        <v>318</v>
      </c>
      <c r="F102" s="160">
        <v>329</v>
      </c>
    </row>
    <row r="103" spans="1:6" x14ac:dyDescent="0.35">
      <c r="A103" s="105">
        <v>4003</v>
      </c>
      <c r="B103" s="105" t="s">
        <v>202</v>
      </c>
      <c r="C103" s="5">
        <v>1025</v>
      </c>
      <c r="D103" s="6">
        <v>805</v>
      </c>
      <c r="E103" s="5">
        <v>2373</v>
      </c>
      <c r="F103" s="159">
        <v>4203</v>
      </c>
    </row>
    <row r="104" spans="1:6" x14ac:dyDescent="0.35">
      <c r="A104" s="105">
        <v>4948</v>
      </c>
      <c r="B104" s="105" t="s">
        <v>203</v>
      </c>
      <c r="C104" s="6">
        <v>11</v>
      </c>
      <c r="D104" s="6">
        <v>7</v>
      </c>
      <c r="E104" s="5">
        <v>1740</v>
      </c>
      <c r="F104" s="159">
        <v>1758</v>
      </c>
    </row>
    <row r="105" spans="1:6" x14ac:dyDescent="0.35">
      <c r="A105" s="105">
        <v>4949</v>
      </c>
      <c r="B105" s="105" t="s">
        <v>204</v>
      </c>
      <c r="C105" s="6">
        <v>0</v>
      </c>
      <c r="D105" s="6">
        <v>0</v>
      </c>
      <c r="E105" s="6">
        <v>334</v>
      </c>
      <c r="F105" s="160">
        <v>334</v>
      </c>
    </row>
    <row r="106" spans="1:6" x14ac:dyDescent="0.35">
      <c r="A106" s="105">
        <v>4951</v>
      </c>
      <c r="B106" s="105" t="s">
        <v>205</v>
      </c>
      <c r="C106" s="6">
        <v>141</v>
      </c>
      <c r="D106" s="6">
        <v>94</v>
      </c>
      <c r="E106" s="5">
        <v>1921</v>
      </c>
      <c r="F106" s="159">
        <v>2156</v>
      </c>
    </row>
    <row r="107" spans="1:6" x14ac:dyDescent="0.35">
      <c r="A107" s="105">
        <v>4952</v>
      </c>
      <c r="B107" s="105" t="s">
        <v>206</v>
      </c>
      <c r="C107" s="6">
        <v>166</v>
      </c>
      <c r="D107" s="6">
        <v>89</v>
      </c>
      <c r="E107" s="5">
        <v>1547</v>
      </c>
      <c r="F107" s="159">
        <v>1802</v>
      </c>
    </row>
    <row r="108" spans="1:6" x14ac:dyDescent="0.35">
      <c r="A108" s="105">
        <v>4977</v>
      </c>
      <c r="B108" s="105" t="s">
        <v>284</v>
      </c>
      <c r="C108" s="6">
        <v>4</v>
      </c>
      <c r="D108" s="6">
        <v>5</v>
      </c>
      <c r="E108" s="6">
        <v>704</v>
      </c>
      <c r="F108" s="160">
        <v>713</v>
      </c>
    </row>
    <row r="109" spans="1:6" x14ac:dyDescent="0.35">
      <c r="A109" s="105">
        <v>6661</v>
      </c>
      <c r="B109" s="105" t="s">
        <v>207</v>
      </c>
      <c r="C109" s="6">
        <v>443</v>
      </c>
      <c r="D109" s="6">
        <v>501</v>
      </c>
      <c r="E109" s="5">
        <v>1560</v>
      </c>
      <c r="F109" s="159">
        <v>2504</v>
      </c>
    </row>
    <row r="110" spans="1:6" x14ac:dyDescent="0.35">
      <c r="A110" s="105">
        <v>6662</v>
      </c>
      <c r="B110" s="105" t="s">
        <v>208</v>
      </c>
      <c r="C110" s="6">
        <v>326</v>
      </c>
      <c r="D110" s="6">
        <v>283</v>
      </c>
      <c r="E110" s="6">
        <v>646</v>
      </c>
      <c r="F110" s="159">
        <v>1255</v>
      </c>
    </row>
    <row r="111" spans="1:6" x14ac:dyDescent="0.35">
      <c r="A111" s="105">
        <v>7096</v>
      </c>
      <c r="B111" s="105" t="s">
        <v>209</v>
      </c>
      <c r="C111" s="6">
        <v>523</v>
      </c>
      <c r="D111" s="6">
        <v>468</v>
      </c>
      <c r="E111" s="6">
        <v>955</v>
      </c>
      <c r="F111" s="159">
        <v>1946</v>
      </c>
    </row>
    <row r="112" spans="1:6" x14ac:dyDescent="0.35">
      <c r="A112" s="105">
        <v>7287</v>
      </c>
      <c r="B112" s="105" t="s">
        <v>210</v>
      </c>
      <c r="C112" s="6">
        <v>534</v>
      </c>
      <c r="D112" s="6">
        <v>414</v>
      </c>
      <c r="E112" s="6">
        <v>569</v>
      </c>
      <c r="F112" s="159">
        <v>1517</v>
      </c>
    </row>
    <row r="113" spans="1:6" x14ac:dyDescent="0.35">
      <c r="A113" s="105">
        <v>9163</v>
      </c>
      <c r="B113" s="105" t="s">
        <v>211</v>
      </c>
      <c r="C113" s="5">
        <v>2403</v>
      </c>
      <c r="D113" s="5">
        <v>2261</v>
      </c>
      <c r="E113" s="5">
        <v>5608</v>
      </c>
      <c r="F113" s="159">
        <v>10272</v>
      </c>
    </row>
    <row r="114" spans="1:6" x14ac:dyDescent="0.35">
      <c r="A114" s="105">
        <v>9549</v>
      </c>
      <c r="B114" s="105" t="s">
        <v>212</v>
      </c>
      <c r="C114" s="6">
        <v>43</v>
      </c>
      <c r="D114" s="6">
        <v>23</v>
      </c>
      <c r="E114" s="6">
        <v>303</v>
      </c>
      <c r="F114" s="160">
        <v>369</v>
      </c>
    </row>
    <row r="115" spans="1:6" x14ac:dyDescent="0.35">
      <c r="A115" s="105">
        <v>9651</v>
      </c>
      <c r="B115" s="105" t="s">
        <v>213</v>
      </c>
      <c r="C115" s="6">
        <v>300</v>
      </c>
      <c r="D115" s="6">
        <v>228</v>
      </c>
      <c r="E115" s="5">
        <v>6440</v>
      </c>
      <c r="F115" s="159">
        <v>6968</v>
      </c>
    </row>
    <row r="116" spans="1:6" x14ac:dyDescent="0.35">
      <c r="A116" s="105">
        <v>9741</v>
      </c>
      <c r="B116" s="105" t="s">
        <v>214</v>
      </c>
      <c r="C116" s="6">
        <v>910</v>
      </c>
      <c r="D116" s="6">
        <v>671</v>
      </c>
      <c r="E116" s="5">
        <v>9802</v>
      </c>
      <c r="F116" s="159">
        <v>11383</v>
      </c>
    </row>
    <row r="117" spans="1:6" x14ac:dyDescent="0.35">
      <c r="A117" s="105">
        <v>9768</v>
      </c>
      <c r="B117" s="105" t="s">
        <v>215</v>
      </c>
      <c r="C117" s="6">
        <v>5</v>
      </c>
      <c r="D117" s="6">
        <v>0</v>
      </c>
      <c r="E117" s="5">
        <v>1508</v>
      </c>
      <c r="F117" s="159">
        <v>1513</v>
      </c>
    </row>
    <row r="118" spans="1:6" x14ac:dyDescent="0.35">
      <c r="A118" s="105">
        <v>9797</v>
      </c>
      <c r="B118" s="105" t="s">
        <v>216</v>
      </c>
      <c r="C118" s="6">
        <v>183</v>
      </c>
      <c r="D118" s="6">
        <v>310</v>
      </c>
      <c r="E118" s="6">
        <v>794</v>
      </c>
      <c r="F118" s="159">
        <v>1287</v>
      </c>
    </row>
    <row r="119" spans="1:6" x14ac:dyDescent="0.35">
      <c r="A119" s="105">
        <v>9930</v>
      </c>
      <c r="B119" s="105" t="s">
        <v>217</v>
      </c>
      <c r="C119" s="6">
        <v>418</v>
      </c>
      <c r="D119" s="6">
        <v>368</v>
      </c>
      <c r="E119" s="5">
        <v>1769</v>
      </c>
      <c r="F119" s="159">
        <v>2555</v>
      </c>
    </row>
    <row r="120" spans="1:6" x14ac:dyDescent="0.35">
      <c r="A120" s="105">
        <v>10019</v>
      </c>
      <c r="B120" s="105" t="s">
        <v>218</v>
      </c>
      <c r="C120" s="6">
        <v>73</v>
      </c>
      <c r="D120" s="6">
        <v>0</v>
      </c>
      <c r="E120" s="6">
        <v>732</v>
      </c>
      <c r="F120" s="160">
        <v>805</v>
      </c>
    </row>
    <row r="121" spans="1:6" x14ac:dyDescent="0.35">
      <c r="A121" s="105">
        <v>10060</v>
      </c>
      <c r="B121" s="105" t="s">
        <v>219</v>
      </c>
      <c r="C121" s="6">
        <v>422</v>
      </c>
      <c r="D121" s="6">
        <v>383</v>
      </c>
      <c r="E121" s="6">
        <v>962</v>
      </c>
      <c r="F121" s="159">
        <v>1767</v>
      </c>
    </row>
    <row r="122" spans="1:6" x14ac:dyDescent="0.35">
      <c r="A122" s="105">
        <v>10115</v>
      </c>
      <c r="B122" s="105" t="s">
        <v>220</v>
      </c>
      <c r="C122" s="5">
        <v>1945</v>
      </c>
      <c r="D122" s="5">
        <v>1453</v>
      </c>
      <c r="E122" s="5">
        <v>16738</v>
      </c>
      <c r="F122" s="159">
        <v>20136</v>
      </c>
    </row>
    <row r="123" spans="1:6" x14ac:dyDescent="0.35">
      <c r="A123" s="105">
        <v>10298</v>
      </c>
      <c r="B123" s="105" t="s">
        <v>221</v>
      </c>
      <c r="C123" s="6">
        <v>15</v>
      </c>
      <c r="D123" s="6">
        <v>22</v>
      </c>
      <c r="E123" s="6">
        <v>551</v>
      </c>
      <c r="F123" s="160">
        <v>588</v>
      </c>
    </row>
    <row r="124" spans="1:6" x14ac:dyDescent="0.35">
      <c r="A124" s="105">
        <v>10387</v>
      </c>
      <c r="B124" s="105" t="s">
        <v>222</v>
      </c>
      <c r="C124" s="5">
        <v>3609</v>
      </c>
      <c r="D124" s="5">
        <v>3239</v>
      </c>
      <c r="E124" s="5">
        <v>7516</v>
      </c>
      <c r="F124" s="159">
        <v>14364</v>
      </c>
    </row>
    <row r="125" spans="1:6" x14ac:dyDescent="0.35">
      <c r="A125" s="105">
        <v>10633</v>
      </c>
      <c r="B125" s="105" t="s">
        <v>223</v>
      </c>
      <c r="C125" s="5">
        <v>9115</v>
      </c>
      <c r="D125" s="5">
        <v>7982</v>
      </c>
      <c r="E125" s="5">
        <v>12095</v>
      </c>
      <c r="F125" s="159">
        <v>29192</v>
      </c>
    </row>
    <row r="126" spans="1:6" x14ac:dyDescent="0.35">
      <c r="A126" s="105">
        <v>10674</v>
      </c>
      <c r="B126" s="105" t="s">
        <v>224</v>
      </c>
      <c r="C126" s="6">
        <v>196</v>
      </c>
      <c r="D126" s="6">
        <v>573</v>
      </c>
      <c r="E126" s="5">
        <v>3153</v>
      </c>
      <c r="F126" s="159">
        <v>3922</v>
      </c>
    </row>
    <row r="127" spans="1:6" x14ac:dyDescent="0.35">
      <c r="A127" s="105">
        <v>11145</v>
      </c>
      <c r="B127" s="105" t="s">
        <v>225</v>
      </c>
      <c r="C127" s="5">
        <v>7726</v>
      </c>
      <c r="D127" s="5">
        <v>7789</v>
      </c>
      <c r="E127" s="5">
        <v>14135</v>
      </c>
      <c r="F127" s="159">
        <v>29650</v>
      </c>
    </row>
    <row r="128" spans="1:6" x14ac:dyDescent="0.35">
      <c r="A128" s="105">
        <v>11161</v>
      </c>
      <c r="B128" s="105" t="s">
        <v>226</v>
      </c>
      <c r="C128" s="6">
        <v>520</v>
      </c>
      <c r="D128" s="6">
        <v>405</v>
      </c>
      <c r="E128" s="5">
        <v>5728</v>
      </c>
      <c r="F128" s="159">
        <v>6653</v>
      </c>
    </row>
    <row r="129" spans="1:6" x14ac:dyDescent="0.35">
      <c r="A129" s="105">
        <v>11163</v>
      </c>
      <c r="B129" s="105" t="s">
        <v>227</v>
      </c>
      <c r="C129" s="6">
        <v>399</v>
      </c>
      <c r="D129" s="6">
        <v>910</v>
      </c>
      <c r="E129" s="5">
        <v>4192</v>
      </c>
      <c r="F129" s="159">
        <v>5501</v>
      </c>
    </row>
    <row r="130" spans="1:6" x14ac:dyDescent="0.35">
      <c r="A130" s="105">
        <v>11711</v>
      </c>
      <c r="B130" s="105" t="s">
        <v>228</v>
      </c>
      <c r="C130" s="6">
        <v>732</v>
      </c>
      <c r="D130" s="6">
        <v>785</v>
      </c>
      <c r="E130" s="5">
        <v>4188</v>
      </c>
      <c r="F130" s="159">
        <v>5705</v>
      </c>
    </row>
    <row r="131" spans="1:6" x14ac:dyDescent="0.35">
      <c r="A131" s="105">
        <v>12015</v>
      </c>
      <c r="B131" s="105" t="s">
        <v>229</v>
      </c>
      <c r="C131" s="5">
        <v>5356</v>
      </c>
      <c r="D131" s="5">
        <v>4754</v>
      </c>
      <c r="E131" s="5">
        <v>6057</v>
      </c>
      <c r="F131" s="159">
        <v>16167</v>
      </c>
    </row>
    <row r="132" spans="1:6" x14ac:dyDescent="0.35">
      <c r="A132" s="105">
        <v>12826</v>
      </c>
      <c r="B132" s="105" t="s">
        <v>230</v>
      </c>
      <c r="C132" s="5">
        <v>1410</v>
      </c>
      <c r="D132" s="5">
        <v>1978</v>
      </c>
      <c r="E132" s="5">
        <v>8447</v>
      </c>
      <c r="F132" s="159">
        <v>11835</v>
      </c>
    </row>
    <row r="133" spans="1:6" x14ac:dyDescent="0.35">
      <c r="A133" s="105">
        <v>13231</v>
      </c>
      <c r="B133" s="105" t="s">
        <v>231</v>
      </c>
      <c r="C133" s="6">
        <v>402</v>
      </c>
      <c r="D133" s="6">
        <v>863</v>
      </c>
      <c r="E133" s="5">
        <v>2055</v>
      </c>
      <c r="F133" s="159">
        <v>3320</v>
      </c>
    </row>
    <row r="134" spans="1:6" x14ac:dyDescent="0.35">
      <c r="A134" s="105">
        <v>23053</v>
      </c>
      <c r="B134" s="105" t="s">
        <v>232</v>
      </c>
      <c r="C134" s="6">
        <v>33</v>
      </c>
      <c r="D134" s="6">
        <v>48</v>
      </c>
      <c r="E134" s="5">
        <v>1313</v>
      </c>
      <c r="F134" s="159">
        <v>1394</v>
      </c>
    </row>
    <row r="135" spans="1:6" x14ac:dyDescent="0.35">
      <c r="A135" s="105">
        <v>23154</v>
      </c>
      <c r="B135" s="105" t="s">
        <v>233</v>
      </c>
      <c r="C135" s="6">
        <v>364</v>
      </c>
      <c r="D135" s="6">
        <v>345</v>
      </c>
      <c r="E135" s="5">
        <v>1271</v>
      </c>
      <c r="F135" s="159">
        <v>1980</v>
      </c>
    </row>
    <row r="136" spans="1:6" x14ac:dyDescent="0.35">
      <c r="A136" s="105">
        <v>23413</v>
      </c>
      <c r="B136" s="105" t="s">
        <v>234</v>
      </c>
      <c r="C136" s="6">
        <v>948</v>
      </c>
      <c r="D136" s="6">
        <v>938</v>
      </c>
      <c r="E136" s="5">
        <v>2703</v>
      </c>
      <c r="F136" s="159">
        <v>4589</v>
      </c>
    </row>
    <row r="137" spans="1:6" x14ac:dyDescent="0.35">
      <c r="A137" s="105">
        <v>23485</v>
      </c>
      <c r="B137" s="105" t="s">
        <v>235</v>
      </c>
      <c r="C137" s="6">
        <v>333</v>
      </c>
      <c r="D137" s="6">
        <v>426</v>
      </c>
      <c r="E137" s="6">
        <v>927</v>
      </c>
      <c r="F137" s="159">
        <v>1686</v>
      </c>
    </row>
    <row r="138" spans="1:6" x14ac:dyDescent="0.35">
      <c r="A138" s="105">
        <v>23582</v>
      </c>
      <c r="B138" s="105" t="s">
        <v>236</v>
      </c>
      <c r="C138" s="6">
        <v>308</v>
      </c>
      <c r="D138" s="6">
        <v>203</v>
      </c>
      <c r="E138" s="6">
        <v>752</v>
      </c>
      <c r="F138" s="159">
        <v>1263</v>
      </c>
    </row>
    <row r="139" spans="1:6" x14ac:dyDescent="0.35">
      <c r="A139" s="105">
        <v>23614</v>
      </c>
      <c r="B139" s="105" t="s">
        <v>237</v>
      </c>
      <c r="C139" s="5">
        <v>2167</v>
      </c>
      <c r="D139" s="5">
        <v>2192</v>
      </c>
      <c r="E139" s="5">
        <v>5278</v>
      </c>
      <c r="F139" s="159">
        <v>9637</v>
      </c>
    </row>
    <row r="140" spans="1:6" x14ac:dyDescent="0.35">
      <c r="A140" s="105">
        <v>25554</v>
      </c>
      <c r="B140" s="105" t="s">
        <v>238</v>
      </c>
      <c r="C140" s="6">
        <v>3</v>
      </c>
      <c r="D140" s="6">
        <v>11</v>
      </c>
      <c r="E140" s="6">
        <v>193</v>
      </c>
      <c r="F140" s="160">
        <v>207</v>
      </c>
    </row>
    <row r="141" spans="1:6" x14ac:dyDescent="0.35">
      <c r="A141" s="105">
        <v>29269</v>
      </c>
      <c r="B141" s="105" t="s">
        <v>239</v>
      </c>
      <c r="C141" s="6">
        <v>199</v>
      </c>
      <c r="D141" s="6">
        <v>142</v>
      </c>
      <c r="E141" s="6">
        <v>909</v>
      </c>
      <c r="F141" s="159">
        <v>1250</v>
      </c>
    </row>
    <row r="142" spans="1:6" x14ac:dyDescent="0.35">
      <c r="A142" s="105">
        <v>31034</v>
      </c>
      <c r="B142" s="105" t="s">
        <v>240</v>
      </c>
      <c r="C142" s="5">
        <v>3018</v>
      </c>
      <c r="D142" s="5">
        <v>3710</v>
      </c>
      <c r="E142" s="5">
        <v>10142</v>
      </c>
      <c r="F142" s="159">
        <v>16870</v>
      </c>
    </row>
    <row r="143" spans="1:6" x14ac:dyDescent="0.35">
      <c r="A143" s="105">
        <v>36273</v>
      </c>
      <c r="B143" s="105" t="s">
        <v>241</v>
      </c>
      <c r="C143" s="6">
        <v>329</v>
      </c>
      <c r="D143" s="6">
        <v>413</v>
      </c>
      <c r="E143" s="5">
        <v>1184</v>
      </c>
      <c r="F143" s="159">
        <v>1926</v>
      </c>
    </row>
    <row r="144" spans="1:6" x14ac:dyDescent="0.35">
      <c r="A144" s="105">
        <v>42295</v>
      </c>
      <c r="B144" s="105" t="s">
        <v>242</v>
      </c>
      <c r="C144" s="6">
        <v>195</v>
      </c>
      <c r="D144" s="6">
        <v>118</v>
      </c>
      <c r="E144" s="5">
        <v>1483</v>
      </c>
      <c r="F144" s="159">
        <v>1796</v>
      </c>
    </row>
    <row r="145" spans="1:6" x14ac:dyDescent="0.35">
      <c r="A145" s="105">
        <v>42421</v>
      </c>
      <c r="B145" s="105" t="s">
        <v>243</v>
      </c>
      <c r="C145" s="6">
        <v>37</v>
      </c>
      <c r="D145" s="6">
        <v>41</v>
      </c>
      <c r="E145" s="5">
        <v>3215</v>
      </c>
      <c r="F145" s="159">
        <v>3293</v>
      </c>
    </row>
    <row r="146" spans="1:6" x14ac:dyDescent="0.35">
      <c r="A146" s="105">
        <v>42439</v>
      </c>
      <c r="B146" s="105" t="s">
        <v>244</v>
      </c>
      <c r="C146" s="6">
        <v>4</v>
      </c>
      <c r="D146" s="6">
        <v>0</v>
      </c>
      <c r="E146" s="6">
        <v>23</v>
      </c>
      <c r="F146" s="160">
        <v>27</v>
      </c>
    </row>
    <row r="147" spans="1:6" x14ac:dyDescent="0.35">
      <c r="A147" s="105">
        <v>42485</v>
      </c>
      <c r="B147" s="105" t="s">
        <v>245</v>
      </c>
      <c r="C147" s="6">
        <v>997</v>
      </c>
      <c r="D147" s="6">
        <v>769</v>
      </c>
      <c r="E147" s="5">
        <v>3411</v>
      </c>
      <c r="F147" s="159">
        <v>5177</v>
      </c>
    </row>
    <row r="148" spans="1:6" x14ac:dyDescent="0.35">
      <c r="A148" s="105">
        <v>42808</v>
      </c>
      <c r="B148" s="105" t="s">
        <v>446</v>
      </c>
      <c r="C148" s="6">
        <v>22</v>
      </c>
      <c r="D148" s="6">
        <v>8</v>
      </c>
      <c r="E148" s="6">
        <v>616</v>
      </c>
      <c r="F148" s="160">
        <v>646</v>
      </c>
    </row>
    <row r="149" spans="1:6" ht="15" thickBot="1" x14ac:dyDescent="0.4">
      <c r="A149" s="180" t="s">
        <v>479</v>
      </c>
      <c r="B149" s="180"/>
      <c r="C149" s="162">
        <v>114749</v>
      </c>
      <c r="D149" s="162">
        <v>108851</v>
      </c>
      <c r="E149" s="162">
        <v>549933</v>
      </c>
      <c r="F149" s="163">
        <v>773533</v>
      </c>
    </row>
    <row r="151" spans="1:6" ht="15.65" customHeight="1" x14ac:dyDescent="0.35">
      <c r="A151" s="177" t="s">
        <v>286</v>
      </c>
      <c r="B151" s="179"/>
      <c r="C151" s="179"/>
      <c r="D151" s="179"/>
      <c r="E151" s="179"/>
      <c r="F151" s="179"/>
    </row>
    <row r="152" spans="1:6" ht="15.65" customHeight="1" x14ac:dyDescent="0.35">
      <c r="A152" s="177" t="s">
        <v>287</v>
      </c>
      <c r="B152" s="179"/>
      <c r="C152" s="179"/>
      <c r="D152" s="179"/>
      <c r="E152" s="179"/>
      <c r="F152" s="179"/>
    </row>
    <row r="153" spans="1:6" ht="15.65" customHeight="1" x14ac:dyDescent="0.35">
      <c r="A153" s="177" t="s">
        <v>441</v>
      </c>
      <c r="B153" s="178"/>
      <c r="C153" s="178"/>
      <c r="D153" s="178"/>
      <c r="E153" s="178"/>
      <c r="F153" s="178"/>
    </row>
    <row r="154" spans="1:6" ht="15.65" customHeight="1" x14ac:dyDescent="0.35">
      <c r="A154" s="177" t="s">
        <v>480</v>
      </c>
      <c r="B154" s="179"/>
      <c r="C154" s="179"/>
      <c r="D154" s="179"/>
      <c r="E154" s="179"/>
      <c r="F154" s="179"/>
    </row>
    <row r="155" spans="1:6" ht="15.65" customHeight="1" x14ac:dyDescent="0.35">
      <c r="A155" s="177" t="s">
        <v>288</v>
      </c>
      <c r="B155" s="178"/>
      <c r="C155" s="178"/>
      <c r="D155" s="178"/>
      <c r="E155" s="178"/>
      <c r="F155" s="178"/>
    </row>
    <row r="157" spans="1:6" ht="15.65" customHeight="1" x14ac:dyDescent="0.35"/>
  </sheetData>
  <sortState xmlns:xlrd2="http://schemas.microsoft.com/office/spreadsheetml/2017/richdata2" ref="A4:F149">
    <sortCondition ref="B4"/>
  </sortState>
  <mergeCells count="7">
    <mergeCell ref="A155:F155"/>
    <mergeCell ref="A1:F1"/>
    <mergeCell ref="A149:B149"/>
    <mergeCell ref="A151:F151"/>
    <mergeCell ref="A152:F152"/>
    <mergeCell ref="A153:F153"/>
    <mergeCell ref="A154:F154"/>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4AF3B-2407-41C0-BDAB-4F85035C122C}">
  <dimension ref="A1:K63"/>
  <sheetViews>
    <sheetView workbookViewId="0">
      <pane ySplit="9" topLeftCell="A10" activePane="bottomLeft" state="frozen"/>
      <selection pane="bottomLeft" activeCell="A10" sqref="A10"/>
    </sheetView>
  </sheetViews>
  <sheetFormatPr defaultColWidth="8.6328125" defaultRowHeight="14.5" x14ac:dyDescent="0.35"/>
  <cols>
    <col min="1" max="1" width="13.36328125" style="152" bestFit="1" customWidth="1"/>
    <col min="2" max="2" width="48.08984375" style="149" bestFit="1" customWidth="1"/>
    <col min="3" max="3" width="8.36328125" style="152" bestFit="1" customWidth="1"/>
    <col min="4" max="4" width="15.36328125" style="153" bestFit="1" customWidth="1"/>
    <col min="5" max="5" width="12.453125" style="153" bestFit="1" customWidth="1"/>
    <col min="6" max="6" width="16.90625" style="153" bestFit="1" customWidth="1"/>
    <col min="7" max="7" width="16.54296875" style="153" bestFit="1" customWidth="1"/>
    <col min="8" max="8" width="10.453125" style="153" bestFit="1" customWidth="1"/>
    <col min="9" max="9" width="10.36328125" style="153" bestFit="1" customWidth="1"/>
    <col min="10" max="10" width="13.54296875" style="153" bestFit="1" customWidth="1"/>
    <col min="11" max="11" width="12" style="149" bestFit="1" customWidth="1"/>
    <col min="12" max="16384" width="8.6328125" style="149"/>
  </cols>
  <sheetData>
    <row r="1" spans="1:11" ht="15.5" x14ac:dyDescent="0.35">
      <c r="A1" s="151" t="s">
        <v>372</v>
      </c>
      <c r="F1" s="149"/>
      <c r="G1" s="149"/>
      <c r="H1" s="149"/>
      <c r="I1" s="149"/>
      <c r="J1" s="149"/>
    </row>
    <row r="2" spans="1:11" x14ac:dyDescent="0.35">
      <c r="A2" s="154" t="s">
        <v>470</v>
      </c>
      <c r="F2" s="149"/>
      <c r="G2" s="149"/>
      <c r="H2" s="149"/>
      <c r="I2" s="149"/>
      <c r="J2" s="149"/>
    </row>
    <row r="3" spans="1:11" x14ac:dyDescent="0.35">
      <c r="A3" s="149" t="s">
        <v>373</v>
      </c>
      <c r="F3" s="149"/>
      <c r="G3" s="149"/>
      <c r="H3" s="149"/>
      <c r="I3" s="149"/>
      <c r="J3" s="149"/>
    </row>
    <row r="4" spans="1:11" x14ac:dyDescent="0.35">
      <c r="A4" s="149" t="s">
        <v>471</v>
      </c>
      <c r="F4" s="149"/>
      <c r="G4" s="149"/>
      <c r="H4" s="149"/>
      <c r="I4" s="149"/>
      <c r="J4" s="149"/>
    </row>
    <row r="5" spans="1:11" x14ac:dyDescent="0.35">
      <c r="A5" s="149"/>
      <c r="F5" s="149"/>
      <c r="G5" s="149"/>
      <c r="H5" s="149"/>
      <c r="I5" s="149"/>
      <c r="J5" s="149"/>
    </row>
    <row r="6" spans="1:11" x14ac:dyDescent="0.35">
      <c r="C6" s="155" t="s">
        <v>374</v>
      </c>
      <c r="D6" s="153">
        <f>AVERAGE(D10:D63)</f>
        <v>1976.9444444444443</v>
      </c>
      <c r="E6" s="153">
        <f t="shared" ref="E6:K6" si="0">AVERAGE(E10:E63)</f>
        <v>969.48148148148152</v>
      </c>
      <c r="F6" s="153">
        <f t="shared" si="0"/>
        <v>2946.4259259259261</v>
      </c>
      <c r="G6" s="153">
        <f t="shared" si="0"/>
        <v>1542.148148148148</v>
      </c>
      <c r="H6" s="153">
        <f t="shared" si="0"/>
        <v>7781.3703703703704</v>
      </c>
      <c r="I6" s="153">
        <f t="shared" si="0"/>
        <v>2461.2037037037039</v>
      </c>
      <c r="J6" s="153">
        <f t="shared" si="0"/>
        <v>2313.0740740740739</v>
      </c>
      <c r="K6" s="156">
        <f t="shared" si="0"/>
        <v>17044.222222222223</v>
      </c>
    </row>
    <row r="7" spans="1:11" x14ac:dyDescent="0.35">
      <c r="C7" s="155" t="s">
        <v>375</v>
      </c>
      <c r="D7" s="153">
        <f>AVERAGEIF(D10:D63,"&gt;0")</f>
        <v>1976.9444444444443</v>
      </c>
      <c r="E7" s="153">
        <f t="shared" ref="E7:K7" si="1">AVERAGEIF(E10:E63,"&gt;0")</f>
        <v>1068.408163265306</v>
      </c>
      <c r="F7" s="153">
        <f t="shared" si="1"/>
        <v>2946.4259259259261</v>
      </c>
      <c r="G7" s="153">
        <f t="shared" si="1"/>
        <v>1542.148148148148</v>
      </c>
      <c r="H7" s="153">
        <f t="shared" si="1"/>
        <v>7781.3703703703704</v>
      </c>
      <c r="I7" s="153">
        <f t="shared" si="1"/>
        <v>2461.2037037037039</v>
      </c>
      <c r="J7" s="153">
        <f t="shared" si="1"/>
        <v>2313.0740740740739</v>
      </c>
      <c r="K7" s="153">
        <f t="shared" si="1"/>
        <v>17044.222222222223</v>
      </c>
    </row>
    <row r="9" spans="1:11" x14ac:dyDescent="0.35">
      <c r="A9" s="140" t="s">
        <v>376</v>
      </c>
      <c r="B9" s="140" t="s">
        <v>377</v>
      </c>
      <c r="C9" s="140" t="s">
        <v>0</v>
      </c>
      <c r="D9" s="141" t="s">
        <v>378</v>
      </c>
      <c r="E9" s="141" t="s">
        <v>379</v>
      </c>
      <c r="F9" s="141" t="s">
        <v>380</v>
      </c>
      <c r="G9" s="141" t="s">
        <v>381</v>
      </c>
      <c r="H9" s="141" t="s">
        <v>382</v>
      </c>
      <c r="I9" s="141" t="s">
        <v>383</v>
      </c>
      <c r="J9" s="141" t="s">
        <v>384</v>
      </c>
      <c r="K9" s="141" t="s">
        <v>385</v>
      </c>
    </row>
    <row r="10" spans="1:11" x14ac:dyDescent="0.35">
      <c r="A10" s="152" t="s">
        <v>472</v>
      </c>
      <c r="B10" s="149" t="s">
        <v>340</v>
      </c>
      <c r="C10" s="142" t="s">
        <v>386</v>
      </c>
      <c r="D10" s="143">
        <v>2970</v>
      </c>
      <c r="E10" s="143">
        <v>142</v>
      </c>
      <c r="F10" s="143">
        <f>+E10+D10</f>
        <v>3112</v>
      </c>
      <c r="G10" s="143">
        <v>1000</v>
      </c>
      <c r="H10" s="143">
        <v>8954</v>
      </c>
      <c r="I10" s="143">
        <v>2416</v>
      </c>
      <c r="J10" s="143">
        <v>2186</v>
      </c>
      <c r="K10" s="153">
        <f>SUM(F10:J10)</f>
        <v>17668</v>
      </c>
    </row>
    <row r="11" spans="1:11" x14ac:dyDescent="0.35">
      <c r="A11" s="152" t="s">
        <v>472</v>
      </c>
      <c r="B11" s="149" t="s">
        <v>339</v>
      </c>
      <c r="C11" s="142" t="s">
        <v>387</v>
      </c>
      <c r="D11" s="143">
        <v>2970</v>
      </c>
      <c r="E11" s="143">
        <v>142</v>
      </c>
      <c r="F11" s="143">
        <f t="shared" ref="F11:F63" si="2">+E11+D11</f>
        <v>3112</v>
      </c>
      <c r="G11" s="143">
        <v>1000</v>
      </c>
      <c r="H11" s="143">
        <v>8954</v>
      </c>
      <c r="I11" s="143">
        <v>2416</v>
      </c>
      <c r="J11" s="143">
        <v>2186</v>
      </c>
      <c r="K11" s="153">
        <f t="shared" ref="K11:K63" si="3">SUM(F11:J11)</f>
        <v>17668</v>
      </c>
    </row>
    <row r="12" spans="1:11" x14ac:dyDescent="0.35">
      <c r="A12" s="152" t="s">
        <v>472</v>
      </c>
      <c r="B12" s="149" t="s">
        <v>338</v>
      </c>
      <c r="C12" s="142" t="s">
        <v>388</v>
      </c>
      <c r="D12" s="143">
        <v>2970</v>
      </c>
      <c r="E12" s="143">
        <v>142</v>
      </c>
      <c r="F12" s="143">
        <f t="shared" si="2"/>
        <v>3112</v>
      </c>
      <c r="G12" s="143">
        <v>1000</v>
      </c>
      <c r="H12" s="143">
        <v>8954</v>
      </c>
      <c r="I12" s="143">
        <v>2416</v>
      </c>
      <c r="J12" s="143">
        <v>2186</v>
      </c>
      <c r="K12" s="153">
        <f t="shared" si="3"/>
        <v>17668</v>
      </c>
    </row>
    <row r="13" spans="1:11" x14ac:dyDescent="0.35">
      <c r="A13" s="152" t="s">
        <v>472</v>
      </c>
      <c r="B13" s="149" t="s">
        <v>337</v>
      </c>
      <c r="C13" s="142" t="s">
        <v>389</v>
      </c>
      <c r="D13" s="143">
        <v>2970</v>
      </c>
      <c r="E13" s="143">
        <v>142</v>
      </c>
      <c r="F13" s="143">
        <f t="shared" si="2"/>
        <v>3112</v>
      </c>
      <c r="G13" s="143">
        <v>1000</v>
      </c>
      <c r="H13" s="143">
        <v>8954</v>
      </c>
      <c r="I13" s="143">
        <v>2416</v>
      </c>
      <c r="J13" s="143">
        <v>2186</v>
      </c>
      <c r="K13" s="153">
        <f t="shared" si="3"/>
        <v>17668</v>
      </c>
    </row>
    <row r="14" spans="1:11" x14ac:dyDescent="0.35">
      <c r="A14" s="152" t="s">
        <v>472</v>
      </c>
      <c r="B14" s="149" t="s">
        <v>390</v>
      </c>
      <c r="C14" s="142" t="s">
        <v>391</v>
      </c>
      <c r="D14" s="143">
        <v>2970</v>
      </c>
      <c r="E14" s="143">
        <v>142</v>
      </c>
      <c r="F14" s="143">
        <f t="shared" si="2"/>
        <v>3112</v>
      </c>
      <c r="G14" s="143">
        <v>1000</v>
      </c>
      <c r="H14" s="143">
        <v>8954</v>
      </c>
      <c r="I14" s="143">
        <v>2416</v>
      </c>
      <c r="J14" s="143">
        <v>2186</v>
      </c>
      <c r="K14" s="153">
        <f t="shared" si="3"/>
        <v>17668</v>
      </c>
    </row>
    <row r="15" spans="1:11" x14ac:dyDescent="0.35">
      <c r="A15" s="152" t="s">
        <v>472</v>
      </c>
      <c r="B15" s="149" t="s">
        <v>31</v>
      </c>
      <c r="C15" s="142" t="s">
        <v>392</v>
      </c>
      <c r="D15" s="143">
        <v>1410</v>
      </c>
      <c r="E15" s="143">
        <v>620</v>
      </c>
      <c r="F15" s="143">
        <f t="shared" si="2"/>
        <v>2030</v>
      </c>
      <c r="G15" s="143">
        <v>1795</v>
      </c>
      <c r="H15" s="143">
        <v>2810</v>
      </c>
      <c r="I15" s="143">
        <v>2549</v>
      </c>
      <c r="J15" s="143">
        <v>1916</v>
      </c>
      <c r="K15" s="153">
        <f t="shared" si="3"/>
        <v>11100</v>
      </c>
    </row>
    <row r="16" spans="1:11" x14ac:dyDescent="0.35">
      <c r="A16" s="152" t="s">
        <v>472</v>
      </c>
      <c r="B16" s="149" t="s">
        <v>254</v>
      </c>
      <c r="C16" s="142" t="s">
        <v>393</v>
      </c>
      <c r="D16" s="143">
        <v>2670</v>
      </c>
      <c r="E16" s="143">
        <v>0</v>
      </c>
      <c r="F16" s="143">
        <f t="shared" si="2"/>
        <v>2670</v>
      </c>
      <c r="G16" s="143">
        <v>1760</v>
      </c>
      <c r="H16" s="143">
        <v>6938</v>
      </c>
      <c r="I16" s="143">
        <v>2593</v>
      </c>
      <c r="J16" s="143">
        <v>1629</v>
      </c>
      <c r="K16" s="153">
        <f t="shared" si="3"/>
        <v>15590</v>
      </c>
    </row>
    <row r="17" spans="1:11" x14ac:dyDescent="0.35">
      <c r="A17" s="152" t="s">
        <v>472</v>
      </c>
      <c r="B17" s="149" t="s">
        <v>32</v>
      </c>
      <c r="C17" s="142" t="s">
        <v>394</v>
      </c>
      <c r="D17" s="143">
        <v>2010</v>
      </c>
      <c r="E17" s="143">
        <v>1000</v>
      </c>
      <c r="F17" s="143">
        <f t="shared" si="2"/>
        <v>3010</v>
      </c>
      <c r="G17" s="143">
        <v>1633</v>
      </c>
      <c r="H17" s="143">
        <v>7280</v>
      </c>
      <c r="I17" s="143">
        <v>2945</v>
      </c>
      <c r="J17" s="143">
        <v>2385</v>
      </c>
      <c r="K17" s="153">
        <f t="shared" si="3"/>
        <v>17253</v>
      </c>
    </row>
    <row r="18" spans="1:11" x14ac:dyDescent="0.35">
      <c r="A18" s="152" t="s">
        <v>472</v>
      </c>
      <c r="B18" s="149" t="s">
        <v>33</v>
      </c>
      <c r="C18" s="142" t="s">
        <v>395</v>
      </c>
      <c r="D18" s="143">
        <v>2010</v>
      </c>
      <c r="E18" s="143">
        <v>540</v>
      </c>
      <c r="F18" s="143">
        <f t="shared" si="2"/>
        <v>2550</v>
      </c>
      <c r="G18" s="143">
        <v>1200</v>
      </c>
      <c r="H18" s="143">
        <v>10240</v>
      </c>
      <c r="I18" s="143">
        <v>1600</v>
      </c>
      <c r="J18" s="143">
        <v>2656</v>
      </c>
      <c r="K18" s="153">
        <f t="shared" si="3"/>
        <v>18246</v>
      </c>
    </row>
    <row r="19" spans="1:11" x14ac:dyDescent="0.35">
      <c r="A19" s="152" t="s">
        <v>472</v>
      </c>
      <c r="B19" s="149" t="s">
        <v>336</v>
      </c>
      <c r="C19" s="142" t="s">
        <v>396</v>
      </c>
      <c r="D19" s="143">
        <v>1710</v>
      </c>
      <c r="E19" s="143">
        <v>2250</v>
      </c>
      <c r="F19" s="143">
        <f t="shared" si="2"/>
        <v>3960</v>
      </c>
      <c r="G19" s="143">
        <v>1200</v>
      </c>
      <c r="H19" s="143">
        <v>11455</v>
      </c>
      <c r="I19" s="143">
        <v>3338</v>
      </c>
      <c r="J19" s="143">
        <v>2600</v>
      </c>
      <c r="K19" s="153">
        <f t="shared" si="3"/>
        <v>22553</v>
      </c>
    </row>
    <row r="20" spans="1:11" x14ac:dyDescent="0.35">
      <c r="A20" s="152" t="s">
        <v>472</v>
      </c>
      <c r="B20" s="149" t="s">
        <v>34</v>
      </c>
      <c r="C20" s="142" t="s">
        <v>397</v>
      </c>
      <c r="D20" s="143">
        <v>1950</v>
      </c>
      <c r="E20" s="143">
        <v>765</v>
      </c>
      <c r="F20" s="143">
        <f t="shared" si="2"/>
        <v>2715</v>
      </c>
      <c r="G20" s="143">
        <v>2033</v>
      </c>
      <c r="H20" s="143">
        <v>3727</v>
      </c>
      <c r="I20" s="143">
        <v>2782</v>
      </c>
      <c r="J20" s="143">
        <v>2912</v>
      </c>
      <c r="K20" s="153">
        <f t="shared" si="3"/>
        <v>14169</v>
      </c>
    </row>
    <row r="21" spans="1:11" x14ac:dyDescent="0.35">
      <c r="A21" s="152" t="s">
        <v>472</v>
      </c>
      <c r="B21" s="149" t="s">
        <v>35</v>
      </c>
      <c r="C21" s="142" t="s">
        <v>398</v>
      </c>
      <c r="D21" s="143">
        <v>2850</v>
      </c>
      <c r="E21" s="143">
        <v>0</v>
      </c>
      <c r="F21" s="143">
        <f t="shared" si="2"/>
        <v>2850</v>
      </c>
      <c r="G21" s="143">
        <v>1900</v>
      </c>
      <c r="H21" s="143">
        <v>5575</v>
      </c>
      <c r="I21" s="143">
        <v>991</v>
      </c>
      <c r="J21" s="143">
        <v>2458</v>
      </c>
      <c r="K21" s="153">
        <f t="shared" si="3"/>
        <v>13774</v>
      </c>
    </row>
    <row r="22" spans="1:11" x14ac:dyDescent="0.35">
      <c r="A22" s="152" t="s">
        <v>472</v>
      </c>
      <c r="B22" s="149" t="s">
        <v>297</v>
      </c>
      <c r="C22" s="142" t="s">
        <v>399</v>
      </c>
      <c r="D22" s="143">
        <v>1410</v>
      </c>
      <c r="E22" s="143">
        <v>2400</v>
      </c>
      <c r="F22" s="143">
        <f t="shared" si="2"/>
        <v>3810</v>
      </c>
      <c r="G22" s="143">
        <v>1200</v>
      </c>
      <c r="H22" s="143">
        <v>4773</v>
      </c>
      <c r="I22" s="143">
        <v>2132</v>
      </c>
      <c r="J22" s="143">
        <v>4082</v>
      </c>
      <c r="K22" s="153">
        <f t="shared" si="3"/>
        <v>15997</v>
      </c>
    </row>
    <row r="23" spans="1:11" x14ac:dyDescent="0.35">
      <c r="A23" s="152" t="s">
        <v>472</v>
      </c>
      <c r="B23" s="149" t="s">
        <v>36</v>
      </c>
      <c r="C23" s="142" t="s">
        <v>400</v>
      </c>
      <c r="D23" s="143">
        <v>1740</v>
      </c>
      <c r="E23" s="143">
        <v>1860</v>
      </c>
      <c r="F23" s="143">
        <f t="shared" si="2"/>
        <v>3600</v>
      </c>
      <c r="G23" s="143">
        <v>1700</v>
      </c>
      <c r="H23" s="143">
        <v>6410</v>
      </c>
      <c r="I23" s="143">
        <v>2018</v>
      </c>
      <c r="J23" s="143">
        <v>2600</v>
      </c>
      <c r="K23" s="153">
        <f t="shared" si="3"/>
        <v>16328</v>
      </c>
    </row>
    <row r="24" spans="1:11" x14ac:dyDescent="0.35">
      <c r="A24" s="152" t="s">
        <v>472</v>
      </c>
      <c r="B24" s="149" t="s">
        <v>37</v>
      </c>
      <c r="C24" s="142" t="s">
        <v>401</v>
      </c>
      <c r="D24" s="143">
        <v>2100</v>
      </c>
      <c r="E24" s="143">
        <v>546</v>
      </c>
      <c r="F24" s="143">
        <f t="shared" si="2"/>
        <v>2646</v>
      </c>
      <c r="G24" s="143">
        <v>2000</v>
      </c>
      <c r="H24" s="143">
        <v>7104</v>
      </c>
      <c r="I24" s="143">
        <v>2358</v>
      </c>
      <c r="J24" s="143">
        <v>1526</v>
      </c>
      <c r="K24" s="153">
        <f t="shared" si="3"/>
        <v>15634</v>
      </c>
    </row>
    <row r="25" spans="1:11" x14ac:dyDescent="0.35">
      <c r="A25" s="152" t="s">
        <v>472</v>
      </c>
      <c r="B25" s="149" t="s">
        <v>335</v>
      </c>
      <c r="C25" s="142" t="s">
        <v>402</v>
      </c>
      <c r="D25" s="143">
        <v>1350</v>
      </c>
      <c r="E25" s="143">
        <v>423</v>
      </c>
      <c r="F25" s="143">
        <f t="shared" si="2"/>
        <v>1773</v>
      </c>
      <c r="G25" s="143">
        <v>2000</v>
      </c>
      <c r="H25" s="143">
        <v>5766</v>
      </c>
      <c r="I25" s="143">
        <v>1340</v>
      </c>
      <c r="J25" s="143">
        <v>1132</v>
      </c>
      <c r="K25" s="153">
        <f t="shared" si="3"/>
        <v>12011</v>
      </c>
    </row>
    <row r="26" spans="1:11" x14ac:dyDescent="0.35">
      <c r="A26" s="152" t="s">
        <v>472</v>
      </c>
      <c r="B26" s="149" t="s">
        <v>38</v>
      </c>
      <c r="C26" s="142" t="s">
        <v>403</v>
      </c>
      <c r="D26" s="143">
        <v>1560</v>
      </c>
      <c r="E26" s="143">
        <v>110</v>
      </c>
      <c r="F26" s="143">
        <f t="shared" si="2"/>
        <v>1670</v>
      </c>
      <c r="G26" s="143">
        <v>1800</v>
      </c>
      <c r="H26" s="143">
        <v>11945</v>
      </c>
      <c r="I26" s="143">
        <v>2799</v>
      </c>
      <c r="J26" s="143">
        <v>3275</v>
      </c>
      <c r="K26" s="153">
        <f t="shared" si="3"/>
        <v>21489</v>
      </c>
    </row>
    <row r="27" spans="1:11" x14ac:dyDescent="0.35">
      <c r="A27" s="152" t="s">
        <v>472</v>
      </c>
      <c r="B27" s="149" t="s">
        <v>473</v>
      </c>
      <c r="C27" s="142" t="s">
        <v>474</v>
      </c>
      <c r="D27" s="143">
        <v>2370</v>
      </c>
      <c r="E27" s="143">
        <v>0</v>
      </c>
      <c r="F27" s="143">
        <f t="shared" si="2"/>
        <v>2370</v>
      </c>
      <c r="G27" s="143">
        <v>440</v>
      </c>
      <c r="H27" s="143">
        <v>10836</v>
      </c>
      <c r="I27" s="143">
        <v>1332</v>
      </c>
      <c r="J27" s="143">
        <v>2079</v>
      </c>
      <c r="K27" s="153">
        <f t="shared" si="3"/>
        <v>17057</v>
      </c>
    </row>
    <row r="28" spans="1:11" x14ac:dyDescent="0.35">
      <c r="A28" s="152" t="s">
        <v>472</v>
      </c>
      <c r="B28" s="149" t="s">
        <v>39</v>
      </c>
      <c r="C28" s="142" t="s">
        <v>404</v>
      </c>
      <c r="D28" s="143">
        <v>2070</v>
      </c>
      <c r="E28" s="143">
        <v>1250</v>
      </c>
      <c r="F28" s="143">
        <f t="shared" si="2"/>
        <v>3320</v>
      </c>
      <c r="G28" s="143">
        <v>1260</v>
      </c>
      <c r="H28" s="143">
        <v>6950</v>
      </c>
      <c r="I28" s="143">
        <v>2493</v>
      </c>
      <c r="J28" s="143">
        <v>1800</v>
      </c>
      <c r="K28" s="153">
        <f t="shared" si="3"/>
        <v>15823</v>
      </c>
    </row>
    <row r="29" spans="1:11" x14ac:dyDescent="0.35">
      <c r="A29" s="152" t="s">
        <v>472</v>
      </c>
      <c r="B29" s="149" t="s">
        <v>40</v>
      </c>
      <c r="C29" s="142" t="s">
        <v>405</v>
      </c>
      <c r="D29" s="143">
        <v>3480</v>
      </c>
      <c r="E29" s="143">
        <v>600</v>
      </c>
      <c r="F29" s="143">
        <f t="shared" si="2"/>
        <v>4080</v>
      </c>
      <c r="G29" s="143">
        <v>1129</v>
      </c>
      <c r="H29" s="143">
        <v>8900</v>
      </c>
      <c r="I29" s="143">
        <v>2491</v>
      </c>
      <c r="J29" s="143">
        <v>2024</v>
      </c>
      <c r="K29" s="153">
        <f t="shared" si="3"/>
        <v>18624</v>
      </c>
    </row>
    <row r="30" spans="1:11" x14ac:dyDescent="0.35">
      <c r="A30" s="152" t="s">
        <v>472</v>
      </c>
      <c r="B30" s="149" t="s">
        <v>256</v>
      </c>
      <c r="C30" s="142" t="s">
        <v>406</v>
      </c>
      <c r="D30" s="143">
        <v>1410</v>
      </c>
      <c r="E30" s="143">
        <v>1804</v>
      </c>
      <c r="F30" s="143">
        <f t="shared" si="2"/>
        <v>3214</v>
      </c>
      <c r="G30" s="143">
        <v>1000</v>
      </c>
      <c r="H30" s="143">
        <v>6952</v>
      </c>
      <c r="I30" s="143">
        <v>1620</v>
      </c>
      <c r="J30" s="143">
        <v>1240</v>
      </c>
      <c r="K30" s="153">
        <f t="shared" si="3"/>
        <v>14026</v>
      </c>
    </row>
    <row r="31" spans="1:11" x14ac:dyDescent="0.35">
      <c r="A31" s="152" t="s">
        <v>472</v>
      </c>
      <c r="B31" s="149" t="s">
        <v>41</v>
      </c>
      <c r="C31" s="142" t="s">
        <v>407</v>
      </c>
      <c r="D31" s="143">
        <v>1350</v>
      </c>
      <c r="E31" s="143">
        <v>940</v>
      </c>
      <c r="F31" s="143">
        <f t="shared" si="2"/>
        <v>2290</v>
      </c>
      <c r="G31" s="143">
        <v>1938</v>
      </c>
      <c r="H31" s="143">
        <v>6388</v>
      </c>
      <c r="I31" s="143">
        <v>2140</v>
      </c>
      <c r="J31" s="143">
        <v>2264</v>
      </c>
      <c r="K31" s="153">
        <f t="shared" si="3"/>
        <v>15020</v>
      </c>
    </row>
    <row r="32" spans="1:11" x14ac:dyDescent="0.35">
      <c r="A32" s="152" t="s">
        <v>472</v>
      </c>
      <c r="B32" s="149" t="s">
        <v>334</v>
      </c>
      <c r="C32" s="142" t="s">
        <v>408</v>
      </c>
      <c r="D32" s="143">
        <v>1500</v>
      </c>
      <c r="E32" s="143">
        <v>1202</v>
      </c>
      <c r="F32" s="143">
        <f t="shared" si="2"/>
        <v>2702</v>
      </c>
      <c r="G32" s="143">
        <v>1000</v>
      </c>
      <c r="H32" s="143">
        <v>9970</v>
      </c>
      <c r="I32" s="143">
        <v>2349</v>
      </c>
      <c r="J32" s="143">
        <v>1435</v>
      </c>
      <c r="K32" s="153">
        <f t="shared" si="3"/>
        <v>17456</v>
      </c>
    </row>
    <row r="33" spans="1:11" x14ac:dyDescent="0.35">
      <c r="A33" s="152" t="s">
        <v>472</v>
      </c>
      <c r="B33" s="149" t="s">
        <v>42</v>
      </c>
      <c r="C33" s="142" t="s">
        <v>409</v>
      </c>
      <c r="D33" s="143">
        <v>2610</v>
      </c>
      <c r="E33" s="143">
        <v>380</v>
      </c>
      <c r="F33" s="143">
        <f t="shared" si="2"/>
        <v>2990</v>
      </c>
      <c r="G33" s="143">
        <v>2000</v>
      </c>
      <c r="H33" s="143">
        <v>7924</v>
      </c>
      <c r="I33" s="143">
        <v>3650</v>
      </c>
      <c r="J33" s="143">
        <v>1825</v>
      </c>
      <c r="K33" s="153">
        <f t="shared" si="3"/>
        <v>18389</v>
      </c>
    </row>
    <row r="34" spans="1:11" x14ac:dyDescent="0.35">
      <c r="A34" s="152" t="s">
        <v>472</v>
      </c>
      <c r="B34" s="149" t="s">
        <v>410</v>
      </c>
      <c r="C34" s="142" t="s">
        <v>411</v>
      </c>
      <c r="D34" s="143">
        <v>990</v>
      </c>
      <c r="E34" s="143">
        <v>1305</v>
      </c>
      <c r="F34" s="143">
        <f t="shared" si="2"/>
        <v>2295</v>
      </c>
      <c r="G34" s="143">
        <v>3750</v>
      </c>
      <c r="H34" s="143">
        <v>8990</v>
      </c>
      <c r="I34" s="143">
        <v>1840</v>
      </c>
      <c r="J34" s="143">
        <v>2400</v>
      </c>
      <c r="K34" s="153">
        <f t="shared" si="3"/>
        <v>19275</v>
      </c>
    </row>
    <row r="35" spans="1:11" x14ac:dyDescent="0.35">
      <c r="A35" s="152" t="s">
        <v>472</v>
      </c>
      <c r="B35" s="149" t="s">
        <v>44</v>
      </c>
      <c r="C35" s="142" t="s">
        <v>412</v>
      </c>
      <c r="D35" s="143">
        <v>2310</v>
      </c>
      <c r="E35" s="143">
        <v>250</v>
      </c>
      <c r="F35" s="143">
        <f t="shared" si="2"/>
        <v>2560</v>
      </c>
      <c r="G35" s="143">
        <v>1682</v>
      </c>
      <c r="H35" s="143">
        <v>6509</v>
      </c>
      <c r="I35" s="143">
        <v>2413</v>
      </c>
      <c r="J35" s="143">
        <v>3840</v>
      </c>
      <c r="K35" s="153">
        <f t="shared" si="3"/>
        <v>17004</v>
      </c>
    </row>
    <row r="36" spans="1:11" x14ac:dyDescent="0.35">
      <c r="A36" s="152" t="s">
        <v>472</v>
      </c>
      <c r="B36" s="149" t="s">
        <v>45</v>
      </c>
      <c r="C36" s="142" t="s">
        <v>413</v>
      </c>
      <c r="D36" s="143">
        <v>1590</v>
      </c>
      <c r="E36" s="143">
        <v>1110</v>
      </c>
      <c r="F36" s="143">
        <f t="shared" si="2"/>
        <v>2700</v>
      </c>
      <c r="G36" s="143">
        <v>2249</v>
      </c>
      <c r="H36" s="143">
        <v>6572</v>
      </c>
      <c r="I36" s="143">
        <v>2886</v>
      </c>
      <c r="J36" s="143">
        <v>3338</v>
      </c>
      <c r="K36" s="153">
        <f t="shared" si="3"/>
        <v>17745</v>
      </c>
    </row>
    <row r="37" spans="1:11" x14ac:dyDescent="0.35">
      <c r="A37" s="152" t="s">
        <v>472</v>
      </c>
      <c r="B37" s="149" t="s">
        <v>330</v>
      </c>
      <c r="C37" s="142" t="s">
        <v>414</v>
      </c>
      <c r="D37" s="143">
        <v>1500</v>
      </c>
      <c r="E37" s="143">
        <v>2580</v>
      </c>
      <c r="F37" s="143">
        <f t="shared" si="2"/>
        <v>4080</v>
      </c>
      <c r="G37" s="143">
        <v>1800</v>
      </c>
      <c r="H37" s="143">
        <v>5762</v>
      </c>
      <c r="I37" s="143">
        <v>2635</v>
      </c>
      <c r="J37" s="143">
        <v>2915</v>
      </c>
      <c r="K37" s="153">
        <f t="shared" si="3"/>
        <v>17192</v>
      </c>
    </row>
    <row r="38" spans="1:11" x14ac:dyDescent="0.35">
      <c r="A38" s="152" t="s">
        <v>472</v>
      </c>
      <c r="B38" s="149" t="s">
        <v>331</v>
      </c>
      <c r="C38" s="142" t="s">
        <v>415</v>
      </c>
      <c r="D38" s="143">
        <v>1770</v>
      </c>
      <c r="E38" s="143">
        <v>873</v>
      </c>
      <c r="F38" s="143">
        <f t="shared" si="2"/>
        <v>2643</v>
      </c>
      <c r="G38" s="143">
        <v>1502</v>
      </c>
      <c r="H38" s="143">
        <v>7456</v>
      </c>
      <c r="I38" s="143">
        <v>3072</v>
      </c>
      <c r="J38" s="143">
        <v>2016</v>
      </c>
      <c r="K38" s="153">
        <f t="shared" si="3"/>
        <v>16689</v>
      </c>
    </row>
    <row r="39" spans="1:11" x14ac:dyDescent="0.35">
      <c r="A39" s="152" t="s">
        <v>472</v>
      </c>
      <c r="B39" s="149" t="s">
        <v>47</v>
      </c>
      <c r="C39" s="142" t="s">
        <v>416</v>
      </c>
      <c r="D39" s="143">
        <v>2745</v>
      </c>
      <c r="E39" s="143">
        <v>60</v>
      </c>
      <c r="F39" s="143">
        <f t="shared" si="2"/>
        <v>2805</v>
      </c>
      <c r="G39" s="143">
        <v>2550</v>
      </c>
      <c r="H39" s="143">
        <v>12600</v>
      </c>
      <c r="I39" s="143">
        <v>3420</v>
      </c>
      <c r="J39" s="143">
        <v>4996</v>
      </c>
      <c r="K39" s="153">
        <f t="shared" si="3"/>
        <v>26371</v>
      </c>
    </row>
    <row r="40" spans="1:11" x14ac:dyDescent="0.35">
      <c r="A40" s="152" t="s">
        <v>472</v>
      </c>
      <c r="B40" s="149" t="s">
        <v>48</v>
      </c>
      <c r="C40" s="142" t="s">
        <v>417</v>
      </c>
      <c r="D40" s="143">
        <v>3180</v>
      </c>
      <c r="E40" s="143">
        <v>480</v>
      </c>
      <c r="F40" s="143">
        <f t="shared" si="2"/>
        <v>3660</v>
      </c>
      <c r="G40" s="143">
        <v>1320</v>
      </c>
      <c r="H40" s="143">
        <v>7380</v>
      </c>
      <c r="I40" s="143">
        <v>2601</v>
      </c>
      <c r="J40" s="143">
        <v>2052</v>
      </c>
      <c r="K40" s="153">
        <f t="shared" si="3"/>
        <v>17013</v>
      </c>
    </row>
    <row r="41" spans="1:11" x14ac:dyDescent="0.35">
      <c r="A41" s="152" t="s">
        <v>472</v>
      </c>
      <c r="B41" s="149" t="s">
        <v>49</v>
      </c>
      <c r="C41" s="142" t="s">
        <v>418</v>
      </c>
      <c r="D41" s="143">
        <v>1980</v>
      </c>
      <c r="E41" s="143">
        <v>750</v>
      </c>
      <c r="F41" s="143">
        <f t="shared" si="2"/>
        <v>2730</v>
      </c>
      <c r="G41" s="143">
        <v>1729</v>
      </c>
      <c r="H41" s="143">
        <v>15319</v>
      </c>
      <c r="I41" s="143">
        <v>1682</v>
      </c>
      <c r="J41" s="143">
        <v>2120</v>
      </c>
      <c r="K41" s="153">
        <f t="shared" si="3"/>
        <v>23580</v>
      </c>
    </row>
    <row r="42" spans="1:11" x14ac:dyDescent="0.35">
      <c r="A42" s="152" t="s">
        <v>472</v>
      </c>
      <c r="B42" s="149" t="s">
        <v>50</v>
      </c>
      <c r="C42" s="142" t="s">
        <v>419</v>
      </c>
      <c r="D42" s="143">
        <v>1350</v>
      </c>
      <c r="E42" s="143">
        <v>1448</v>
      </c>
      <c r="F42" s="143">
        <f t="shared" si="2"/>
        <v>2798</v>
      </c>
      <c r="G42" s="143">
        <v>1671</v>
      </c>
      <c r="H42" s="143">
        <v>6988</v>
      </c>
      <c r="I42" s="143">
        <v>4586</v>
      </c>
      <c r="J42" s="143">
        <v>2704</v>
      </c>
      <c r="K42" s="153">
        <f t="shared" si="3"/>
        <v>18747</v>
      </c>
    </row>
    <row r="43" spans="1:11" x14ac:dyDescent="0.35">
      <c r="A43" s="152" t="s">
        <v>472</v>
      </c>
      <c r="B43" s="149" t="s">
        <v>51</v>
      </c>
      <c r="C43" s="142" t="s">
        <v>420</v>
      </c>
      <c r="D43" s="143">
        <v>1710</v>
      </c>
      <c r="E43" s="143">
        <v>1290</v>
      </c>
      <c r="F43" s="143">
        <f t="shared" si="2"/>
        <v>3000</v>
      </c>
      <c r="G43" s="143">
        <v>2100</v>
      </c>
      <c r="H43" s="143">
        <v>5994</v>
      </c>
      <c r="I43" s="143">
        <v>1728</v>
      </c>
      <c r="J43" s="143">
        <v>1962</v>
      </c>
      <c r="K43" s="153">
        <f t="shared" si="3"/>
        <v>14784</v>
      </c>
    </row>
    <row r="44" spans="1:11" x14ac:dyDescent="0.35">
      <c r="A44" s="152" t="s">
        <v>472</v>
      </c>
      <c r="B44" s="149" t="s">
        <v>52</v>
      </c>
      <c r="C44" s="142" t="s">
        <v>421</v>
      </c>
      <c r="D44" s="143">
        <v>1380</v>
      </c>
      <c r="E44" s="143">
        <v>1769</v>
      </c>
      <c r="F44" s="143">
        <f t="shared" si="2"/>
        <v>3149</v>
      </c>
      <c r="G44" s="143">
        <v>1366</v>
      </c>
      <c r="H44" s="143">
        <v>6489</v>
      </c>
      <c r="I44" s="143">
        <v>3704</v>
      </c>
      <c r="J44" s="143">
        <v>2570</v>
      </c>
      <c r="K44" s="153">
        <f t="shared" si="3"/>
        <v>17278</v>
      </c>
    </row>
    <row r="45" spans="1:11" x14ac:dyDescent="0.35">
      <c r="A45" s="152" t="s">
        <v>472</v>
      </c>
      <c r="B45" s="149" t="s">
        <v>54</v>
      </c>
      <c r="C45" s="142" t="s">
        <v>422</v>
      </c>
      <c r="D45" s="143">
        <v>2160</v>
      </c>
      <c r="E45" s="143">
        <v>690</v>
      </c>
      <c r="F45" s="143">
        <f t="shared" si="2"/>
        <v>2850</v>
      </c>
      <c r="G45" s="143">
        <v>522</v>
      </c>
      <c r="H45" s="143">
        <v>11496</v>
      </c>
      <c r="I45" s="143">
        <v>1482</v>
      </c>
      <c r="J45" s="143">
        <v>1482</v>
      </c>
      <c r="K45" s="153">
        <f t="shared" si="3"/>
        <v>17832</v>
      </c>
    </row>
    <row r="46" spans="1:11" x14ac:dyDescent="0.35">
      <c r="A46" s="152" t="s">
        <v>472</v>
      </c>
      <c r="B46" s="149" t="s">
        <v>56</v>
      </c>
      <c r="C46" s="142" t="s">
        <v>423</v>
      </c>
      <c r="D46" s="143">
        <v>990</v>
      </c>
      <c r="E46" s="143">
        <v>1590</v>
      </c>
      <c r="F46" s="143">
        <f t="shared" si="2"/>
        <v>2580</v>
      </c>
      <c r="G46" s="143">
        <v>1984</v>
      </c>
      <c r="H46" s="143">
        <v>5707</v>
      </c>
      <c r="I46" s="143">
        <v>3281</v>
      </c>
      <c r="J46" s="143">
        <v>3541</v>
      </c>
      <c r="K46" s="153">
        <f t="shared" si="3"/>
        <v>17093</v>
      </c>
    </row>
    <row r="47" spans="1:11" x14ac:dyDescent="0.35">
      <c r="A47" s="152" t="s">
        <v>472</v>
      </c>
      <c r="B47" s="149" t="s">
        <v>57</v>
      </c>
      <c r="C47" s="142" t="s">
        <v>424</v>
      </c>
      <c r="D47" s="143">
        <v>1710</v>
      </c>
      <c r="E47" s="143">
        <v>750</v>
      </c>
      <c r="F47" s="143">
        <f t="shared" si="2"/>
        <v>2460</v>
      </c>
      <c r="G47" s="143">
        <v>1500</v>
      </c>
      <c r="H47" s="143">
        <v>7918</v>
      </c>
      <c r="I47" s="143">
        <v>1811</v>
      </c>
      <c r="J47" s="143">
        <v>3177</v>
      </c>
      <c r="K47" s="153">
        <f t="shared" si="3"/>
        <v>16866</v>
      </c>
    </row>
    <row r="48" spans="1:11" x14ac:dyDescent="0.35">
      <c r="A48" s="152" t="s">
        <v>472</v>
      </c>
      <c r="B48" s="149" t="s">
        <v>307</v>
      </c>
      <c r="C48" s="142" t="s">
        <v>425</v>
      </c>
      <c r="D48" s="143">
        <v>1500</v>
      </c>
      <c r="E48" s="143">
        <v>1060</v>
      </c>
      <c r="F48" s="143">
        <f t="shared" si="2"/>
        <v>2560</v>
      </c>
      <c r="G48" s="143">
        <v>1625</v>
      </c>
      <c r="H48" s="143">
        <v>7415</v>
      </c>
      <c r="I48" s="143">
        <v>2060</v>
      </c>
      <c r="J48" s="143">
        <v>1524</v>
      </c>
      <c r="K48" s="153">
        <f t="shared" si="3"/>
        <v>15184</v>
      </c>
    </row>
    <row r="49" spans="1:11" x14ac:dyDescent="0.35">
      <c r="A49" s="152" t="s">
        <v>472</v>
      </c>
      <c r="B49" s="149" t="s">
        <v>475</v>
      </c>
      <c r="C49" s="142" t="s">
        <v>476</v>
      </c>
      <c r="D49" s="143">
        <v>2340</v>
      </c>
      <c r="E49" s="143">
        <v>0</v>
      </c>
      <c r="F49" s="143">
        <f t="shared" si="2"/>
        <v>2340</v>
      </c>
      <c r="G49" s="143">
        <v>1668</v>
      </c>
      <c r="H49" s="143">
        <v>8406</v>
      </c>
      <c r="I49" s="143">
        <v>2080</v>
      </c>
      <c r="J49" s="143">
        <v>2793</v>
      </c>
      <c r="K49" s="153">
        <f t="shared" si="3"/>
        <v>17287</v>
      </c>
    </row>
    <row r="50" spans="1:11" x14ac:dyDescent="0.35">
      <c r="A50" s="152" t="s">
        <v>472</v>
      </c>
      <c r="B50" s="149" t="s">
        <v>259</v>
      </c>
      <c r="C50" s="142" t="s">
        <v>426</v>
      </c>
      <c r="D50" s="143">
        <v>870</v>
      </c>
      <c r="E50" s="143">
        <v>2517</v>
      </c>
      <c r="F50" s="143">
        <f t="shared" si="2"/>
        <v>3387</v>
      </c>
      <c r="G50" s="143">
        <v>1440</v>
      </c>
      <c r="H50" s="143">
        <v>6882</v>
      </c>
      <c r="I50" s="143">
        <v>3335</v>
      </c>
      <c r="J50" s="143">
        <v>2409</v>
      </c>
      <c r="K50" s="153">
        <f t="shared" si="3"/>
        <v>17453</v>
      </c>
    </row>
    <row r="51" spans="1:11" x14ac:dyDescent="0.35">
      <c r="A51" s="152" t="s">
        <v>472</v>
      </c>
      <c r="B51" s="149" t="s">
        <v>60</v>
      </c>
      <c r="C51" s="142" t="s">
        <v>427</v>
      </c>
      <c r="D51" s="143">
        <v>2310</v>
      </c>
      <c r="E51" s="143">
        <v>1770</v>
      </c>
      <c r="F51" s="143">
        <f t="shared" si="2"/>
        <v>4080</v>
      </c>
      <c r="G51" s="143">
        <v>1200</v>
      </c>
      <c r="H51" s="143">
        <v>6276</v>
      </c>
      <c r="I51" s="143">
        <v>1428</v>
      </c>
      <c r="J51" s="143">
        <v>1400</v>
      </c>
      <c r="K51" s="153">
        <f t="shared" si="3"/>
        <v>14384</v>
      </c>
    </row>
    <row r="52" spans="1:11" x14ac:dyDescent="0.35">
      <c r="A52" s="152" t="s">
        <v>472</v>
      </c>
      <c r="B52" s="149" t="s">
        <v>61</v>
      </c>
      <c r="C52" s="142" t="s">
        <v>428</v>
      </c>
      <c r="D52" s="143">
        <v>1830</v>
      </c>
      <c r="E52" s="143">
        <v>1148</v>
      </c>
      <c r="F52" s="143">
        <f t="shared" si="2"/>
        <v>2978</v>
      </c>
      <c r="G52" s="143">
        <v>1840</v>
      </c>
      <c r="H52" s="143">
        <v>6000</v>
      </c>
      <c r="I52" s="143">
        <v>2895</v>
      </c>
      <c r="J52" s="143">
        <v>2625</v>
      </c>
      <c r="K52" s="153">
        <f t="shared" si="3"/>
        <v>16338</v>
      </c>
    </row>
    <row r="53" spans="1:11" x14ac:dyDescent="0.35">
      <c r="A53" s="152" t="s">
        <v>472</v>
      </c>
      <c r="B53" s="149" t="s">
        <v>62</v>
      </c>
      <c r="C53" s="142" t="s">
        <v>429</v>
      </c>
      <c r="D53" s="143">
        <v>1920</v>
      </c>
      <c r="E53" s="143">
        <v>0</v>
      </c>
      <c r="F53" s="143">
        <f t="shared" si="2"/>
        <v>1920</v>
      </c>
      <c r="G53" s="143">
        <v>1812</v>
      </c>
      <c r="H53" s="143">
        <v>9601</v>
      </c>
      <c r="I53" s="143">
        <v>2686</v>
      </c>
      <c r="J53" s="143">
        <v>2171</v>
      </c>
      <c r="K53" s="153">
        <f t="shared" si="3"/>
        <v>18190</v>
      </c>
    </row>
    <row r="54" spans="1:11" x14ac:dyDescent="0.35">
      <c r="A54" s="152" t="s">
        <v>472</v>
      </c>
      <c r="B54" s="149" t="s">
        <v>64</v>
      </c>
      <c r="C54" s="142" t="s">
        <v>430</v>
      </c>
      <c r="D54" s="143">
        <v>2310</v>
      </c>
      <c r="E54" s="143">
        <v>1110</v>
      </c>
      <c r="F54" s="143">
        <f t="shared" si="2"/>
        <v>3420</v>
      </c>
      <c r="G54" s="143">
        <v>1300</v>
      </c>
      <c r="H54" s="143">
        <v>8100</v>
      </c>
      <c r="I54" s="143">
        <v>1600</v>
      </c>
      <c r="J54" s="143">
        <v>1500</v>
      </c>
      <c r="K54" s="153">
        <f t="shared" si="3"/>
        <v>15920</v>
      </c>
    </row>
    <row r="55" spans="1:11" x14ac:dyDescent="0.35">
      <c r="A55" s="152" t="s">
        <v>472</v>
      </c>
      <c r="B55" s="149" t="s">
        <v>63</v>
      </c>
      <c r="C55" s="142" t="s">
        <v>431</v>
      </c>
      <c r="D55" s="143">
        <v>1800</v>
      </c>
      <c r="E55" s="143">
        <v>1180</v>
      </c>
      <c r="F55" s="143">
        <f t="shared" si="2"/>
        <v>2980</v>
      </c>
      <c r="G55" s="143">
        <v>1376</v>
      </c>
      <c r="H55" s="143">
        <v>7371</v>
      </c>
      <c r="I55" s="143">
        <v>3680</v>
      </c>
      <c r="J55" s="143">
        <v>1411</v>
      </c>
      <c r="K55" s="153">
        <f t="shared" si="3"/>
        <v>16818</v>
      </c>
    </row>
    <row r="56" spans="1:11" x14ac:dyDescent="0.35">
      <c r="A56" s="152" t="s">
        <v>472</v>
      </c>
      <c r="B56" s="149" t="s">
        <v>65</v>
      </c>
      <c r="C56" s="142" t="s">
        <v>432</v>
      </c>
      <c r="D56" s="143">
        <v>1500</v>
      </c>
      <c r="E56" s="143">
        <v>2350</v>
      </c>
      <c r="F56" s="143">
        <f t="shared" si="2"/>
        <v>3850</v>
      </c>
      <c r="G56" s="143">
        <v>1680</v>
      </c>
      <c r="H56" s="143">
        <v>8703</v>
      </c>
      <c r="I56" s="143">
        <v>1840</v>
      </c>
      <c r="J56" s="143">
        <v>2400</v>
      </c>
      <c r="K56" s="153">
        <f t="shared" si="3"/>
        <v>18473</v>
      </c>
    </row>
    <row r="57" spans="1:11" x14ac:dyDescent="0.35">
      <c r="A57" s="152" t="s">
        <v>472</v>
      </c>
      <c r="B57" s="149" t="s">
        <v>66</v>
      </c>
      <c r="C57" s="142" t="s">
        <v>433</v>
      </c>
      <c r="D57" s="143">
        <v>1170</v>
      </c>
      <c r="E57" s="143">
        <v>1470</v>
      </c>
      <c r="F57" s="143">
        <f t="shared" si="2"/>
        <v>2640</v>
      </c>
      <c r="G57" s="143">
        <v>1775</v>
      </c>
      <c r="H57" s="143">
        <v>6819</v>
      </c>
      <c r="I57" s="143">
        <v>3097</v>
      </c>
      <c r="J57" s="143">
        <v>1844</v>
      </c>
      <c r="K57" s="153">
        <f t="shared" si="3"/>
        <v>16175</v>
      </c>
    </row>
    <row r="58" spans="1:11" x14ac:dyDescent="0.35">
      <c r="A58" s="152" t="s">
        <v>472</v>
      </c>
      <c r="B58" s="149" t="s">
        <v>67</v>
      </c>
      <c r="C58" s="142" t="s">
        <v>434</v>
      </c>
      <c r="D58" s="143">
        <v>960</v>
      </c>
      <c r="E58" s="143">
        <v>2002</v>
      </c>
      <c r="F58" s="143">
        <f t="shared" si="2"/>
        <v>2962</v>
      </c>
      <c r="G58" s="143">
        <v>1300</v>
      </c>
      <c r="H58" s="143">
        <v>8536</v>
      </c>
      <c r="I58" s="143">
        <v>3760</v>
      </c>
      <c r="J58" s="143">
        <v>3212</v>
      </c>
      <c r="K58" s="153">
        <f t="shared" si="3"/>
        <v>19770</v>
      </c>
    </row>
    <row r="59" spans="1:11" x14ac:dyDescent="0.35">
      <c r="A59" s="152" t="s">
        <v>472</v>
      </c>
      <c r="B59" s="149" t="s">
        <v>68</v>
      </c>
      <c r="C59" s="142" t="s">
        <v>435</v>
      </c>
      <c r="D59" s="143">
        <v>3300</v>
      </c>
      <c r="E59" s="143">
        <v>300</v>
      </c>
      <c r="F59" s="143">
        <f t="shared" si="2"/>
        <v>3600</v>
      </c>
      <c r="G59" s="143">
        <v>1600</v>
      </c>
      <c r="H59" s="143">
        <v>6439</v>
      </c>
      <c r="I59" s="143">
        <v>2106</v>
      </c>
      <c r="J59" s="143">
        <v>1586</v>
      </c>
      <c r="K59" s="153">
        <f t="shared" si="3"/>
        <v>15331</v>
      </c>
    </row>
    <row r="60" spans="1:11" x14ac:dyDescent="0.35">
      <c r="A60" s="152" t="s">
        <v>472</v>
      </c>
      <c r="B60" s="149" t="s">
        <v>260</v>
      </c>
      <c r="C60" s="142" t="s">
        <v>436</v>
      </c>
      <c r="D60" s="143">
        <v>1530</v>
      </c>
      <c r="E60" s="143">
        <v>1590</v>
      </c>
      <c r="F60" s="143">
        <f t="shared" si="2"/>
        <v>3120</v>
      </c>
      <c r="G60" s="143">
        <v>1600</v>
      </c>
      <c r="H60" s="143">
        <v>8236</v>
      </c>
      <c r="I60" s="143">
        <v>2118</v>
      </c>
      <c r="J60" s="143">
        <v>1356</v>
      </c>
      <c r="K60" s="153">
        <f t="shared" si="3"/>
        <v>16430</v>
      </c>
    </row>
    <row r="61" spans="1:11" x14ac:dyDescent="0.35">
      <c r="A61" s="152" t="s">
        <v>472</v>
      </c>
      <c r="B61" s="149" t="s">
        <v>325</v>
      </c>
      <c r="C61" s="142" t="s">
        <v>437</v>
      </c>
      <c r="D61" s="143">
        <v>2850</v>
      </c>
      <c r="E61" s="143">
        <v>400</v>
      </c>
      <c r="F61" s="143">
        <f t="shared" si="2"/>
        <v>3250</v>
      </c>
      <c r="G61" s="143">
        <v>1200</v>
      </c>
      <c r="H61" s="143">
        <v>7254</v>
      </c>
      <c r="I61" s="143">
        <v>2900</v>
      </c>
      <c r="J61" s="143">
        <v>2900</v>
      </c>
      <c r="K61" s="153">
        <f t="shared" si="3"/>
        <v>17504</v>
      </c>
    </row>
    <row r="62" spans="1:11" x14ac:dyDescent="0.35">
      <c r="A62" s="152" t="s">
        <v>472</v>
      </c>
      <c r="B62" s="149" t="s">
        <v>326</v>
      </c>
      <c r="C62" s="142" t="s">
        <v>438</v>
      </c>
      <c r="D62" s="143">
        <v>1830</v>
      </c>
      <c r="E62" s="143">
        <v>960</v>
      </c>
      <c r="F62" s="143">
        <f t="shared" si="2"/>
        <v>2790</v>
      </c>
      <c r="G62" s="143">
        <v>772</v>
      </c>
      <c r="H62" s="143">
        <v>6083</v>
      </c>
      <c r="I62" s="143">
        <v>2039</v>
      </c>
      <c r="J62" s="143">
        <v>1814</v>
      </c>
      <c r="K62" s="153">
        <f t="shared" si="3"/>
        <v>13498</v>
      </c>
    </row>
    <row r="63" spans="1:11" x14ac:dyDescent="0.35">
      <c r="A63" s="152" t="s">
        <v>472</v>
      </c>
      <c r="B63" s="149" t="s">
        <v>69</v>
      </c>
      <c r="C63" s="142" t="s">
        <v>439</v>
      </c>
      <c r="D63" s="143">
        <v>960</v>
      </c>
      <c r="E63" s="143">
        <v>2150</v>
      </c>
      <c r="F63" s="143">
        <f t="shared" si="2"/>
        <v>3110</v>
      </c>
      <c r="G63" s="143">
        <v>1375</v>
      </c>
      <c r="H63" s="143">
        <v>6180</v>
      </c>
      <c r="I63" s="143">
        <v>2540</v>
      </c>
      <c r="J63" s="143">
        <v>2080</v>
      </c>
      <c r="K63" s="153">
        <f t="shared" si="3"/>
        <v>15285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CA88B-0D3B-4875-9B05-BA626404FAF5}">
  <dimension ref="A1:D145"/>
  <sheetViews>
    <sheetView zoomScale="80" zoomScaleNormal="80" workbookViewId="0">
      <pane ySplit="1" topLeftCell="A2" activePane="bottomLeft" state="frozen"/>
      <selection pane="bottomLeft" activeCell="E27" sqref="E27"/>
    </sheetView>
  </sheetViews>
  <sheetFormatPr defaultColWidth="47.54296875" defaultRowHeight="14.5" x14ac:dyDescent="0.35"/>
  <cols>
    <col min="1" max="1" width="14.54296875" style="133" bestFit="1" customWidth="1"/>
    <col min="2" max="2" width="57.90625" style="134" bestFit="1" customWidth="1"/>
    <col min="3" max="3" width="34.453125" style="134" bestFit="1" customWidth="1"/>
    <col min="4" max="4" width="47.08984375" style="134" bestFit="1" customWidth="1"/>
    <col min="5" max="16384" width="47.54296875" style="134"/>
  </cols>
  <sheetData>
    <row r="1" spans="1:4" s="132" customFormat="1" ht="72.5" x14ac:dyDescent="0.35">
      <c r="A1" s="130" t="s">
        <v>341</v>
      </c>
      <c r="B1" s="131" t="s">
        <v>289</v>
      </c>
      <c r="C1" s="131" t="s">
        <v>290</v>
      </c>
      <c r="D1" s="131" t="s">
        <v>350</v>
      </c>
    </row>
    <row r="2" spans="1:4" x14ac:dyDescent="0.35">
      <c r="A2" s="133">
        <v>3537</v>
      </c>
      <c r="B2" s="134" t="s">
        <v>79</v>
      </c>
      <c r="C2" s="134" t="s">
        <v>292</v>
      </c>
      <c r="D2" s="134" t="s">
        <v>293</v>
      </c>
    </row>
    <row r="3" spans="1:4" x14ac:dyDescent="0.35">
      <c r="A3" s="133">
        <v>3543</v>
      </c>
      <c r="B3" s="135" t="s">
        <v>351</v>
      </c>
      <c r="C3" s="135" t="s">
        <v>292</v>
      </c>
      <c r="D3" s="135" t="s">
        <v>293</v>
      </c>
    </row>
    <row r="4" spans="1:4" x14ac:dyDescent="0.35">
      <c r="A4" s="133">
        <v>3545</v>
      </c>
      <c r="B4" s="135" t="s">
        <v>81</v>
      </c>
      <c r="C4" s="135" t="s">
        <v>292</v>
      </c>
      <c r="D4" s="135" t="s">
        <v>293</v>
      </c>
    </row>
    <row r="5" spans="1:4" x14ac:dyDescent="0.35">
      <c r="A5" s="133">
        <v>3557</v>
      </c>
      <c r="B5" s="134" t="s">
        <v>299</v>
      </c>
      <c r="C5" s="134" t="s">
        <v>292</v>
      </c>
      <c r="D5" s="134" t="s">
        <v>293</v>
      </c>
    </row>
    <row r="6" spans="1:4" x14ac:dyDescent="0.35">
      <c r="A6" s="133">
        <v>3560</v>
      </c>
      <c r="B6" s="134" t="s">
        <v>82</v>
      </c>
      <c r="C6" s="134" t="s">
        <v>292</v>
      </c>
      <c r="D6" s="134" t="s">
        <v>293</v>
      </c>
    </row>
    <row r="7" spans="1:4" x14ac:dyDescent="0.35">
      <c r="A7" s="133">
        <v>3564</v>
      </c>
      <c r="B7" s="135" t="s">
        <v>83</v>
      </c>
      <c r="C7" s="135" t="s">
        <v>292</v>
      </c>
      <c r="D7" s="134" t="s">
        <v>293</v>
      </c>
    </row>
    <row r="8" spans="1:4" x14ac:dyDescent="0.35">
      <c r="A8" s="133">
        <v>3571</v>
      </c>
      <c r="B8" s="135" t="s">
        <v>109</v>
      </c>
      <c r="C8" s="135" t="s">
        <v>292</v>
      </c>
      <c r="D8" s="135" t="s">
        <v>293</v>
      </c>
    </row>
    <row r="9" spans="1:4" x14ac:dyDescent="0.35">
      <c r="A9" s="133">
        <v>3576</v>
      </c>
      <c r="B9" s="134" t="s">
        <v>84</v>
      </c>
      <c r="C9" s="134" t="s">
        <v>292</v>
      </c>
      <c r="D9" s="135" t="s">
        <v>293</v>
      </c>
    </row>
    <row r="10" spans="1:4" x14ac:dyDescent="0.35">
      <c r="A10" s="133">
        <v>3575</v>
      </c>
      <c r="B10" s="135" t="s">
        <v>85</v>
      </c>
      <c r="C10" s="135" t="s">
        <v>292</v>
      </c>
      <c r="D10" s="135" t="s">
        <v>293</v>
      </c>
    </row>
    <row r="11" spans="1:4" x14ac:dyDescent="0.35">
      <c r="A11" s="133">
        <v>3577</v>
      </c>
      <c r="B11" s="135" t="s">
        <v>107</v>
      </c>
      <c r="C11" s="135" t="s">
        <v>292</v>
      </c>
      <c r="D11" s="136" t="s">
        <v>291</v>
      </c>
    </row>
    <row r="12" spans="1:4" x14ac:dyDescent="0.35">
      <c r="A12" s="133">
        <v>3579</v>
      </c>
      <c r="B12" s="135" t="s">
        <v>77</v>
      </c>
      <c r="C12" s="135" t="s">
        <v>292</v>
      </c>
      <c r="D12" s="135" t="s">
        <v>293</v>
      </c>
    </row>
    <row r="13" spans="1:4" x14ac:dyDescent="0.35">
      <c r="A13" s="133">
        <v>3637</v>
      </c>
      <c r="B13" s="134" t="s">
        <v>86</v>
      </c>
      <c r="C13" s="134" t="s">
        <v>292</v>
      </c>
      <c r="D13" s="137" t="s">
        <v>291</v>
      </c>
    </row>
    <row r="14" spans="1:4" x14ac:dyDescent="0.35">
      <c r="A14" s="133">
        <v>3584</v>
      </c>
      <c r="B14" s="135" t="s">
        <v>332</v>
      </c>
      <c r="C14" s="135" t="s">
        <v>292</v>
      </c>
      <c r="D14" s="135" t="s">
        <v>293</v>
      </c>
    </row>
    <row r="15" spans="1:4" x14ac:dyDescent="0.35">
      <c r="A15" s="133">
        <v>3586</v>
      </c>
      <c r="B15" s="135" t="s">
        <v>88</v>
      </c>
      <c r="C15" s="135" t="s">
        <v>292</v>
      </c>
      <c r="D15" s="135" t="s">
        <v>293</v>
      </c>
    </row>
    <row r="16" spans="1:4" x14ac:dyDescent="0.35">
      <c r="A16" s="138">
        <v>3591</v>
      </c>
      <c r="B16" s="135" t="s">
        <v>305</v>
      </c>
      <c r="C16" s="135" t="s">
        <v>292</v>
      </c>
      <c r="D16" s="135" t="s">
        <v>293</v>
      </c>
    </row>
    <row r="17" spans="1:4" x14ac:dyDescent="0.35">
      <c r="A17" s="133">
        <v>3598</v>
      </c>
      <c r="B17" s="134" t="s">
        <v>306</v>
      </c>
      <c r="C17" s="134" t="s">
        <v>292</v>
      </c>
      <c r="D17" s="137" t="s">
        <v>291</v>
      </c>
    </row>
    <row r="18" spans="1:4" x14ac:dyDescent="0.35">
      <c r="A18" s="133">
        <v>23053</v>
      </c>
      <c r="B18" s="134" t="s">
        <v>104</v>
      </c>
      <c r="C18" s="134" t="s">
        <v>292</v>
      </c>
      <c r="D18" s="134" t="s">
        <v>293</v>
      </c>
    </row>
    <row r="19" spans="1:4" x14ac:dyDescent="0.35">
      <c r="A19" s="133">
        <v>3602</v>
      </c>
      <c r="B19" s="134" t="s">
        <v>265</v>
      </c>
      <c r="C19" s="134" t="s">
        <v>292</v>
      </c>
      <c r="D19" s="137" t="s">
        <v>490</v>
      </c>
    </row>
    <row r="20" spans="1:4" x14ac:dyDescent="0.35">
      <c r="A20" s="133">
        <v>3604</v>
      </c>
      <c r="B20" s="135" t="s">
        <v>308</v>
      </c>
      <c r="C20" s="135" t="s">
        <v>292</v>
      </c>
      <c r="D20" s="135" t="s">
        <v>293</v>
      </c>
    </row>
    <row r="21" spans="1:4" x14ac:dyDescent="0.35">
      <c r="A21" s="133">
        <v>3610</v>
      </c>
      <c r="B21" s="134" t="s">
        <v>352</v>
      </c>
      <c r="C21" s="134" t="s">
        <v>292</v>
      </c>
      <c r="D21" s="137" t="s">
        <v>291</v>
      </c>
    </row>
    <row r="22" spans="1:4" x14ac:dyDescent="0.35">
      <c r="A22" s="133">
        <v>4977</v>
      </c>
      <c r="B22" s="135" t="s">
        <v>310</v>
      </c>
      <c r="C22" s="135" t="s">
        <v>292</v>
      </c>
      <c r="D22" s="137" t="s">
        <v>291</v>
      </c>
    </row>
    <row r="23" spans="1:4" x14ac:dyDescent="0.35">
      <c r="A23" s="133">
        <v>3613</v>
      </c>
      <c r="B23" s="135" t="s">
        <v>91</v>
      </c>
      <c r="C23" s="135" t="s">
        <v>292</v>
      </c>
      <c r="D23" s="135" t="s">
        <v>293</v>
      </c>
    </row>
    <row r="24" spans="1:4" x14ac:dyDescent="0.35">
      <c r="A24" s="133">
        <v>3619</v>
      </c>
      <c r="B24" s="135" t="s">
        <v>92</v>
      </c>
      <c r="C24" s="135" t="s">
        <v>292</v>
      </c>
      <c r="D24" s="136" t="s">
        <v>291</v>
      </c>
    </row>
    <row r="25" spans="1:4" x14ac:dyDescent="0.35">
      <c r="A25" s="133">
        <v>3616</v>
      </c>
      <c r="B25" s="135" t="s">
        <v>93</v>
      </c>
      <c r="C25" s="135" t="s">
        <v>292</v>
      </c>
      <c r="D25" s="136" t="s">
        <v>291</v>
      </c>
    </row>
    <row r="26" spans="1:4" x14ac:dyDescent="0.35">
      <c r="A26" s="133">
        <v>3618</v>
      </c>
      <c r="B26" s="135" t="s">
        <v>94</v>
      </c>
      <c r="C26" s="135" t="s">
        <v>292</v>
      </c>
      <c r="D26" s="165" t="s">
        <v>293</v>
      </c>
    </row>
    <row r="27" spans="1:4" x14ac:dyDescent="0.35">
      <c r="A27" s="133">
        <v>3620</v>
      </c>
      <c r="B27" s="135" t="s">
        <v>311</v>
      </c>
      <c r="C27" s="135" t="s">
        <v>292</v>
      </c>
      <c r="D27" s="135" t="s">
        <v>293</v>
      </c>
    </row>
    <row r="28" spans="1:4" x14ac:dyDescent="0.35">
      <c r="A28" s="133">
        <v>3621</v>
      </c>
      <c r="B28" s="135" t="s">
        <v>95</v>
      </c>
      <c r="C28" s="135" t="s">
        <v>292</v>
      </c>
      <c r="D28" s="136" t="s">
        <v>291</v>
      </c>
    </row>
    <row r="29" spans="1:4" s="139" customFormat="1" x14ac:dyDescent="0.35">
      <c r="A29" s="133">
        <v>3623</v>
      </c>
      <c r="B29" s="134" t="s">
        <v>96</v>
      </c>
      <c r="C29" s="134" t="s">
        <v>292</v>
      </c>
      <c r="D29" s="137" t="s">
        <v>291</v>
      </c>
    </row>
    <row r="30" spans="1:4" x14ac:dyDescent="0.35">
      <c r="A30" s="133">
        <v>3635</v>
      </c>
      <c r="B30" s="135" t="s">
        <v>316</v>
      </c>
      <c r="C30" s="135" t="s">
        <v>292</v>
      </c>
      <c r="D30" s="135" t="s">
        <v>293</v>
      </c>
    </row>
    <row r="31" spans="1:4" x14ac:dyDescent="0.35">
      <c r="A31" s="133">
        <v>3636</v>
      </c>
      <c r="B31" s="135" t="s">
        <v>317</v>
      </c>
      <c r="C31" s="135" t="s">
        <v>292</v>
      </c>
      <c r="D31" s="136" t="s">
        <v>291</v>
      </c>
    </row>
    <row r="32" spans="1:4" x14ac:dyDescent="0.35">
      <c r="A32" s="133">
        <v>3641</v>
      </c>
      <c r="B32" s="135" t="s">
        <v>97</v>
      </c>
      <c r="C32" s="135" t="s">
        <v>292</v>
      </c>
      <c r="D32" s="136" t="s">
        <v>291</v>
      </c>
    </row>
    <row r="33" spans="1:4" x14ac:dyDescent="0.35">
      <c r="A33" s="133">
        <v>3638</v>
      </c>
      <c r="B33" s="135" t="s">
        <v>102</v>
      </c>
      <c r="C33" s="135" t="s">
        <v>292</v>
      </c>
      <c r="D33" s="136" t="s">
        <v>291</v>
      </c>
    </row>
    <row r="34" spans="1:4" x14ac:dyDescent="0.35">
      <c r="A34" s="133">
        <v>3645</v>
      </c>
      <c r="B34" s="135" t="s">
        <v>98</v>
      </c>
      <c r="C34" s="135" t="s">
        <v>292</v>
      </c>
      <c r="D34" s="136" t="s">
        <v>291</v>
      </c>
    </row>
    <row r="35" spans="1:4" s="139" customFormat="1" x14ac:dyDescent="0.35">
      <c r="A35" s="133">
        <v>3647</v>
      </c>
      <c r="B35" s="135" t="s">
        <v>269</v>
      </c>
      <c r="C35" s="135" t="s">
        <v>292</v>
      </c>
      <c r="D35" s="135" t="s">
        <v>293</v>
      </c>
    </row>
    <row r="36" spans="1:4" x14ac:dyDescent="0.35">
      <c r="A36" s="133">
        <v>3651</v>
      </c>
      <c r="B36" s="134" t="s">
        <v>323</v>
      </c>
      <c r="C36" s="134" t="s">
        <v>292</v>
      </c>
      <c r="D36" s="134" t="s">
        <v>293</v>
      </c>
    </row>
    <row r="37" spans="1:4" x14ac:dyDescent="0.35">
      <c r="A37" s="133">
        <v>3588</v>
      </c>
      <c r="B37" s="135" t="s">
        <v>99</v>
      </c>
      <c r="C37" s="135" t="s">
        <v>292</v>
      </c>
      <c r="D37" s="135" t="s">
        <v>293</v>
      </c>
    </row>
    <row r="38" spans="1:4" s="139" customFormat="1" x14ac:dyDescent="0.35">
      <c r="A38" s="133">
        <v>3654</v>
      </c>
      <c r="B38" s="135" t="s">
        <v>100</v>
      </c>
      <c r="C38" s="135" t="s">
        <v>292</v>
      </c>
      <c r="D38" s="135" t="s">
        <v>293</v>
      </c>
    </row>
    <row r="39" spans="1:4" x14ac:dyDescent="0.35">
      <c r="A39" s="133">
        <v>3578</v>
      </c>
      <c r="B39" s="135" t="s">
        <v>353</v>
      </c>
      <c r="C39" s="135" t="s">
        <v>292</v>
      </c>
      <c r="D39" s="135" t="s">
        <v>293</v>
      </c>
    </row>
    <row r="40" spans="1:4" s="139" customFormat="1" x14ac:dyDescent="0.35">
      <c r="A40" s="133">
        <v>3663</v>
      </c>
      <c r="B40" s="135" t="s">
        <v>272</v>
      </c>
      <c r="C40" s="135" t="s">
        <v>292</v>
      </c>
      <c r="D40" s="135" t="s">
        <v>293</v>
      </c>
    </row>
    <row r="41" spans="1:4" x14ac:dyDescent="0.35">
      <c r="A41" s="133">
        <v>3669</v>
      </c>
      <c r="B41" s="135" t="s">
        <v>101</v>
      </c>
      <c r="C41" s="135" t="s">
        <v>292</v>
      </c>
      <c r="D41" s="135" t="s">
        <v>293</v>
      </c>
    </row>
    <row r="42" spans="1:4" s="139" customFormat="1" x14ac:dyDescent="0.35">
      <c r="A42" s="133">
        <v>3539</v>
      </c>
      <c r="B42" s="135" t="s">
        <v>31</v>
      </c>
      <c r="C42" s="135" t="s">
        <v>295</v>
      </c>
      <c r="D42" s="135" t="s">
        <v>293</v>
      </c>
    </row>
    <row r="43" spans="1:4" x14ac:dyDescent="0.35">
      <c r="A43" s="133">
        <v>3540</v>
      </c>
      <c r="B43" s="134" t="s">
        <v>254</v>
      </c>
      <c r="C43" s="134" t="s">
        <v>295</v>
      </c>
      <c r="D43" s="137" t="s">
        <v>291</v>
      </c>
    </row>
    <row r="44" spans="1:4" x14ac:dyDescent="0.35">
      <c r="A44" s="133">
        <v>6661</v>
      </c>
      <c r="B44" s="135" t="s">
        <v>32</v>
      </c>
      <c r="C44" s="135" t="s">
        <v>295</v>
      </c>
      <c r="D44" s="135" t="s">
        <v>293</v>
      </c>
    </row>
    <row r="45" spans="1:4" x14ac:dyDescent="0.35">
      <c r="A45" s="133">
        <v>12015</v>
      </c>
      <c r="B45" s="134" t="s">
        <v>33</v>
      </c>
      <c r="C45" s="134" t="s">
        <v>295</v>
      </c>
      <c r="D45" s="134" t="s">
        <v>293</v>
      </c>
    </row>
    <row r="46" spans="1:4" x14ac:dyDescent="0.35">
      <c r="A46" s="133">
        <v>3549</v>
      </c>
      <c r="B46" s="134" t="s">
        <v>296</v>
      </c>
      <c r="C46" s="134" t="s">
        <v>295</v>
      </c>
      <c r="D46" s="134" t="s">
        <v>293</v>
      </c>
    </row>
    <row r="47" spans="1:4" x14ac:dyDescent="0.35">
      <c r="A47" s="133">
        <v>7287</v>
      </c>
      <c r="B47" s="135" t="s">
        <v>34</v>
      </c>
      <c r="C47" s="135" t="s">
        <v>295</v>
      </c>
      <c r="D47" s="136" t="s">
        <v>291</v>
      </c>
    </row>
    <row r="48" spans="1:4" x14ac:dyDescent="0.35">
      <c r="A48" s="133">
        <v>4003</v>
      </c>
      <c r="B48" s="134" t="s">
        <v>35</v>
      </c>
      <c r="C48" s="134" t="s">
        <v>295</v>
      </c>
      <c r="D48" s="137" t="s">
        <v>291</v>
      </c>
    </row>
    <row r="49" spans="1:4" x14ac:dyDescent="0.35">
      <c r="A49" s="133">
        <v>3553</v>
      </c>
      <c r="B49" s="135" t="s">
        <v>297</v>
      </c>
      <c r="C49" s="135" t="s">
        <v>295</v>
      </c>
      <c r="D49" s="135" t="s">
        <v>293</v>
      </c>
    </row>
    <row r="50" spans="1:4" x14ac:dyDescent="0.35">
      <c r="A50" s="133">
        <v>3554</v>
      </c>
      <c r="B50" s="135" t="s">
        <v>36</v>
      </c>
      <c r="C50" s="135" t="s">
        <v>295</v>
      </c>
      <c r="D50" s="135" t="s">
        <v>293</v>
      </c>
    </row>
    <row r="51" spans="1:4" x14ac:dyDescent="0.35">
      <c r="A51" s="133">
        <v>3546</v>
      </c>
      <c r="B51" s="134" t="s">
        <v>37</v>
      </c>
      <c r="C51" s="134" t="s">
        <v>295</v>
      </c>
      <c r="D51" s="137" t="s">
        <v>291</v>
      </c>
    </row>
    <row r="52" spans="1:4" x14ac:dyDescent="0.35">
      <c r="A52" s="133">
        <v>7096</v>
      </c>
      <c r="B52" s="135" t="s">
        <v>342</v>
      </c>
      <c r="C52" s="135" t="s">
        <v>295</v>
      </c>
      <c r="D52" s="135" t="s">
        <v>293</v>
      </c>
    </row>
    <row r="53" spans="1:4" x14ac:dyDescent="0.35">
      <c r="A53" s="133">
        <v>23614</v>
      </c>
      <c r="B53" s="134" t="s">
        <v>298</v>
      </c>
      <c r="C53" s="134" t="s">
        <v>295</v>
      </c>
      <c r="D53" s="134" t="s">
        <v>293</v>
      </c>
    </row>
    <row r="54" spans="1:4" x14ac:dyDescent="0.35">
      <c r="A54" s="133">
        <v>3561</v>
      </c>
      <c r="B54" s="135" t="s">
        <v>300</v>
      </c>
      <c r="C54" s="135" t="s">
        <v>295</v>
      </c>
      <c r="D54" s="136" t="s">
        <v>291</v>
      </c>
    </row>
    <row r="55" spans="1:4" x14ac:dyDescent="0.35">
      <c r="A55" s="133">
        <v>3563</v>
      </c>
      <c r="B55" s="135" t="s">
        <v>39</v>
      </c>
      <c r="C55" s="135" t="s">
        <v>295</v>
      </c>
      <c r="D55" s="136" t="s">
        <v>291</v>
      </c>
    </row>
    <row r="56" spans="1:4" x14ac:dyDescent="0.35">
      <c r="A56" s="133">
        <v>10387</v>
      </c>
      <c r="B56" s="135" t="s">
        <v>301</v>
      </c>
      <c r="C56" s="135" t="s">
        <v>295</v>
      </c>
      <c r="D56" s="136" t="s">
        <v>291</v>
      </c>
    </row>
    <row r="57" spans="1:4" x14ac:dyDescent="0.35">
      <c r="A57" s="133">
        <v>3568</v>
      </c>
      <c r="B57" s="134" t="s">
        <v>256</v>
      </c>
      <c r="C57" s="134" t="s">
        <v>295</v>
      </c>
      <c r="D57" s="134" t="s">
        <v>293</v>
      </c>
    </row>
    <row r="58" spans="1:4" x14ac:dyDescent="0.35">
      <c r="A58" s="133">
        <v>6662</v>
      </c>
      <c r="B58" s="135" t="s">
        <v>41</v>
      </c>
      <c r="C58" s="135" t="s">
        <v>295</v>
      </c>
      <c r="D58" s="135" t="s">
        <v>293</v>
      </c>
    </row>
    <row r="59" spans="1:4" x14ac:dyDescent="0.35">
      <c r="A59" s="133">
        <v>3570</v>
      </c>
      <c r="B59" s="135" t="s">
        <v>334</v>
      </c>
      <c r="C59" s="135" t="s">
        <v>295</v>
      </c>
      <c r="D59" s="136" t="s">
        <v>291</v>
      </c>
    </row>
    <row r="60" spans="1:4" x14ac:dyDescent="0.35">
      <c r="A60" s="133">
        <v>3573</v>
      </c>
      <c r="B60" s="134" t="s">
        <v>42</v>
      </c>
      <c r="C60" s="134" t="s">
        <v>295</v>
      </c>
      <c r="D60" s="134" t="s">
        <v>293</v>
      </c>
    </row>
    <row r="61" spans="1:4" x14ac:dyDescent="0.35">
      <c r="A61" s="133">
        <v>10633</v>
      </c>
      <c r="B61" s="134" t="s">
        <v>43</v>
      </c>
      <c r="C61" s="134" t="s">
        <v>295</v>
      </c>
      <c r="D61" s="137" t="s">
        <v>291</v>
      </c>
    </row>
    <row r="62" spans="1:4" x14ac:dyDescent="0.35">
      <c r="A62" s="133">
        <v>3574</v>
      </c>
      <c r="B62" s="135" t="s">
        <v>44</v>
      </c>
      <c r="C62" s="135" t="s">
        <v>295</v>
      </c>
      <c r="D62" s="135" t="s">
        <v>293</v>
      </c>
    </row>
    <row r="63" spans="1:4" x14ac:dyDescent="0.35">
      <c r="A63" s="133">
        <v>3580</v>
      </c>
      <c r="B63" s="135" t="s">
        <v>45</v>
      </c>
      <c r="C63" s="135" t="s">
        <v>295</v>
      </c>
      <c r="D63" s="135" t="s">
        <v>293</v>
      </c>
    </row>
    <row r="64" spans="1:4" x14ac:dyDescent="0.35">
      <c r="A64" s="133">
        <v>3582</v>
      </c>
      <c r="B64" s="134" t="s">
        <v>330</v>
      </c>
      <c r="C64" s="134" t="s">
        <v>295</v>
      </c>
      <c r="D64" s="137" t="s">
        <v>291</v>
      </c>
    </row>
    <row r="65" spans="1:4" x14ac:dyDescent="0.35">
      <c r="A65" s="133">
        <v>3583</v>
      </c>
      <c r="B65" s="134" t="s">
        <v>331</v>
      </c>
      <c r="C65" s="134" t="s">
        <v>295</v>
      </c>
      <c r="D65" s="134" t="s">
        <v>293</v>
      </c>
    </row>
    <row r="66" spans="1:4" x14ac:dyDescent="0.35">
      <c r="A66" s="133">
        <v>11145</v>
      </c>
      <c r="B66" s="134" t="s">
        <v>354</v>
      </c>
      <c r="C66" s="134" t="s">
        <v>295</v>
      </c>
      <c r="D66" s="137" t="s">
        <v>291</v>
      </c>
    </row>
    <row r="67" spans="1:4" x14ac:dyDescent="0.35">
      <c r="A67" s="133">
        <v>3590</v>
      </c>
      <c r="B67" s="135" t="s">
        <v>355</v>
      </c>
      <c r="C67" s="135" t="s">
        <v>295</v>
      </c>
      <c r="D67" s="136" t="s">
        <v>291</v>
      </c>
    </row>
    <row r="68" spans="1:4" x14ac:dyDescent="0.35">
      <c r="A68" s="133">
        <v>9797</v>
      </c>
      <c r="B68" s="134" t="s">
        <v>49</v>
      </c>
      <c r="C68" s="134" t="s">
        <v>295</v>
      </c>
      <c r="D68" s="134" t="s">
        <v>293</v>
      </c>
    </row>
    <row r="69" spans="1:4" x14ac:dyDescent="0.35">
      <c r="A69" s="133">
        <v>3593</v>
      </c>
      <c r="B69" s="134" t="s">
        <v>50</v>
      </c>
      <c r="C69" s="134" t="s">
        <v>295</v>
      </c>
      <c r="D69" s="134" t="s">
        <v>293</v>
      </c>
    </row>
    <row r="70" spans="1:4" x14ac:dyDescent="0.35">
      <c r="A70" s="133">
        <v>3558</v>
      </c>
      <c r="B70" s="134" t="s">
        <v>51</v>
      </c>
      <c r="C70" s="134" t="s">
        <v>295</v>
      </c>
      <c r="D70" s="134" t="s">
        <v>293</v>
      </c>
    </row>
    <row r="71" spans="1:4" x14ac:dyDescent="0.35">
      <c r="A71" s="138">
        <v>309</v>
      </c>
      <c r="B71" s="135" t="s">
        <v>248</v>
      </c>
      <c r="C71" s="135" t="s">
        <v>295</v>
      </c>
      <c r="D71" s="135" t="s">
        <v>293</v>
      </c>
    </row>
    <row r="72" spans="1:4" x14ac:dyDescent="0.35">
      <c r="A72" s="133">
        <v>23154</v>
      </c>
      <c r="B72" s="134" t="s">
        <v>52</v>
      </c>
      <c r="C72" s="134" t="s">
        <v>295</v>
      </c>
      <c r="D72" s="137" t="s">
        <v>291</v>
      </c>
    </row>
    <row r="73" spans="1:4" x14ac:dyDescent="0.35">
      <c r="A73" s="138">
        <v>307</v>
      </c>
      <c r="B73" s="135" t="s">
        <v>53</v>
      </c>
      <c r="C73" s="135" t="s">
        <v>295</v>
      </c>
      <c r="D73" s="135" t="s">
        <v>293</v>
      </c>
    </row>
    <row r="74" spans="1:4" x14ac:dyDescent="0.35">
      <c r="A74" s="133">
        <v>3596</v>
      </c>
      <c r="B74" s="134" t="s">
        <v>54</v>
      </c>
      <c r="C74" s="134" t="s">
        <v>295</v>
      </c>
      <c r="D74" s="134" t="s">
        <v>293</v>
      </c>
    </row>
    <row r="75" spans="1:4" x14ac:dyDescent="0.35">
      <c r="A75" s="138">
        <v>23413</v>
      </c>
      <c r="B75" s="135" t="s">
        <v>55</v>
      </c>
      <c r="C75" s="135" t="s">
        <v>295</v>
      </c>
      <c r="D75" s="135" t="s">
        <v>293</v>
      </c>
    </row>
    <row r="76" spans="1:4" x14ac:dyDescent="0.35">
      <c r="A76" s="133">
        <v>3600</v>
      </c>
      <c r="B76" s="135" t="s">
        <v>56</v>
      </c>
      <c r="C76" s="135" t="s">
        <v>295</v>
      </c>
      <c r="D76" s="135" t="s">
        <v>293</v>
      </c>
    </row>
    <row r="77" spans="1:4" x14ac:dyDescent="0.35">
      <c r="A77" s="133">
        <v>3601</v>
      </c>
      <c r="B77" s="135" t="s">
        <v>57</v>
      </c>
      <c r="C77" s="135" t="s">
        <v>295</v>
      </c>
      <c r="D77" s="136" t="s">
        <v>291</v>
      </c>
    </row>
    <row r="78" spans="1:4" x14ac:dyDescent="0.35">
      <c r="A78" s="133">
        <v>3603</v>
      </c>
      <c r="B78" s="134" t="s">
        <v>307</v>
      </c>
      <c r="C78" s="134" t="s">
        <v>295</v>
      </c>
      <c r="D78" s="134" t="s">
        <v>293</v>
      </c>
    </row>
    <row r="79" spans="1:4" x14ac:dyDescent="0.35">
      <c r="A79" s="133">
        <v>9163</v>
      </c>
      <c r="B79" s="135" t="s">
        <v>58</v>
      </c>
      <c r="C79" s="135" t="s">
        <v>295</v>
      </c>
      <c r="D79" s="135" t="s">
        <v>293</v>
      </c>
    </row>
    <row r="80" spans="1:4" x14ac:dyDescent="0.35">
      <c r="A80" s="133">
        <v>3609</v>
      </c>
      <c r="B80" s="135" t="s">
        <v>309</v>
      </c>
      <c r="C80" s="135" t="s">
        <v>295</v>
      </c>
      <c r="D80" s="136" t="s">
        <v>291</v>
      </c>
    </row>
    <row r="81" spans="1:4" x14ac:dyDescent="0.35">
      <c r="A81" s="133">
        <v>3611</v>
      </c>
      <c r="B81" s="135" t="s">
        <v>259</v>
      </c>
      <c r="C81" s="135" t="s">
        <v>295</v>
      </c>
      <c r="D81" s="135" t="s">
        <v>293</v>
      </c>
    </row>
    <row r="82" spans="1:4" x14ac:dyDescent="0.35">
      <c r="A82" s="133">
        <v>31034</v>
      </c>
      <c r="B82" s="134" t="s">
        <v>356</v>
      </c>
      <c r="C82" s="134" t="s">
        <v>295</v>
      </c>
      <c r="D82" s="137" t="s">
        <v>291</v>
      </c>
    </row>
    <row r="83" spans="1:4" x14ac:dyDescent="0.35">
      <c r="A83" s="133">
        <v>3614</v>
      </c>
      <c r="B83" s="135" t="s">
        <v>61</v>
      </c>
      <c r="C83" s="135" t="s">
        <v>295</v>
      </c>
      <c r="D83" s="136" t="s">
        <v>291</v>
      </c>
    </row>
    <row r="84" spans="1:4" x14ac:dyDescent="0.35">
      <c r="A84" s="138">
        <v>3608</v>
      </c>
      <c r="B84" s="135" t="s">
        <v>59</v>
      </c>
      <c r="C84" s="135" t="s">
        <v>295</v>
      </c>
      <c r="D84" s="135" t="s">
        <v>293</v>
      </c>
    </row>
    <row r="85" spans="1:4" x14ac:dyDescent="0.35">
      <c r="A85" s="133">
        <v>3626</v>
      </c>
      <c r="B85" s="135" t="s">
        <v>62</v>
      </c>
      <c r="C85" s="135" t="s">
        <v>295</v>
      </c>
      <c r="D85" s="136" t="s">
        <v>291</v>
      </c>
    </row>
    <row r="86" spans="1:4" x14ac:dyDescent="0.35">
      <c r="A86" s="133">
        <v>3627</v>
      </c>
      <c r="B86" s="134" t="s">
        <v>64</v>
      </c>
      <c r="C86" s="134" t="s">
        <v>295</v>
      </c>
      <c r="D86" s="137" t="s">
        <v>291</v>
      </c>
    </row>
    <row r="87" spans="1:4" x14ac:dyDescent="0.35">
      <c r="A87" s="133">
        <v>3628</v>
      </c>
      <c r="B87" s="134" t="s">
        <v>63</v>
      </c>
      <c r="C87" s="134" t="s">
        <v>295</v>
      </c>
      <c r="D87" s="134" t="s">
        <v>293</v>
      </c>
    </row>
    <row r="88" spans="1:4" x14ac:dyDescent="0.35">
      <c r="A88" s="133">
        <v>3643</v>
      </c>
      <c r="B88" s="135" t="s">
        <v>65</v>
      </c>
      <c r="C88" s="135" t="s">
        <v>295</v>
      </c>
      <c r="D88" s="136" t="s">
        <v>291</v>
      </c>
    </row>
    <row r="89" spans="1:4" x14ac:dyDescent="0.35">
      <c r="A89" s="133">
        <v>3572</v>
      </c>
      <c r="B89" s="134" t="s">
        <v>357</v>
      </c>
      <c r="C89" s="134" t="s">
        <v>295</v>
      </c>
      <c r="D89" s="134" t="s">
        <v>293</v>
      </c>
    </row>
    <row r="90" spans="1:4" s="139" customFormat="1" x14ac:dyDescent="0.35">
      <c r="A90" s="133">
        <v>3648</v>
      </c>
      <c r="B90" s="135" t="s">
        <v>67</v>
      </c>
      <c r="C90" s="135" t="s">
        <v>295</v>
      </c>
      <c r="D90" s="135" t="s">
        <v>293</v>
      </c>
    </row>
    <row r="91" spans="1:4" x14ac:dyDescent="0.35">
      <c r="A91" s="133">
        <v>10060</v>
      </c>
      <c r="B91" s="134" t="s">
        <v>68</v>
      </c>
      <c r="C91" s="134" t="s">
        <v>295</v>
      </c>
      <c r="D91" s="134" t="s">
        <v>293</v>
      </c>
    </row>
    <row r="92" spans="1:4" x14ac:dyDescent="0.35">
      <c r="A92" s="133">
        <v>3662</v>
      </c>
      <c r="B92" s="135" t="s">
        <v>260</v>
      </c>
      <c r="C92" s="135" t="s">
        <v>295</v>
      </c>
      <c r="D92" s="135" t="s">
        <v>293</v>
      </c>
    </row>
    <row r="93" spans="1:4" x14ac:dyDescent="0.35">
      <c r="A93" s="133">
        <v>3664</v>
      </c>
      <c r="B93" s="134" t="s">
        <v>325</v>
      </c>
      <c r="C93" s="134" t="s">
        <v>295</v>
      </c>
      <c r="D93" s="134" t="s">
        <v>293</v>
      </c>
    </row>
    <row r="94" spans="1:4" x14ac:dyDescent="0.35">
      <c r="A94" s="133">
        <v>9549</v>
      </c>
      <c r="B94" s="134" t="s">
        <v>212</v>
      </c>
      <c r="C94" s="134" t="s">
        <v>295</v>
      </c>
      <c r="D94" s="134" t="s">
        <v>293</v>
      </c>
    </row>
    <row r="95" spans="1:4" x14ac:dyDescent="0.35">
      <c r="A95" s="133">
        <v>3668</v>
      </c>
      <c r="B95" s="135" t="s">
        <v>69</v>
      </c>
      <c r="C95" s="135" t="s">
        <v>295</v>
      </c>
      <c r="D95" s="135" t="s">
        <v>293</v>
      </c>
    </row>
    <row r="96" spans="1:4" x14ac:dyDescent="0.35">
      <c r="A96" s="133">
        <v>4948</v>
      </c>
      <c r="B96" s="134" t="s">
        <v>358</v>
      </c>
      <c r="C96" s="134" t="s">
        <v>313</v>
      </c>
      <c r="D96" s="134" t="s">
        <v>293</v>
      </c>
    </row>
    <row r="97" spans="1:4" x14ac:dyDescent="0.35">
      <c r="A97" s="133">
        <v>42808</v>
      </c>
      <c r="B97" s="134" t="s">
        <v>359</v>
      </c>
      <c r="C97" s="134" t="s">
        <v>313</v>
      </c>
      <c r="D97" s="166" t="s">
        <v>293</v>
      </c>
    </row>
    <row r="98" spans="1:4" x14ac:dyDescent="0.35">
      <c r="A98" s="133">
        <v>10674</v>
      </c>
      <c r="B98" s="135" t="s">
        <v>360</v>
      </c>
      <c r="C98" s="135" t="s">
        <v>313</v>
      </c>
      <c r="D98" s="135" t="s">
        <v>293</v>
      </c>
    </row>
    <row r="99" spans="1:4" x14ac:dyDescent="0.35">
      <c r="A99" s="133">
        <v>9768</v>
      </c>
      <c r="B99" s="135" t="s">
        <v>253</v>
      </c>
      <c r="C99" s="135" t="s">
        <v>313</v>
      </c>
      <c r="D99" s="135" t="s">
        <v>293</v>
      </c>
    </row>
    <row r="100" spans="1:4" s="139" customFormat="1" x14ac:dyDescent="0.35">
      <c r="A100" s="133">
        <v>4951</v>
      </c>
      <c r="B100" s="134" t="s">
        <v>361</v>
      </c>
      <c r="C100" s="134" t="s">
        <v>313</v>
      </c>
      <c r="D100" s="134" t="s">
        <v>293</v>
      </c>
    </row>
    <row r="101" spans="1:4" x14ac:dyDescent="0.35">
      <c r="A101" s="133">
        <v>3659</v>
      </c>
      <c r="B101" s="135" t="s">
        <v>362</v>
      </c>
      <c r="C101" s="135" t="s">
        <v>313</v>
      </c>
      <c r="D101" s="135" t="s">
        <v>293</v>
      </c>
    </row>
    <row r="102" spans="1:4" x14ac:dyDescent="0.35">
      <c r="A102" s="133">
        <v>42439</v>
      </c>
      <c r="B102" s="134" t="s">
        <v>363</v>
      </c>
      <c r="C102" s="134" t="s">
        <v>313</v>
      </c>
      <c r="D102" s="134" t="s">
        <v>293</v>
      </c>
    </row>
    <row r="103" spans="1:4" s="139" customFormat="1" x14ac:dyDescent="0.35">
      <c r="A103" s="133">
        <v>25554</v>
      </c>
      <c r="B103" s="134" t="s">
        <v>364</v>
      </c>
      <c r="C103" s="134" t="s">
        <v>313</v>
      </c>
      <c r="D103" s="134" t="s">
        <v>293</v>
      </c>
    </row>
    <row r="104" spans="1:4" x14ac:dyDescent="0.35">
      <c r="A104" s="133">
        <v>10019</v>
      </c>
      <c r="B104" s="134" t="s">
        <v>343</v>
      </c>
      <c r="C104" s="134" t="s">
        <v>313</v>
      </c>
      <c r="D104" s="134" t="s">
        <v>293</v>
      </c>
    </row>
    <row r="105" spans="1:4" x14ac:dyDescent="0.35">
      <c r="A105" s="133">
        <v>4952</v>
      </c>
      <c r="B105" s="134" t="s">
        <v>322</v>
      </c>
      <c r="C105" s="134" t="s">
        <v>313</v>
      </c>
      <c r="D105" s="134" t="s">
        <v>293</v>
      </c>
    </row>
    <row r="106" spans="1:4" x14ac:dyDescent="0.35">
      <c r="A106" s="133">
        <v>36273</v>
      </c>
      <c r="B106" s="134" t="s">
        <v>71</v>
      </c>
      <c r="C106" s="134" t="s">
        <v>302</v>
      </c>
      <c r="D106" s="134" t="s">
        <v>293</v>
      </c>
    </row>
    <row r="107" spans="1:4" x14ac:dyDescent="0.35">
      <c r="A107" s="133">
        <v>23485</v>
      </c>
      <c r="B107" s="135" t="s">
        <v>304</v>
      </c>
      <c r="C107" s="135" t="s">
        <v>303</v>
      </c>
      <c r="D107" s="135" t="s">
        <v>293</v>
      </c>
    </row>
    <row r="108" spans="1:4" x14ac:dyDescent="0.35">
      <c r="A108" s="133">
        <v>23582</v>
      </c>
      <c r="B108" s="134" t="s">
        <v>486</v>
      </c>
      <c r="C108" s="134" t="s">
        <v>303</v>
      </c>
      <c r="D108" s="134" t="s">
        <v>293</v>
      </c>
    </row>
    <row r="109" spans="1:4" x14ac:dyDescent="0.35">
      <c r="A109" s="133">
        <v>3634</v>
      </c>
      <c r="B109" s="134" t="s">
        <v>318</v>
      </c>
      <c r="C109" s="134" t="s">
        <v>302</v>
      </c>
      <c r="D109" s="137" t="s">
        <v>291</v>
      </c>
    </row>
    <row r="110" spans="1:4" x14ac:dyDescent="0.35">
      <c r="A110" s="133">
        <v>3541</v>
      </c>
      <c r="B110" s="134" t="s">
        <v>2</v>
      </c>
      <c r="C110" s="134" t="s">
        <v>294</v>
      </c>
      <c r="D110" s="134" t="s">
        <v>293</v>
      </c>
    </row>
    <row r="111" spans="1:4" s="139" customFormat="1" x14ac:dyDescent="0.35">
      <c r="A111" s="138">
        <v>3581</v>
      </c>
      <c r="B111" s="135" t="s">
        <v>3</v>
      </c>
      <c r="C111" s="135" t="s">
        <v>294</v>
      </c>
      <c r="D111" s="135" t="s">
        <v>293</v>
      </c>
    </row>
    <row r="112" spans="1:4" x14ac:dyDescent="0.35">
      <c r="A112" s="133">
        <v>3592</v>
      </c>
      <c r="B112" s="135" t="s">
        <v>4</v>
      </c>
      <c r="C112" s="135" t="s">
        <v>294</v>
      </c>
      <c r="D112" s="135" t="s">
        <v>293</v>
      </c>
    </row>
    <row r="113" spans="1:4" x14ac:dyDescent="0.35">
      <c r="A113" s="133">
        <v>3630</v>
      </c>
      <c r="B113" s="134" t="s">
        <v>5</v>
      </c>
      <c r="C113" s="134" t="s">
        <v>294</v>
      </c>
      <c r="D113" s="134" t="s">
        <v>293</v>
      </c>
    </row>
    <row r="114" spans="1:4" x14ac:dyDescent="0.35">
      <c r="A114" s="133">
        <v>3606</v>
      </c>
      <c r="B114" s="134" t="s">
        <v>6</v>
      </c>
      <c r="C114" s="134" t="s">
        <v>294</v>
      </c>
      <c r="D114" s="137" t="s">
        <v>291</v>
      </c>
    </row>
    <row r="115" spans="1:4" x14ac:dyDescent="0.35">
      <c r="A115" s="133">
        <v>3624</v>
      </c>
      <c r="B115" s="134" t="s">
        <v>312</v>
      </c>
      <c r="C115" s="134" t="s">
        <v>294</v>
      </c>
      <c r="D115" s="137" t="s">
        <v>291</v>
      </c>
    </row>
    <row r="116" spans="1:4" x14ac:dyDescent="0.35">
      <c r="A116" s="133">
        <v>3625</v>
      </c>
      <c r="B116" s="134" t="s">
        <v>8</v>
      </c>
      <c r="C116" s="134" t="s">
        <v>294</v>
      </c>
      <c r="D116" s="134" t="s">
        <v>293</v>
      </c>
    </row>
    <row r="117" spans="1:4" x14ac:dyDescent="0.35">
      <c r="A117" s="133">
        <v>3631</v>
      </c>
      <c r="B117" s="134" t="s">
        <v>9</v>
      </c>
      <c r="C117" s="134" t="s">
        <v>294</v>
      </c>
      <c r="D117" s="137" t="s">
        <v>291</v>
      </c>
    </row>
    <row r="118" spans="1:4" x14ac:dyDescent="0.35">
      <c r="A118" s="133">
        <v>42485</v>
      </c>
      <c r="B118" s="134" t="s">
        <v>365</v>
      </c>
      <c r="C118" s="134" t="s">
        <v>294</v>
      </c>
      <c r="D118" s="137" t="s">
        <v>291</v>
      </c>
    </row>
    <row r="119" spans="1:4" s="139" customFormat="1" x14ac:dyDescent="0.35">
      <c r="A119" s="133">
        <v>9651</v>
      </c>
      <c r="B119" s="135" t="s">
        <v>10</v>
      </c>
      <c r="C119" s="135" t="s">
        <v>294</v>
      </c>
      <c r="D119" s="136" t="s">
        <v>291</v>
      </c>
    </row>
    <row r="120" spans="1:4" x14ac:dyDescent="0.35">
      <c r="A120" s="133">
        <v>3565</v>
      </c>
      <c r="B120" s="134" t="s">
        <v>366</v>
      </c>
      <c r="C120" s="134" t="s">
        <v>294</v>
      </c>
      <c r="D120" s="137" t="s">
        <v>291</v>
      </c>
    </row>
    <row r="121" spans="1:4" x14ac:dyDescent="0.35">
      <c r="A121" s="133">
        <v>3632</v>
      </c>
      <c r="B121" s="135" t="s">
        <v>367</v>
      </c>
      <c r="C121" s="135" t="s">
        <v>294</v>
      </c>
      <c r="D121" s="135" t="s">
        <v>293</v>
      </c>
    </row>
    <row r="122" spans="1:4" x14ac:dyDescent="0.35">
      <c r="A122" s="133">
        <v>10298</v>
      </c>
      <c r="B122" s="135" t="s">
        <v>368</v>
      </c>
      <c r="C122" s="135" t="s">
        <v>294</v>
      </c>
      <c r="D122" s="135" t="s">
        <v>293</v>
      </c>
    </row>
    <row r="123" spans="1:4" x14ac:dyDescent="0.35">
      <c r="A123" s="133">
        <v>29269</v>
      </c>
      <c r="B123" s="134" t="s">
        <v>315</v>
      </c>
      <c r="C123" s="134" t="s">
        <v>294</v>
      </c>
      <c r="D123" s="134" t="s">
        <v>293</v>
      </c>
    </row>
    <row r="124" spans="1:4" x14ac:dyDescent="0.35">
      <c r="A124" s="133">
        <v>42295</v>
      </c>
      <c r="B124" s="134" t="s">
        <v>314</v>
      </c>
      <c r="C124" s="134" t="s">
        <v>294</v>
      </c>
      <c r="D124" s="134" t="s">
        <v>293</v>
      </c>
    </row>
    <row r="125" spans="1:4" x14ac:dyDescent="0.35">
      <c r="A125" s="133">
        <v>11161</v>
      </c>
      <c r="B125" s="135" t="s">
        <v>14</v>
      </c>
      <c r="C125" s="135" t="s">
        <v>294</v>
      </c>
      <c r="D125" s="136" t="s">
        <v>291</v>
      </c>
    </row>
    <row r="126" spans="1:4" x14ac:dyDescent="0.35">
      <c r="A126" s="138">
        <v>3639</v>
      </c>
      <c r="B126" s="135" t="s">
        <v>15</v>
      </c>
      <c r="C126" s="135" t="s">
        <v>294</v>
      </c>
      <c r="D126" s="136" t="s">
        <v>291</v>
      </c>
    </row>
    <row r="127" spans="1:4" x14ac:dyDescent="0.35">
      <c r="A127" s="133">
        <v>3642</v>
      </c>
      <c r="B127" s="134" t="s">
        <v>16</v>
      </c>
      <c r="C127" s="134" t="s">
        <v>294</v>
      </c>
      <c r="D127" s="137" t="s">
        <v>291</v>
      </c>
    </row>
    <row r="128" spans="1:4" x14ac:dyDescent="0.35">
      <c r="A128" s="138">
        <v>3615</v>
      </c>
      <c r="B128" s="135" t="s">
        <v>319</v>
      </c>
      <c r="C128" s="135" t="s">
        <v>294</v>
      </c>
      <c r="D128" s="136" t="s">
        <v>291</v>
      </c>
    </row>
    <row r="129" spans="1:4" x14ac:dyDescent="0.35">
      <c r="A129" s="133">
        <v>3644</v>
      </c>
      <c r="B129" s="135" t="s">
        <v>17</v>
      </c>
      <c r="C129" s="135" t="s">
        <v>294</v>
      </c>
      <c r="D129" s="135" t="s">
        <v>293</v>
      </c>
    </row>
    <row r="130" spans="1:4" x14ac:dyDescent="0.35">
      <c r="A130" s="133">
        <v>3646</v>
      </c>
      <c r="B130" s="135" t="s">
        <v>18</v>
      </c>
      <c r="C130" s="135" t="s">
        <v>294</v>
      </c>
      <c r="D130" s="136" t="s">
        <v>291</v>
      </c>
    </row>
    <row r="131" spans="1:4" x14ac:dyDescent="0.35">
      <c r="A131" s="133">
        <v>3661</v>
      </c>
      <c r="B131" s="134" t="s">
        <v>22</v>
      </c>
      <c r="C131" s="134" t="s">
        <v>294</v>
      </c>
      <c r="D131" s="137" t="s">
        <v>291</v>
      </c>
    </row>
    <row r="132" spans="1:4" x14ac:dyDescent="0.35">
      <c r="A132" s="133">
        <v>3652</v>
      </c>
      <c r="B132" s="134" t="s">
        <v>25</v>
      </c>
      <c r="C132" s="134" t="s">
        <v>294</v>
      </c>
      <c r="D132" s="137" t="s">
        <v>291</v>
      </c>
    </row>
    <row r="133" spans="1:4" x14ac:dyDescent="0.35">
      <c r="A133" s="133">
        <v>11711</v>
      </c>
      <c r="B133" s="135" t="s">
        <v>26</v>
      </c>
      <c r="C133" s="135" t="s">
        <v>294</v>
      </c>
      <c r="D133" s="135" t="s">
        <v>293</v>
      </c>
    </row>
    <row r="134" spans="1:4" x14ac:dyDescent="0.35">
      <c r="A134" s="133">
        <v>12826</v>
      </c>
      <c r="B134" s="134" t="s">
        <v>27</v>
      </c>
      <c r="C134" s="134" t="s">
        <v>294</v>
      </c>
      <c r="D134" s="137" t="s">
        <v>291</v>
      </c>
    </row>
    <row r="135" spans="1:4" x14ac:dyDescent="0.35">
      <c r="A135" s="133">
        <v>13231</v>
      </c>
      <c r="B135" s="135" t="s">
        <v>28</v>
      </c>
      <c r="C135" s="135" t="s">
        <v>294</v>
      </c>
      <c r="D135" s="135" t="s">
        <v>293</v>
      </c>
    </row>
    <row r="136" spans="1:4" x14ac:dyDescent="0.35">
      <c r="A136" s="133">
        <v>3594</v>
      </c>
      <c r="B136" s="134" t="s">
        <v>29</v>
      </c>
      <c r="C136" s="134" t="s">
        <v>294</v>
      </c>
      <c r="D136" s="137" t="s">
        <v>291</v>
      </c>
    </row>
    <row r="137" spans="1:4" x14ac:dyDescent="0.35">
      <c r="A137" s="133">
        <v>42421</v>
      </c>
      <c r="B137" s="135" t="s">
        <v>324</v>
      </c>
      <c r="C137" s="135" t="s">
        <v>294</v>
      </c>
      <c r="D137" s="136" t="s">
        <v>291</v>
      </c>
    </row>
    <row r="138" spans="1:4" x14ac:dyDescent="0.35">
      <c r="A138" s="133">
        <v>3656</v>
      </c>
      <c r="B138" s="134" t="s">
        <v>320</v>
      </c>
      <c r="C138" s="134" t="s">
        <v>294</v>
      </c>
      <c r="D138" s="137" t="s">
        <v>291</v>
      </c>
    </row>
    <row r="139" spans="1:4" x14ac:dyDescent="0.35">
      <c r="A139" s="133">
        <v>3658</v>
      </c>
      <c r="B139" s="134" t="s">
        <v>333</v>
      </c>
      <c r="C139" s="134" t="s">
        <v>294</v>
      </c>
      <c r="D139" s="137" t="s">
        <v>291</v>
      </c>
    </row>
    <row r="140" spans="1:4" x14ac:dyDescent="0.35">
      <c r="A140" s="138">
        <v>9741</v>
      </c>
      <c r="B140" s="135" t="s">
        <v>487</v>
      </c>
      <c r="C140" s="135" t="s">
        <v>294</v>
      </c>
      <c r="D140" s="136" t="s">
        <v>291</v>
      </c>
    </row>
    <row r="141" spans="1:4" x14ac:dyDescent="0.35">
      <c r="A141" s="138">
        <v>10115</v>
      </c>
      <c r="B141" s="135" t="s">
        <v>369</v>
      </c>
      <c r="C141" s="135" t="s">
        <v>294</v>
      </c>
      <c r="D141" s="136" t="s">
        <v>291</v>
      </c>
    </row>
    <row r="142" spans="1:4" x14ac:dyDescent="0.35">
      <c r="A142" s="133">
        <v>11163</v>
      </c>
      <c r="B142" s="135" t="s">
        <v>321</v>
      </c>
      <c r="C142" s="135" t="s">
        <v>294</v>
      </c>
      <c r="D142" s="136" t="s">
        <v>291</v>
      </c>
    </row>
    <row r="143" spans="1:4" x14ac:dyDescent="0.35">
      <c r="A143" s="133">
        <v>9930</v>
      </c>
      <c r="B143" s="134" t="s">
        <v>370</v>
      </c>
      <c r="C143" s="134" t="s">
        <v>294</v>
      </c>
      <c r="D143" s="166" t="s">
        <v>293</v>
      </c>
    </row>
    <row r="144" spans="1:4" x14ac:dyDescent="0.35">
      <c r="A144" s="133">
        <v>3599</v>
      </c>
      <c r="B144" s="135" t="s">
        <v>371</v>
      </c>
      <c r="C144" s="135" t="s">
        <v>294</v>
      </c>
      <c r="D144" s="136" t="s">
        <v>291</v>
      </c>
    </row>
    <row r="145" spans="1:4" x14ac:dyDescent="0.35">
      <c r="A145" s="133">
        <v>3665</v>
      </c>
      <c r="B145" s="134" t="s">
        <v>30</v>
      </c>
      <c r="C145" s="134" t="s">
        <v>294</v>
      </c>
      <c r="D145" s="137" t="s">
        <v>291</v>
      </c>
    </row>
  </sheetData>
  <autoFilter ref="A1:D145" xr:uid="{E5620C3E-D2D7-4F68-89A4-47FEDF198063}"/>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Rule</vt:lpstr>
      <vt:lpstr>FY22-23 Biennium Approp</vt:lpstr>
      <vt:lpstr>Calculation Data</vt:lpstr>
      <vt:lpstr>Calc Data Round-Down</vt:lpstr>
      <vt:lpstr>FY20 Data from FADS</vt:lpstr>
      <vt:lpstr>EFC CAP Data</vt:lpstr>
      <vt:lpstr>FY2022 WSMP Opt In Out Survey</vt:lpstr>
      <vt:lpstr>'FY2022 WSMP Opt In Out Survey'!DATA</vt:lpstr>
      <vt:lpstr>DATA_SOURCE</vt:lpstr>
      <vt:lpstr>'FY2022 WSMP Opt In Out Survey'!DATA2</vt:lpstr>
      <vt:lpstr>FY20Enrollment</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Reid, DeCha</dc:creator>
  <cp:lastModifiedBy>Reid, DeCha</cp:lastModifiedBy>
  <cp:lastPrinted>2015-06-26T14:41:21Z</cp:lastPrinted>
  <dcterms:created xsi:type="dcterms:W3CDTF">2015-05-07T16:28:23Z</dcterms:created>
  <dcterms:modified xsi:type="dcterms:W3CDTF">2021-06-03T13:32:28Z</dcterms:modified>
</cp:coreProperties>
</file>