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codeName="ThisWorkbook" defaultThemeVersion="124226"/>
  <mc:AlternateContent xmlns:mc="http://schemas.openxmlformats.org/markup-compatibility/2006">
    <mc:Choice Requires="x15">
      <x15ac:absPath xmlns:x15ac="http://schemas.microsoft.com/office/spreadsheetml/2010/11/ac" url="H:\BF\SFA\FAS\Accounting\Allocations\Allocations_2025\3. FY25 Preliminary Allocation Spreadsheets Institution Copy\"/>
    </mc:Choice>
  </mc:AlternateContent>
  <xr:revisionPtr revIDLastSave="0" documentId="13_ncr:1_{E39FD407-160F-4560-B725-53ADA85D73F6}" xr6:coauthVersionLast="47" xr6:coauthVersionMax="47" xr10:uidLastSave="{00000000-0000-0000-0000-000000000000}"/>
  <bookViews>
    <workbookView xWindow="28680" yWindow="-120" windowWidth="29040" windowHeight="15840" tabRatio="887" activeTab="2" xr2:uid="{00000000-000D-0000-FFFF-FFFF00000000}"/>
  </bookViews>
  <sheets>
    <sheet name="Rule" sheetId="59" r:id="rId1"/>
    <sheet name="FY20-21 Bienium Approp" sheetId="55" state="hidden" r:id="rId2"/>
    <sheet name="Alloc Calculation" sheetId="43" r:id="rId3"/>
    <sheet name="FY 2020 50 cap inst TEG need" sheetId="72" r:id="rId4"/>
    <sheet name="FY 2021 50 cap inst TEG need" sheetId="73" r:id="rId5"/>
    <sheet name="FY 2022 50 cap inst TEG need" sheetId="71" r:id="rId6"/>
    <sheet name="QA Verification" sheetId="52" state="hidden" r:id="rId7"/>
  </sheets>
  <definedNames>
    <definedName name="_xlnm._FilterDatabase" localSheetId="2" hidden="1">'Alloc Calculation'!$A$4:$N$48</definedName>
    <definedName name="optin">#REF!</definedName>
    <definedName name="Year_1_TEG_Need">'FY 2020 50 cap inst TEG need'!$A$4:$O$45</definedName>
    <definedName name="Year_2_TEG_Need">'FY 2021 50 cap inst TEG need'!$A$4:$O$45</definedName>
    <definedName name="Year_3_TEG_Need">'FY 2022 50 cap inst TEG need'!$A$4:$O$45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 i="43" l="1"/>
  <c r="H6" i="43" s="1"/>
  <c r="N5" i="73"/>
  <c r="N5" i="72"/>
  <c r="F9" i="43" l="1"/>
  <c r="F11" i="43"/>
  <c r="E9" i="43"/>
  <c r="E11" i="43"/>
  <c r="D9" i="43"/>
  <c r="D11" i="43"/>
  <c r="N46" i="71"/>
  <c r="O39" i="71"/>
  <c r="O46" i="71"/>
  <c r="N45" i="71"/>
  <c r="N44" i="71"/>
  <c r="N43" i="71"/>
  <c r="N42" i="71"/>
  <c r="N41" i="71"/>
  <c r="N40" i="71"/>
  <c r="N39" i="71"/>
  <c r="N38" i="71"/>
  <c r="N37" i="71"/>
  <c r="N36" i="71"/>
  <c r="N35" i="71"/>
  <c r="N34" i="71"/>
  <c r="N33" i="71"/>
  <c r="N32" i="71"/>
  <c r="N31" i="71"/>
  <c r="N30" i="71"/>
  <c r="N29" i="71"/>
  <c r="N28" i="71"/>
  <c r="N27" i="71"/>
  <c r="N26" i="71"/>
  <c r="N25" i="71"/>
  <c r="N24" i="71"/>
  <c r="N23" i="71"/>
  <c r="N22" i="71"/>
  <c r="N21" i="71"/>
  <c r="N20" i="71"/>
  <c r="N19" i="71"/>
  <c r="N18" i="71"/>
  <c r="N17" i="71"/>
  <c r="N16" i="71"/>
  <c r="N15" i="71"/>
  <c r="N14" i="71"/>
  <c r="N13" i="71"/>
  <c r="N12" i="71"/>
  <c r="N11" i="71"/>
  <c r="N10" i="71"/>
  <c r="N9" i="71"/>
  <c r="N8" i="71"/>
  <c r="N7" i="71"/>
  <c r="N6" i="71"/>
  <c r="N5" i="71"/>
  <c r="N4" i="71"/>
  <c r="F46" i="71"/>
  <c r="G46" i="71"/>
  <c r="H46" i="71"/>
  <c r="I46" i="71"/>
  <c r="J46" i="71"/>
  <c r="K46" i="71"/>
  <c r="L46" i="71"/>
  <c r="M46" i="71"/>
  <c r="F46" i="73"/>
  <c r="G46" i="73"/>
  <c r="H46" i="73"/>
  <c r="I46" i="73"/>
  <c r="J46" i="73"/>
  <c r="K46" i="73"/>
  <c r="L46" i="73"/>
  <c r="M46" i="73"/>
  <c r="N4" i="73"/>
  <c r="N45" i="73"/>
  <c r="N44" i="73"/>
  <c r="N43" i="73"/>
  <c r="N42" i="73"/>
  <c r="N41" i="73"/>
  <c r="N40" i="73"/>
  <c r="N39" i="73"/>
  <c r="N38" i="73"/>
  <c r="N37" i="73"/>
  <c r="N36" i="73"/>
  <c r="N35" i="73"/>
  <c r="N34" i="73"/>
  <c r="N33" i="73"/>
  <c r="N32" i="73"/>
  <c r="N31" i="73"/>
  <c r="N30" i="73"/>
  <c r="N29" i="73"/>
  <c r="N28" i="73"/>
  <c r="N27" i="73"/>
  <c r="N26" i="73"/>
  <c r="N25" i="73"/>
  <c r="N24" i="73"/>
  <c r="N23" i="73"/>
  <c r="N22" i="73"/>
  <c r="N21" i="73"/>
  <c r="N20" i="73"/>
  <c r="N19" i="73"/>
  <c r="N18" i="73"/>
  <c r="N17" i="73"/>
  <c r="N16" i="73"/>
  <c r="N15" i="73"/>
  <c r="N14" i="73"/>
  <c r="N13" i="73"/>
  <c r="N12" i="73"/>
  <c r="N11" i="73"/>
  <c r="N10" i="73"/>
  <c r="N9" i="73"/>
  <c r="N8" i="73"/>
  <c r="N7" i="73"/>
  <c r="N6" i="73"/>
  <c r="N6" i="72"/>
  <c r="N7" i="72"/>
  <c r="N8" i="72"/>
  <c r="N9" i="72"/>
  <c r="N10" i="72"/>
  <c r="N11" i="72"/>
  <c r="N12" i="72"/>
  <c r="N13" i="72"/>
  <c r="N14" i="72"/>
  <c r="N15" i="72"/>
  <c r="N16" i="72"/>
  <c r="N17" i="72"/>
  <c r="N18" i="72"/>
  <c r="N19" i="72"/>
  <c r="N20" i="72"/>
  <c r="N21" i="72"/>
  <c r="N22" i="72"/>
  <c r="N23" i="72"/>
  <c r="N24" i="72"/>
  <c r="N25" i="72"/>
  <c r="N26" i="72"/>
  <c r="N27" i="72"/>
  <c r="N28" i="72"/>
  <c r="N29" i="72"/>
  <c r="N30" i="72"/>
  <c r="N31" i="72"/>
  <c r="N32" i="72"/>
  <c r="N33" i="72"/>
  <c r="N34" i="72"/>
  <c r="N35" i="72"/>
  <c r="N36" i="72"/>
  <c r="N37" i="72"/>
  <c r="N38" i="72"/>
  <c r="N39" i="72"/>
  <c r="N40" i="72"/>
  <c r="N41" i="72"/>
  <c r="N42" i="72"/>
  <c r="N43" i="72"/>
  <c r="N44" i="72"/>
  <c r="N45" i="72"/>
  <c r="M46" i="72"/>
  <c r="F46" i="72"/>
  <c r="G46" i="72"/>
  <c r="H46" i="72"/>
  <c r="I46" i="72"/>
  <c r="J46" i="72"/>
  <c r="K46" i="72"/>
  <c r="L46" i="72"/>
  <c r="N4" i="72"/>
  <c r="G9" i="43" l="1"/>
  <c r="G11" i="43"/>
  <c r="H11" i="43" s="1"/>
  <c r="H9" i="43"/>
  <c r="N46" i="73"/>
  <c r="O5" i="73" s="1"/>
  <c r="N46" i="72"/>
  <c r="O23" i="72" s="1"/>
  <c r="O45" i="71"/>
  <c r="O40" i="72"/>
  <c r="O8" i="72"/>
  <c r="O22" i="72"/>
  <c r="O38" i="72"/>
  <c r="O24" i="72"/>
  <c r="O10" i="72"/>
  <c r="O42" i="72"/>
  <c r="O37" i="72"/>
  <c r="O43" i="72"/>
  <c r="O27" i="72"/>
  <c r="O11" i="72"/>
  <c r="O41" i="72"/>
  <c r="O17" i="72"/>
  <c r="O7" i="72"/>
  <c r="O26" i="72" l="1"/>
  <c r="O36" i="72"/>
  <c r="O19" i="72"/>
  <c r="O6" i="72"/>
  <c r="O44" i="72"/>
  <c r="O4" i="72"/>
  <c r="O29" i="72"/>
  <c r="O12" i="72"/>
  <c r="O8" i="73"/>
  <c r="O32" i="73"/>
  <c r="O7" i="73"/>
  <c r="O19" i="73"/>
  <c r="O25" i="73"/>
  <c r="O9" i="73"/>
  <c r="O28" i="73"/>
  <c r="O4" i="73"/>
  <c r="O46" i="73"/>
  <c r="O23" i="73"/>
  <c r="O45" i="73"/>
  <c r="O38" i="73"/>
  <c r="O10" i="73"/>
  <c r="O39" i="73"/>
  <c r="O37" i="73"/>
  <c r="O16" i="73"/>
  <c r="O30" i="73"/>
  <c r="O15" i="73"/>
  <c r="O18" i="73"/>
  <c r="O21" i="73"/>
  <c r="O14" i="73"/>
  <c r="O31" i="73"/>
  <c r="O24" i="73"/>
  <c r="O6" i="73"/>
  <c r="O35" i="73"/>
  <c r="O41" i="73"/>
  <c r="O44" i="73"/>
  <c r="O27" i="73"/>
  <c r="O20" i="73"/>
  <c r="O42" i="73"/>
  <c r="O34" i="73"/>
  <c r="O36" i="73"/>
  <c r="O26" i="73"/>
  <c r="O29" i="73"/>
  <c r="O40" i="73"/>
  <c r="O22" i="73"/>
  <c r="O11" i="73"/>
  <c r="O17" i="73"/>
  <c r="O12" i="73"/>
  <c r="O43" i="73"/>
  <c r="O13" i="73"/>
  <c r="O33" i="73"/>
  <c r="O34" i="72"/>
  <c r="O32" i="72"/>
  <c r="O45" i="72"/>
  <c r="O9" i="72"/>
  <c r="O35" i="72"/>
  <c r="O30" i="72"/>
  <c r="O28" i="72"/>
  <c r="O15" i="72"/>
  <c r="O46" i="72"/>
  <c r="O5" i="72"/>
  <c r="O25" i="72"/>
  <c r="O13" i="72"/>
  <c r="O18" i="72"/>
  <c r="O20" i="72"/>
  <c r="O31" i="72"/>
  <c r="O33" i="72"/>
  <c r="O21" i="72"/>
  <c r="O14" i="72"/>
  <c r="O16" i="72"/>
  <c r="O39" i="72"/>
  <c r="O11" i="71"/>
  <c r="O19" i="71"/>
  <c r="O27" i="71"/>
  <c r="O35" i="71"/>
  <c r="O43" i="71"/>
  <c r="O6" i="71"/>
  <c r="O14" i="71"/>
  <c r="O22" i="71"/>
  <c r="O30" i="71"/>
  <c r="O38" i="71"/>
  <c r="O25" i="71"/>
  <c r="O5" i="71"/>
  <c r="O7" i="71"/>
  <c r="O15" i="71"/>
  <c r="O23" i="71"/>
  <c r="O31" i="71"/>
  <c r="O17" i="71"/>
  <c r="O33" i="71"/>
  <c r="O29" i="71"/>
  <c r="O37" i="71"/>
  <c r="O8" i="71"/>
  <c r="O16" i="71"/>
  <c r="O24" i="71"/>
  <c r="O32" i="71"/>
  <c r="O40" i="71"/>
  <c r="O9" i="71"/>
  <c r="O41" i="71"/>
  <c r="O21" i="71"/>
  <c r="O10" i="71"/>
  <c r="O18" i="71"/>
  <c r="O26" i="71"/>
  <c r="O34" i="71"/>
  <c r="O42" i="71"/>
  <c r="O12" i="71"/>
  <c r="O20" i="71"/>
  <c r="O28" i="71"/>
  <c r="O36" i="71"/>
  <c r="O44" i="71"/>
  <c r="O13" i="71"/>
  <c r="O4" i="71"/>
  <c r="D5" i="43" l="1"/>
  <c r="F5" i="43"/>
  <c r="E5" i="43"/>
  <c r="F40" i="43"/>
  <c r="E40" i="43"/>
  <c r="D40" i="43"/>
  <c r="F25" i="43"/>
  <c r="D25" i="43"/>
  <c r="E25" i="43"/>
  <c r="D8" i="43"/>
  <c r="G8" i="43" s="1"/>
  <c r="F8" i="43"/>
  <c r="E8" i="43"/>
  <c r="D34" i="43"/>
  <c r="F34" i="43"/>
  <c r="E34" i="43"/>
  <c r="F19" i="43"/>
  <c r="E19" i="43"/>
  <c r="D19" i="43"/>
  <c r="F35" i="43"/>
  <c r="E35" i="43"/>
  <c r="D35" i="43"/>
  <c r="E12" i="43"/>
  <c r="D12" i="43"/>
  <c r="F12" i="43"/>
  <c r="E20" i="43"/>
  <c r="D20" i="43"/>
  <c r="F20" i="43"/>
  <c r="E28" i="43"/>
  <c r="D28" i="43"/>
  <c r="F28" i="43"/>
  <c r="E36" i="43"/>
  <c r="D36" i="43"/>
  <c r="F36" i="43"/>
  <c r="E44" i="43"/>
  <c r="D44" i="43"/>
  <c r="F44" i="43"/>
  <c r="F24" i="43"/>
  <c r="D24" i="43"/>
  <c r="E24" i="43"/>
  <c r="D7" i="43"/>
  <c r="F7" i="43"/>
  <c r="E7" i="43"/>
  <c r="F33" i="43"/>
  <c r="D33" i="43"/>
  <c r="E33" i="43"/>
  <c r="D18" i="43"/>
  <c r="F18" i="43"/>
  <c r="E18" i="43"/>
  <c r="D10" i="43"/>
  <c r="F10" i="43"/>
  <c r="E10" i="43"/>
  <c r="F43" i="43"/>
  <c r="E43" i="43"/>
  <c r="D43" i="43"/>
  <c r="E21" i="43"/>
  <c r="D21" i="43"/>
  <c r="F21" i="43"/>
  <c r="E45" i="43"/>
  <c r="D45" i="43"/>
  <c r="F45" i="43"/>
  <c r="F16" i="43"/>
  <c r="E16" i="43"/>
  <c r="D16" i="43"/>
  <c r="G16" i="43" s="1"/>
  <c r="F32" i="43"/>
  <c r="E32" i="43"/>
  <c r="D32" i="43"/>
  <c r="F17" i="43"/>
  <c r="E17" i="43"/>
  <c r="D17" i="43"/>
  <c r="F41" i="43"/>
  <c r="D41" i="43"/>
  <c r="E41" i="43"/>
  <c r="D26" i="43"/>
  <c r="F26" i="43"/>
  <c r="E26" i="43"/>
  <c r="D42" i="43"/>
  <c r="F42" i="43"/>
  <c r="E42" i="43"/>
  <c r="F27" i="43"/>
  <c r="E27" i="43"/>
  <c r="D27" i="43"/>
  <c r="E13" i="43"/>
  <c r="D13" i="43"/>
  <c r="F13" i="43"/>
  <c r="E29" i="43"/>
  <c r="D29" i="43"/>
  <c r="F29" i="43"/>
  <c r="E37" i="43"/>
  <c r="D37" i="43"/>
  <c r="F37" i="43"/>
  <c r="E14" i="43"/>
  <c r="D14" i="43"/>
  <c r="F14" i="43"/>
  <c r="E22" i="43"/>
  <c r="D22" i="43"/>
  <c r="F22" i="43"/>
  <c r="E30" i="43"/>
  <c r="D30" i="43"/>
  <c r="F30" i="43"/>
  <c r="E38" i="43"/>
  <c r="D38" i="43"/>
  <c r="F38" i="43"/>
  <c r="E46" i="43"/>
  <c r="D46" i="43"/>
  <c r="F46" i="43"/>
  <c r="E15" i="43"/>
  <c r="F15" i="43"/>
  <c r="D15" i="43"/>
  <c r="E23" i="43"/>
  <c r="D23" i="43"/>
  <c r="F23" i="43"/>
  <c r="E31" i="43"/>
  <c r="D31" i="43"/>
  <c r="F31" i="43"/>
  <c r="E39" i="43"/>
  <c r="F39" i="43"/>
  <c r="D39" i="43"/>
  <c r="E47" i="43"/>
  <c r="D47" i="43"/>
  <c r="F47" i="43"/>
  <c r="G46" i="43" l="1"/>
  <c r="H46" i="43" s="1"/>
  <c r="G21" i="43"/>
  <c r="G7" i="43"/>
  <c r="G36" i="43"/>
  <c r="H36" i="43" s="1"/>
  <c r="G25" i="43"/>
  <c r="H25" i="43" s="1"/>
  <c r="G29" i="43"/>
  <c r="H29" i="43" s="1"/>
  <c r="G40" i="43"/>
  <c r="H40" i="43" s="1"/>
  <c r="G39" i="43"/>
  <c r="H39" i="43" s="1"/>
  <c r="G38" i="43"/>
  <c r="H38" i="43" s="1"/>
  <c r="G17" i="43"/>
  <c r="H17" i="43" s="1"/>
  <c r="G28" i="43"/>
  <c r="G35" i="43"/>
  <c r="H35" i="43" s="1"/>
  <c r="G34" i="43"/>
  <c r="G15" i="43"/>
  <c r="H15" i="43" s="1"/>
  <c r="G14" i="43"/>
  <c r="H14" i="43" s="1"/>
  <c r="G26" i="43"/>
  <c r="H26" i="43" s="1"/>
  <c r="G10" i="43"/>
  <c r="H10" i="43" s="1"/>
  <c r="G5" i="43"/>
  <c r="H5" i="43" s="1"/>
  <c r="G47" i="43"/>
  <c r="H47" i="43" s="1"/>
  <c r="G22" i="43"/>
  <c r="H22" i="43" s="1"/>
  <c r="G41" i="43"/>
  <c r="H21" i="43"/>
  <c r="G12" i="43"/>
  <c r="H12" i="43" s="1"/>
  <c r="H34" i="43"/>
  <c r="G23" i="43"/>
  <c r="H23" i="43" s="1"/>
  <c r="H16" i="43"/>
  <c r="G43" i="43"/>
  <c r="H43" i="43" s="1"/>
  <c r="G18" i="43"/>
  <c r="G24" i="43"/>
  <c r="H24" i="43" s="1"/>
  <c r="H41" i="43"/>
  <c r="H18" i="43"/>
  <c r="G42" i="43"/>
  <c r="H42" i="43" s="1"/>
  <c r="G33" i="43"/>
  <c r="H33" i="43" s="1"/>
  <c r="H28" i="43"/>
  <c r="H8" i="43"/>
  <c r="G13" i="43"/>
  <c r="H13" i="43" s="1"/>
  <c r="G45" i="43"/>
  <c r="H45" i="43" s="1"/>
  <c r="G44" i="43"/>
  <c r="H44" i="43" s="1"/>
  <c r="G30" i="43"/>
  <c r="H30" i="43" s="1"/>
  <c r="G32" i="43"/>
  <c r="H32" i="43" s="1"/>
  <c r="H7" i="43"/>
  <c r="G20" i="43"/>
  <c r="H20" i="43" s="1"/>
  <c r="G19" i="43"/>
  <c r="H19" i="43" s="1"/>
  <c r="G31" i="43"/>
  <c r="H31" i="43" s="1"/>
  <c r="G37" i="43"/>
  <c r="H37" i="43" s="1"/>
  <c r="G27" i="43"/>
  <c r="H27" i="43" s="1"/>
  <c r="D48" i="43"/>
  <c r="G48" i="43" l="1"/>
  <c r="F48" i="43"/>
  <c r="E48" i="43" l="1"/>
  <c r="H48" i="43" l="1"/>
  <c r="I5" i="43" l="1"/>
  <c r="J5" i="43" s="1"/>
  <c r="I17" i="43"/>
  <c r="J17" i="43" s="1"/>
  <c r="I18" i="43"/>
  <c r="J18" i="43" s="1"/>
  <c r="I11" i="43"/>
  <c r="J11" i="43" s="1"/>
  <c r="I6" i="43"/>
  <c r="J6" i="43" s="1"/>
  <c r="I9" i="43"/>
  <c r="J9" i="43" s="1"/>
  <c r="I47" i="43"/>
  <c r="J47" i="43" s="1"/>
  <c r="I38" i="43"/>
  <c r="J38" i="43" s="1"/>
  <c r="I44" i="43"/>
  <c r="J44" i="43" s="1"/>
  <c r="I30" i="43"/>
  <c r="J30" i="43" s="1"/>
  <c r="I27" i="43"/>
  <c r="J27" i="43" s="1"/>
  <c r="I35" i="43"/>
  <c r="J35" i="43" s="1"/>
  <c r="I16" i="43"/>
  <c r="J16" i="43" s="1"/>
  <c r="I24" i="43"/>
  <c r="J24" i="43" s="1"/>
  <c r="I25" i="43"/>
  <c r="J25" i="43" s="1"/>
  <c r="I45" i="43"/>
  <c r="J45" i="43" s="1"/>
  <c r="I39" i="43"/>
  <c r="J39" i="43" s="1"/>
  <c r="I40" i="43"/>
  <c r="J40" i="43" s="1"/>
  <c r="I23" i="43"/>
  <c r="J23" i="43" s="1"/>
  <c r="I7" i="43"/>
  <c r="J7" i="43" s="1"/>
  <c r="I12" i="43"/>
  <c r="J12" i="43" s="1"/>
  <c r="I31" i="43"/>
  <c r="J31" i="43" s="1"/>
  <c r="I32" i="43"/>
  <c r="J32" i="43" s="1"/>
  <c r="I41" i="43"/>
  <c r="J41" i="43" s="1"/>
  <c r="I28" i="43"/>
  <c r="J28" i="43" s="1"/>
  <c r="I20" i="43"/>
  <c r="J20" i="43" s="1"/>
  <c r="I29" i="43"/>
  <c r="J29" i="43" s="1"/>
  <c r="I14" i="43"/>
  <c r="J14" i="43" s="1"/>
  <c r="I21" i="43"/>
  <c r="J21" i="43" s="1"/>
  <c r="I15" i="43"/>
  <c r="J15" i="43" s="1"/>
  <c r="I43" i="43"/>
  <c r="J43" i="43" s="1"/>
  <c r="I26" i="43"/>
  <c r="J26" i="43" s="1"/>
  <c r="I19" i="43"/>
  <c r="J19" i="43" s="1"/>
  <c r="I10" i="43"/>
  <c r="J10" i="43" s="1"/>
  <c r="I46" i="43"/>
  <c r="J46" i="43" s="1"/>
  <c r="I37" i="43"/>
  <c r="J37" i="43" s="1"/>
  <c r="I22" i="43"/>
  <c r="J22" i="43" s="1"/>
  <c r="I8" i="43"/>
  <c r="J8" i="43" s="1"/>
  <c r="I42" i="43"/>
  <c r="J42" i="43" s="1"/>
  <c r="I34" i="43"/>
  <c r="J34" i="43" s="1"/>
  <c r="I13" i="43"/>
  <c r="J13" i="43" s="1"/>
  <c r="I33" i="43"/>
  <c r="J33" i="43" s="1"/>
  <c r="I36" i="43"/>
  <c r="J36" i="43" s="1"/>
  <c r="J48" i="43" l="1"/>
  <c r="I48" i="43"/>
</calcChain>
</file>

<file path=xl/sharedStrings.xml><?xml version="1.0" encoding="utf-8"?>
<sst xmlns="http://schemas.openxmlformats.org/spreadsheetml/2006/main" count="289" uniqueCount="86">
  <si>
    <t>Gross Need</t>
  </si>
  <si>
    <t>FICE</t>
  </si>
  <si>
    <t>INSTITUTION</t>
  </si>
  <si>
    <t>Abilene Christian University</t>
  </si>
  <si>
    <t>Austin College</t>
  </si>
  <si>
    <t>Baylor University</t>
  </si>
  <si>
    <t xml:space="preserve">Concordia University </t>
  </si>
  <si>
    <t>Dallas Baptist University</t>
  </si>
  <si>
    <t>East Texas Baptist University</t>
  </si>
  <si>
    <t>Hardin-Simmons University</t>
  </si>
  <si>
    <t>Houston Baptist University</t>
  </si>
  <si>
    <t>Howard Payne University</t>
  </si>
  <si>
    <t>Jacksonville College</t>
  </si>
  <si>
    <t>Jarvis Christian College</t>
  </si>
  <si>
    <t>LeTourneau University</t>
  </si>
  <si>
    <t>Lubbock Christian University</t>
  </si>
  <si>
    <t>McMurry University</t>
  </si>
  <si>
    <t>Paul Quinn College</t>
  </si>
  <si>
    <t>Rice University</t>
  </si>
  <si>
    <t>Schreiner University</t>
  </si>
  <si>
    <t>South Texas College of Law</t>
  </si>
  <si>
    <t>Southwestern University</t>
  </si>
  <si>
    <t>St. Edward's University</t>
  </si>
  <si>
    <t>Texas Chiropractic College</t>
  </si>
  <si>
    <t>Texas Christian University</t>
  </si>
  <si>
    <t>Texas College</t>
  </si>
  <si>
    <t>Texas Lutheran University</t>
  </si>
  <si>
    <t>Texas Wesleyan University</t>
  </si>
  <si>
    <t>Trinity University</t>
  </si>
  <si>
    <t>University of Dallas</t>
  </si>
  <si>
    <t>University of St. Thomas</t>
  </si>
  <si>
    <t>Wayland Baptist University</t>
  </si>
  <si>
    <t>Wiley College</t>
  </si>
  <si>
    <t>TEG Need</t>
  </si>
  <si>
    <t>Cost of Education</t>
  </si>
  <si>
    <t>Family Contribution</t>
  </si>
  <si>
    <t>Pell Grants</t>
  </si>
  <si>
    <t>Categorical Aid</t>
  </si>
  <si>
    <t>Adjusted Gross Need</t>
  </si>
  <si>
    <t>Huston-Tillotson University</t>
  </si>
  <si>
    <t>Our Lady of the Lake University of San Antonio</t>
  </si>
  <si>
    <t>Southern Methodist University</t>
  </si>
  <si>
    <t>Southwestern Adventist University</t>
  </si>
  <si>
    <t>Southwestern Assemblies of God University</t>
  </si>
  <si>
    <t>Southwestern Christian College</t>
  </si>
  <si>
    <t>University of the Incarnate Word</t>
  </si>
  <si>
    <t>University of Mary Hardin-Baylor</t>
  </si>
  <si>
    <t>Parker University</t>
  </si>
  <si>
    <t>Undergrad Count</t>
  </si>
  <si>
    <t>Grad Count</t>
  </si>
  <si>
    <t>Total Need Count</t>
  </si>
  <si>
    <t>Need Share</t>
  </si>
  <si>
    <t>Exceptional TEG Need</t>
  </si>
  <si>
    <t>TEG Need + Except TEG Need</t>
  </si>
  <si>
    <t>Average Total Need</t>
  </si>
  <si>
    <t>Sample Pool of instiutions that Need Survey Amounts were verified:</t>
  </si>
  <si>
    <t>St. Mary's University</t>
  </si>
  <si>
    <t>Opt-In/ Opt-Out</t>
  </si>
  <si>
    <t xml:space="preserve">RULE §22.29 Allocation and Disbursement of Funds
(b) Allocations for Fiscal Year 2020 and later. Allocations for the TEG Program are to be determined on an annual basis as follows: 
  (1) All eligible institutions will be invited to participate; those choosing not to participate will be left out of the calculations for the relevant year. 
   (2) The allocation base for each institution choosing to participate will be its three-year average share of the total statewide amount of the total amount of TEG funds that eligible students at an approved institution could receive if the program were fully funded, subject to the limits in Texas Education Code, §61.227(c) and (e), based on the students who met the following criteria: 
    (A) Enrollment on at least a three-fourths or three-quarters basis; 
     (B) An Expected Family Contribution, calculated using federal methodology, that results in demonstrated Adjusted Gross Need greater than zero; 
     (C) Maintain satisfactory academic progress in his or her program of study as required by §22.24(b) of this title; 
     (D) Classified as a Resident of Texas; 
     (E) Be enrolled in an approved institution in an individual degree plan leading to a first associates degree, first baccalaureate degree, first master's degree, first professional degree, or first doctoral degree; 
     (F) Not be enrolled in a degree plan that is intended to lead to religious ministry; 
     (G) Be required to pay more tuition than is required at a comparable public college or university and be charged no less than the tuition required of all similarly situated students at the institution; and 
     (H) Not be a recipient of any form of athletic scholarship. 
   (3) Sources of data.
    (A) For allocations for Fiscal Year 2020. The sources of data used for the allocations are the certified Fiscal Year 2018 Financial Aid Database (FADS) report and the fall 2015 and fall 2016 completed TEG Need Survey reports submitted to the Board by the institutions. 
     (B) For allocations for Fiscal Year 2021. The sources of data used for the allocations are the certified Fiscal Year 2018 and 2019 FADS reports and the fall 2016 completed TEG Need Survey report submitted to the Board by the institutions.
     (C) For allocations for Fiscal Year 2022 and Later. The source of data used for the allocations are the three most recently certified FADS reports submitted to the Board by the institutions.
   (4) A student's TEG need may not exceed the least of his or her adjusted gross need, tuition differential, or the TEG maximum award as set in accordance with Texas Education Code, §61.227(c).
   (5) A student's exceptional TEG need plus TEG need may not exceed the least of the student's adjusted gross need, tuition differential or 150 percent of the current year's statutory TEG maximum award as set in accordance with Texas Education Code, §61.227(c).
   (6) The maximum amount of need that may be recorded for any single student in the allocation calculation may not exceed the sum of his or her TEG need plus his or her exceptional TEG need.
   (7) The total amount allocated for an institution may not exceed the sum of the individual maximum TEG need for all students calculated using the sources of data outlined in paragraph (3) of this subsection.
   (8) Verification of Data. The TEG allocation spreadsheet will be provided to the institutions for review and the institutions will be given 10 working days, beginning the day of the notice's distribution and excluding State holidays, to confirm that the spreadsheet accurately reflects the data they submitted or to advise Board staff of any inaccuracies. 
   (9) Allocations for both years of the state appropriations' biennium will be completed at the same time. For the allocations process of the second year of the state appropriations' biennium, the sources of data outlined in paragraph (3) of this subsection will be utilized to forecast an additional year of data. This additional year of data, in combination with the two most recent years outlined in paragraph (3) of this subsection, will be utilized to calculate the three-year average share outlined in paragraph (2) of this subsection. Institutions will receive notification of their allocations for both years of the biennium at the same time.
</t>
  </si>
  <si>
    <t>RULE §22.29 Allocation and Disbursement of Funds</t>
  </si>
  <si>
    <t>% Share of Appropriation</t>
  </si>
  <si>
    <t>Institution</t>
  </si>
  <si>
    <t>Concordia University Texas</t>
  </si>
  <si>
    <t>South Texas College of Law Houston</t>
  </si>
  <si>
    <t>Baylor College of Medicine</t>
  </si>
  <si>
    <t>Letourneau University</t>
  </si>
  <si>
    <t>FAD FY2020 Need</t>
  </si>
  <si>
    <t>TEG Need Based on FY 2020 FAD Data</t>
  </si>
  <si>
    <t>The Art Institute of Houston</t>
  </si>
  <si>
    <t>Criswell College</t>
  </si>
  <si>
    <t>TEG Need Based on FY 2022 FAD Data</t>
  </si>
  <si>
    <t>Art Institute of Houston</t>
  </si>
  <si>
    <t>Jarvis Christian University</t>
  </si>
  <si>
    <r>
      <t xml:space="preserve">**Please Note:  </t>
    </r>
    <r>
      <rPr>
        <sz val="11"/>
        <color theme="1"/>
        <rFont val="Tahoma"/>
        <family val="2"/>
      </rPr>
      <t xml:space="preserve">Calculation includes a rounded number  </t>
    </r>
  </si>
  <si>
    <t>TEG Need Based on FY 2021 FAD Data</t>
  </si>
  <si>
    <t>FAD FY2021 Need</t>
  </si>
  <si>
    <t>FAD FY2022 Need</t>
  </si>
  <si>
    <t>Forecast-FAD FY2023 Need</t>
  </si>
  <si>
    <t xml:space="preserve">FY2025 TEG Preliminary Allocations </t>
  </si>
  <si>
    <t>*Appropriation amount is based on General Appropriations Act, House Bill 1, 88th Texas Legislature.</t>
  </si>
  <si>
    <t>Opt-in</t>
  </si>
  <si>
    <t>#</t>
  </si>
  <si>
    <t>##</t>
  </si>
  <si>
    <t># Values have been masked to remain in compliance with FERPA.  Contact SFAP if details are needed.</t>
  </si>
  <si>
    <t>Preliminary FY2025 Allocation**</t>
  </si>
  <si>
    <t>FY2025 Appropriation*: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</si>
</sst>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4" formatCode="_(&quot;$&quot;* #,##0.00_);_(&quot;$&quot;* \(#,##0.00\);_(&quot;$&quot;* &quot;-&quot;??_);_(@_)"/>
    <numFmt numFmtId="43" formatCode="_(* #,##0.00_);_(* \(#,##0.00\);_(* &quot;-&quot;??_);_(@_)"/>
    <numFmt numFmtId="164" formatCode="#,##0;[Red]#,##0"/>
    <numFmt numFmtId="165" formatCode="#,##0.00;[Red]#,##0.00"/>
    <numFmt numFmtId="166" formatCode="0.000%"/>
    <numFmt numFmtId="167" formatCode="_(&quot;$&quot;* #,##0_);_(&quot;$&quot;* \(#,##0\);_(&quot;$&quot;* &quot;-&quot;??_);_(@_)"/>
    <numFmt numFmtId="168" formatCode="&quot;$&quot;#,##0"/>
  </numFmts>
  <fonts count="3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1"/>
      <name val="Tahoma"/>
      <family val="2"/>
    </font>
    <font>
      <b/>
      <sz val="11"/>
      <color indexed="10"/>
      <name val="Tahoma"/>
      <family val="2"/>
    </font>
    <font>
      <b/>
      <sz val="18"/>
      <name val="Tahoma"/>
      <family val="2"/>
    </font>
    <font>
      <sz val="10"/>
      <name val="Tahoma"/>
      <family val="2"/>
    </font>
    <font>
      <b/>
      <sz val="11"/>
      <name val="Tahoma"/>
      <family val="2"/>
    </font>
    <font>
      <b/>
      <sz val="14"/>
      <name val="Tahoma"/>
      <family val="2"/>
    </font>
    <font>
      <sz val="14"/>
      <color theme="1"/>
      <name val="Tahoma"/>
      <family val="2"/>
    </font>
    <font>
      <b/>
      <sz val="14"/>
      <color indexed="10"/>
      <name val="Tahoma"/>
      <family val="2"/>
    </font>
    <font>
      <b/>
      <u/>
      <sz val="10"/>
      <name val="Arial"/>
      <family val="2"/>
    </font>
    <font>
      <b/>
      <sz val="11"/>
      <color rgb="FFFF0000"/>
      <name val="Tahoma"/>
      <family val="2"/>
    </font>
    <font>
      <b/>
      <sz val="11"/>
      <color theme="1"/>
      <name val="Tahoma"/>
      <family val="2"/>
    </font>
    <font>
      <sz val="11"/>
      <color theme="1"/>
      <name val="Tahoma"/>
      <family val="2"/>
    </font>
    <font>
      <b/>
      <sz val="10"/>
      <name val="Arial"/>
      <family val="2"/>
    </font>
    <font>
      <b/>
      <sz val="10"/>
      <name val="Tahoma"/>
      <family val="2"/>
    </font>
    <font>
      <sz val="10"/>
      <name val="Arial"/>
      <family val="2"/>
    </font>
    <font>
      <sz val="10"/>
      <name val="Arial"/>
      <family val="2"/>
    </font>
    <font>
      <sz val="11"/>
      <color rgb="FF000000"/>
      <name val="Tahoma"/>
      <family val="2"/>
    </font>
    <font>
      <b/>
      <sz val="10"/>
      <color theme="1"/>
      <name val="Tahoma"/>
      <family val="2"/>
    </font>
    <font>
      <sz val="10"/>
      <color theme="1"/>
      <name val="Tahoma"/>
      <family val="2"/>
    </font>
  </fonts>
  <fills count="7">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medium">
        <color indexed="64"/>
      </top>
      <bottom style="medium">
        <color indexed="64"/>
      </bottom>
      <diagonal/>
    </border>
  </borders>
  <cellStyleXfs count="19">
    <xf numFmtId="0" fontId="0" fillId="0" borderId="0"/>
    <xf numFmtId="43" fontId="11"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0" fillId="0" borderId="0"/>
    <xf numFmtId="43" fontId="11" fillId="0" borderId="0" applyFont="0" applyFill="0" applyBorder="0" applyAlignment="0" applyProtection="0"/>
    <xf numFmtId="0" fontId="9" fillId="0" borderId="0"/>
    <xf numFmtId="0" fontId="11" fillId="0" borderId="0"/>
    <xf numFmtId="0" fontId="7" fillId="0" borderId="0"/>
    <xf numFmtId="44" fontId="28" fillId="0" borderId="0" applyFont="0" applyFill="0" applyBorder="0" applyAlignment="0" applyProtection="0"/>
    <xf numFmtId="0" fontId="6" fillId="0" borderId="0"/>
    <xf numFmtId="0" fontId="5" fillId="0" borderId="0"/>
    <xf numFmtId="0" fontId="29" fillId="0" borderId="0"/>
    <xf numFmtId="0" fontId="4" fillId="0" borderId="0"/>
    <xf numFmtId="0" fontId="3" fillId="0" borderId="0"/>
    <xf numFmtId="0" fontId="2" fillId="0" borderId="0"/>
    <xf numFmtId="0" fontId="1" fillId="0" borderId="0"/>
  </cellStyleXfs>
  <cellXfs count="82">
    <xf numFmtId="0" fontId="0" fillId="0" borderId="0" xfId="0"/>
    <xf numFmtId="4" fontId="16" fillId="0" borderId="0" xfId="0" applyNumberFormat="1" applyFont="1" applyAlignment="1">
      <alignment horizontal="right" wrapText="1"/>
    </xf>
    <xf numFmtId="10" fontId="17" fillId="0" borderId="0" xfId="0" applyNumberFormat="1" applyFont="1" applyAlignment="1">
      <alignment horizontal="right"/>
    </xf>
    <xf numFmtId="0" fontId="17" fillId="0" borderId="0" xfId="0" applyFont="1"/>
    <xf numFmtId="0" fontId="17" fillId="0" borderId="0" xfId="0" applyFont="1" applyAlignment="1">
      <alignment wrapText="1"/>
    </xf>
    <xf numFmtId="4" fontId="17" fillId="0" borderId="0" xfId="0" applyNumberFormat="1" applyFont="1" applyAlignment="1">
      <alignment horizontal="right"/>
    </xf>
    <xf numFmtId="0" fontId="14" fillId="0" borderId="0" xfId="0" applyFont="1"/>
    <xf numFmtId="0" fontId="14" fillId="0" borderId="0" xfId="0" applyFont="1" applyAlignment="1">
      <alignment wrapText="1"/>
    </xf>
    <xf numFmtId="0" fontId="14" fillId="0" borderId="0" xfId="0" applyFont="1" applyAlignment="1">
      <alignment horizontal="right"/>
    </xf>
    <xf numFmtId="0" fontId="18" fillId="0" borderId="0" xfId="0" applyFont="1" applyAlignment="1">
      <alignment horizontal="right" wrapText="1"/>
    </xf>
    <xf numFmtId="0" fontId="19" fillId="0" borderId="0" xfId="0" applyFont="1"/>
    <xf numFmtId="4" fontId="19" fillId="0" borderId="0" xfId="0" applyNumberFormat="1" applyFont="1" applyAlignment="1">
      <alignment horizontal="right" wrapText="1"/>
    </xf>
    <xf numFmtId="10" fontId="20" fillId="0" borderId="0" xfId="0" applyNumberFormat="1" applyFont="1" applyAlignment="1">
      <alignment horizontal="right"/>
    </xf>
    <xf numFmtId="0" fontId="20" fillId="0" borderId="0" xfId="0" applyFont="1"/>
    <xf numFmtId="0" fontId="18" fillId="2" borderId="0" xfId="0" applyFont="1" applyFill="1" applyAlignment="1">
      <alignment horizontal="center" wrapText="1"/>
    </xf>
    <xf numFmtId="4" fontId="18" fillId="2" borderId="0" xfId="1" applyNumberFormat="1" applyFont="1" applyFill="1" applyAlignment="1">
      <alignment horizontal="center" wrapText="1"/>
    </xf>
    <xf numFmtId="10" fontId="18" fillId="2" borderId="0" xfId="1" applyNumberFormat="1" applyFont="1" applyFill="1" applyAlignment="1">
      <alignment horizontal="center" wrapText="1"/>
    </xf>
    <xf numFmtId="0" fontId="11" fillId="0" borderId="0" xfId="0" applyFont="1" applyAlignment="1">
      <alignment wrapText="1"/>
    </xf>
    <xf numFmtId="165" fontId="15" fillId="0" borderId="0" xfId="0" applyNumberFormat="1" applyFont="1" applyAlignment="1">
      <alignment horizontal="left"/>
    </xf>
    <xf numFmtId="0" fontId="23" fillId="0" borderId="0" xfId="0" applyFont="1"/>
    <xf numFmtId="10" fontId="18" fillId="0" borderId="0" xfId="0" applyNumberFormat="1" applyFont="1" applyAlignment="1">
      <alignment horizontal="right" wrapText="1"/>
    </xf>
    <xf numFmtId="0" fontId="14" fillId="0" borderId="0" xfId="0" applyFont="1" applyAlignment="1">
      <alignment horizontal="center"/>
    </xf>
    <xf numFmtId="166" fontId="14" fillId="0" borderId="0" xfId="0" applyNumberFormat="1" applyFont="1" applyAlignment="1">
      <alignment horizontal="center"/>
    </xf>
    <xf numFmtId="166" fontId="14" fillId="0" borderId="2" xfId="0" applyNumberFormat="1" applyFont="1" applyBorder="1" applyAlignment="1">
      <alignment horizontal="center"/>
    </xf>
    <xf numFmtId="166" fontId="18" fillId="0" borderId="0" xfId="0" applyNumberFormat="1" applyFont="1" applyAlignment="1">
      <alignment horizontal="center"/>
    </xf>
    <xf numFmtId="0" fontId="14" fillId="0" borderId="2" xfId="0" applyFont="1" applyBorder="1" applyAlignment="1">
      <alignment horizontal="center"/>
    </xf>
    <xf numFmtId="0" fontId="9" fillId="0" borderId="0" xfId="8"/>
    <xf numFmtId="0" fontId="26" fillId="0" borderId="0" xfId="9" applyFont="1"/>
    <xf numFmtId="0" fontId="11" fillId="0" borderId="0" xfId="9"/>
    <xf numFmtId="0" fontId="22" fillId="0" borderId="0" xfId="9" applyFont="1"/>
    <xf numFmtId="164" fontId="21" fillId="0" borderId="1" xfId="0" applyNumberFormat="1" applyFont="1" applyBorder="1" applyAlignment="1">
      <alignment vertical="center"/>
    </xf>
    <xf numFmtId="4" fontId="17" fillId="0" borderId="0" xfId="0" applyNumberFormat="1" applyFont="1"/>
    <xf numFmtId="1" fontId="27" fillId="0" borderId="0" xfId="0" applyNumberFormat="1" applyFont="1" applyAlignment="1">
      <alignment horizontal="center"/>
    </xf>
    <xf numFmtId="1" fontId="27" fillId="0" borderId="0" xfId="1" applyNumberFormat="1" applyFont="1" applyAlignment="1">
      <alignment horizontal="center"/>
    </xf>
    <xf numFmtId="0" fontId="27" fillId="0" borderId="0" xfId="0" applyFont="1" applyAlignment="1">
      <alignment horizontal="center" wrapText="1"/>
    </xf>
    <xf numFmtId="4" fontId="14" fillId="0" borderId="0" xfId="11" applyNumberFormat="1" applyFont="1" applyAlignment="1">
      <alignment horizontal="right"/>
    </xf>
    <xf numFmtId="4" fontId="14" fillId="0" borderId="2" xfId="11" applyNumberFormat="1" applyFont="1" applyBorder="1" applyAlignment="1">
      <alignment horizontal="right"/>
    </xf>
    <xf numFmtId="4" fontId="18" fillId="0" borderId="0" xfId="0" applyNumberFormat="1" applyFont="1" applyAlignment="1">
      <alignment horizontal="right" wrapText="1"/>
    </xf>
    <xf numFmtId="4" fontId="18" fillId="0" borderId="0" xfId="11" applyNumberFormat="1" applyFont="1" applyAlignment="1">
      <alignment horizontal="right"/>
    </xf>
    <xf numFmtId="0" fontId="14" fillId="0" borderId="0" xfId="0" quotePrefix="1" applyFont="1"/>
    <xf numFmtId="0" fontId="14" fillId="0" borderId="2" xfId="0" applyFont="1" applyBorder="1"/>
    <xf numFmtId="4" fontId="19" fillId="0" borderId="0" xfId="0" applyNumberFormat="1" applyFont="1" applyAlignment="1">
      <alignment horizontal="left"/>
    </xf>
    <xf numFmtId="4" fontId="14" fillId="0" borderId="0" xfId="0" applyNumberFormat="1" applyFont="1"/>
    <xf numFmtId="0" fontId="32" fillId="0" borderId="9" xfId="0" applyFont="1" applyBorder="1"/>
    <xf numFmtId="0" fontId="32" fillId="0" borderId="3" xfId="0" applyFont="1" applyBorder="1"/>
    <xf numFmtId="3" fontId="32" fillId="0" borderId="3" xfId="0" applyNumberFormat="1" applyFont="1" applyBorder="1"/>
    <xf numFmtId="168" fontId="32" fillId="0" borderId="3" xfId="0" applyNumberFormat="1" applyFont="1" applyBorder="1"/>
    <xf numFmtId="0" fontId="32" fillId="0" borderId="2" xfId="0" applyFont="1" applyBorder="1"/>
    <xf numFmtId="3" fontId="32" fillId="0" borderId="2" xfId="0" applyNumberFormat="1" applyFont="1" applyBorder="1"/>
    <xf numFmtId="168" fontId="32" fillId="0" borderId="2" xfId="0" applyNumberFormat="1" applyFont="1" applyBorder="1"/>
    <xf numFmtId="4" fontId="18" fillId="0" borderId="0" xfId="0" applyNumberFormat="1" applyFont="1"/>
    <xf numFmtId="4" fontId="14" fillId="0" borderId="2" xfId="0" applyNumberFormat="1" applyFont="1" applyBorder="1"/>
    <xf numFmtId="165" fontId="18" fillId="0" borderId="0" xfId="0" applyNumberFormat="1" applyFont="1" applyAlignment="1">
      <alignment horizontal="left"/>
    </xf>
    <xf numFmtId="0" fontId="24" fillId="0" borderId="0" xfId="16" applyFont="1"/>
    <xf numFmtId="0" fontId="3" fillId="0" borderId="0" xfId="16"/>
    <xf numFmtId="0" fontId="31" fillId="4" borderId="6" xfId="16" applyFont="1" applyFill="1" applyBorder="1"/>
    <xf numFmtId="0" fontId="31" fillId="4" borderId="7" xfId="16" applyFont="1" applyFill="1" applyBorder="1"/>
    <xf numFmtId="0" fontId="31" fillId="4" borderId="7" xfId="16" applyFont="1" applyFill="1" applyBorder="1" applyAlignment="1">
      <alignment horizontal="center" wrapText="1"/>
    </xf>
    <xf numFmtId="0" fontId="31" fillId="4" borderId="8" xfId="16" applyFont="1" applyFill="1" applyBorder="1" applyAlignment="1">
      <alignment horizontal="center" wrapText="1"/>
    </xf>
    <xf numFmtId="0" fontId="32" fillId="0" borderId="0" xfId="0" applyFont="1"/>
    <xf numFmtId="3" fontId="32" fillId="0" borderId="0" xfId="0" applyNumberFormat="1" applyFont="1"/>
    <xf numFmtId="168" fontId="32" fillId="0" borderId="0" xfId="0" applyNumberFormat="1" applyFont="1"/>
    <xf numFmtId="10" fontId="32" fillId="0" borderId="3" xfId="0" applyNumberFormat="1" applyFont="1" applyBorder="1"/>
    <xf numFmtId="10" fontId="32" fillId="0" borderId="0" xfId="0" applyNumberFormat="1" applyFont="1"/>
    <xf numFmtId="10" fontId="32" fillId="0" borderId="2" xfId="0" applyNumberFormat="1" applyFont="1" applyBorder="1"/>
    <xf numFmtId="0" fontId="32" fillId="0" borderId="10" xfId="0" applyFont="1" applyBorder="1"/>
    <xf numFmtId="0" fontId="32" fillId="0" borderId="11" xfId="0" applyFont="1" applyBorder="1"/>
    <xf numFmtId="4" fontId="18" fillId="5" borderId="0" xfId="1" applyNumberFormat="1" applyFont="1" applyFill="1" applyAlignment="1">
      <alignment horizontal="center" wrapText="1"/>
    </xf>
    <xf numFmtId="4" fontId="14" fillId="5" borderId="0" xfId="11" applyNumberFormat="1" applyFont="1" applyFill="1" applyAlignment="1">
      <alignment horizontal="right"/>
    </xf>
    <xf numFmtId="4" fontId="14" fillId="5" borderId="0" xfId="11" applyNumberFormat="1" applyFont="1" applyFill="1" applyBorder="1" applyAlignment="1">
      <alignment horizontal="right"/>
    </xf>
    <xf numFmtId="4" fontId="14" fillId="5" borderId="2" xfId="11" applyNumberFormat="1" applyFont="1" applyFill="1" applyBorder="1" applyAlignment="1">
      <alignment horizontal="right"/>
    </xf>
    <xf numFmtId="0" fontId="14" fillId="0" borderId="2" xfId="0" applyFont="1" applyBorder="1" applyAlignment="1">
      <alignment horizontal="left"/>
    </xf>
    <xf numFmtId="3" fontId="32" fillId="0" borderId="0" xfId="0" applyNumberFormat="1" applyFont="1" applyAlignment="1">
      <alignment horizontal="right"/>
    </xf>
    <xf numFmtId="41" fontId="24" fillId="6" borderId="0" xfId="0" applyNumberFormat="1" applyFont="1" applyFill="1"/>
    <xf numFmtId="0" fontId="3" fillId="6" borderId="0" xfId="16" applyFill="1"/>
    <xf numFmtId="0" fontId="25" fillId="0" borderId="4" xfId="0" applyFont="1" applyBorder="1"/>
    <xf numFmtId="0" fontId="14" fillId="0" borderId="12" xfId="0" applyFont="1" applyBorder="1" applyAlignment="1">
      <alignment horizontal="left" vertical="center" wrapText="1"/>
    </xf>
    <xf numFmtId="167" fontId="30" fillId="0" borderId="12" xfId="0" applyNumberFormat="1" applyFont="1" applyBorder="1" applyAlignment="1">
      <alignment horizontal="right" vertical="center" wrapText="1"/>
    </xf>
    <xf numFmtId="4" fontId="17" fillId="0" borderId="5" xfId="0" applyNumberFormat="1" applyFont="1" applyBorder="1" applyAlignment="1">
      <alignment horizontal="right"/>
    </xf>
    <xf numFmtId="0" fontId="8" fillId="0" borderId="0" xfId="8" applyFont="1" applyAlignment="1">
      <alignment horizontal="left" wrapText="1"/>
    </xf>
    <xf numFmtId="0" fontId="24" fillId="3" borderId="4" xfId="0" applyFont="1" applyFill="1" applyBorder="1" applyAlignment="1">
      <alignment horizontal="left"/>
    </xf>
    <xf numFmtId="0" fontId="24" fillId="3" borderId="5" xfId="0" applyFont="1" applyFill="1" applyBorder="1" applyAlignment="1">
      <alignment horizontal="left"/>
    </xf>
  </cellXfs>
  <cellStyles count="19">
    <cellStyle name="Comma" xfId="1" builtinId="3"/>
    <cellStyle name="Comma 2" xfId="2" xr:uid="{00000000-0005-0000-0000-000001000000}"/>
    <cellStyle name="Comma 2 2" xfId="3" xr:uid="{00000000-0005-0000-0000-000002000000}"/>
    <cellStyle name="Comma 2 2 2" xfId="7" xr:uid="{00000000-0005-0000-0000-000003000000}"/>
    <cellStyle name="Currency" xfId="11" builtinId="4"/>
    <cellStyle name="Currency 2" xfId="4" xr:uid="{00000000-0005-0000-0000-000005000000}"/>
    <cellStyle name="Normal" xfId="0" builtinId="0"/>
    <cellStyle name="Normal 10" xfId="17" xr:uid="{26CCD2B4-2773-4E85-BFCC-9B319C96EE5F}"/>
    <cellStyle name="Normal 2" xfId="5" xr:uid="{00000000-0005-0000-0000-000007000000}"/>
    <cellStyle name="Normal 2 2" xfId="14" xr:uid="{00000000-0005-0000-0000-000008000000}"/>
    <cellStyle name="Normal 3" xfId="6" xr:uid="{00000000-0005-0000-0000-000009000000}"/>
    <cellStyle name="Normal 3 2" xfId="9" xr:uid="{00000000-0005-0000-0000-00000A000000}"/>
    <cellStyle name="Normal 4" xfId="8" xr:uid="{00000000-0005-0000-0000-00000B000000}"/>
    <cellStyle name="Normal 5" xfId="10" xr:uid="{00000000-0005-0000-0000-00000C000000}"/>
    <cellStyle name="Normal 5 2" xfId="18" xr:uid="{0C68E9D9-9833-4F82-A228-438AF5F6B9DD}"/>
    <cellStyle name="Normal 6" xfId="12" xr:uid="{00000000-0005-0000-0000-00000D000000}"/>
    <cellStyle name="Normal 7" xfId="13" xr:uid="{00000000-0005-0000-0000-00000E000000}"/>
    <cellStyle name="Normal 8" xfId="15" xr:uid="{00000000-0005-0000-0000-00000F000000}"/>
    <cellStyle name="Normal 9" xfId="16" xr:uid="{CC2B2018-F520-443E-B5E8-A90DCD51427A}"/>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99"/>
      <color rgb="FFFF5757"/>
      <color rgb="FFFC4E18"/>
      <color rgb="FFFF74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X38"/>
  <sheetViews>
    <sheetView zoomScaleNormal="100" workbookViewId="0">
      <selection activeCell="G4" sqref="G4"/>
    </sheetView>
  </sheetViews>
  <sheetFormatPr defaultColWidth="9.109375" defaultRowHeight="13.2" x14ac:dyDescent="0.25"/>
  <cols>
    <col min="1" max="1" width="186.109375" style="28" customWidth="1"/>
    <col min="2" max="2" width="4.88671875" style="28" customWidth="1"/>
    <col min="3" max="3" width="6" style="28" customWidth="1"/>
    <col min="4" max="16384" width="9.109375" style="28"/>
  </cols>
  <sheetData>
    <row r="2" spans="1:24" s="27" customFormat="1" x14ac:dyDescent="0.25">
      <c r="A2" s="29" t="s">
        <v>59</v>
      </c>
    </row>
    <row r="3" spans="1:24" s="27" customFormat="1" x14ac:dyDescent="0.25"/>
    <row r="4" spans="1:24" ht="409.6" customHeight="1" x14ac:dyDescent="0.25">
      <c r="A4" s="79" t="s">
        <v>58</v>
      </c>
      <c r="B4" s="27"/>
      <c r="C4" s="27"/>
      <c r="D4" s="27"/>
      <c r="E4" s="27"/>
      <c r="F4" s="27"/>
      <c r="G4" s="27"/>
      <c r="H4" s="27"/>
      <c r="I4" s="27"/>
      <c r="J4" s="27"/>
      <c r="K4" s="27"/>
      <c r="L4" s="27"/>
      <c r="M4" s="27"/>
      <c r="N4" s="27"/>
      <c r="O4" s="27"/>
      <c r="P4" s="27"/>
      <c r="Q4" s="27"/>
      <c r="R4" s="27"/>
      <c r="S4" s="27"/>
      <c r="T4" s="27"/>
      <c r="U4" s="27"/>
      <c r="V4" s="27"/>
      <c r="W4" s="27"/>
      <c r="X4" s="27"/>
    </row>
    <row r="5" spans="1:24" ht="38.25" customHeight="1" x14ac:dyDescent="0.3">
      <c r="A5" s="79"/>
      <c r="B5" s="26"/>
    </row>
    <row r="6" spans="1:24" ht="39.75" customHeight="1" x14ac:dyDescent="0.3">
      <c r="A6" s="79"/>
      <c r="B6" s="26"/>
    </row>
    <row r="7" spans="1:24" ht="14.4" x14ac:dyDescent="0.3">
      <c r="B7" s="26"/>
    </row>
    <row r="8" spans="1:24" ht="14.4" x14ac:dyDescent="0.3">
      <c r="A8" s="26"/>
      <c r="C8" s="26"/>
    </row>
    <row r="9" spans="1:24" ht="14.4" x14ac:dyDescent="0.3">
      <c r="C9" s="26"/>
    </row>
    <row r="10" spans="1:24" ht="14.4" x14ac:dyDescent="0.3">
      <c r="A10" s="26"/>
      <c r="C10" s="26"/>
    </row>
    <row r="11" spans="1:24" ht="14.4" x14ac:dyDescent="0.3">
      <c r="C11" s="26"/>
    </row>
    <row r="12" spans="1:24" ht="14.4" x14ac:dyDescent="0.3">
      <c r="A12" s="26"/>
      <c r="C12" s="26"/>
    </row>
    <row r="13" spans="1:24" ht="14.4" x14ac:dyDescent="0.3">
      <c r="C13" s="26"/>
    </row>
    <row r="14" spans="1:24" ht="14.4" x14ac:dyDescent="0.3">
      <c r="A14" s="26"/>
      <c r="C14" s="26"/>
    </row>
    <row r="15" spans="1:24" ht="14.4" x14ac:dyDescent="0.3">
      <c r="C15" s="26"/>
    </row>
    <row r="16" spans="1:24" ht="14.4" x14ac:dyDescent="0.3">
      <c r="A16" s="26"/>
      <c r="B16" s="26"/>
    </row>
    <row r="17" spans="1:3" ht="14.4" x14ac:dyDescent="0.3">
      <c r="C17" s="26"/>
    </row>
    <row r="18" spans="1:3" ht="14.4" x14ac:dyDescent="0.3">
      <c r="A18" s="26"/>
      <c r="C18" s="26"/>
    </row>
    <row r="19" spans="1:3" ht="14.4" x14ac:dyDescent="0.3">
      <c r="C19" s="26"/>
    </row>
    <row r="20" spans="1:3" ht="14.4" x14ac:dyDescent="0.3">
      <c r="A20" s="26"/>
      <c r="B20" s="26"/>
    </row>
    <row r="21" spans="1:3" ht="14.4" x14ac:dyDescent="0.3">
      <c r="B21" s="26"/>
    </row>
    <row r="22" spans="1:3" ht="14.4" x14ac:dyDescent="0.3">
      <c r="B22" s="26"/>
    </row>
    <row r="23" spans="1:3" ht="14.4" x14ac:dyDescent="0.3">
      <c r="B23" s="26"/>
    </row>
    <row r="24" spans="1:3" ht="14.4" x14ac:dyDescent="0.3">
      <c r="B24" s="26"/>
    </row>
    <row r="25" spans="1:3" ht="14.4" x14ac:dyDescent="0.3">
      <c r="B25" s="26"/>
    </row>
    <row r="26" spans="1:3" ht="14.4" x14ac:dyDescent="0.3">
      <c r="B26" s="26"/>
    </row>
    <row r="27" spans="1:3" ht="14.4" x14ac:dyDescent="0.3">
      <c r="B27" s="26"/>
    </row>
    <row r="28" spans="1:3" ht="14.4" x14ac:dyDescent="0.3">
      <c r="B28" s="26"/>
    </row>
    <row r="29" spans="1:3" ht="14.4" x14ac:dyDescent="0.3">
      <c r="B29" s="26"/>
    </row>
    <row r="30" spans="1:3" ht="14.4" x14ac:dyDescent="0.3">
      <c r="A30" s="26"/>
    </row>
    <row r="31" spans="1:3" ht="14.4" x14ac:dyDescent="0.3">
      <c r="A31" s="26"/>
    </row>
    <row r="32" spans="1:3" ht="14.4" x14ac:dyDescent="0.3">
      <c r="A32" s="26"/>
    </row>
    <row r="33" spans="1:2" ht="14.4" x14ac:dyDescent="0.3">
      <c r="A33" s="26"/>
    </row>
    <row r="34" spans="1:2" ht="14.4" x14ac:dyDescent="0.3">
      <c r="A34" s="26"/>
    </row>
    <row r="35" spans="1:2" ht="14.4" x14ac:dyDescent="0.3">
      <c r="A35" s="26"/>
    </row>
    <row r="36" spans="1:2" ht="14.4" x14ac:dyDescent="0.3">
      <c r="A36" s="26"/>
    </row>
    <row r="37" spans="1:2" ht="14.4" x14ac:dyDescent="0.3">
      <c r="B37" s="26"/>
    </row>
    <row r="38" spans="1:2" ht="14.4" x14ac:dyDescent="0.3">
      <c r="B38" s="26"/>
    </row>
  </sheetData>
  <mergeCells count="1">
    <mergeCell ref="A4:A6"/>
  </mergeCells>
  <pageMargins left="0.7" right="0.7" top="0.75" bottom="0.75" header="0.3" footer="0.3"/>
  <pageSetup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election activeCell="A2" sqref="A2"/>
    </sheetView>
  </sheetViews>
  <sheetFormatPr defaultRowHeight="13.2"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N52"/>
  <sheetViews>
    <sheetView tabSelected="1" zoomScaleNormal="100" workbookViewId="0">
      <pane xSplit="2" ySplit="4" topLeftCell="C5" activePane="bottomRight" state="frozenSplit"/>
      <selection activeCell="F26" sqref="F26"/>
      <selection pane="topRight" activeCell="F26" sqref="F26"/>
      <selection pane="bottomLeft" activeCell="F26" sqref="F26"/>
      <selection pane="bottomRight" activeCell="L17" sqref="L17"/>
    </sheetView>
  </sheetViews>
  <sheetFormatPr defaultColWidth="9.109375" defaultRowHeight="13.2" x14ac:dyDescent="0.25"/>
  <cols>
    <col min="1" max="1" width="13.5546875" style="3" customWidth="1"/>
    <col min="2" max="2" width="46" style="4" bestFit="1" customWidth="1"/>
    <col min="3" max="3" width="18.88671875" style="4" bestFit="1" customWidth="1"/>
    <col min="4" max="4" width="22.109375" style="4" bestFit="1" customWidth="1"/>
    <col min="5" max="5" width="23" style="5" bestFit="1" customWidth="1"/>
    <col min="6" max="7" width="20.109375" style="5" customWidth="1"/>
    <col min="8" max="8" width="21.44140625" style="5" bestFit="1" customWidth="1"/>
    <col min="9" max="9" width="17.6640625" style="2" customWidth="1"/>
    <col min="10" max="10" width="18.88671875" style="31" bestFit="1" customWidth="1"/>
    <col min="11" max="16384" width="9.109375" style="3"/>
  </cols>
  <sheetData>
    <row r="1" spans="1:10" s="13" customFormat="1" ht="17.399999999999999" x14ac:dyDescent="0.3">
      <c r="A1" s="10" t="s">
        <v>78</v>
      </c>
      <c r="B1" s="10"/>
      <c r="C1" s="10"/>
      <c r="D1" s="10"/>
      <c r="E1" s="41"/>
      <c r="F1" s="11"/>
      <c r="G1" s="11"/>
      <c r="H1" s="11"/>
      <c r="I1" s="12"/>
      <c r="J1" s="30"/>
    </row>
    <row r="2" spans="1:10" ht="22.2" x14ac:dyDescent="0.35">
      <c r="B2" s="20" t="s">
        <v>85</v>
      </c>
      <c r="C2" s="52">
        <v>101932442</v>
      </c>
      <c r="D2" s="18"/>
      <c r="E2" s="1"/>
      <c r="F2" s="1"/>
      <c r="G2" s="1"/>
      <c r="H2" s="1"/>
      <c r="I2" s="3"/>
      <c r="J2" s="3"/>
    </row>
    <row r="3" spans="1:10" x14ac:dyDescent="0.25">
      <c r="D3" s="34">
        <v>2020</v>
      </c>
      <c r="E3" s="32">
        <v>2021</v>
      </c>
      <c r="F3" s="33">
        <v>2022</v>
      </c>
      <c r="G3" s="33">
        <v>2023</v>
      </c>
    </row>
    <row r="4" spans="1:10" s="7" customFormat="1" ht="41.4" x14ac:dyDescent="0.25">
      <c r="A4" s="14" t="s">
        <v>1</v>
      </c>
      <c r="B4" s="14" t="s">
        <v>2</v>
      </c>
      <c r="C4" s="14" t="s">
        <v>57</v>
      </c>
      <c r="D4" s="15" t="s">
        <v>66</v>
      </c>
      <c r="E4" s="15" t="s">
        <v>75</v>
      </c>
      <c r="F4" s="15" t="s">
        <v>76</v>
      </c>
      <c r="G4" s="67" t="s">
        <v>77</v>
      </c>
      <c r="H4" s="15" t="s">
        <v>54</v>
      </c>
      <c r="I4" s="16" t="s">
        <v>60</v>
      </c>
      <c r="J4" s="15" t="s">
        <v>84</v>
      </c>
    </row>
    <row r="5" spans="1:10" s="6" customFormat="1" ht="13.8" x14ac:dyDescent="0.25">
      <c r="A5" s="6">
        <v>3537</v>
      </c>
      <c r="B5" s="6" t="s">
        <v>3</v>
      </c>
      <c r="C5" s="21" t="s">
        <v>80</v>
      </c>
      <c r="D5" s="35">
        <f t="shared" ref="D5:D47" si="0">IF(IFERROR(SEARCH("In",$C5),0),VLOOKUP(A5,Year_1_TEG_Need,14,FALSE),0)</f>
        <v>7447272</v>
      </c>
      <c r="E5" s="35">
        <f t="shared" ref="E5:E47" si="1">IF(IFERROR(SEARCH("In",$C5),0),VLOOKUP(A5,Year_2_TEG_Need,14,FALSE),0)</f>
        <v>6879414</v>
      </c>
      <c r="F5" s="35">
        <f t="shared" ref="F5:F47" si="2">IF(IFERROR(SEARCH("In",$C5),0),VLOOKUP(A5,Year_3_TEG_Need,14,FALSE),0)</f>
        <v>7086893</v>
      </c>
      <c r="G5" s="68">
        <f>FORECAST($G$3,D5:F5,$D$3:$F$3)</f>
        <v>6777480.6666666865</v>
      </c>
      <c r="H5" s="35">
        <f>IF(SUM($E5:$G5)/3&lt;0,0,SUM($E5:$G5)/3)</f>
        <v>6914595.8888888955</v>
      </c>
      <c r="I5" s="22">
        <f>(H5/$H$48)</f>
        <v>3.841779473521971E-2</v>
      </c>
      <c r="J5" s="42">
        <f>ROUNDDOWN(I5*$C$2, 0)</f>
        <v>3916019</v>
      </c>
    </row>
    <row r="6" spans="1:10" s="6" customFormat="1" ht="13.8" x14ac:dyDescent="0.25">
      <c r="A6" s="6">
        <v>14771</v>
      </c>
      <c r="B6" s="6" t="s">
        <v>68</v>
      </c>
      <c r="C6" s="21">
        <v>0</v>
      </c>
      <c r="D6" s="35">
        <v>0</v>
      </c>
      <c r="E6" s="35">
        <v>0</v>
      </c>
      <c r="F6" s="35">
        <v>0</v>
      </c>
      <c r="G6" s="68">
        <f t="shared" ref="G6:G47" si="3">FORECAST($G$3,D6:F6,$D$3:$F$3)</f>
        <v>0</v>
      </c>
      <c r="H6" s="35">
        <f t="shared" ref="H6:H47" si="4">IF(SUM($E6:$G6)/3&lt;0,0,SUM($E6:$G6)/3)</f>
        <v>0</v>
      </c>
      <c r="I6" s="22">
        <f>(H6/$H$48)</f>
        <v>0</v>
      </c>
      <c r="J6" s="42">
        <f>ROUNDDOWN(I6*$C$2, 0)</f>
        <v>0</v>
      </c>
    </row>
    <row r="7" spans="1:10" s="6" customFormat="1" ht="13.8" x14ac:dyDescent="0.25">
      <c r="A7" s="6">
        <v>3543</v>
      </c>
      <c r="B7" s="6" t="s">
        <v>4</v>
      </c>
      <c r="C7" s="21" t="s">
        <v>80</v>
      </c>
      <c r="D7" s="35">
        <f t="shared" si="0"/>
        <v>3416880</v>
      </c>
      <c r="E7" s="35">
        <f t="shared" si="1"/>
        <v>3205124.5</v>
      </c>
      <c r="F7" s="35">
        <f t="shared" si="2"/>
        <v>3168443.5</v>
      </c>
      <c r="G7" s="68">
        <f t="shared" si="3"/>
        <v>3015046.1666666567</v>
      </c>
      <c r="H7" s="35">
        <f t="shared" si="4"/>
        <v>3129538.0555555522</v>
      </c>
      <c r="I7" s="22">
        <f>(H7/$H$48)</f>
        <v>1.7387849205705578E-2</v>
      </c>
      <c r="J7" s="42">
        <f t="shared" ref="J7:J46" si="5">ROUNDDOWN(I7*$C$2, 0)</f>
        <v>1772385</v>
      </c>
    </row>
    <row r="8" spans="1:10" s="6" customFormat="1" ht="13.8" x14ac:dyDescent="0.25">
      <c r="A8" s="6">
        <v>3545</v>
      </c>
      <c r="B8" s="6" t="s">
        <v>5</v>
      </c>
      <c r="C8" s="21" t="s">
        <v>80</v>
      </c>
      <c r="D8" s="35">
        <f t="shared" si="0"/>
        <v>24574421</v>
      </c>
      <c r="E8" s="35">
        <f t="shared" si="1"/>
        <v>25160051</v>
      </c>
      <c r="F8" s="35">
        <f t="shared" si="2"/>
        <v>27632992</v>
      </c>
      <c r="G8" s="68">
        <f t="shared" si="3"/>
        <v>28847725.666666508</v>
      </c>
      <c r="H8" s="35">
        <f t="shared" si="4"/>
        <v>27213589.555555504</v>
      </c>
      <c r="I8" s="22">
        <f>(H8/$H$48)</f>
        <v>0.15119988418033917</v>
      </c>
      <c r="J8" s="42">
        <f t="shared" si="5"/>
        <v>15412173</v>
      </c>
    </row>
    <row r="9" spans="1:10" s="6" customFormat="1" ht="13.8" x14ac:dyDescent="0.25">
      <c r="A9" s="6">
        <v>15170</v>
      </c>
      <c r="B9" s="6" t="s">
        <v>64</v>
      </c>
      <c r="C9" s="21">
        <v>0</v>
      </c>
      <c r="D9" s="35">
        <f t="shared" si="0"/>
        <v>0</v>
      </c>
      <c r="E9" s="35">
        <f t="shared" si="1"/>
        <v>0</v>
      </c>
      <c r="F9" s="35">
        <f t="shared" si="2"/>
        <v>0</v>
      </c>
      <c r="G9" s="68">
        <f t="shared" si="3"/>
        <v>0</v>
      </c>
      <c r="H9" s="35">
        <f t="shared" si="4"/>
        <v>0</v>
      </c>
      <c r="I9" s="22">
        <f>(H9/$H$48)</f>
        <v>0</v>
      </c>
      <c r="J9" s="42">
        <f t="shared" ref="J9" si="6">ROUNDDOWN(I9*$C$2, 0)</f>
        <v>0</v>
      </c>
    </row>
    <row r="10" spans="1:10" s="6" customFormat="1" ht="13.8" x14ac:dyDescent="0.25">
      <c r="A10" s="6">
        <v>3557</v>
      </c>
      <c r="B10" s="6" t="s">
        <v>6</v>
      </c>
      <c r="C10" s="21" t="s">
        <v>80</v>
      </c>
      <c r="D10" s="35">
        <f t="shared" si="0"/>
        <v>5467327</v>
      </c>
      <c r="E10" s="35">
        <f t="shared" si="1"/>
        <v>4897760</v>
      </c>
      <c r="F10" s="35">
        <f t="shared" si="2"/>
        <v>5007020</v>
      </c>
      <c r="G10" s="68">
        <f t="shared" si="3"/>
        <v>4663728.6666666865</v>
      </c>
      <c r="H10" s="35">
        <f t="shared" si="4"/>
        <v>4856169.5555555625</v>
      </c>
      <c r="I10" s="22">
        <f>(H10/$H$48)</f>
        <v>2.6981088726319703E-2</v>
      </c>
      <c r="J10" s="42">
        <f t="shared" si="5"/>
        <v>2750248</v>
      </c>
    </row>
    <row r="11" spans="1:10" s="6" customFormat="1" ht="13.8" x14ac:dyDescent="0.25">
      <c r="A11" s="6">
        <v>41218</v>
      </c>
      <c r="B11" s="6" t="s">
        <v>69</v>
      </c>
      <c r="C11" s="21" t="s">
        <v>80</v>
      </c>
      <c r="D11" s="35">
        <f t="shared" si="0"/>
        <v>123211</v>
      </c>
      <c r="E11" s="35">
        <f t="shared" si="1"/>
        <v>126201</v>
      </c>
      <c r="F11" s="35">
        <f t="shared" si="2"/>
        <v>95330</v>
      </c>
      <c r="G11" s="68">
        <f t="shared" si="3"/>
        <v>87033</v>
      </c>
      <c r="H11" s="35">
        <f t="shared" si="4"/>
        <v>102854.66666666667</v>
      </c>
      <c r="I11" s="22">
        <f>(H11/$H$48)</f>
        <v>5.7146499015351749E-4</v>
      </c>
      <c r="J11" s="42">
        <f>ROUNDDOWN(I11*$C$2, 0)</f>
        <v>58250</v>
      </c>
    </row>
    <row r="12" spans="1:10" s="6" customFormat="1" ht="13.8" x14ac:dyDescent="0.25">
      <c r="A12" s="6">
        <v>3560</v>
      </c>
      <c r="B12" s="6" t="s">
        <v>7</v>
      </c>
      <c r="C12" s="21" t="s">
        <v>80</v>
      </c>
      <c r="D12" s="35">
        <f t="shared" si="0"/>
        <v>5412531</v>
      </c>
      <c r="E12" s="35">
        <f t="shared" si="1"/>
        <v>4833803</v>
      </c>
      <c r="F12" s="35">
        <f t="shared" si="2"/>
        <v>4633986</v>
      </c>
      <c r="G12" s="68">
        <f t="shared" si="3"/>
        <v>4181561.6666666269</v>
      </c>
      <c r="H12" s="35">
        <f t="shared" si="4"/>
        <v>4549783.555555542</v>
      </c>
      <c r="I12" s="22">
        <f>(H12/$H$48)</f>
        <v>2.5278794818347411E-2</v>
      </c>
      <c r="J12" s="42">
        <f t="shared" si="5"/>
        <v>2576729</v>
      </c>
    </row>
    <row r="13" spans="1:10" s="6" customFormat="1" ht="13.8" x14ac:dyDescent="0.25">
      <c r="A13" s="6">
        <v>3564</v>
      </c>
      <c r="B13" s="6" t="s">
        <v>8</v>
      </c>
      <c r="C13" s="21">
        <v>0</v>
      </c>
      <c r="D13" s="35">
        <f t="shared" si="0"/>
        <v>0</v>
      </c>
      <c r="E13" s="35">
        <f t="shared" si="1"/>
        <v>0</v>
      </c>
      <c r="F13" s="35">
        <f t="shared" si="2"/>
        <v>0</v>
      </c>
      <c r="G13" s="68">
        <f t="shared" si="3"/>
        <v>0</v>
      </c>
      <c r="H13" s="35">
        <f t="shared" si="4"/>
        <v>0</v>
      </c>
      <c r="I13" s="22">
        <f>(H13/$H$48)</f>
        <v>0</v>
      </c>
      <c r="J13" s="42">
        <f t="shared" si="5"/>
        <v>0</v>
      </c>
    </row>
    <row r="14" spans="1:10" s="6" customFormat="1" ht="13.8" x14ac:dyDescent="0.25">
      <c r="A14" s="6">
        <v>3571</v>
      </c>
      <c r="B14" s="6" t="s">
        <v>9</v>
      </c>
      <c r="C14" s="21" t="s">
        <v>80</v>
      </c>
      <c r="D14" s="35">
        <f t="shared" si="0"/>
        <v>5905712</v>
      </c>
      <c r="E14" s="35">
        <f t="shared" si="1"/>
        <v>5744293</v>
      </c>
      <c r="F14" s="35">
        <f t="shared" si="2"/>
        <v>6008448</v>
      </c>
      <c r="G14" s="68">
        <f t="shared" si="3"/>
        <v>5988887</v>
      </c>
      <c r="H14" s="35">
        <f t="shared" si="4"/>
        <v>5913876</v>
      </c>
      <c r="I14" s="22">
        <f>(H14/$H$48)</f>
        <v>3.2857751618229507E-2</v>
      </c>
      <c r="J14" s="42">
        <f t="shared" si="5"/>
        <v>3349270</v>
      </c>
    </row>
    <row r="15" spans="1:10" s="6" customFormat="1" ht="13.8" x14ac:dyDescent="0.25">
      <c r="A15" s="6">
        <v>3576</v>
      </c>
      <c r="B15" s="6" t="s">
        <v>10</v>
      </c>
      <c r="C15" s="21" t="s">
        <v>80</v>
      </c>
      <c r="D15" s="35">
        <f t="shared" si="0"/>
        <v>8525332</v>
      </c>
      <c r="E15" s="35">
        <f t="shared" si="1"/>
        <v>9126433</v>
      </c>
      <c r="F15" s="35">
        <f t="shared" si="2"/>
        <v>10664390</v>
      </c>
      <c r="G15" s="68">
        <f t="shared" si="3"/>
        <v>11577776.333333492</v>
      </c>
      <c r="H15" s="35">
        <f t="shared" si="4"/>
        <v>10456199.77777783</v>
      </c>
      <c r="I15" s="22">
        <f>(H15/$H$48)</f>
        <v>5.8095099587615724E-2</v>
      </c>
      <c r="J15" s="42">
        <f t="shared" si="5"/>
        <v>5921775</v>
      </c>
    </row>
    <row r="16" spans="1:10" s="6" customFormat="1" ht="13.8" x14ac:dyDescent="0.25">
      <c r="A16" s="6">
        <v>3575</v>
      </c>
      <c r="B16" s="6" t="s">
        <v>11</v>
      </c>
      <c r="C16" s="21" t="s">
        <v>80</v>
      </c>
      <c r="D16" s="35">
        <f t="shared" si="0"/>
        <v>2508626</v>
      </c>
      <c r="E16" s="35">
        <f t="shared" si="1"/>
        <v>2548722</v>
      </c>
      <c r="F16" s="35">
        <f t="shared" si="2"/>
        <v>2298716</v>
      </c>
      <c r="G16" s="68">
        <f t="shared" si="3"/>
        <v>2242111.3333333433</v>
      </c>
      <c r="H16" s="35">
        <f t="shared" si="4"/>
        <v>2363183.1111111143</v>
      </c>
      <c r="I16" s="22">
        <f>(H16/$H$48)</f>
        <v>1.3129947887524841E-2</v>
      </c>
      <c r="J16" s="42">
        <f t="shared" si="5"/>
        <v>1338367</v>
      </c>
    </row>
    <row r="17" spans="1:14" s="6" customFormat="1" ht="13.8" x14ac:dyDescent="0.25">
      <c r="A17" s="6">
        <v>3577</v>
      </c>
      <c r="B17" s="6" t="s">
        <v>39</v>
      </c>
      <c r="C17" s="21">
        <v>0</v>
      </c>
      <c r="D17" s="35">
        <f t="shared" si="0"/>
        <v>0</v>
      </c>
      <c r="E17" s="35">
        <f t="shared" si="1"/>
        <v>0</v>
      </c>
      <c r="F17" s="35">
        <f t="shared" si="2"/>
        <v>0</v>
      </c>
      <c r="G17" s="68">
        <f t="shared" si="3"/>
        <v>0</v>
      </c>
      <c r="H17" s="35">
        <f t="shared" si="4"/>
        <v>0</v>
      </c>
      <c r="I17" s="22">
        <f>(H17/$H$48)</f>
        <v>0</v>
      </c>
      <c r="J17" s="42">
        <f t="shared" si="5"/>
        <v>0</v>
      </c>
    </row>
    <row r="18" spans="1:14" s="6" customFormat="1" ht="13.8" x14ac:dyDescent="0.25">
      <c r="A18" s="6">
        <v>3579</v>
      </c>
      <c r="B18" s="6" t="s">
        <v>12</v>
      </c>
      <c r="C18" s="21" t="s">
        <v>80</v>
      </c>
      <c r="D18" s="35">
        <f t="shared" si="0"/>
        <v>844374</v>
      </c>
      <c r="E18" s="35">
        <f t="shared" si="1"/>
        <v>710797</v>
      </c>
      <c r="F18" s="35">
        <f t="shared" si="2"/>
        <v>753587</v>
      </c>
      <c r="G18" s="68">
        <f t="shared" si="3"/>
        <v>678799</v>
      </c>
      <c r="H18" s="35">
        <f t="shared" si="4"/>
        <v>714394.33333333337</v>
      </c>
      <c r="I18" s="22">
        <f>(H18/$H$48)</f>
        <v>3.9692059086354403E-3</v>
      </c>
      <c r="J18" s="42">
        <f t="shared" si="5"/>
        <v>404590</v>
      </c>
    </row>
    <row r="19" spans="1:14" s="6" customFormat="1" ht="13.8" x14ac:dyDescent="0.25">
      <c r="A19" s="6">
        <v>3637</v>
      </c>
      <c r="B19" s="6" t="s">
        <v>13</v>
      </c>
      <c r="C19" s="21" t="s">
        <v>80</v>
      </c>
      <c r="D19" s="35">
        <f t="shared" si="0"/>
        <v>2474964</v>
      </c>
      <c r="E19" s="35">
        <f t="shared" si="1"/>
        <v>2196092</v>
      </c>
      <c r="F19" s="35">
        <f t="shared" si="2"/>
        <v>2103494</v>
      </c>
      <c r="G19" s="68">
        <f t="shared" si="3"/>
        <v>1886713.3333333135</v>
      </c>
      <c r="H19" s="35">
        <f t="shared" si="4"/>
        <v>2062099.7777777712</v>
      </c>
      <c r="I19" s="22">
        <f>(H19/$H$48)</f>
        <v>1.1457115825598689E-2</v>
      </c>
      <c r="J19" s="42">
        <f t="shared" si="5"/>
        <v>1167851</v>
      </c>
    </row>
    <row r="20" spans="1:14" s="6" customFormat="1" ht="13.8" x14ac:dyDescent="0.25">
      <c r="A20" s="6">
        <v>3584</v>
      </c>
      <c r="B20" s="6" t="s">
        <v>14</v>
      </c>
      <c r="C20" s="21" t="s">
        <v>80</v>
      </c>
      <c r="D20" s="35">
        <f t="shared" si="0"/>
        <v>1877319</v>
      </c>
      <c r="E20" s="35">
        <f t="shared" si="1"/>
        <v>4096412</v>
      </c>
      <c r="F20" s="35">
        <f t="shared" si="2"/>
        <v>3760598</v>
      </c>
      <c r="G20" s="68">
        <f t="shared" si="3"/>
        <v>5128055.3333332539</v>
      </c>
      <c r="H20" s="35">
        <f t="shared" si="4"/>
        <v>4328355.1111110849</v>
      </c>
      <c r="I20" s="22">
        <f>(H20/$H$48)</f>
        <v>2.4048528774763323E-2</v>
      </c>
      <c r="J20" s="42">
        <f t="shared" si="5"/>
        <v>2451325</v>
      </c>
    </row>
    <row r="21" spans="1:14" s="6" customFormat="1" ht="13.8" x14ac:dyDescent="0.25">
      <c r="A21" s="6">
        <v>3586</v>
      </c>
      <c r="B21" s="6" t="s">
        <v>15</v>
      </c>
      <c r="C21" s="21" t="s">
        <v>80</v>
      </c>
      <c r="D21" s="35">
        <f t="shared" si="0"/>
        <v>2824315</v>
      </c>
      <c r="E21" s="35">
        <f t="shared" si="1"/>
        <v>2626477</v>
      </c>
      <c r="F21" s="35">
        <f t="shared" si="2"/>
        <v>2863104</v>
      </c>
      <c r="G21" s="68">
        <f t="shared" si="3"/>
        <v>2810087.6666666642</v>
      </c>
      <c r="H21" s="35">
        <f t="shared" si="4"/>
        <v>2766556.2222222215</v>
      </c>
      <c r="I21" s="22">
        <f>(H21/$H$48)</f>
        <v>1.5371106392431142E-2</v>
      </c>
      <c r="J21" s="42">
        <f t="shared" si="5"/>
        <v>1566814</v>
      </c>
    </row>
    <row r="22" spans="1:14" s="6" customFormat="1" ht="13.8" x14ac:dyDescent="0.25">
      <c r="A22" s="6">
        <v>3591</v>
      </c>
      <c r="B22" s="6" t="s">
        <v>16</v>
      </c>
      <c r="C22" s="21" t="s">
        <v>80</v>
      </c>
      <c r="D22" s="35">
        <f t="shared" si="0"/>
        <v>3851548.26</v>
      </c>
      <c r="E22" s="35">
        <f t="shared" si="1"/>
        <v>3620585</v>
      </c>
      <c r="F22" s="35">
        <f t="shared" si="2"/>
        <v>3944512</v>
      </c>
      <c r="G22" s="68">
        <f t="shared" si="3"/>
        <v>3898512.1600000113</v>
      </c>
      <c r="H22" s="35">
        <f t="shared" si="4"/>
        <v>3821203.053333337</v>
      </c>
      <c r="I22" s="22">
        <f>(H22/$H$48)</f>
        <v>2.1230769939925523E-2</v>
      </c>
      <c r="J22" s="42">
        <f t="shared" si="5"/>
        <v>2164104</v>
      </c>
    </row>
    <row r="23" spans="1:14" s="6" customFormat="1" ht="13.8" x14ac:dyDescent="0.25">
      <c r="A23" s="39">
        <v>3598</v>
      </c>
      <c r="B23" s="6" t="s">
        <v>40</v>
      </c>
      <c r="C23" s="21" t="s">
        <v>80</v>
      </c>
      <c r="D23" s="35">
        <f t="shared" si="0"/>
        <v>1454666.93</v>
      </c>
      <c r="E23" s="35">
        <f t="shared" si="1"/>
        <v>314751</v>
      </c>
      <c r="F23" s="35">
        <f t="shared" si="2"/>
        <v>3873</v>
      </c>
      <c r="G23" s="68">
        <f t="shared" si="3"/>
        <v>-859696.95333337784</v>
      </c>
      <c r="H23" s="35">
        <f t="shared" si="4"/>
        <v>0</v>
      </c>
      <c r="I23" s="22">
        <f>(H23/$H$48)</f>
        <v>0</v>
      </c>
      <c r="J23" s="42">
        <f t="shared" si="5"/>
        <v>0</v>
      </c>
    </row>
    <row r="24" spans="1:14" s="6" customFormat="1" ht="13.8" x14ac:dyDescent="0.25">
      <c r="A24" s="6">
        <v>23053</v>
      </c>
      <c r="B24" s="6" t="s">
        <v>47</v>
      </c>
      <c r="C24" s="21">
        <v>0</v>
      </c>
      <c r="D24" s="35">
        <f t="shared" si="0"/>
        <v>0</v>
      </c>
      <c r="E24" s="35">
        <f t="shared" si="1"/>
        <v>0</v>
      </c>
      <c r="F24" s="35">
        <f t="shared" si="2"/>
        <v>0</v>
      </c>
      <c r="G24" s="68">
        <f t="shared" si="3"/>
        <v>0</v>
      </c>
      <c r="H24" s="35">
        <f t="shared" si="4"/>
        <v>0</v>
      </c>
      <c r="I24" s="22">
        <f>(H24/$H$48)</f>
        <v>0</v>
      </c>
      <c r="J24" s="42">
        <f t="shared" si="5"/>
        <v>0</v>
      </c>
    </row>
    <row r="25" spans="1:14" s="6" customFormat="1" ht="13.8" x14ac:dyDescent="0.25">
      <c r="A25" s="39">
        <v>3602</v>
      </c>
      <c r="B25" s="6" t="s">
        <v>17</v>
      </c>
      <c r="C25" s="21" t="s">
        <v>80</v>
      </c>
      <c r="D25" s="35">
        <f t="shared" si="0"/>
        <v>1231781</v>
      </c>
      <c r="E25" s="35">
        <f t="shared" si="1"/>
        <v>2072012</v>
      </c>
      <c r="F25" s="35">
        <f t="shared" si="2"/>
        <v>882415</v>
      </c>
      <c r="G25" s="68">
        <f t="shared" si="3"/>
        <v>1046036.6666666865</v>
      </c>
      <c r="H25" s="35">
        <f t="shared" si="4"/>
        <v>1333487.8888888955</v>
      </c>
      <c r="I25" s="22">
        <f>(H25/$H$48)</f>
        <v>7.4089165614951271E-3</v>
      </c>
      <c r="J25" s="42">
        <f t="shared" si="5"/>
        <v>755208</v>
      </c>
      <c r="K25" s="19"/>
      <c r="L25" s="19"/>
      <c r="M25" s="19"/>
      <c r="N25" s="19"/>
    </row>
    <row r="26" spans="1:14" s="6" customFormat="1" ht="13.8" x14ac:dyDescent="0.25">
      <c r="A26" s="6">
        <v>3604</v>
      </c>
      <c r="B26" s="6" t="s">
        <v>18</v>
      </c>
      <c r="C26" s="21" t="s">
        <v>80</v>
      </c>
      <c r="D26" s="35">
        <f t="shared" si="0"/>
        <v>8538586</v>
      </c>
      <c r="E26" s="35">
        <f t="shared" si="1"/>
        <v>9440692</v>
      </c>
      <c r="F26" s="35">
        <f t="shared" si="2"/>
        <v>11054270</v>
      </c>
      <c r="G26" s="68">
        <f t="shared" si="3"/>
        <v>12193533.333333492</v>
      </c>
      <c r="H26" s="35">
        <f t="shared" si="4"/>
        <v>10896165.111111164</v>
      </c>
      <c r="I26" s="22">
        <f>(H26/$H$48)</f>
        <v>6.0539566066672476E-2</v>
      </c>
      <c r="J26" s="42">
        <f t="shared" si="5"/>
        <v>6170945</v>
      </c>
    </row>
    <row r="27" spans="1:14" s="6" customFormat="1" ht="13.8" x14ac:dyDescent="0.25">
      <c r="A27" s="6">
        <v>3610</v>
      </c>
      <c r="B27" s="6" t="s">
        <v>19</v>
      </c>
      <c r="C27" s="21" t="s">
        <v>80</v>
      </c>
      <c r="D27" s="35">
        <f t="shared" si="0"/>
        <v>2221446</v>
      </c>
      <c r="E27" s="35">
        <f t="shared" si="1"/>
        <v>3486802</v>
      </c>
      <c r="F27" s="35">
        <f t="shared" si="2"/>
        <v>3300272</v>
      </c>
      <c r="G27" s="68">
        <f t="shared" si="3"/>
        <v>4081666</v>
      </c>
      <c r="H27" s="35">
        <f t="shared" si="4"/>
        <v>3622913.3333333335</v>
      </c>
      <c r="I27" s="22">
        <f>(H27/$H$48)</f>
        <v>2.0129063653184238E-2</v>
      </c>
      <c r="J27" s="42">
        <f t="shared" si="5"/>
        <v>2051804</v>
      </c>
    </row>
    <row r="28" spans="1:14" s="6" customFormat="1" ht="13.8" x14ac:dyDescent="0.25">
      <c r="A28" s="6">
        <v>4977</v>
      </c>
      <c r="B28" s="6" t="s">
        <v>20</v>
      </c>
      <c r="C28" s="21" t="s">
        <v>80</v>
      </c>
      <c r="D28" s="35">
        <f t="shared" si="0"/>
        <v>2664444</v>
      </c>
      <c r="E28" s="35">
        <f t="shared" si="1"/>
        <v>2405347</v>
      </c>
      <c r="F28" s="35">
        <f t="shared" si="2"/>
        <v>2990334</v>
      </c>
      <c r="G28" s="68">
        <f t="shared" si="3"/>
        <v>3012598.3333333135</v>
      </c>
      <c r="H28" s="35">
        <f t="shared" si="4"/>
        <v>2802759.777777771</v>
      </c>
      <c r="I28" s="22">
        <f>(H28/$H$48)</f>
        <v>1.5572254917719975E-2</v>
      </c>
      <c r="J28" s="42">
        <f t="shared" si="5"/>
        <v>1587317</v>
      </c>
    </row>
    <row r="29" spans="1:14" s="6" customFormat="1" ht="13.8" x14ac:dyDescent="0.25">
      <c r="A29" s="6">
        <v>3613</v>
      </c>
      <c r="B29" s="6" t="s">
        <v>41</v>
      </c>
      <c r="C29" s="21">
        <v>0</v>
      </c>
      <c r="D29" s="35">
        <f t="shared" si="0"/>
        <v>0</v>
      </c>
      <c r="E29" s="35">
        <f t="shared" si="1"/>
        <v>0</v>
      </c>
      <c r="F29" s="35">
        <f t="shared" si="2"/>
        <v>0</v>
      </c>
      <c r="G29" s="68">
        <f t="shared" si="3"/>
        <v>0</v>
      </c>
      <c r="H29" s="35">
        <f t="shared" si="4"/>
        <v>0</v>
      </c>
      <c r="I29" s="22">
        <f>(H29/$H$48)</f>
        <v>0</v>
      </c>
      <c r="J29" s="42">
        <f t="shared" si="5"/>
        <v>0</v>
      </c>
    </row>
    <row r="30" spans="1:14" s="6" customFormat="1" ht="13.8" x14ac:dyDescent="0.25">
      <c r="A30" s="6">
        <v>3619</v>
      </c>
      <c r="B30" s="6" t="s">
        <v>42</v>
      </c>
      <c r="C30" s="21">
        <v>0</v>
      </c>
      <c r="D30" s="35">
        <f t="shared" si="0"/>
        <v>0</v>
      </c>
      <c r="E30" s="35">
        <f t="shared" si="1"/>
        <v>0</v>
      </c>
      <c r="F30" s="35">
        <f t="shared" si="2"/>
        <v>0</v>
      </c>
      <c r="G30" s="68">
        <f t="shared" si="3"/>
        <v>0</v>
      </c>
      <c r="H30" s="35">
        <f t="shared" si="4"/>
        <v>0</v>
      </c>
      <c r="I30" s="22">
        <f>(H30/$H$48)</f>
        <v>0</v>
      </c>
      <c r="J30" s="42">
        <f t="shared" si="5"/>
        <v>0</v>
      </c>
    </row>
    <row r="31" spans="1:14" s="6" customFormat="1" ht="13.8" x14ac:dyDescent="0.25">
      <c r="A31" s="6">
        <v>3616</v>
      </c>
      <c r="B31" s="6" t="s">
        <v>43</v>
      </c>
      <c r="C31" s="21" t="s">
        <v>80</v>
      </c>
      <c r="D31" s="35">
        <f t="shared" si="0"/>
        <v>2175705</v>
      </c>
      <c r="E31" s="35">
        <f t="shared" si="1"/>
        <v>1933521</v>
      </c>
      <c r="F31" s="35">
        <f t="shared" si="2"/>
        <v>1789815</v>
      </c>
      <c r="G31" s="68">
        <f t="shared" si="3"/>
        <v>1580457</v>
      </c>
      <c r="H31" s="35">
        <f t="shared" si="4"/>
        <v>1767931</v>
      </c>
      <c r="I31" s="22">
        <f>(H31/$H$48)</f>
        <v>9.8227013343140969E-3</v>
      </c>
      <c r="J31" s="42">
        <f t="shared" si="5"/>
        <v>1001251</v>
      </c>
    </row>
    <row r="32" spans="1:14" s="6" customFormat="1" ht="13.8" x14ac:dyDescent="0.25">
      <c r="A32" s="6">
        <v>3618</v>
      </c>
      <c r="B32" s="6" t="s">
        <v>44</v>
      </c>
      <c r="C32" s="21" t="s">
        <v>80</v>
      </c>
      <c r="D32" s="35">
        <f t="shared" si="0"/>
        <v>283982</v>
      </c>
      <c r="E32" s="35">
        <f t="shared" si="1"/>
        <v>276988</v>
      </c>
      <c r="F32" s="35">
        <f t="shared" si="2"/>
        <v>307206</v>
      </c>
      <c r="G32" s="68">
        <f t="shared" si="3"/>
        <v>312616</v>
      </c>
      <c r="H32" s="35">
        <f t="shared" si="4"/>
        <v>298936.66666666669</v>
      </c>
      <c r="I32" s="22">
        <f>(H32/$H$48)</f>
        <v>1.66090508879706E-3</v>
      </c>
      <c r="J32" s="42">
        <f t="shared" si="5"/>
        <v>169300</v>
      </c>
    </row>
    <row r="33" spans="1:10" s="6" customFormat="1" ht="13.8" x14ac:dyDescent="0.25">
      <c r="A33" s="6">
        <v>3620</v>
      </c>
      <c r="B33" s="6" t="s">
        <v>21</v>
      </c>
      <c r="C33" s="21" t="s">
        <v>80</v>
      </c>
      <c r="D33" s="35">
        <f t="shared" si="0"/>
        <v>2864581</v>
      </c>
      <c r="E33" s="35">
        <f t="shared" si="1"/>
        <v>2870499</v>
      </c>
      <c r="F33" s="35">
        <f t="shared" si="2"/>
        <v>3027162</v>
      </c>
      <c r="G33" s="68">
        <f t="shared" si="3"/>
        <v>3083328.3333333433</v>
      </c>
      <c r="H33" s="35">
        <f t="shared" si="4"/>
        <v>2993663.1111111143</v>
      </c>
      <c r="I33" s="22">
        <f>(H33/$H$48)</f>
        <v>1.6632922119696997E-2</v>
      </c>
      <c r="J33" s="42">
        <f t="shared" si="5"/>
        <v>1695434</v>
      </c>
    </row>
    <row r="34" spans="1:10" s="6" customFormat="1" ht="13.8" x14ac:dyDescent="0.25">
      <c r="A34" s="6">
        <v>3621</v>
      </c>
      <c r="B34" s="6" t="s">
        <v>22</v>
      </c>
      <c r="C34" s="21" t="s">
        <v>80</v>
      </c>
      <c r="D34" s="35">
        <f t="shared" si="0"/>
        <v>8394086</v>
      </c>
      <c r="E34" s="35">
        <f t="shared" si="1"/>
        <v>7935607</v>
      </c>
      <c r="F34" s="35">
        <f t="shared" si="2"/>
        <v>8051641</v>
      </c>
      <c r="G34" s="68">
        <f t="shared" si="3"/>
        <v>7784666.3333333135</v>
      </c>
      <c r="H34" s="35">
        <f t="shared" si="4"/>
        <v>7923971.4444444375</v>
      </c>
      <c r="I34" s="22">
        <f>(H34/$H$48)</f>
        <v>4.4025929111719389E-2</v>
      </c>
      <c r="J34" s="42">
        <f t="shared" si="5"/>
        <v>4487670</v>
      </c>
    </row>
    <row r="35" spans="1:10" s="6" customFormat="1" ht="13.8" x14ac:dyDescent="0.25">
      <c r="A35" s="6">
        <v>3623</v>
      </c>
      <c r="B35" s="6" t="s">
        <v>56</v>
      </c>
      <c r="C35" s="21" t="s">
        <v>80</v>
      </c>
      <c r="D35" s="35">
        <f t="shared" si="0"/>
        <v>9170811</v>
      </c>
      <c r="E35" s="35">
        <f t="shared" si="1"/>
        <v>9093786</v>
      </c>
      <c r="F35" s="35">
        <f t="shared" si="2"/>
        <v>9750692</v>
      </c>
      <c r="G35" s="68">
        <f t="shared" si="3"/>
        <v>9918310.6666666269</v>
      </c>
      <c r="H35" s="35">
        <f t="shared" si="4"/>
        <v>9587596.222222209</v>
      </c>
      <c r="I35" s="22">
        <f>(H35/$H$48)</f>
        <v>5.3269100550240298E-2</v>
      </c>
      <c r="J35" s="42">
        <f t="shared" si="5"/>
        <v>5429849</v>
      </c>
    </row>
    <row r="36" spans="1:10" s="6" customFormat="1" ht="13.8" x14ac:dyDescent="0.25">
      <c r="A36" s="6">
        <v>3635</v>
      </c>
      <c r="B36" s="6" t="s">
        <v>23</v>
      </c>
      <c r="C36" s="21" t="s">
        <v>80</v>
      </c>
      <c r="D36" s="35">
        <f t="shared" si="0"/>
        <v>474550</v>
      </c>
      <c r="E36" s="35">
        <f t="shared" si="1"/>
        <v>460868</v>
      </c>
      <c r="F36" s="35">
        <f t="shared" si="2"/>
        <v>393588</v>
      </c>
      <c r="G36" s="68">
        <f t="shared" si="3"/>
        <v>362040</v>
      </c>
      <c r="H36" s="35">
        <f t="shared" si="4"/>
        <v>405498.66666666669</v>
      </c>
      <c r="I36" s="22">
        <f>(H36/$H$48)</f>
        <v>2.2529681837861627E-3</v>
      </c>
      <c r="J36" s="42">
        <f t="shared" si="5"/>
        <v>229650</v>
      </c>
    </row>
    <row r="37" spans="1:10" s="6" customFormat="1" ht="13.8" x14ac:dyDescent="0.25">
      <c r="A37" s="6">
        <v>3636</v>
      </c>
      <c r="B37" s="6" t="s">
        <v>24</v>
      </c>
      <c r="C37" s="21" t="s">
        <v>80</v>
      </c>
      <c r="D37" s="35">
        <f t="shared" si="0"/>
        <v>7518545</v>
      </c>
      <c r="E37" s="35">
        <f t="shared" si="1"/>
        <v>7930118</v>
      </c>
      <c r="F37" s="35">
        <f t="shared" si="2"/>
        <v>8438882</v>
      </c>
      <c r="G37" s="68">
        <f t="shared" si="3"/>
        <v>8882852</v>
      </c>
      <c r="H37" s="35">
        <f t="shared" si="4"/>
        <v>8417284</v>
      </c>
      <c r="I37" s="22">
        <f>(H37/$H$48)</f>
        <v>4.6766795071810321E-2</v>
      </c>
      <c r="J37" s="42">
        <f t="shared" si="5"/>
        <v>4767053</v>
      </c>
    </row>
    <row r="38" spans="1:10" s="6" customFormat="1" ht="13.8" x14ac:dyDescent="0.25">
      <c r="A38" s="6">
        <v>3638</v>
      </c>
      <c r="B38" s="6" t="s">
        <v>25</v>
      </c>
      <c r="C38" s="21" t="s">
        <v>80</v>
      </c>
      <c r="D38" s="35">
        <f t="shared" si="0"/>
        <v>3379907</v>
      </c>
      <c r="E38" s="35">
        <f t="shared" si="1"/>
        <v>2337605</v>
      </c>
      <c r="F38" s="35">
        <f t="shared" si="2"/>
        <v>2272161</v>
      </c>
      <c r="G38" s="68">
        <f t="shared" si="3"/>
        <v>1555478.3333332539</v>
      </c>
      <c r="H38" s="35">
        <f t="shared" si="4"/>
        <v>2055081.444444418</v>
      </c>
      <c r="I38" s="22">
        <f>(H38/$H$48)</f>
        <v>1.1418121661121574E-2</v>
      </c>
      <c r="J38" s="42">
        <f t="shared" si="5"/>
        <v>1163877</v>
      </c>
    </row>
    <row r="39" spans="1:10" s="6" customFormat="1" ht="13.8" x14ac:dyDescent="0.25">
      <c r="A39" s="6">
        <v>3641</v>
      </c>
      <c r="B39" s="6" t="s">
        <v>26</v>
      </c>
      <c r="C39" s="21" t="s">
        <v>80</v>
      </c>
      <c r="D39" s="35">
        <f t="shared" si="0"/>
        <v>2959367</v>
      </c>
      <c r="E39" s="35">
        <f t="shared" si="1"/>
        <v>4372183</v>
      </c>
      <c r="F39" s="35">
        <f t="shared" si="2"/>
        <v>3452293</v>
      </c>
      <c r="G39" s="68">
        <f t="shared" si="3"/>
        <v>4087540.3333333135</v>
      </c>
      <c r="H39" s="35">
        <f t="shared" si="4"/>
        <v>3970672.1111111045</v>
      </c>
      <c r="I39" s="22">
        <f>(H39/$H$48)</f>
        <v>2.2061226509368759E-2</v>
      </c>
      <c r="J39" s="42">
        <f t="shared" si="5"/>
        <v>2248754</v>
      </c>
    </row>
    <row r="40" spans="1:10" s="6" customFormat="1" ht="13.8" x14ac:dyDescent="0.25">
      <c r="A40" s="6">
        <v>3645</v>
      </c>
      <c r="B40" s="6" t="s">
        <v>27</v>
      </c>
      <c r="C40" s="21">
        <v>0</v>
      </c>
      <c r="D40" s="35">
        <f t="shared" si="0"/>
        <v>0</v>
      </c>
      <c r="E40" s="35">
        <f t="shared" si="1"/>
        <v>0</v>
      </c>
      <c r="F40" s="35">
        <f t="shared" si="2"/>
        <v>0</v>
      </c>
      <c r="G40" s="68">
        <f t="shared" si="3"/>
        <v>0</v>
      </c>
      <c r="H40" s="35">
        <f t="shared" si="4"/>
        <v>0</v>
      </c>
      <c r="I40" s="22">
        <f>(H40/$H$48)</f>
        <v>0</v>
      </c>
      <c r="J40" s="42">
        <f t="shared" si="5"/>
        <v>0</v>
      </c>
    </row>
    <row r="41" spans="1:10" s="6" customFormat="1" ht="13.8" x14ac:dyDescent="0.25">
      <c r="A41" s="6">
        <v>3647</v>
      </c>
      <c r="B41" s="6" t="s">
        <v>28</v>
      </c>
      <c r="C41" s="21">
        <v>0</v>
      </c>
      <c r="D41" s="35">
        <f t="shared" si="0"/>
        <v>0</v>
      </c>
      <c r="E41" s="35">
        <f t="shared" si="1"/>
        <v>0</v>
      </c>
      <c r="F41" s="35">
        <f t="shared" si="2"/>
        <v>0</v>
      </c>
      <c r="G41" s="68">
        <f t="shared" si="3"/>
        <v>0</v>
      </c>
      <c r="H41" s="35">
        <f t="shared" si="4"/>
        <v>0</v>
      </c>
      <c r="I41" s="22">
        <f>(H41/$H$48)</f>
        <v>0</v>
      </c>
      <c r="J41" s="42">
        <f t="shared" si="5"/>
        <v>0</v>
      </c>
    </row>
    <row r="42" spans="1:10" s="6" customFormat="1" ht="13.8" x14ac:dyDescent="0.25">
      <c r="A42" s="6">
        <v>3651</v>
      </c>
      <c r="B42" s="6" t="s">
        <v>29</v>
      </c>
      <c r="C42" s="21">
        <v>0</v>
      </c>
      <c r="D42" s="35">
        <f t="shared" si="0"/>
        <v>0</v>
      </c>
      <c r="E42" s="35">
        <f t="shared" si="1"/>
        <v>0</v>
      </c>
      <c r="F42" s="35">
        <f t="shared" si="2"/>
        <v>0</v>
      </c>
      <c r="G42" s="68">
        <f t="shared" si="3"/>
        <v>0</v>
      </c>
      <c r="H42" s="35">
        <f t="shared" si="4"/>
        <v>0</v>
      </c>
      <c r="I42" s="22">
        <f>(H42/$H$48)</f>
        <v>0</v>
      </c>
      <c r="J42" s="42">
        <f t="shared" si="5"/>
        <v>0</v>
      </c>
    </row>
    <row r="43" spans="1:10" s="6" customFormat="1" ht="13.8" x14ac:dyDescent="0.25">
      <c r="A43" s="6">
        <v>3588</v>
      </c>
      <c r="B43" s="6" t="s">
        <v>46</v>
      </c>
      <c r="C43" s="21" t="s">
        <v>80</v>
      </c>
      <c r="D43" s="35">
        <f t="shared" si="0"/>
        <v>11588866</v>
      </c>
      <c r="E43" s="35">
        <f t="shared" si="1"/>
        <v>9670001</v>
      </c>
      <c r="F43" s="35">
        <f t="shared" si="2"/>
        <v>12020238</v>
      </c>
      <c r="G43" s="68">
        <f t="shared" si="3"/>
        <v>11524407</v>
      </c>
      <c r="H43" s="35">
        <f t="shared" si="4"/>
        <v>11071548.666666666</v>
      </c>
      <c r="I43" s="22">
        <f>(H43/$H$48)</f>
        <v>6.1514004710019859E-2</v>
      </c>
      <c r="J43" s="42">
        <f t="shared" si="5"/>
        <v>6270272</v>
      </c>
    </row>
    <row r="44" spans="1:10" s="6" customFormat="1" ht="13.8" x14ac:dyDescent="0.25">
      <c r="A44" s="6">
        <v>3654</v>
      </c>
      <c r="B44" s="6" t="s">
        <v>30</v>
      </c>
      <c r="C44" s="21" t="s">
        <v>80</v>
      </c>
      <c r="D44" s="35">
        <f t="shared" si="0"/>
        <v>6711811</v>
      </c>
      <c r="E44" s="35">
        <f t="shared" si="1"/>
        <v>7451620</v>
      </c>
      <c r="F44" s="35">
        <f t="shared" si="2"/>
        <v>7910802</v>
      </c>
      <c r="G44" s="68">
        <f t="shared" si="3"/>
        <v>8557068.6666667461</v>
      </c>
      <c r="H44" s="35">
        <f t="shared" si="4"/>
        <v>7973163.555555582</v>
      </c>
      <c r="I44" s="22">
        <f>(H44/$H$48)</f>
        <v>4.4299242615158815E-2</v>
      </c>
      <c r="J44" s="42">
        <f t="shared" si="5"/>
        <v>4515529</v>
      </c>
    </row>
    <row r="45" spans="1:10" s="6" customFormat="1" ht="13.8" x14ac:dyDescent="0.25">
      <c r="A45" s="6">
        <v>3578</v>
      </c>
      <c r="B45" s="6" t="s">
        <v>45</v>
      </c>
      <c r="C45" s="21" t="s">
        <v>80</v>
      </c>
      <c r="D45" s="35">
        <f t="shared" si="0"/>
        <v>17674572</v>
      </c>
      <c r="E45" s="35">
        <f t="shared" si="1"/>
        <v>17612322</v>
      </c>
      <c r="F45" s="35">
        <f t="shared" si="2"/>
        <v>18986059</v>
      </c>
      <c r="G45" s="68">
        <f t="shared" si="3"/>
        <v>19402471.333333254</v>
      </c>
      <c r="H45" s="35">
        <f t="shared" si="4"/>
        <v>18666950.77777775</v>
      </c>
      <c r="I45" s="22">
        <f>(H45/$H$48)</f>
        <v>0.10371438835138536</v>
      </c>
      <c r="J45" s="42">
        <f t="shared" si="5"/>
        <v>10571860</v>
      </c>
    </row>
    <row r="46" spans="1:10" s="6" customFormat="1" ht="13.8" x14ac:dyDescent="0.25">
      <c r="A46" s="6">
        <v>3663</v>
      </c>
      <c r="B46" s="6" t="s">
        <v>31</v>
      </c>
      <c r="C46" s="21" t="s">
        <v>80</v>
      </c>
      <c r="D46" s="35">
        <f t="shared" si="0"/>
        <v>7595468</v>
      </c>
      <c r="E46" s="35">
        <f t="shared" si="1"/>
        <v>7086119</v>
      </c>
      <c r="F46" s="35">
        <f t="shared" si="2"/>
        <v>5152797</v>
      </c>
      <c r="G46" s="69">
        <f t="shared" si="3"/>
        <v>4168790.3333334923</v>
      </c>
      <c r="H46" s="35">
        <f t="shared" si="4"/>
        <v>5469235.4444444971</v>
      </c>
      <c r="I46" s="22">
        <f>(H46/$H$48)</f>
        <v>3.0387309401680787E-2</v>
      </c>
      <c r="J46" s="42">
        <f t="shared" si="5"/>
        <v>3097452</v>
      </c>
    </row>
    <row r="47" spans="1:10" s="6" customFormat="1" ht="13.8" x14ac:dyDescent="0.25">
      <c r="A47" s="40">
        <v>3669</v>
      </c>
      <c r="B47" s="71" t="s">
        <v>32</v>
      </c>
      <c r="C47" s="25" t="s">
        <v>80</v>
      </c>
      <c r="D47" s="36">
        <f t="shared" si="0"/>
        <v>1466596</v>
      </c>
      <c r="E47" s="36">
        <f t="shared" si="1"/>
        <v>1192723</v>
      </c>
      <c r="F47" s="36">
        <f t="shared" si="2"/>
        <v>1710963</v>
      </c>
      <c r="G47" s="70">
        <f t="shared" si="3"/>
        <v>1701127.6666666567</v>
      </c>
      <c r="H47" s="36">
        <f t="shared" si="4"/>
        <v>1534937.8888888855</v>
      </c>
      <c r="I47" s="23">
        <f>(H47/$H$48)</f>
        <v>8.5281815010190554E-3</v>
      </c>
      <c r="J47" s="51">
        <f t="shared" ref="J47" si="7">ROUNDDOWN(I47*$C$2, 0)</f>
        <v>869298</v>
      </c>
    </row>
    <row r="48" spans="1:10" s="8" customFormat="1" ht="18" customHeight="1" x14ac:dyDescent="0.25">
      <c r="B48" s="9"/>
      <c r="C48" s="9"/>
      <c r="D48" s="37">
        <f t="shared" ref="D48:J48" si="8">SUM(D5:D47)</f>
        <v>173623603.19</v>
      </c>
      <c r="E48" s="38">
        <f t="shared" si="8"/>
        <v>173715728.5</v>
      </c>
      <c r="F48" s="38">
        <f t="shared" si="8"/>
        <v>181516976.5</v>
      </c>
      <c r="G48" s="38">
        <f t="shared" si="8"/>
        <v>184178809.37333336</v>
      </c>
      <c r="H48" s="38">
        <f t="shared" si="8"/>
        <v>179984195.77555564</v>
      </c>
      <c r="I48" s="24">
        <f t="shared" si="8"/>
        <v>0.99999999999999956</v>
      </c>
      <c r="J48" s="50">
        <f t="shared" si="8"/>
        <v>101932423</v>
      </c>
    </row>
    <row r="49" spans="1:10" ht="13.8" thickBot="1" x14ac:dyDescent="0.3"/>
    <row r="50" spans="1:10" ht="14.4" thickBot="1" x14ac:dyDescent="0.3">
      <c r="A50" s="75" t="s">
        <v>79</v>
      </c>
      <c r="B50" s="76"/>
      <c r="C50" s="76"/>
      <c r="D50" s="77"/>
      <c r="E50" s="77"/>
      <c r="F50" s="78"/>
      <c r="H50" s="2"/>
      <c r="I50" s="31"/>
      <c r="J50" s="3"/>
    </row>
    <row r="51" spans="1:10" ht="13.8" thickBot="1" x14ac:dyDescent="0.3">
      <c r="H51" s="2"/>
      <c r="I51" s="31"/>
      <c r="J51" s="3"/>
    </row>
    <row r="52" spans="1:10" ht="14.4" thickBot="1" x14ac:dyDescent="0.3">
      <c r="A52" s="80" t="s">
        <v>73</v>
      </c>
      <c r="B52" s="81"/>
    </row>
  </sheetData>
  <sheetProtection algorithmName="SHA-512" hashValue="0x0xBkaGqDC03afU9suEk7rE86uSArAVwiI4Q3w6zWIvzdeqqoI4SP/tnB82gEKs1QekKPtf5nacJFp68XMiRA==" saltValue="S5uTE5k7r5DFCV45/3d/KQ==" spinCount="100000" sheet="1" objects="1" scenarios="1"/>
  <mergeCells count="1">
    <mergeCell ref="A52:B52"/>
  </mergeCells>
  <pageMargins left="0.5" right="0.5" top="1" bottom="1" header="0.5" footer="0.5"/>
  <pageSetup scale="4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E749C-C0BC-421C-B3D7-6CEAABE5D9FD}">
  <dimension ref="A1:O48"/>
  <sheetViews>
    <sheetView workbookViewId="0">
      <pane xSplit="2" ySplit="3" topLeftCell="C16" activePane="bottomRight" state="frozen"/>
      <selection pane="topRight" activeCell="C1" sqref="C1"/>
      <selection pane="bottomLeft" activeCell="A4" sqref="A4"/>
      <selection pane="bottomRight" activeCell="D48" sqref="D48:K48"/>
    </sheetView>
  </sheetViews>
  <sheetFormatPr defaultRowHeight="14.4" x14ac:dyDescent="0.3"/>
  <cols>
    <col min="1" max="1" width="8" style="54" customWidth="1"/>
    <col min="2" max="2" width="41" style="54" customWidth="1"/>
    <col min="3" max="5" width="13" style="54" customWidth="1"/>
    <col min="6" max="6" width="13.77734375" style="54" bestFit="1" customWidth="1"/>
    <col min="7" max="7" width="13" style="54" customWidth="1"/>
    <col min="8" max="8" width="13.77734375" style="54" bestFit="1" customWidth="1"/>
    <col min="9" max="10" width="13" style="54" customWidth="1"/>
    <col min="11" max="11" width="13.77734375" style="54" bestFit="1" customWidth="1"/>
    <col min="12" max="13" width="13" style="54" customWidth="1"/>
    <col min="14" max="14" width="12.109375" style="54" bestFit="1" customWidth="1"/>
    <col min="15" max="16384" width="8.88671875" style="54"/>
  </cols>
  <sheetData>
    <row r="1" spans="1:15" x14ac:dyDescent="0.3">
      <c r="A1" s="53" t="s">
        <v>67</v>
      </c>
    </row>
    <row r="3" spans="1:15" ht="40.200000000000003" x14ac:dyDescent="0.3">
      <c r="A3" s="55" t="s">
        <v>1</v>
      </c>
      <c r="B3" s="56" t="s">
        <v>61</v>
      </c>
      <c r="C3" s="57" t="s">
        <v>48</v>
      </c>
      <c r="D3" s="57" t="s">
        <v>49</v>
      </c>
      <c r="E3" s="57" t="s">
        <v>50</v>
      </c>
      <c r="F3" s="57" t="s">
        <v>34</v>
      </c>
      <c r="G3" s="57" t="s">
        <v>35</v>
      </c>
      <c r="H3" s="57" t="s">
        <v>0</v>
      </c>
      <c r="I3" s="57" t="s">
        <v>36</v>
      </c>
      <c r="J3" s="57" t="s">
        <v>37</v>
      </c>
      <c r="K3" s="57" t="s">
        <v>38</v>
      </c>
      <c r="L3" s="57" t="s">
        <v>33</v>
      </c>
      <c r="M3" s="57" t="s">
        <v>52</v>
      </c>
      <c r="N3" s="57" t="s">
        <v>53</v>
      </c>
      <c r="O3" s="58" t="s">
        <v>51</v>
      </c>
    </row>
    <row r="4" spans="1:15" x14ac:dyDescent="0.3">
      <c r="A4" s="43">
        <v>3537</v>
      </c>
      <c r="B4" s="44" t="s">
        <v>3</v>
      </c>
      <c r="C4" s="45">
        <v>1733</v>
      </c>
      <c r="D4" s="45">
        <v>140</v>
      </c>
      <c r="E4" s="45">
        <v>1873</v>
      </c>
      <c r="F4" s="46">
        <v>95344059</v>
      </c>
      <c r="G4" s="46">
        <v>23049797</v>
      </c>
      <c r="H4" s="46">
        <v>72294262</v>
      </c>
      <c r="I4" s="46">
        <v>3138723</v>
      </c>
      <c r="J4" s="46">
        <v>216795</v>
      </c>
      <c r="K4" s="46">
        <v>68938744</v>
      </c>
      <c r="L4" s="46">
        <v>6508313</v>
      </c>
      <c r="M4" s="46">
        <v>938959</v>
      </c>
      <c r="N4" s="46">
        <f>SUM(L4:M4)</f>
        <v>7447272</v>
      </c>
      <c r="O4" s="62">
        <f>N4/$N$46</f>
        <v>3.6190260227206131E-2</v>
      </c>
    </row>
    <row r="5" spans="1:15" x14ac:dyDescent="0.3">
      <c r="A5" s="65">
        <v>14771</v>
      </c>
      <c r="B5" s="59" t="s">
        <v>71</v>
      </c>
      <c r="C5" s="60"/>
      <c r="D5" s="60">
        <v>0</v>
      </c>
      <c r="E5" s="60">
        <v>0</v>
      </c>
      <c r="F5" s="61">
        <v>0</v>
      </c>
      <c r="G5" s="61">
        <v>0</v>
      </c>
      <c r="H5" s="61">
        <v>0</v>
      </c>
      <c r="I5" s="61">
        <v>0</v>
      </c>
      <c r="J5" s="61">
        <v>0</v>
      </c>
      <c r="K5" s="61">
        <v>0</v>
      </c>
      <c r="L5" s="61">
        <v>0</v>
      </c>
      <c r="M5" s="61">
        <v>0</v>
      </c>
      <c r="N5" s="61">
        <f t="shared" ref="N5" si="0">SUM(L5:M5)</f>
        <v>0</v>
      </c>
      <c r="O5" s="63">
        <f t="shared" ref="O5" si="1">N5/$N$46</f>
        <v>0</v>
      </c>
    </row>
    <row r="6" spans="1:15" x14ac:dyDescent="0.3">
      <c r="A6" s="65">
        <v>3543</v>
      </c>
      <c r="B6" s="59" t="s">
        <v>4</v>
      </c>
      <c r="C6" s="60">
        <v>788</v>
      </c>
      <c r="D6" s="60">
        <v>24</v>
      </c>
      <c r="E6" s="60">
        <v>812</v>
      </c>
      <c r="F6" s="61">
        <v>44430773</v>
      </c>
      <c r="G6" s="61">
        <v>8409492</v>
      </c>
      <c r="H6" s="61">
        <v>36021281</v>
      </c>
      <c r="I6" s="61">
        <v>1967702</v>
      </c>
      <c r="J6" s="61">
        <v>439641</v>
      </c>
      <c r="K6" s="61">
        <v>33613938</v>
      </c>
      <c r="L6" s="61">
        <v>2825718</v>
      </c>
      <c r="M6" s="61">
        <v>591162</v>
      </c>
      <c r="N6" s="61">
        <f t="shared" ref="N6:N45" si="2">SUM(L6:M6)</f>
        <v>3416880</v>
      </c>
      <c r="O6" s="63">
        <f t="shared" ref="O6:O46" si="3">N6/$N$46</f>
        <v>1.6604439365869285E-2</v>
      </c>
    </row>
    <row r="7" spans="1:15" x14ac:dyDescent="0.3">
      <c r="A7" s="65">
        <v>3545</v>
      </c>
      <c r="B7" s="59" t="s">
        <v>5</v>
      </c>
      <c r="C7" s="60">
        <v>5100</v>
      </c>
      <c r="D7" s="60">
        <v>1199</v>
      </c>
      <c r="E7" s="60">
        <v>6299</v>
      </c>
      <c r="F7" s="61">
        <v>411479945</v>
      </c>
      <c r="G7" s="61">
        <v>88789125</v>
      </c>
      <c r="H7" s="61">
        <v>322690820</v>
      </c>
      <c r="I7" s="61">
        <v>8006521</v>
      </c>
      <c r="J7" s="61">
        <v>9719180</v>
      </c>
      <c r="K7" s="61">
        <v>304965119</v>
      </c>
      <c r="L7" s="61">
        <v>21886680</v>
      </c>
      <c r="M7" s="61">
        <v>2687741</v>
      </c>
      <c r="N7" s="61">
        <f t="shared" si="2"/>
        <v>24574421</v>
      </c>
      <c r="O7" s="63">
        <f t="shared" si="3"/>
        <v>0.11942019721086046</v>
      </c>
    </row>
    <row r="8" spans="1:15" x14ac:dyDescent="0.3">
      <c r="A8" s="65">
        <v>3557</v>
      </c>
      <c r="B8" s="59" t="s">
        <v>62</v>
      </c>
      <c r="C8" s="60">
        <v>978</v>
      </c>
      <c r="D8" s="60">
        <v>429</v>
      </c>
      <c r="E8" s="60">
        <v>1407</v>
      </c>
      <c r="F8" s="61">
        <v>49243056</v>
      </c>
      <c r="G8" s="61">
        <v>11219365</v>
      </c>
      <c r="H8" s="61">
        <v>38023691</v>
      </c>
      <c r="I8" s="61">
        <v>2420270</v>
      </c>
      <c r="J8" s="61">
        <v>9780</v>
      </c>
      <c r="K8" s="61">
        <v>35593641</v>
      </c>
      <c r="L8" s="61">
        <v>4705307</v>
      </c>
      <c r="M8" s="61">
        <v>762020</v>
      </c>
      <c r="N8" s="61">
        <f t="shared" si="2"/>
        <v>5467327</v>
      </c>
      <c r="O8" s="63">
        <f t="shared" si="3"/>
        <v>2.656865317625437E-2</v>
      </c>
    </row>
    <row r="9" spans="1:15" x14ac:dyDescent="0.3">
      <c r="A9" s="65">
        <v>41218</v>
      </c>
      <c r="B9" s="59" t="s">
        <v>69</v>
      </c>
      <c r="C9" s="72" t="s">
        <v>82</v>
      </c>
      <c r="D9" s="72" t="s">
        <v>81</v>
      </c>
      <c r="E9" s="60">
        <v>31</v>
      </c>
      <c r="F9" s="61">
        <v>674713</v>
      </c>
      <c r="G9" s="61">
        <v>149132</v>
      </c>
      <c r="H9" s="61">
        <v>525581</v>
      </c>
      <c r="I9" s="61">
        <v>78913</v>
      </c>
      <c r="J9" s="61">
        <v>8900</v>
      </c>
      <c r="K9" s="61">
        <v>437768</v>
      </c>
      <c r="L9" s="61">
        <v>103753</v>
      </c>
      <c r="M9" s="61">
        <v>19458</v>
      </c>
      <c r="N9" s="61">
        <f t="shared" si="2"/>
        <v>123211</v>
      </c>
      <c r="O9" s="63">
        <f t="shared" si="3"/>
        <v>5.9874785731665165E-4</v>
      </c>
    </row>
    <row r="10" spans="1:15" x14ac:dyDescent="0.3">
      <c r="A10" s="65">
        <v>3560</v>
      </c>
      <c r="B10" s="59" t="s">
        <v>7</v>
      </c>
      <c r="C10" s="60">
        <v>1134</v>
      </c>
      <c r="D10" s="60">
        <v>237</v>
      </c>
      <c r="E10" s="60">
        <v>1371</v>
      </c>
      <c r="F10" s="61">
        <v>58039127</v>
      </c>
      <c r="G10" s="61">
        <v>14540899</v>
      </c>
      <c r="H10" s="61">
        <v>43498228</v>
      </c>
      <c r="I10" s="61">
        <v>2043913</v>
      </c>
      <c r="J10" s="61">
        <v>1612821</v>
      </c>
      <c r="K10" s="61">
        <v>39841494</v>
      </c>
      <c r="L10" s="61">
        <v>4742664</v>
      </c>
      <c r="M10" s="61">
        <v>669867</v>
      </c>
      <c r="N10" s="61">
        <f t="shared" si="2"/>
        <v>5412531</v>
      </c>
      <c r="O10" s="63">
        <f t="shared" si="3"/>
        <v>2.6302370234069634E-2</v>
      </c>
    </row>
    <row r="11" spans="1:15" x14ac:dyDescent="0.3">
      <c r="A11" s="65">
        <v>3564</v>
      </c>
      <c r="B11" s="59" t="s">
        <v>8</v>
      </c>
      <c r="C11" s="60">
        <v>854</v>
      </c>
      <c r="D11" s="60">
        <v>51</v>
      </c>
      <c r="E11" s="60">
        <v>905</v>
      </c>
      <c r="F11" s="61">
        <v>30672828</v>
      </c>
      <c r="G11" s="61">
        <v>6462180</v>
      </c>
      <c r="H11" s="61">
        <v>24210648</v>
      </c>
      <c r="I11" s="61">
        <v>2224675</v>
      </c>
      <c r="J11" s="61">
        <v>543908</v>
      </c>
      <c r="K11" s="61">
        <v>21442065</v>
      </c>
      <c r="L11" s="61">
        <v>3121540</v>
      </c>
      <c r="M11" s="61">
        <v>703930</v>
      </c>
      <c r="N11" s="61">
        <f t="shared" si="2"/>
        <v>3825470</v>
      </c>
      <c r="O11" s="63">
        <f t="shared" si="3"/>
        <v>1.8589995744934553E-2</v>
      </c>
    </row>
    <row r="12" spans="1:15" x14ac:dyDescent="0.3">
      <c r="A12" s="65">
        <v>3571</v>
      </c>
      <c r="B12" s="59" t="s">
        <v>9</v>
      </c>
      <c r="C12" s="60">
        <v>1231</v>
      </c>
      <c r="D12" s="60">
        <v>227</v>
      </c>
      <c r="E12" s="60">
        <v>1458</v>
      </c>
      <c r="F12" s="61">
        <v>61039797</v>
      </c>
      <c r="G12" s="61">
        <v>11792984</v>
      </c>
      <c r="H12" s="61">
        <v>49246813</v>
      </c>
      <c r="I12" s="61">
        <v>2998191</v>
      </c>
      <c r="J12" s="61">
        <v>665902</v>
      </c>
      <c r="K12" s="61">
        <v>45582720</v>
      </c>
      <c r="L12" s="61">
        <v>5017220</v>
      </c>
      <c r="M12" s="61">
        <v>888492</v>
      </c>
      <c r="N12" s="61">
        <f t="shared" si="2"/>
        <v>5905712</v>
      </c>
      <c r="O12" s="63">
        <f t="shared" si="3"/>
        <v>2.8698999325784527E-2</v>
      </c>
    </row>
    <row r="13" spans="1:15" x14ac:dyDescent="0.3">
      <c r="A13" s="65">
        <v>3576</v>
      </c>
      <c r="B13" s="59" t="s">
        <v>10</v>
      </c>
      <c r="C13" s="60">
        <v>1690</v>
      </c>
      <c r="D13" s="60">
        <v>337</v>
      </c>
      <c r="E13" s="60">
        <v>2027</v>
      </c>
      <c r="F13" s="61">
        <v>81084344</v>
      </c>
      <c r="G13" s="61">
        <v>11897006</v>
      </c>
      <c r="H13" s="61">
        <v>69187338</v>
      </c>
      <c r="I13" s="61">
        <v>5364702</v>
      </c>
      <c r="J13" s="61">
        <v>497808</v>
      </c>
      <c r="K13" s="61">
        <v>63324828</v>
      </c>
      <c r="L13" s="61">
        <v>6919663</v>
      </c>
      <c r="M13" s="61">
        <v>1605669</v>
      </c>
      <c r="N13" s="61">
        <f t="shared" si="2"/>
        <v>8525332</v>
      </c>
      <c r="O13" s="63">
        <f t="shared" si="3"/>
        <v>4.1429127820674164E-2</v>
      </c>
    </row>
    <row r="14" spans="1:15" x14ac:dyDescent="0.3">
      <c r="A14" s="65">
        <v>3575</v>
      </c>
      <c r="B14" s="59" t="s">
        <v>11</v>
      </c>
      <c r="C14" s="60">
        <v>592</v>
      </c>
      <c r="D14" s="60">
        <v>10</v>
      </c>
      <c r="E14" s="60">
        <v>602</v>
      </c>
      <c r="F14" s="61">
        <v>23278495</v>
      </c>
      <c r="G14" s="61">
        <v>5215877</v>
      </c>
      <c r="H14" s="61">
        <v>18062618</v>
      </c>
      <c r="I14" s="61">
        <v>1325899</v>
      </c>
      <c r="J14" s="61">
        <v>256713</v>
      </c>
      <c r="K14" s="61">
        <v>16480006</v>
      </c>
      <c r="L14" s="61">
        <v>2078496</v>
      </c>
      <c r="M14" s="61">
        <v>430130</v>
      </c>
      <c r="N14" s="61">
        <f t="shared" si="2"/>
        <v>2508626</v>
      </c>
      <c r="O14" s="63">
        <f t="shared" si="3"/>
        <v>1.2190749545972702E-2</v>
      </c>
    </row>
    <row r="15" spans="1:15" x14ac:dyDescent="0.3">
      <c r="A15" s="65">
        <v>3577</v>
      </c>
      <c r="B15" s="59" t="s">
        <v>39</v>
      </c>
      <c r="C15" s="60">
        <v>496</v>
      </c>
      <c r="D15" s="60">
        <v>0</v>
      </c>
      <c r="E15" s="60">
        <v>496</v>
      </c>
      <c r="F15" s="61">
        <v>14406003</v>
      </c>
      <c r="G15" s="61">
        <v>1309817</v>
      </c>
      <c r="H15" s="61">
        <v>13096186</v>
      </c>
      <c r="I15" s="61">
        <v>1628057</v>
      </c>
      <c r="J15" s="61">
        <v>40241</v>
      </c>
      <c r="K15" s="61">
        <v>11427888</v>
      </c>
      <c r="L15" s="61">
        <v>1710112</v>
      </c>
      <c r="M15" s="61">
        <v>552232</v>
      </c>
      <c r="N15" s="61">
        <f t="shared" si="2"/>
        <v>2262344</v>
      </c>
      <c r="O15" s="63">
        <f t="shared" si="3"/>
        <v>1.0993934165887648E-2</v>
      </c>
    </row>
    <row r="16" spans="1:15" x14ac:dyDescent="0.3">
      <c r="A16" s="65">
        <v>3579</v>
      </c>
      <c r="B16" s="59" t="s">
        <v>12</v>
      </c>
      <c r="C16" s="60">
        <v>203</v>
      </c>
      <c r="D16" s="60">
        <v>0</v>
      </c>
      <c r="E16" s="60">
        <v>203</v>
      </c>
      <c r="F16" s="61">
        <v>3439729</v>
      </c>
      <c r="G16" s="61">
        <v>391591</v>
      </c>
      <c r="H16" s="61">
        <v>3048138</v>
      </c>
      <c r="I16" s="61">
        <v>763752</v>
      </c>
      <c r="J16" s="61">
        <v>84673</v>
      </c>
      <c r="K16" s="61">
        <v>2199713</v>
      </c>
      <c r="L16" s="61">
        <v>705788</v>
      </c>
      <c r="M16" s="61">
        <v>138586</v>
      </c>
      <c r="N16" s="61">
        <f t="shared" si="2"/>
        <v>844374</v>
      </c>
      <c r="O16" s="63">
        <f t="shared" si="3"/>
        <v>4.1032628845954532E-3</v>
      </c>
    </row>
    <row r="17" spans="1:15" x14ac:dyDescent="0.3">
      <c r="A17" s="65">
        <v>3637</v>
      </c>
      <c r="B17" s="59" t="s">
        <v>72</v>
      </c>
      <c r="C17" s="60">
        <v>519</v>
      </c>
      <c r="D17" s="60">
        <v>0</v>
      </c>
      <c r="E17" s="60">
        <v>519</v>
      </c>
      <c r="F17" s="61">
        <v>10829550</v>
      </c>
      <c r="G17" s="61">
        <v>555720</v>
      </c>
      <c r="H17" s="61">
        <v>10273830</v>
      </c>
      <c r="I17" s="61">
        <v>2327193</v>
      </c>
      <c r="J17" s="61">
        <v>97511</v>
      </c>
      <c r="K17" s="61">
        <v>7849126</v>
      </c>
      <c r="L17" s="61">
        <v>1747091</v>
      </c>
      <c r="M17" s="61">
        <v>727873</v>
      </c>
      <c r="N17" s="61">
        <f t="shared" si="2"/>
        <v>2474964</v>
      </c>
      <c r="O17" s="63">
        <f t="shared" si="3"/>
        <v>1.202716796337867E-2</v>
      </c>
    </row>
    <row r="18" spans="1:15" x14ac:dyDescent="0.3">
      <c r="A18" s="65">
        <v>3584</v>
      </c>
      <c r="B18" s="59" t="s">
        <v>65</v>
      </c>
      <c r="C18" s="60">
        <v>437</v>
      </c>
      <c r="D18" s="60">
        <v>0</v>
      </c>
      <c r="E18" s="60">
        <v>437</v>
      </c>
      <c r="F18" s="61">
        <v>18979160</v>
      </c>
      <c r="G18" s="61">
        <v>2250011</v>
      </c>
      <c r="H18" s="61">
        <v>16729149</v>
      </c>
      <c r="I18" s="61">
        <v>1207258</v>
      </c>
      <c r="J18" s="61">
        <v>334509</v>
      </c>
      <c r="K18" s="61">
        <v>15187382</v>
      </c>
      <c r="L18" s="61">
        <v>1527519</v>
      </c>
      <c r="M18" s="61">
        <v>349800</v>
      </c>
      <c r="N18" s="61">
        <f t="shared" si="2"/>
        <v>1877319</v>
      </c>
      <c r="O18" s="63">
        <f t="shared" si="3"/>
        <v>9.122892669890182E-3</v>
      </c>
    </row>
    <row r="19" spans="1:15" x14ac:dyDescent="0.3">
      <c r="A19" s="65">
        <v>3586</v>
      </c>
      <c r="B19" s="59" t="s">
        <v>15</v>
      </c>
      <c r="C19" s="60">
        <v>624</v>
      </c>
      <c r="D19" s="60">
        <v>114</v>
      </c>
      <c r="E19" s="60">
        <v>738</v>
      </c>
      <c r="F19" s="61">
        <v>24183953</v>
      </c>
      <c r="G19" s="61">
        <v>6098200</v>
      </c>
      <c r="H19" s="61">
        <v>18085753</v>
      </c>
      <c r="I19" s="61">
        <v>1387388</v>
      </c>
      <c r="J19" s="61">
        <v>472462</v>
      </c>
      <c r="K19" s="61">
        <v>16225903</v>
      </c>
      <c r="L19" s="61">
        <v>2411682</v>
      </c>
      <c r="M19" s="61">
        <v>412633</v>
      </c>
      <c r="N19" s="61">
        <f t="shared" si="2"/>
        <v>2824315</v>
      </c>
      <c r="O19" s="63">
        <f t="shared" si="3"/>
        <v>1.3724850497417267E-2</v>
      </c>
    </row>
    <row r="20" spans="1:15" x14ac:dyDescent="0.3">
      <c r="A20" s="65">
        <v>3591</v>
      </c>
      <c r="B20" s="59" t="s">
        <v>16</v>
      </c>
      <c r="C20" s="72" t="s">
        <v>82</v>
      </c>
      <c r="D20" s="72" t="s">
        <v>81</v>
      </c>
      <c r="E20" s="60">
        <v>861</v>
      </c>
      <c r="F20" s="61">
        <v>31532948</v>
      </c>
      <c r="G20" s="61">
        <v>5379538.4099999992</v>
      </c>
      <c r="H20" s="61">
        <v>26153409.590000007</v>
      </c>
      <c r="I20" s="61">
        <v>2780367</v>
      </c>
      <c r="J20" s="61">
        <v>424228</v>
      </c>
      <c r="K20" s="61">
        <v>22948814.590000011</v>
      </c>
      <c r="L20" s="61">
        <v>2989291.26</v>
      </c>
      <c r="M20" s="61">
        <v>862257</v>
      </c>
      <c r="N20" s="61">
        <f t="shared" si="2"/>
        <v>3851548.26</v>
      </c>
      <c r="O20" s="63">
        <f t="shared" si="3"/>
        <v>1.8716723896621875E-2</v>
      </c>
    </row>
    <row r="21" spans="1:15" x14ac:dyDescent="0.3">
      <c r="A21" s="65">
        <v>3598</v>
      </c>
      <c r="B21" s="59" t="s">
        <v>40</v>
      </c>
      <c r="C21" s="60">
        <v>180</v>
      </c>
      <c r="D21" s="60">
        <v>182</v>
      </c>
      <c r="E21" s="60">
        <v>362</v>
      </c>
      <c r="F21" s="61">
        <v>9065496.4399999771</v>
      </c>
      <c r="G21" s="61">
        <v>1132356.8899999999</v>
      </c>
      <c r="H21" s="61">
        <v>7933139.5499999886</v>
      </c>
      <c r="I21" s="61">
        <v>529092</v>
      </c>
      <c r="J21" s="61">
        <v>57556</v>
      </c>
      <c r="K21" s="61">
        <v>7346491.5499999896</v>
      </c>
      <c r="L21" s="61">
        <v>1232543.93</v>
      </c>
      <c r="M21" s="61">
        <v>222123</v>
      </c>
      <c r="N21" s="61">
        <f t="shared" si="2"/>
        <v>1454666.93</v>
      </c>
      <c r="O21" s="63">
        <f t="shared" si="3"/>
        <v>7.0690012048184956E-3</v>
      </c>
    </row>
    <row r="22" spans="1:15" x14ac:dyDescent="0.3">
      <c r="A22" s="65">
        <v>23053</v>
      </c>
      <c r="B22" s="59" t="s">
        <v>47</v>
      </c>
      <c r="C22" s="60">
        <v>337</v>
      </c>
      <c r="D22" s="60">
        <v>893</v>
      </c>
      <c r="E22" s="60">
        <v>1230</v>
      </c>
      <c r="F22" s="61">
        <v>179624086</v>
      </c>
      <c r="G22" s="61">
        <v>5328847</v>
      </c>
      <c r="H22" s="61">
        <v>174295239</v>
      </c>
      <c r="I22" s="61">
        <v>1058411</v>
      </c>
      <c r="J22" s="61">
        <v>522729</v>
      </c>
      <c r="K22" s="61">
        <v>172714099</v>
      </c>
      <c r="L22" s="61">
        <v>4171368</v>
      </c>
      <c r="M22" s="61">
        <v>549220</v>
      </c>
      <c r="N22" s="61">
        <f t="shared" si="2"/>
        <v>4720588</v>
      </c>
      <c r="O22" s="63">
        <f t="shared" si="3"/>
        <v>2.2939850746075414E-2</v>
      </c>
    </row>
    <row r="23" spans="1:15" x14ac:dyDescent="0.3">
      <c r="A23" s="65">
        <v>3602</v>
      </c>
      <c r="B23" s="59" t="s">
        <v>17</v>
      </c>
      <c r="C23" s="60">
        <v>287</v>
      </c>
      <c r="D23" s="60">
        <v>0</v>
      </c>
      <c r="E23" s="60">
        <v>287</v>
      </c>
      <c r="F23" s="61">
        <v>5740927</v>
      </c>
      <c r="G23" s="61">
        <v>483956</v>
      </c>
      <c r="H23" s="61">
        <v>5256971</v>
      </c>
      <c r="I23" s="61">
        <v>1119276</v>
      </c>
      <c r="J23" s="61">
        <v>0</v>
      </c>
      <c r="K23" s="61">
        <v>4137695</v>
      </c>
      <c r="L23" s="61">
        <v>940762</v>
      </c>
      <c r="M23" s="61">
        <v>291019</v>
      </c>
      <c r="N23" s="61">
        <f t="shared" si="2"/>
        <v>1231781</v>
      </c>
      <c r="O23" s="63">
        <f t="shared" si="3"/>
        <v>5.9858797869781306E-3</v>
      </c>
    </row>
    <row r="24" spans="1:15" x14ac:dyDescent="0.3">
      <c r="A24" s="65">
        <v>3604</v>
      </c>
      <c r="B24" s="59" t="s">
        <v>18</v>
      </c>
      <c r="C24" s="60">
        <v>1731</v>
      </c>
      <c r="D24" s="60">
        <v>484</v>
      </c>
      <c r="E24" s="60">
        <v>2215</v>
      </c>
      <c r="F24" s="61">
        <v>152015870</v>
      </c>
      <c r="G24" s="61">
        <v>38503553</v>
      </c>
      <c r="H24" s="61">
        <v>113512317</v>
      </c>
      <c r="I24" s="61">
        <v>3072693</v>
      </c>
      <c r="J24" s="61">
        <v>1310356</v>
      </c>
      <c r="K24" s="61">
        <v>109129268</v>
      </c>
      <c r="L24" s="61">
        <v>7697494</v>
      </c>
      <c r="M24" s="61">
        <v>841092</v>
      </c>
      <c r="N24" s="61">
        <f t="shared" si="2"/>
        <v>8538586</v>
      </c>
      <c r="O24" s="63">
        <f t="shared" si="3"/>
        <v>4.1493536064263412E-2</v>
      </c>
    </row>
    <row r="25" spans="1:15" x14ac:dyDescent="0.3">
      <c r="A25" s="65">
        <v>3610</v>
      </c>
      <c r="B25" s="59" t="s">
        <v>19</v>
      </c>
      <c r="C25" s="60">
        <v>501</v>
      </c>
      <c r="D25" s="60">
        <v>34</v>
      </c>
      <c r="E25" s="60">
        <v>535</v>
      </c>
      <c r="F25" s="61">
        <v>22279328</v>
      </c>
      <c r="G25" s="61">
        <v>4767611</v>
      </c>
      <c r="H25" s="61">
        <v>17511717</v>
      </c>
      <c r="I25" s="61">
        <v>1308805</v>
      </c>
      <c r="J25" s="61">
        <v>275392</v>
      </c>
      <c r="K25" s="61">
        <v>15927520</v>
      </c>
      <c r="L25" s="61">
        <v>1853348</v>
      </c>
      <c r="M25" s="61">
        <v>368098</v>
      </c>
      <c r="N25" s="61">
        <f t="shared" si="2"/>
        <v>2221446</v>
      </c>
      <c r="O25" s="63">
        <f t="shared" si="3"/>
        <v>1.0795189006214108E-2</v>
      </c>
    </row>
    <row r="26" spans="1:15" x14ac:dyDescent="0.3">
      <c r="A26" s="65">
        <v>4977</v>
      </c>
      <c r="B26" s="59" t="s">
        <v>63</v>
      </c>
      <c r="C26" s="60">
        <v>0</v>
      </c>
      <c r="D26" s="60">
        <v>763</v>
      </c>
      <c r="E26" s="60">
        <v>763</v>
      </c>
      <c r="F26" s="61">
        <v>42811774</v>
      </c>
      <c r="G26" s="61">
        <v>4390105</v>
      </c>
      <c r="H26" s="61">
        <v>38421669</v>
      </c>
      <c r="I26" s="61">
        <v>0</v>
      </c>
      <c r="J26" s="61">
        <v>91145</v>
      </c>
      <c r="K26" s="61">
        <v>38330524</v>
      </c>
      <c r="L26" s="61">
        <v>2664444</v>
      </c>
      <c r="M26" s="61">
        <v>0</v>
      </c>
      <c r="N26" s="61">
        <f t="shared" si="2"/>
        <v>2664444</v>
      </c>
      <c r="O26" s="63">
        <f t="shared" si="3"/>
        <v>1.2947952179109077E-2</v>
      </c>
    </row>
    <row r="27" spans="1:15" x14ac:dyDescent="0.3">
      <c r="A27" s="65">
        <v>3613</v>
      </c>
      <c r="B27" s="59" t="s">
        <v>41</v>
      </c>
      <c r="C27" s="60">
        <v>1147</v>
      </c>
      <c r="D27" s="60">
        <v>977</v>
      </c>
      <c r="E27" s="60">
        <v>2124</v>
      </c>
      <c r="F27" s="61">
        <v>157079817</v>
      </c>
      <c r="G27" s="61">
        <v>29048477</v>
      </c>
      <c r="H27" s="61">
        <v>128031340</v>
      </c>
      <c r="I27" s="61">
        <v>2095595</v>
      </c>
      <c r="J27" s="61">
        <v>861003</v>
      </c>
      <c r="K27" s="61">
        <v>125074742</v>
      </c>
      <c r="L27" s="61">
        <v>7371634</v>
      </c>
      <c r="M27" s="61">
        <v>641883</v>
      </c>
      <c r="N27" s="61">
        <f t="shared" si="2"/>
        <v>8013517</v>
      </c>
      <c r="O27" s="63">
        <f t="shared" si="3"/>
        <v>3.8941946200587302E-2</v>
      </c>
    </row>
    <row r="28" spans="1:15" x14ac:dyDescent="0.3">
      <c r="A28" s="65">
        <v>3619</v>
      </c>
      <c r="B28" s="59" t="s">
        <v>42</v>
      </c>
      <c r="C28" s="60">
        <v>332</v>
      </c>
      <c r="D28" s="60">
        <v>0</v>
      </c>
      <c r="E28" s="60">
        <v>332</v>
      </c>
      <c r="F28" s="61">
        <v>10520320</v>
      </c>
      <c r="G28" s="61">
        <v>1579484</v>
      </c>
      <c r="H28" s="61">
        <v>8940836</v>
      </c>
      <c r="I28" s="61">
        <v>1098428</v>
      </c>
      <c r="J28" s="61">
        <v>22100</v>
      </c>
      <c r="K28" s="61">
        <v>7820308</v>
      </c>
      <c r="L28" s="61">
        <v>1149389</v>
      </c>
      <c r="M28" s="61">
        <v>368865</v>
      </c>
      <c r="N28" s="61">
        <f t="shared" si="2"/>
        <v>1518254</v>
      </c>
      <c r="O28" s="63">
        <f t="shared" si="3"/>
        <v>7.3780046372680652E-3</v>
      </c>
    </row>
    <row r="29" spans="1:15" x14ac:dyDescent="0.3">
      <c r="A29" s="65">
        <v>3616</v>
      </c>
      <c r="B29" s="59" t="s">
        <v>43</v>
      </c>
      <c r="C29" s="60">
        <v>485</v>
      </c>
      <c r="D29" s="60">
        <v>32</v>
      </c>
      <c r="E29" s="60">
        <v>517</v>
      </c>
      <c r="F29" s="61">
        <v>17358888</v>
      </c>
      <c r="G29" s="61">
        <v>3024348</v>
      </c>
      <c r="H29" s="61">
        <v>14334540</v>
      </c>
      <c r="I29" s="61">
        <v>1455035</v>
      </c>
      <c r="J29" s="61">
        <v>217063</v>
      </c>
      <c r="K29" s="61">
        <v>12662442</v>
      </c>
      <c r="L29" s="61">
        <v>1770401</v>
      </c>
      <c r="M29" s="61">
        <v>405304</v>
      </c>
      <c r="N29" s="61">
        <f t="shared" si="2"/>
        <v>2175705</v>
      </c>
      <c r="O29" s="63">
        <f t="shared" si="3"/>
        <v>1.0572909130703636E-2</v>
      </c>
    </row>
    <row r="30" spans="1:15" x14ac:dyDescent="0.3">
      <c r="A30" s="65">
        <v>3618</v>
      </c>
      <c r="B30" s="59" t="s">
        <v>44</v>
      </c>
      <c r="C30" s="60">
        <v>59</v>
      </c>
      <c r="D30" s="60">
        <v>0</v>
      </c>
      <c r="E30" s="60">
        <v>59</v>
      </c>
      <c r="F30" s="61">
        <v>1041350</v>
      </c>
      <c r="G30" s="61">
        <v>39070</v>
      </c>
      <c r="H30" s="61">
        <v>1002280</v>
      </c>
      <c r="I30" s="61">
        <v>289615</v>
      </c>
      <c r="J30" s="61">
        <v>0</v>
      </c>
      <c r="K30" s="61">
        <v>712665</v>
      </c>
      <c r="L30" s="61">
        <v>206323</v>
      </c>
      <c r="M30" s="61">
        <v>77659</v>
      </c>
      <c r="N30" s="61">
        <f t="shared" si="2"/>
        <v>283982</v>
      </c>
      <c r="O30" s="63">
        <f t="shared" si="3"/>
        <v>1.3800197548635865E-3</v>
      </c>
    </row>
    <row r="31" spans="1:15" x14ac:dyDescent="0.3">
      <c r="A31" s="65">
        <v>3620</v>
      </c>
      <c r="B31" s="59" t="s">
        <v>21</v>
      </c>
      <c r="C31" s="60">
        <v>720</v>
      </c>
      <c r="D31" s="60">
        <v>0</v>
      </c>
      <c r="E31" s="60">
        <v>720</v>
      </c>
      <c r="F31" s="61">
        <v>42156590</v>
      </c>
      <c r="G31" s="61">
        <v>11812642</v>
      </c>
      <c r="H31" s="61">
        <v>30343948</v>
      </c>
      <c r="I31" s="61">
        <v>1249846</v>
      </c>
      <c r="J31" s="61">
        <v>703047</v>
      </c>
      <c r="K31" s="61">
        <v>28391055</v>
      </c>
      <c r="L31" s="61">
        <v>2497291</v>
      </c>
      <c r="M31" s="61">
        <v>367290</v>
      </c>
      <c r="N31" s="61">
        <f t="shared" si="2"/>
        <v>2864581</v>
      </c>
      <c r="O31" s="63">
        <f t="shared" si="3"/>
        <v>1.3920524432558709E-2</v>
      </c>
    </row>
    <row r="32" spans="1:15" x14ac:dyDescent="0.3">
      <c r="A32" s="65">
        <v>3621</v>
      </c>
      <c r="B32" s="59" t="s">
        <v>22</v>
      </c>
      <c r="C32" s="60">
        <v>1704</v>
      </c>
      <c r="D32" s="60">
        <v>316</v>
      </c>
      <c r="E32" s="60">
        <v>2020</v>
      </c>
      <c r="F32" s="61">
        <v>117105990</v>
      </c>
      <c r="G32" s="61">
        <v>18332928</v>
      </c>
      <c r="H32" s="61">
        <v>98773062</v>
      </c>
      <c r="I32" s="61">
        <v>4527998</v>
      </c>
      <c r="J32" s="61">
        <v>434219</v>
      </c>
      <c r="K32" s="61">
        <v>93810845</v>
      </c>
      <c r="L32" s="61">
        <v>7045607</v>
      </c>
      <c r="M32" s="61">
        <v>1348479</v>
      </c>
      <c r="N32" s="61">
        <f t="shared" si="2"/>
        <v>8394086</v>
      </c>
      <c r="O32" s="63">
        <f t="shared" si="3"/>
        <v>4.0791333619820493E-2</v>
      </c>
    </row>
    <row r="33" spans="1:15" x14ac:dyDescent="0.3">
      <c r="A33" s="65">
        <v>3623</v>
      </c>
      <c r="B33" s="59" t="s">
        <v>56</v>
      </c>
      <c r="C33" s="60">
        <v>1479</v>
      </c>
      <c r="D33" s="60">
        <v>768</v>
      </c>
      <c r="E33" s="60">
        <v>2247</v>
      </c>
      <c r="F33" s="61">
        <v>109288633</v>
      </c>
      <c r="G33" s="61">
        <v>14838983</v>
      </c>
      <c r="H33" s="61">
        <v>94449650</v>
      </c>
      <c r="I33" s="61">
        <v>4303455</v>
      </c>
      <c r="J33" s="61">
        <v>491449</v>
      </c>
      <c r="K33" s="61">
        <v>89654746</v>
      </c>
      <c r="L33" s="61">
        <v>7817687</v>
      </c>
      <c r="M33" s="61">
        <v>1353124</v>
      </c>
      <c r="N33" s="61">
        <f t="shared" si="2"/>
        <v>9170811</v>
      </c>
      <c r="O33" s="63">
        <f t="shared" si="3"/>
        <v>4.4565853991169455E-2</v>
      </c>
    </row>
    <row r="34" spans="1:15" x14ac:dyDescent="0.3">
      <c r="A34" s="65">
        <v>3635</v>
      </c>
      <c r="B34" s="59" t="s">
        <v>23</v>
      </c>
      <c r="C34" s="60">
        <v>0</v>
      </c>
      <c r="D34" s="60">
        <v>142</v>
      </c>
      <c r="E34" s="60">
        <v>142</v>
      </c>
      <c r="F34" s="61">
        <v>3022612</v>
      </c>
      <c r="G34" s="61">
        <v>319681</v>
      </c>
      <c r="H34" s="61">
        <v>2702931</v>
      </c>
      <c r="I34" s="61">
        <v>0</v>
      </c>
      <c r="J34" s="61">
        <v>0</v>
      </c>
      <c r="K34" s="61">
        <v>2702931</v>
      </c>
      <c r="L34" s="61">
        <v>474550</v>
      </c>
      <c r="M34" s="61">
        <v>0</v>
      </c>
      <c r="N34" s="61">
        <f t="shared" si="2"/>
        <v>474550</v>
      </c>
      <c r="O34" s="63">
        <f t="shared" si="3"/>
        <v>2.3060911419403871E-3</v>
      </c>
    </row>
    <row r="35" spans="1:15" x14ac:dyDescent="0.3">
      <c r="A35" s="65">
        <v>3636</v>
      </c>
      <c r="B35" s="59" t="s">
        <v>24</v>
      </c>
      <c r="C35" s="60">
        <v>1660</v>
      </c>
      <c r="D35" s="60">
        <v>220</v>
      </c>
      <c r="E35" s="60">
        <v>1880</v>
      </c>
      <c r="F35" s="61">
        <v>129150164</v>
      </c>
      <c r="G35" s="61">
        <v>28123699</v>
      </c>
      <c r="H35" s="61">
        <v>101026465</v>
      </c>
      <c r="I35" s="61">
        <v>3446328</v>
      </c>
      <c r="J35" s="61">
        <v>1620257</v>
      </c>
      <c r="K35" s="61">
        <v>95959880</v>
      </c>
      <c r="L35" s="61">
        <v>6525113</v>
      </c>
      <c r="M35" s="61">
        <v>993432</v>
      </c>
      <c r="N35" s="61">
        <f t="shared" si="2"/>
        <v>7518545</v>
      </c>
      <c r="O35" s="63">
        <f t="shared" si="3"/>
        <v>3.6536613686187311E-2</v>
      </c>
    </row>
    <row r="36" spans="1:15" x14ac:dyDescent="0.3">
      <c r="A36" s="65">
        <v>3638</v>
      </c>
      <c r="B36" s="59" t="s">
        <v>25</v>
      </c>
      <c r="C36" s="60">
        <v>684</v>
      </c>
      <c r="D36" s="60">
        <v>0</v>
      </c>
      <c r="E36" s="60">
        <v>684</v>
      </c>
      <c r="F36" s="61">
        <v>14841163</v>
      </c>
      <c r="G36" s="61">
        <v>797256</v>
      </c>
      <c r="H36" s="61">
        <v>14043907</v>
      </c>
      <c r="I36" s="61">
        <v>3196819</v>
      </c>
      <c r="J36" s="61">
        <v>0</v>
      </c>
      <c r="K36" s="61">
        <v>10847088</v>
      </c>
      <c r="L36" s="61">
        <v>2361989</v>
      </c>
      <c r="M36" s="61">
        <v>1017918</v>
      </c>
      <c r="N36" s="61">
        <f t="shared" si="2"/>
        <v>3379907</v>
      </c>
      <c r="O36" s="63">
        <f t="shared" si="3"/>
        <v>1.6424767871209164E-2</v>
      </c>
    </row>
    <row r="37" spans="1:15" x14ac:dyDescent="0.3">
      <c r="A37" s="65">
        <v>3641</v>
      </c>
      <c r="B37" s="59" t="s">
        <v>26</v>
      </c>
      <c r="C37" s="72" t="s">
        <v>82</v>
      </c>
      <c r="D37" s="72" t="s">
        <v>81</v>
      </c>
      <c r="E37" s="60">
        <v>710</v>
      </c>
      <c r="F37" s="61">
        <v>29304033</v>
      </c>
      <c r="G37" s="61">
        <v>6289866</v>
      </c>
      <c r="H37" s="61">
        <v>23014167</v>
      </c>
      <c r="I37" s="61">
        <v>1556828</v>
      </c>
      <c r="J37" s="61">
        <v>264438</v>
      </c>
      <c r="K37" s="61">
        <v>21192901</v>
      </c>
      <c r="L37" s="61">
        <v>2459153</v>
      </c>
      <c r="M37" s="61">
        <v>500214</v>
      </c>
      <c r="N37" s="61">
        <f t="shared" si="2"/>
        <v>2959367</v>
      </c>
      <c r="O37" s="63">
        <f t="shared" si="3"/>
        <v>1.4381140078918338E-2</v>
      </c>
    </row>
    <row r="38" spans="1:15" x14ac:dyDescent="0.3">
      <c r="A38" s="65">
        <v>3645</v>
      </c>
      <c r="B38" s="59" t="s">
        <v>27</v>
      </c>
      <c r="C38" s="60">
        <v>1067</v>
      </c>
      <c r="D38" s="60">
        <v>218</v>
      </c>
      <c r="E38" s="60">
        <v>1285</v>
      </c>
      <c r="F38" s="61">
        <v>64266602.089999996</v>
      </c>
      <c r="G38" s="61">
        <v>9829922.6199999973</v>
      </c>
      <c r="H38" s="61">
        <v>54436679.469999999</v>
      </c>
      <c r="I38" s="61">
        <v>3168115</v>
      </c>
      <c r="J38" s="61">
        <v>222782</v>
      </c>
      <c r="K38" s="61">
        <v>51045782.469999999</v>
      </c>
      <c r="L38" s="61">
        <v>4452497</v>
      </c>
      <c r="M38" s="61">
        <v>977707</v>
      </c>
      <c r="N38" s="61">
        <f t="shared" si="2"/>
        <v>5430204</v>
      </c>
      <c r="O38" s="63">
        <f t="shared" si="3"/>
        <v>2.638825275172112E-2</v>
      </c>
    </row>
    <row r="39" spans="1:15" x14ac:dyDescent="0.3">
      <c r="A39" s="65">
        <v>3647</v>
      </c>
      <c r="B39" s="59" t="s">
        <v>28</v>
      </c>
      <c r="C39" s="60">
        <v>774</v>
      </c>
      <c r="D39" s="60">
        <v>57</v>
      </c>
      <c r="E39" s="60">
        <v>831</v>
      </c>
      <c r="F39" s="61">
        <v>50889947</v>
      </c>
      <c r="G39" s="61">
        <v>13843202</v>
      </c>
      <c r="H39" s="61">
        <v>37046745</v>
      </c>
      <c r="I39" s="61">
        <v>1155141</v>
      </c>
      <c r="J39" s="61">
        <v>490559</v>
      </c>
      <c r="K39" s="61">
        <v>35401045</v>
      </c>
      <c r="L39" s="61">
        <v>2894628</v>
      </c>
      <c r="M39" s="61">
        <v>321816</v>
      </c>
      <c r="N39" s="61">
        <f t="shared" si="2"/>
        <v>3216444</v>
      </c>
      <c r="O39" s="63">
        <f t="shared" si="3"/>
        <v>1.5630414112205893E-2</v>
      </c>
    </row>
    <row r="40" spans="1:15" x14ac:dyDescent="0.3">
      <c r="A40" s="65">
        <v>3651</v>
      </c>
      <c r="B40" s="59" t="s">
        <v>29</v>
      </c>
      <c r="C40" s="60">
        <v>512</v>
      </c>
      <c r="D40" s="60">
        <v>302</v>
      </c>
      <c r="E40" s="60">
        <v>814</v>
      </c>
      <c r="F40" s="61">
        <v>41560778</v>
      </c>
      <c r="G40" s="61">
        <v>9164443</v>
      </c>
      <c r="H40" s="61">
        <v>32396335</v>
      </c>
      <c r="I40" s="61">
        <v>1116501</v>
      </c>
      <c r="J40" s="61">
        <v>197832</v>
      </c>
      <c r="K40" s="61">
        <v>31082002</v>
      </c>
      <c r="L40" s="61">
        <v>2831382</v>
      </c>
      <c r="M40" s="61">
        <v>339306</v>
      </c>
      <c r="N40" s="61">
        <f t="shared" si="2"/>
        <v>3170688</v>
      </c>
      <c r="O40" s="63">
        <f t="shared" si="3"/>
        <v>1.5408061343708106E-2</v>
      </c>
    </row>
    <row r="41" spans="1:15" x14ac:dyDescent="0.3">
      <c r="A41" s="65">
        <v>3588</v>
      </c>
      <c r="B41" s="59" t="s">
        <v>46</v>
      </c>
      <c r="C41" s="60">
        <v>2527</v>
      </c>
      <c r="D41" s="60">
        <v>273</v>
      </c>
      <c r="E41" s="60">
        <v>2800</v>
      </c>
      <c r="F41" s="61">
        <v>119369266</v>
      </c>
      <c r="G41" s="61">
        <v>23437956</v>
      </c>
      <c r="H41" s="61">
        <v>95931310</v>
      </c>
      <c r="I41" s="61">
        <v>5703175</v>
      </c>
      <c r="J41" s="61">
        <v>12368</v>
      </c>
      <c r="K41" s="61">
        <v>90215767</v>
      </c>
      <c r="L41" s="61">
        <v>9726181</v>
      </c>
      <c r="M41" s="61">
        <v>1862685</v>
      </c>
      <c r="N41" s="61">
        <f t="shared" si="2"/>
        <v>11588866</v>
      </c>
      <c r="O41" s="63">
        <f t="shared" si="3"/>
        <v>5.6316470820217311E-2</v>
      </c>
    </row>
    <row r="42" spans="1:15" x14ac:dyDescent="0.3">
      <c r="A42" s="65">
        <v>3654</v>
      </c>
      <c r="B42" s="59" t="s">
        <v>30</v>
      </c>
      <c r="C42" s="60">
        <v>1313</v>
      </c>
      <c r="D42" s="60">
        <v>232</v>
      </c>
      <c r="E42" s="60">
        <v>1545</v>
      </c>
      <c r="F42" s="61">
        <v>64897919</v>
      </c>
      <c r="G42" s="61">
        <v>9814944</v>
      </c>
      <c r="H42" s="61">
        <v>55082975</v>
      </c>
      <c r="I42" s="61">
        <v>4276787</v>
      </c>
      <c r="J42" s="61">
        <v>643809</v>
      </c>
      <c r="K42" s="61">
        <v>50162379</v>
      </c>
      <c r="L42" s="61">
        <v>5365081</v>
      </c>
      <c r="M42" s="61">
        <v>1346730</v>
      </c>
      <c r="N42" s="61">
        <f t="shared" si="2"/>
        <v>6711811</v>
      </c>
      <c r="O42" s="63">
        <f t="shared" si="3"/>
        <v>3.2616263604421138E-2</v>
      </c>
    </row>
    <row r="43" spans="1:15" x14ac:dyDescent="0.3">
      <c r="A43" s="65">
        <v>3578</v>
      </c>
      <c r="B43" s="59" t="s">
        <v>45</v>
      </c>
      <c r="C43" s="60">
        <v>2873</v>
      </c>
      <c r="D43" s="60">
        <v>1482</v>
      </c>
      <c r="E43" s="60">
        <v>4355</v>
      </c>
      <c r="F43" s="61">
        <v>212509698</v>
      </c>
      <c r="G43" s="61">
        <v>26345045</v>
      </c>
      <c r="H43" s="61">
        <v>186164653</v>
      </c>
      <c r="I43" s="61">
        <v>8289183</v>
      </c>
      <c r="J43" s="61">
        <v>1178907</v>
      </c>
      <c r="K43" s="61">
        <v>176696563</v>
      </c>
      <c r="L43" s="61">
        <v>15149130</v>
      </c>
      <c r="M43" s="61">
        <v>2525442</v>
      </c>
      <c r="N43" s="61">
        <f t="shared" si="2"/>
        <v>17674572</v>
      </c>
      <c r="O43" s="63">
        <f t="shared" si="3"/>
        <v>8.5890156836555875E-2</v>
      </c>
    </row>
    <row r="44" spans="1:15" x14ac:dyDescent="0.3">
      <c r="A44" s="65">
        <v>3663</v>
      </c>
      <c r="B44" s="59" t="s">
        <v>31</v>
      </c>
      <c r="C44" s="60">
        <v>1330</v>
      </c>
      <c r="D44" s="60">
        <v>433</v>
      </c>
      <c r="E44" s="60">
        <v>1763</v>
      </c>
      <c r="F44" s="61">
        <v>39294292</v>
      </c>
      <c r="G44" s="61">
        <v>5206535</v>
      </c>
      <c r="H44" s="61">
        <v>34087757</v>
      </c>
      <c r="I44" s="61">
        <v>2775069</v>
      </c>
      <c r="J44" s="61">
        <v>0</v>
      </c>
      <c r="K44" s="61">
        <v>31312688</v>
      </c>
      <c r="L44" s="61">
        <v>6084332</v>
      </c>
      <c r="M44" s="61">
        <v>1511136</v>
      </c>
      <c r="N44" s="61">
        <f t="shared" si="2"/>
        <v>7595468</v>
      </c>
      <c r="O44" s="63">
        <f t="shared" si="3"/>
        <v>3.6910423503722825E-2</v>
      </c>
    </row>
    <row r="45" spans="1:15" x14ac:dyDescent="0.3">
      <c r="A45" s="66">
        <v>3669</v>
      </c>
      <c r="B45" s="47" t="s">
        <v>32</v>
      </c>
      <c r="C45" s="48">
        <v>316</v>
      </c>
      <c r="D45" s="48">
        <v>0</v>
      </c>
      <c r="E45" s="48">
        <v>316</v>
      </c>
      <c r="F45" s="49">
        <v>6693454</v>
      </c>
      <c r="G45" s="49">
        <v>459450</v>
      </c>
      <c r="H45" s="49">
        <v>6234004</v>
      </c>
      <c r="I45" s="49">
        <v>1318672</v>
      </c>
      <c r="J45" s="49">
        <v>31666</v>
      </c>
      <c r="K45" s="49">
        <v>4883666</v>
      </c>
      <c r="L45" s="49">
        <v>1087380</v>
      </c>
      <c r="M45" s="49">
        <v>379216</v>
      </c>
      <c r="N45" s="49">
        <f t="shared" si="2"/>
        <v>1466596</v>
      </c>
      <c r="O45" s="64">
        <f t="shared" si="3"/>
        <v>7.1269709080290884E-3</v>
      </c>
    </row>
    <row r="46" spans="1:15" x14ac:dyDescent="0.3">
      <c r="A46" s="43"/>
      <c r="B46" s="44"/>
      <c r="C46" s="45">
        <v>39992</v>
      </c>
      <c r="D46" s="45">
        <v>10583</v>
      </c>
      <c r="E46" s="45">
        <v>50575</v>
      </c>
      <c r="F46" s="46">
        <f t="shared" ref="F46:N46" si="4">SUM(F4:F45)</f>
        <v>2600547477.5299997</v>
      </c>
      <c r="G46" s="46">
        <f t="shared" si="4"/>
        <v>464425094.91999996</v>
      </c>
      <c r="H46" s="46">
        <f t="shared" si="4"/>
        <v>2136122382.6099999</v>
      </c>
      <c r="I46" s="46">
        <f t="shared" si="4"/>
        <v>97774391</v>
      </c>
      <c r="J46" s="46">
        <f t="shared" si="4"/>
        <v>25073749</v>
      </c>
      <c r="K46" s="46">
        <f t="shared" si="4"/>
        <v>2013274242.6099999</v>
      </c>
      <c r="L46" s="46">
        <f t="shared" si="4"/>
        <v>174830545.19</v>
      </c>
      <c r="M46" s="46">
        <f>SUM(M4:M45)</f>
        <v>30950567</v>
      </c>
      <c r="N46" s="46">
        <f t="shared" si="4"/>
        <v>205781112.19</v>
      </c>
      <c r="O46" s="62">
        <f t="shared" si="3"/>
        <v>1</v>
      </c>
    </row>
    <row r="48" spans="1:15" x14ac:dyDescent="0.3">
      <c r="D48" s="73" t="s">
        <v>83</v>
      </c>
      <c r="E48" s="74"/>
      <c r="F48" s="74"/>
      <c r="G48" s="74"/>
      <c r="H48" s="74"/>
      <c r="I48" s="74"/>
      <c r="J48" s="74"/>
      <c r="K48" s="74"/>
    </row>
  </sheetData>
  <conditionalFormatting sqref="C1:E1048576">
    <cfRule type="cellIs" dxfId="2" priority="1" operator="between">
      <formula>1</formula>
      <formula>5</formula>
    </cfRule>
  </conditionalFormatting>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5BFC-A667-4027-AC73-FD9F20409FF5}">
  <dimension ref="A1:O48"/>
  <sheetViews>
    <sheetView workbookViewId="0">
      <pane xSplit="2" ySplit="3" topLeftCell="C16" activePane="bottomRight" state="frozen"/>
      <selection pane="topRight" activeCell="C1" sqref="C1"/>
      <selection pane="bottomLeft" activeCell="A4" sqref="A4"/>
      <selection pane="bottomRight" activeCell="D48" sqref="D48:K48"/>
    </sheetView>
  </sheetViews>
  <sheetFormatPr defaultRowHeight="14.4" x14ac:dyDescent="0.3"/>
  <cols>
    <col min="1" max="1" width="8" style="54" customWidth="1"/>
    <col min="2" max="2" width="41" style="54" customWidth="1"/>
    <col min="3" max="5" width="13" style="54" customWidth="1"/>
    <col min="6" max="6" width="13.77734375" style="54" bestFit="1" customWidth="1"/>
    <col min="7" max="7" width="13" style="54" customWidth="1"/>
    <col min="8" max="8" width="13.77734375" style="54" bestFit="1" customWidth="1"/>
    <col min="9" max="10" width="13" style="54" customWidth="1"/>
    <col min="11" max="11" width="13.77734375" style="54" bestFit="1" customWidth="1"/>
    <col min="12" max="13" width="13" style="54" customWidth="1"/>
    <col min="14" max="14" width="12.109375" style="54" bestFit="1" customWidth="1"/>
    <col min="15" max="16384" width="8.88671875" style="54"/>
  </cols>
  <sheetData>
    <row r="1" spans="1:15" x14ac:dyDescent="0.3">
      <c r="A1" s="53" t="s">
        <v>74</v>
      </c>
    </row>
    <row r="3" spans="1:15" ht="40.200000000000003" x14ac:dyDescent="0.3">
      <c r="A3" s="55" t="s">
        <v>1</v>
      </c>
      <c r="B3" s="56" t="s">
        <v>61</v>
      </c>
      <c r="C3" s="57" t="s">
        <v>48</v>
      </c>
      <c r="D3" s="57" t="s">
        <v>49</v>
      </c>
      <c r="E3" s="57" t="s">
        <v>50</v>
      </c>
      <c r="F3" s="57" t="s">
        <v>34</v>
      </c>
      <c r="G3" s="57" t="s">
        <v>35</v>
      </c>
      <c r="H3" s="57" t="s">
        <v>0</v>
      </c>
      <c r="I3" s="57" t="s">
        <v>36</v>
      </c>
      <c r="J3" s="57" t="s">
        <v>37</v>
      </c>
      <c r="K3" s="57" t="s">
        <v>38</v>
      </c>
      <c r="L3" s="57" t="s">
        <v>33</v>
      </c>
      <c r="M3" s="57" t="s">
        <v>52</v>
      </c>
      <c r="N3" s="57" t="s">
        <v>53</v>
      </c>
      <c r="O3" s="58" t="s">
        <v>51</v>
      </c>
    </row>
    <row r="4" spans="1:15" x14ac:dyDescent="0.3">
      <c r="A4" s="43">
        <v>3537</v>
      </c>
      <c r="B4" s="44" t="s">
        <v>3</v>
      </c>
      <c r="C4" s="45">
        <v>1564</v>
      </c>
      <c r="D4" s="45">
        <v>169</v>
      </c>
      <c r="E4" s="45">
        <v>1733</v>
      </c>
      <c r="F4" s="46">
        <v>90656385</v>
      </c>
      <c r="G4" s="46">
        <v>22207702</v>
      </c>
      <c r="H4" s="46">
        <v>68448683</v>
      </c>
      <c r="I4" s="46">
        <v>2980095</v>
      </c>
      <c r="J4" s="46">
        <v>142775</v>
      </c>
      <c r="K4" s="46">
        <v>65325813</v>
      </c>
      <c r="L4" s="46">
        <v>6018820</v>
      </c>
      <c r="M4" s="46">
        <v>860594</v>
      </c>
      <c r="N4" s="46">
        <f>SUM(L4:M4)</f>
        <v>6879414</v>
      </c>
      <c r="O4" s="62">
        <f>N4/$N$46</f>
        <v>3.284652789012206E-2</v>
      </c>
    </row>
    <row r="5" spans="1:15" x14ac:dyDescent="0.3">
      <c r="A5" s="65">
        <v>14771</v>
      </c>
      <c r="B5" s="59" t="s">
        <v>71</v>
      </c>
      <c r="C5" s="60"/>
      <c r="D5" s="60"/>
      <c r="E5" s="60">
        <v>0</v>
      </c>
      <c r="F5" s="61">
        <v>0</v>
      </c>
      <c r="G5" s="61">
        <v>0</v>
      </c>
      <c r="H5" s="61">
        <v>0</v>
      </c>
      <c r="I5" s="61">
        <v>0</v>
      </c>
      <c r="J5" s="61">
        <v>0</v>
      </c>
      <c r="K5" s="61">
        <v>0</v>
      </c>
      <c r="L5" s="61">
        <v>0</v>
      </c>
      <c r="M5" s="61">
        <v>0</v>
      </c>
      <c r="N5" s="61">
        <f t="shared" ref="N5" si="0">SUM(L5:M5)</f>
        <v>0</v>
      </c>
      <c r="O5" s="63">
        <f t="shared" ref="O5" si="1">N5/$N$46</f>
        <v>0</v>
      </c>
    </row>
    <row r="6" spans="1:15" x14ac:dyDescent="0.3">
      <c r="A6" s="65">
        <v>3543</v>
      </c>
      <c r="B6" s="59" t="s">
        <v>4</v>
      </c>
      <c r="C6" s="60">
        <v>757</v>
      </c>
      <c r="D6" s="60">
        <v>12</v>
      </c>
      <c r="E6" s="60">
        <v>769</v>
      </c>
      <c r="F6" s="61">
        <v>21103142.75</v>
      </c>
      <c r="G6" s="61">
        <v>4521080</v>
      </c>
      <c r="H6" s="61">
        <v>16582062.75</v>
      </c>
      <c r="I6" s="61">
        <v>1856110</v>
      </c>
      <c r="J6" s="61">
        <v>420260</v>
      </c>
      <c r="K6" s="61">
        <v>14305692.75</v>
      </c>
      <c r="L6" s="61">
        <v>2655938.5</v>
      </c>
      <c r="M6" s="61">
        <v>549186</v>
      </c>
      <c r="N6" s="61">
        <f t="shared" ref="N6:N45" si="2">SUM(L6:M6)</f>
        <v>3205124.5</v>
      </c>
      <c r="O6" s="63">
        <f t="shared" ref="O6:O46" si="3">N6/$N$46</f>
        <v>1.530322368744831E-2</v>
      </c>
    </row>
    <row r="7" spans="1:15" x14ac:dyDescent="0.3">
      <c r="A7" s="65">
        <v>3545</v>
      </c>
      <c r="B7" s="59" t="s">
        <v>5</v>
      </c>
      <c r="C7" s="60">
        <v>5139</v>
      </c>
      <c r="D7" s="60">
        <v>1304</v>
      </c>
      <c r="E7" s="60">
        <v>6443</v>
      </c>
      <c r="F7" s="61">
        <v>430310976</v>
      </c>
      <c r="G7" s="61">
        <v>95889310</v>
      </c>
      <c r="H7" s="61">
        <v>334421666</v>
      </c>
      <c r="I7" s="61">
        <v>8022552</v>
      </c>
      <c r="J7" s="61">
        <v>8794555</v>
      </c>
      <c r="K7" s="61">
        <v>317604559</v>
      </c>
      <c r="L7" s="61">
        <v>22398380</v>
      </c>
      <c r="M7" s="61">
        <v>2761671</v>
      </c>
      <c r="N7" s="61">
        <f t="shared" si="2"/>
        <v>25160051</v>
      </c>
      <c r="O7" s="63">
        <f t="shared" si="3"/>
        <v>0.12012946406313001</v>
      </c>
    </row>
    <row r="8" spans="1:15" x14ac:dyDescent="0.3">
      <c r="A8" s="65">
        <v>3557</v>
      </c>
      <c r="B8" s="59" t="s">
        <v>62</v>
      </c>
      <c r="C8" s="60">
        <v>943</v>
      </c>
      <c r="D8" s="60">
        <v>329</v>
      </c>
      <c r="E8" s="60">
        <v>1272</v>
      </c>
      <c r="F8" s="61">
        <v>46764189</v>
      </c>
      <c r="G8" s="61">
        <v>10576707</v>
      </c>
      <c r="H8" s="61">
        <v>36187482</v>
      </c>
      <c r="I8" s="61">
        <v>2118661</v>
      </c>
      <c r="J8" s="61">
        <v>1500</v>
      </c>
      <c r="K8" s="61">
        <v>34067321</v>
      </c>
      <c r="L8" s="61">
        <v>4236773</v>
      </c>
      <c r="M8" s="61">
        <v>660987</v>
      </c>
      <c r="N8" s="61">
        <f t="shared" si="2"/>
        <v>4897760</v>
      </c>
      <c r="O8" s="63">
        <f t="shared" si="3"/>
        <v>2.3384900289345027E-2</v>
      </c>
    </row>
    <row r="9" spans="1:15" x14ac:dyDescent="0.3">
      <c r="A9" s="65">
        <v>41218</v>
      </c>
      <c r="B9" s="59" t="s">
        <v>69</v>
      </c>
      <c r="C9" s="72" t="s">
        <v>82</v>
      </c>
      <c r="D9" s="72" t="s">
        <v>81</v>
      </c>
      <c r="E9" s="60">
        <v>33</v>
      </c>
      <c r="F9" s="61">
        <v>846623</v>
      </c>
      <c r="G9" s="61">
        <v>208855</v>
      </c>
      <c r="H9" s="61">
        <v>637768</v>
      </c>
      <c r="I9" s="61">
        <v>61344</v>
      </c>
      <c r="J9" s="61">
        <v>8200</v>
      </c>
      <c r="K9" s="61">
        <v>568224</v>
      </c>
      <c r="L9" s="61">
        <v>113722</v>
      </c>
      <c r="M9" s="61">
        <v>12479</v>
      </c>
      <c r="N9" s="61">
        <f t="shared" si="2"/>
        <v>126201</v>
      </c>
      <c r="O9" s="63">
        <f t="shared" si="3"/>
        <v>6.0256072192504972E-4</v>
      </c>
    </row>
    <row r="10" spans="1:15" x14ac:dyDescent="0.3">
      <c r="A10" s="65">
        <v>3560</v>
      </c>
      <c r="B10" s="59" t="s">
        <v>7</v>
      </c>
      <c r="C10" s="60">
        <v>1031</v>
      </c>
      <c r="D10" s="60">
        <v>184</v>
      </c>
      <c r="E10" s="60">
        <v>1215</v>
      </c>
      <c r="F10" s="61">
        <v>52593351</v>
      </c>
      <c r="G10" s="61">
        <v>13677263</v>
      </c>
      <c r="H10" s="61">
        <v>38916088</v>
      </c>
      <c r="I10" s="61">
        <v>1787125</v>
      </c>
      <c r="J10" s="61">
        <v>1080878</v>
      </c>
      <c r="K10" s="61">
        <v>36048085</v>
      </c>
      <c r="L10" s="61">
        <v>4195418</v>
      </c>
      <c r="M10" s="61">
        <v>638385</v>
      </c>
      <c r="N10" s="61">
        <f t="shared" si="2"/>
        <v>4833803</v>
      </c>
      <c r="O10" s="63">
        <f t="shared" si="3"/>
        <v>2.3079530473795542E-2</v>
      </c>
    </row>
    <row r="11" spans="1:15" x14ac:dyDescent="0.3">
      <c r="A11" s="65">
        <v>3564</v>
      </c>
      <c r="B11" s="59" t="s">
        <v>8</v>
      </c>
      <c r="C11" s="60">
        <v>863</v>
      </c>
      <c r="D11" s="60">
        <v>64</v>
      </c>
      <c r="E11" s="60">
        <v>927</v>
      </c>
      <c r="F11" s="61">
        <v>31773314</v>
      </c>
      <c r="G11" s="61">
        <v>7789586</v>
      </c>
      <c r="H11" s="61">
        <v>23983728</v>
      </c>
      <c r="I11" s="61">
        <v>2013533</v>
      </c>
      <c r="J11" s="61">
        <v>641571</v>
      </c>
      <c r="K11" s="61">
        <v>21328624</v>
      </c>
      <c r="L11" s="61">
        <v>3171494</v>
      </c>
      <c r="M11" s="61">
        <v>645749</v>
      </c>
      <c r="N11" s="61">
        <f t="shared" si="2"/>
        <v>3817243</v>
      </c>
      <c r="O11" s="63">
        <f t="shared" si="3"/>
        <v>1.8225851600568478E-2</v>
      </c>
    </row>
    <row r="12" spans="1:15" x14ac:dyDescent="0.3">
      <c r="A12" s="65">
        <v>3571</v>
      </c>
      <c r="B12" s="59" t="s">
        <v>9</v>
      </c>
      <c r="C12" s="60">
        <v>1187</v>
      </c>
      <c r="D12" s="60">
        <v>208</v>
      </c>
      <c r="E12" s="60">
        <v>1395</v>
      </c>
      <c r="F12" s="61">
        <v>61792301</v>
      </c>
      <c r="G12" s="61">
        <v>10728294</v>
      </c>
      <c r="H12" s="61">
        <v>51064007</v>
      </c>
      <c r="I12" s="61">
        <v>3032606</v>
      </c>
      <c r="J12" s="61">
        <v>554330</v>
      </c>
      <c r="K12" s="61">
        <v>47477071</v>
      </c>
      <c r="L12" s="61">
        <v>4819041</v>
      </c>
      <c r="M12" s="61">
        <v>925252</v>
      </c>
      <c r="N12" s="61">
        <f t="shared" si="2"/>
        <v>5744293</v>
      </c>
      <c r="O12" s="63">
        <f t="shared" si="3"/>
        <v>2.7426766325377848E-2</v>
      </c>
    </row>
    <row r="13" spans="1:15" x14ac:dyDescent="0.3">
      <c r="A13" s="65">
        <v>3576</v>
      </c>
      <c r="B13" s="59" t="s">
        <v>10</v>
      </c>
      <c r="C13" s="60">
        <v>1763</v>
      </c>
      <c r="D13" s="60">
        <v>479</v>
      </c>
      <c r="E13" s="60">
        <v>2242</v>
      </c>
      <c r="F13" s="61">
        <v>89884307</v>
      </c>
      <c r="G13" s="61">
        <v>13142679</v>
      </c>
      <c r="H13" s="61">
        <v>76741628</v>
      </c>
      <c r="I13" s="61">
        <v>5462062</v>
      </c>
      <c r="J13" s="61">
        <v>489327</v>
      </c>
      <c r="K13" s="61">
        <v>70790239</v>
      </c>
      <c r="L13" s="61">
        <v>7507352</v>
      </c>
      <c r="M13" s="61">
        <v>1619081</v>
      </c>
      <c r="N13" s="61">
        <f t="shared" si="2"/>
        <v>9126433</v>
      </c>
      <c r="O13" s="63">
        <f t="shared" si="3"/>
        <v>4.3575170221159878E-2</v>
      </c>
    </row>
    <row r="14" spans="1:15" x14ac:dyDescent="0.3">
      <c r="A14" s="65">
        <v>3575</v>
      </c>
      <c r="B14" s="59" t="s">
        <v>11</v>
      </c>
      <c r="C14" s="60">
        <v>590</v>
      </c>
      <c r="D14" s="60">
        <v>11</v>
      </c>
      <c r="E14" s="60">
        <v>601</v>
      </c>
      <c r="F14" s="61">
        <v>23530611</v>
      </c>
      <c r="G14" s="61">
        <v>4888969</v>
      </c>
      <c r="H14" s="61">
        <v>18641642</v>
      </c>
      <c r="I14" s="61">
        <v>1533090</v>
      </c>
      <c r="J14" s="61">
        <v>266124</v>
      </c>
      <c r="K14" s="61">
        <v>16842428</v>
      </c>
      <c r="L14" s="61">
        <v>2082660</v>
      </c>
      <c r="M14" s="61">
        <v>466062</v>
      </c>
      <c r="N14" s="61">
        <f t="shared" si="2"/>
        <v>2548722</v>
      </c>
      <c r="O14" s="63">
        <f t="shared" si="3"/>
        <v>1.2169156887078997E-2</v>
      </c>
    </row>
    <row r="15" spans="1:15" x14ac:dyDescent="0.3">
      <c r="A15" s="65">
        <v>3577</v>
      </c>
      <c r="B15" s="59" t="s">
        <v>39</v>
      </c>
      <c r="C15" s="60">
        <v>793</v>
      </c>
      <c r="D15" s="60">
        <v>0</v>
      </c>
      <c r="E15" s="60">
        <v>793</v>
      </c>
      <c r="F15" s="61">
        <v>23594646</v>
      </c>
      <c r="G15" s="61">
        <v>2188090</v>
      </c>
      <c r="H15" s="61">
        <v>21406556</v>
      </c>
      <c r="I15" s="61">
        <v>2854272</v>
      </c>
      <c r="J15" s="61">
        <v>47157</v>
      </c>
      <c r="K15" s="61">
        <v>18505127</v>
      </c>
      <c r="L15" s="61">
        <v>2714272</v>
      </c>
      <c r="M15" s="61">
        <v>836162</v>
      </c>
      <c r="N15" s="61">
        <f t="shared" si="2"/>
        <v>3550434</v>
      </c>
      <c r="O15" s="63">
        <f t="shared" si="3"/>
        <v>1.6951942331576153E-2</v>
      </c>
    </row>
    <row r="16" spans="1:15" x14ac:dyDescent="0.3">
      <c r="A16" s="65">
        <v>3579</v>
      </c>
      <c r="B16" s="59" t="s">
        <v>12</v>
      </c>
      <c r="C16" s="60">
        <v>168</v>
      </c>
      <c r="D16" s="60">
        <v>0</v>
      </c>
      <c r="E16" s="60">
        <v>168</v>
      </c>
      <c r="F16" s="61">
        <v>2896032</v>
      </c>
      <c r="G16" s="61">
        <v>284126</v>
      </c>
      <c r="H16" s="61">
        <v>2611906</v>
      </c>
      <c r="I16" s="61">
        <v>686286</v>
      </c>
      <c r="J16" s="61">
        <v>70617</v>
      </c>
      <c r="K16" s="61">
        <v>1855003</v>
      </c>
      <c r="L16" s="61">
        <v>581906</v>
      </c>
      <c r="M16" s="61">
        <v>128891</v>
      </c>
      <c r="N16" s="61">
        <f t="shared" si="2"/>
        <v>710797</v>
      </c>
      <c r="O16" s="63">
        <f t="shared" si="3"/>
        <v>3.3937793952675461E-3</v>
      </c>
    </row>
    <row r="17" spans="1:15" x14ac:dyDescent="0.3">
      <c r="A17" s="65">
        <v>3637</v>
      </c>
      <c r="B17" s="59" t="s">
        <v>72</v>
      </c>
      <c r="C17" s="60">
        <v>473</v>
      </c>
      <c r="D17" s="60">
        <v>0</v>
      </c>
      <c r="E17" s="60">
        <v>473</v>
      </c>
      <c r="F17" s="61">
        <v>10762546</v>
      </c>
      <c r="G17" s="61">
        <v>760947</v>
      </c>
      <c r="H17" s="61">
        <v>10001599</v>
      </c>
      <c r="I17" s="61">
        <v>1972877</v>
      </c>
      <c r="J17" s="61">
        <v>34124</v>
      </c>
      <c r="K17" s="61">
        <v>7994598</v>
      </c>
      <c r="L17" s="61">
        <v>1578827</v>
      </c>
      <c r="M17" s="61">
        <v>617265</v>
      </c>
      <c r="N17" s="61">
        <f t="shared" si="2"/>
        <v>2196092</v>
      </c>
      <c r="O17" s="63">
        <f t="shared" si="3"/>
        <v>1.0485485700856778E-2</v>
      </c>
    </row>
    <row r="18" spans="1:15" x14ac:dyDescent="0.3">
      <c r="A18" s="65">
        <v>3584</v>
      </c>
      <c r="B18" s="59" t="s">
        <v>65</v>
      </c>
      <c r="C18" s="60">
        <v>830</v>
      </c>
      <c r="D18" s="60">
        <v>170</v>
      </c>
      <c r="E18" s="60">
        <v>1000</v>
      </c>
      <c r="F18" s="61">
        <v>41266331</v>
      </c>
      <c r="G18" s="61">
        <v>8541223</v>
      </c>
      <c r="H18" s="61">
        <v>32725108</v>
      </c>
      <c r="I18" s="61">
        <v>2054071</v>
      </c>
      <c r="J18" s="61">
        <v>639904</v>
      </c>
      <c r="K18" s="61">
        <v>30031133</v>
      </c>
      <c r="L18" s="61">
        <v>3463274</v>
      </c>
      <c r="M18" s="61">
        <v>633138</v>
      </c>
      <c r="N18" s="61">
        <f t="shared" si="2"/>
        <v>4096412</v>
      </c>
      <c r="O18" s="63">
        <f t="shared" si="3"/>
        <v>1.9558775065351596E-2</v>
      </c>
    </row>
    <row r="19" spans="1:15" x14ac:dyDescent="0.3">
      <c r="A19" s="65">
        <v>3586</v>
      </c>
      <c r="B19" s="59" t="s">
        <v>15</v>
      </c>
      <c r="C19" s="60">
        <v>546</v>
      </c>
      <c r="D19" s="60">
        <v>133</v>
      </c>
      <c r="E19" s="60">
        <v>679</v>
      </c>
      <c r="F19" s="61">
        <v>22671971</v>
      </c>
      <c r="G19" s="61">
        <v>5904650</v>
      </c>
      <c r="H19" s="61">
        <v>16767321</v>
      </c>
      <c r="I19" s="61">
        <v>1246818</v>
      </c>
      <c r="J19" s="61">
        <v>277839</v>
      </c>
      <c r="K19" s="61">
        <v>15242664</v>
      </c>
      <c r="L19" s="61">
        <v>2247783</v>
      </c>
      <c r="M19" s="61">
        <v>378694</v>
      </c>
      <c r="N19" s="61">
        <f t="shared" si="2"/>
        <v>2626477</v>
      </c>
      <c r="O19" s="63">
        <f t="shared" si="3"/>
        <v>1.2540406789482959E-2</v>
      </c>
    </row>
    <row r="20" spans="1:15" x14ac:dyDescent="0.3">
      <c r="A20" s="65">
        <v>3591</v>
      </c>
      <c r="B20" s="59" t="s">
        <v>16</v>
      </c>
      <c r="C20" s="72" t="s">
        <v>82</v>
      </c>
      <c r="D20" s="72" t="s">
        <v>81</v>
      </c>
      <c r="E20" s="60">
        <v>819</v>
      </c>
      <c r="F20" s="61">
        <v>31705265</v>
      </c>
      <c r="G20" s="61">
        <v>5402252</v>
      </c>
      <c r="H20" s="61">
        <v>26303013</v>
      </c>
      <c r="I20" s="61">
        <v>2488903</v>
      </c>
      <c r="J20" s="61">
        <v>362633</v>
      </c>
      <c r="K20" s="61">
        <v>23451477</v>
      </c>
      <c r="L20" s="61">
        <v>2852774</v>
      </c>
      <c r="M20" s="61">
        <v>767811</v>
      </c>
      <c r="N20" s="61">
        <f t="shared" si="2"/>
        <v>3620585</v>
      </c>
      <c r="O20" s="63">
        <f t="shared" si="3"/>
        <v>1.7286886089579373E-2</v>
      </c>
    </row>
    <row r="21" spans="1:15" x14ac:dyDescent="0.3">
      <c r="A21" s="65">
        <v>3598</v>
      </c>
      <c r="B21" s="59" t="s">
        <v>40</v>
      </c>
      <c r="C21" s="60">
        <v>53</v>
      </c>
      <c r="D21" s="60">
        <v>16</v>
      </c>
      <c r="E21" s="60">
        <v>69</v>
      </c>
      <c r="F21" s="61">
        <v>2297513.3400000012</v>
      </c>
      <c r="G21" s="61">
        <v>107690.15999999999</v>
      </c>
      <c r="H21" s="61">
        <v>2189823.1800000006</v>
      </c>
      <c r="I21" s="61">
        <v>259625</v>
      </c>
      <c r="J21" s="61">
        <v>30053</v>
      </c>
      <c r="K21" s="61">
        <v>1900145.1800000006</v>
      </c>
      <c r="L21" s="61">
        <v>241293</v>
      </c>
      <c r="M21" s="61">
        <v>73458</v>
      </c>
      <c r="N21" s="61">
        <f t="shared" si="2"/>
        <v>314751</v>
      </c>
      <c r="O21" s="63">
        <f t="shared" si="3"/>
        <v>1.5028136844132086E-3</v>
      </c>
    </row>
    <row r="22" spans="1:15" x14ac:dyDescent="0.3">
      <c r="A22" s="65">
        <v>23053</v>
      </c>
      <c r="B22" s="59" t="s">
        <v>47</v>
      </c>
      <c r="C22" s="60">
        <v>344</v>
      </c>
      <c r="D22" s="60">
        <v>986</v>
      </c>
      <c r="E22" s="60">
        <v>1330</v>
      </c>
      <c r="F22" s="61">
        <v>73397838</v>
      </c>
      <c r="G22" s="61">
        <v>5094644</v>
      </c>
      <c r="H22" s="61">
        <v>68303194</v>
      </c>
      <c r="I22" s="61">
        <v>912788</v>
      </c>
      <c r="J22" s="61">
        <v>440129</v>
      </c>
      <c r="K22" s="61">
        <v>66950277</v>
      </c>
      <c r="L22" s="61">
        <v>4617244</v>
      </c>
      <c r="M22" s="61">
        <v>552594</v>
      </c>
      <c r="N22" s="61">
        <f t="shared" si="2"/>
        <v>5169838</v>
      </c>
      <c r="O22" s="63">
        <f t="shared" si="3"/>
        <v>2.46839669853294E-2</v>
      </c>
    </row>
    <row r="23" spans="1:15" x14ac:dyDescent="0.3">
      <c r="A23" s="65">
        <v>3602</v>
      </c>
      <c r="B23" s="59" t="s">
        <v>17</v>
      </c>
      <c r="C23" s="60">
        <v>447</v>
      </c>
      <c r="D23" s="60">
        <v>0</v>
      </c>
      <c r="E23" s="60">
        <v>447</v>
      </c>
      <c r="F23" s="61">
        <v>10550312</v>
      </c>
      <c r="G23" s="61">
        <v>626114</v>
      </c>
      <c r="H23" s="61">
        <v>9924198</v>
      </c>
      <c r="I23" s="61">
        <v>1768312</v>
      </c>
      <c r="J23" s="61">
        <v>107964</v>
      </c>
      <c r="K23" s="61">
        <v>8047922</v>
      </c>
      <c r="L23" s="61">
        <v>1544081</v>
      </c>
      <c r="M23" s="61">
        <v>527931</v>
      </c>
      <c r="N23" s="61">
        <f t="shared" si="2"/>
        <v>2072012</v>
      </c>
      <c r="O23" s="63">
        <f t="shared" si="3"/>
        <v>9.8930519295200997E-3</v>
      </c>
    </row>
    <row r="24" spans="1:15" x14ac:dyDescent="0.3">
      <c r="A24" s="65">
        <v>3604</v>
      </c>
      <c r="B24" s="59" t="s">
        <v>18</v>
      </c>
      <c r="C24" s="60">
        <v>1798</v>
      </c>
      <c r="D24" s="60">
        <v>669</v>
      </c>
      <c r="E24" s="60">
        <v>2467</v>
      </c>
      <c r="F24" s="61">
        <v>169927873</v>
      </c>
      <c r="G24" s="61">
        <v>43901324</v>
      </c>
      <c r="H24" s="61">
        <v>126026549</v>
      </c>
      <c r="I24" s="61">
        <v>3172655</v>
      </c>
      <c r="J24" s="61">
        <v>1583320</v>
      </c>
      <c r="K24" s="61">
        <v>121270574</v>
      </c>
      <c r="L24" s="61">
        <v>8576686</v>
      </c>
      <c r="M24" s="61">
        <v>864006</v>
      </c>
      <c r="N24" s="61">
        <f t="shared" si="2"/>
        <v>9440692</v>
      </c>
      <c r="O24" s="63">
        <f t="shared" si="3"/>
        <v>4.5075634796808595E-2</v>
      </c>
    </row>
    <row r="25" spans="1:15" x14ac:dyDescent="0.3">
      <c r="A25" s="65">
        <v>3610</v>
      </c>
      <c r="B25" s="59" t="s">
        <v>19</v>
      </c>
      <c r="C25" s="60">
        <v>776</v>
      </c>
      <c r="D25" s="60">
        <v>64</v>
      </c>
      <c r="E25" s="60">
        <v>840</v>
      </c>
      <c r="F25" s="61">
        <v>33441726</v>
      </c>
      <c r="G25" s="61">
        <v>7391388</v>
      </c>
      <c r="H25" s="61">
        <v>26050338</v>
      </c>
      <c r="I25" s="61">
        <v>1947034</v>
      </c>
      <c r="J25" s="61">
        <v>369048</v>
      </c>
      <c r="K25" s="61">
        <v>23734256</v>
      </c>
      <c r="L25" s="61">
        <v>2889193</v>
      </c>
      <c r="M25" s="61">
        <v>597609</v>
      </c>
      <c r="N25" s="61">
        <f t="shared" si="2"/>
        <v>3486802</v>
      </c>
      <c r="O25" s="63">
        <f t="shared" si="3"/>
        <v>1.6648124264702399E-2</v>
      </c>
    </row>
    <row r="26" spans="1:15" x14ac:dyDescent="0.3">
      <c r="A26" s="65">
        <v>4977</v>
      </c>
      <c r="B26" s="59" t="s">
        <v>63</v>
      </c>
      <c r="C26" s="60">
        <v>0</v>
      </c>
      <c r="D26" s="60">
        <v>701</v>
      </c>
      <c r="E26" s="60">
        <v>701</v>
      </c>
      <c r="F26" s="61">
        <v>41197112</v>
      </c>
      <c r="G26" s="61">
        <v>4227848</v>
      </c>
      <c r="H26" s="61">
        <v>36969264</v>
      </c>
      <c r="I26" s="61">
        <v>0</v>
      </c>
      <c r="J26" s="61">
        <v>32269</v>
      </c>
      <c r="K26" s="61">
        <v>36936995</v>
      </c>
      <c r="L26" s="61">
        <v>2405347</v>
      </c>
      <c r="M26" s="61">
        <v>0</v>
      </c>
      <c r="N26" s="61">
        <f t="shared" si="2"/>
        <v>2405347</v>
      </c>
      <c r="O26" s="63">
        <f t="shared" si="3"/>
        <v>1.1484596990517133E-2</v>
      </c>
    </row>
    <row r="27" spans="1:15" x14ac:dyDescent="0.3">
      <c r="A27" s="65">
        <v>3613</v>
      </c>
      <c r="B27" s="59" t="s">
        <v>41</v>
      </c>
      <c r="C27" s="60">
        <v>1227</v>
      </c>
      <c r="D27" s="60">
        <v>1262</v>
      </c>
      <c r="E27" s="60">
        <v>2489</v>
      </c>
      <c r="F27" s="61">
        <v>183652361</v>
      </c>
      <c r="G27" s="61">
        <v>36362810</v>
      </c>
      <c r="H27" s="61">
        <v>147289551</v>
      </c>
      <c r="I27" s="61">
        <v>2328035</v>
      </c>
      <c r="J27" s="61">
        <v>748365</v>
      </c>
      <c r="K27" s="61">
        <v>144213151</v>
      </c>
      <c r="L27" s="61">
        <v>8644428</v>
      </c>
      <c r="M27" s="61">
        <v>690855</v>
      </c>
      <c r="N27" s="61">
        <f t="shared" si="2"/>
        <v>9335283</v>
      </c>
      <c r="O27" s="63">
        <f t="shared" si="3"/>
        <v>4.4572347793239708E-2</v>
      </c>
    </row>
    <row r="28" spans="1:15" x14ac:dyDescent="0.3">
      <c r="A28" s="65">
        <v>3619</v>
      </c>
      <c r="B28" s="59" t="s">
        <v>42</v>
      </c>
      <c r="C28" s="60">
        <v>362</v>
      </c>
      <c r="D28" s="60">
        <v>0</v>
      </c>
      <c r="E28" s="60">
        <v>362</v>
      </c>
      <c r="F28" s="61">
        <v>11745580</v>
      </c>
      <c r="G28" s="61">
        <v>1726538</v>
      </c>
      <c r="H28" s="61">
        <v>10019042</v>
      </c>
      <c r="I28" s="61">
        <v>1228943</v>
      </c>
      <c r="J28" s="61">
        <v>21950</v>
      </c>
      <c r="K28" s="61">
        <v>8768149</v>
      </c>
      <c r="L28" s="61">
        <v>1255518</v>
      </c>
      <c r="M28" s="61">
        <v>381016</v>
      </c>
      <c r="N28" s="61">
        <f t="shared" si="2"/>
        <v>1636534</v>
      </c>
      <c r="O28" s="63">
        <f t="shared" si="3"/>
        <v>7.8138137454924241E-3</v>
      </c>
    </row>
    <row r="29" spans="1:15" x14ac:dyDescent="0.3">
      <c r="A29" s="65">
        <v>3616</v>
      </c>
      <c r="B29" s="59" t="s">
        <v>43</v>
      </c>
      <c r="C29" s="60">
        <v>435</v>
      </c>
      <c r="D29" s="60">
        <v>31</v>
      </c>
      <c r="E29" s="60">
        <v>466</v>
      </c>
      <c r="F29" s="61">
        <v>15453609</v>
      </c>
      <c r="G29" s="61">
        <v>2763697</v>
      </c>
      <c r="H29" s="61">
        <v>12689912</v>
      </c>
      <c r="I29" s="61">
        <v>1254192</v>
      </c>
      <c r="J29" s="61">
        <v>171987</v>
      </c>
      <c r="K29" s="61">
        <v>11263733</v>
      </c>
      <c r="L29" s="61">
        <v>1601498</v>
      </c>
      <c r="M29" s="61">
        <v>332023</v>
      </c>
      <c r="N29" s="61">
        <f t="shared" si="2"/>
        <v>1933521</v>
      </c>
      <c r="O29" s="63">
        <f t="shared" si="3"/>
        <v>9.231811234595955E-3</v>
      </c>
    </row>
    <row r="30" spans="1:15" x14ac:dyDescent="0.3">
      <c r="A30" s="65">
        <v>3618</v>
      </c>
      <c r="B30" s="59" t="s">
        <v>44</v>
      </c>
      <c r="C30" s="60">
        <v>57</v>
      </c>
      <c r="D30" s="60">
        <v>0</v>
      </c>
      <c r="E30" s="60">
        <v>57</v>
      </c>
      <c r="F30" s="61">
        <v>1006050</v>
      </c>
      <c r="G30" s="61">
        <v>26733</v>
      </c>
      <c r="H30" s="61">
        <v>979317</v>
      </c>
      <c r="I30" s="61">
        <v>339097</v>
      </c>
      <c r="J30" s="61">
        <v>0</v>
      </c>
      <c r="K30" s="61">
        <v>640220</v>
      </c>
      <c r="L30" s="61">
        <v>199329</v>
      </c>
      <c r="M30" s="61">
        <v>77659</v>
      </c>
      <c r="N30" s="61">
        <f t="shared" si="2"/>
        <v>276988</v>
      </c>
      <c r="O30" s="63">
        <f t="shared" si="3"/>
        <v>1.3225100375161502E-3</v>
      </c>
    </row>
    <row r="31" spans="1:15" x14ac:dyDescent="0.3">
      <c r="A31" s="65">
        <v>3620</v>
      </c>
      <c r="B31" s="59" t="s">
        <v>21</v>
      </c>
      <c r="C31" s="60">
        <v>721</v>
      </c>
      <c r="D31" s="60">
        <v>0</v>
      </c>
      <c r="E31" s="60">
        <v>721</v>
      </c>
      <c r="F31" s="61">
        <v>43460598</v>
      </c>
      <c r="G31" s="61">
        <v>11480016</v>
      </c>
      <c r="H31" s="61">
        <v>31980582</v>
      </c>
      <c r="I31" s="61">
        <v>1377126</v>
      </c>
      <c r="J31" s="61">
        <v>586903</v>
      </c>
      <c r="K31" s="61">
        <v>30016553</v>
      </c>
      <c r="L31" s="61">
        <v>2501460</v>
      </c>
      <c r="M31" s="61">
        <v>369039</v>
      </c>
      <c r="N31" s="61">
        <f t="shared" si="2"/>
        <v>2870499</v>
      </c>
      <c r="O31" s="63">
        <f t="shared" si="3"/>
        <v>1.3705516990555807E-2</v>
      </c>
    </row>
    <row r="32" spans="1:15" x14ac:dyDescent="0.3">
      <c r="A32" s="65">
        <v>3621</v>
      </c>
      <c r="B32" s="59" t="s">
        <v>22</v>
      </c>
      <c r="C32" s="60">
        <v>1587</v>
      </c>
      <c r="D32" s="60">
        <v>330</v>
      </c>
      <c r="E32" s="60">
        <v>1917</v>
      </c>
      <c r="F32" s="61">
        <v>112505916</v>
      </c>
      <c r="G32" s="61">
        <v>17668601</v>
      </c>
      <c r="H32" s="61">
        <v>94837315</v>
      </c>
      <c r="I32" s="61">
        <v>4124785</v>
      </c>
      <c r="J32" s="61">
        <v>385960</v>
      </c>
      <c r="K32" s="61">
        <v>90326570</v>
      </c>
      <c r="L32" s="61">
        <v>6672829</v>
      </c>
      <c r="M32" s="61">
        <v>1262778</v>
      </c>
      <c r="N32" s="61">
        <f t="shared" si="2"/>
        <v>7935607</v>
      </c>
      <c r="O32" s="63">
        <f t="shared" si="3"/>
        <v>3.7889438933395761E-2</v>
      </c>
    </row>
    <row r="33" spans="1:15" x14ac:dyDescent="0.3">
      <c r="A33" s="65">
        <v>3623</v>
      </c>
      <c r="B33" s="59" t="s">
        <v>56</v>
      </c>
      <c r="C33" s="60">
        <v>1431</v>
      </c>
      <c r="D33" s="60">
        <v>803</v>
      </c>
      <c r="E33" s="60">
        <v>2234</v>
      </c>
      <c r="F33" s="61">
        <v>110710345</v>
      </c>
      <c r="G33" s="61">
        <v>14908019</v>
      </c>
      <c r="H33" s="61">
        <v>95802326</v>
      </c>
      <c r="I33" s="61">
        <v>4148233</v>
      </c>
      <c r="J33" s="61">
        <v>507766</v>
      </c>
      <c r="K33" s="61">
        <v>91146327</v>
      </c>
      <c r="L33" s="61">
        <v>7783785</v>
      </c>
      <c r="M33" s="61">
        <v>1310001</v>
      </c>
      <c r="N33" s="61">
        <f t="shared" si="2"/>
        <v>9093786</v>
      </c>
      <c r="O33" s="63">
        <f t="shared" si="3"/>
        <v>4.3419293485724444E-2</v>
      </c>
    </row>
    <row r="34" spans="1:15" x14ac:dyDescent="0.3">
      <c r="A34" s="65">
        <v>3635</v>
      </c>
      <c r="B34" s="59" t="s">
        <v>23</v>
      </c>
      <c r="C34" s="60">
        <v>0</v>
      </c>
      <c r="D34" s="60">
        <v>137</v>
      </c>
      <c r="E34" s="60">
        <v>137</v>
      </c>
      <c r="F34" s="61">
        <v>2889648</v>
      </c>
      <c r="G34" s="61">
        <v>181732</v>
      </c>
      <c r="H34" s="61">
        <v>2707916</v>
      </c>
      <c r="I34" s="61">
        <v>0</v>
      </c>
      <c r="J34" s="61">
        <v>0</v>
      </c>
      <c r="K34" s="61">
        <v>2707916</v>
      </c>
      <c r="L34" s="61">
        <v>460868</v>
      </c>
      <c r="M34" s="61">
        <v>0</v>
      </c>
      <c r="N34" s="61">
        <f t="shared" si="2"/>
        <v>460868</v>
      </c>
      <c r="O34" s="63">
        <f t="shared" si="3"/>
        <v>2.2004655651869146E-3</v>
      </c>
    </row>
    <row r="35" spans="1:15" x14ac:dyDescent="0.3">
      <c r="A35" s="65">
        <v>3636</v>
      </c>
      <c r="B35" s="59" t="s">
        <v>24</v>
      </c>
      <c r="C35" s="60">
        <v>1752</v>
      </c>
      <c r="D35" s="60">
        <v>233</v>
      </c>
      <c r="E35" s="60">
        <v>1985</v>
      </c>
      <c r="F35" s="61">
        <v>142152963</v>
      </c>
      <c r="G35" s="61">
        <v>31629028</v>
      </c>
      <c r="H35" s="61">
        <v>110523935</v>
      </c>
      <c r="I35" s="61">
        <v>3607005</v>
      </c>
      <c r="J35" s="61">
        <v>1282533</v>
      </c>
      <c r="K35" s="61">
        <v>105634397</v>
      </c>
      <c r="L35" s="61">
        <v>6908702</v>
      </c>
      <c r="M35" s="61">
        <v>1021416</v>
      </c>
      <c r="N35" s="61">
        <f t="shared" si="2"/>
        <v>7930118</v>
      </c>
      <c r="O35" s="63">
        <f t="shared" si="3"/>
        <v>3.7863231091915528E-2</v>
      </c>
    </row>
    <row r="36" spans="1:15" x14ac:dyDescent="0.3">
      <c r="A36" s="65">
        <v>3638</v>
      </c>
      <c r="B36" s="59" t="s">
        <v>25</v>
      </c>
      <c r="C36" s="60">
        <v>482</v>
      </c>
      <c r="D36" s="60">
        <v>0</v>
      </c>
      <c r="E36" s="60">
        <v>482</v>
      </c>
      <c r="F36" s="61">
        <v>8652434</v>
      </c>
      <c r="G36" s="61">
        <v>528096</v>
      </c>
      <c r="H36" s="61">
        <v>8124338</v>
      </c>
      <c r="I36" s="61">
        <v>2159778</v>
      </c>
      <c r="J36" s="61">
        <v>0</v>
      </c>
      <c r="K36" s="61">
        <v>5964560</v>
      </c>
      <c r="L36" s="61">
        <v>1672888</v>
      </c>
      <c r="M36" s="61">
        <v>664717</v>
      </c>
      <c r="N36" s="61">
        <f t="shared" si="2"/>
        <v>2337605</v>
      </c>
      <c r="O36" s="63">
        <f t="shared" si="3"/>
        <v>1.1161155271159547E-2</v>
      </c>
    </row>
    <row r="37" spans="1:15" x14ac:dyDescent="0.3">
      <c r="A37" s="65">
        <v>3641</v>
      </c>
      <c r="B37" s="59" t="s">
        <v>26</v>
      </c>
      <c r="C37" s="60">
        <v>1025</v>
      </c>
      <c r="D37" s="60">
        <v>39</v>
      </c>
      <c r="E37" s="60">
        <v>1064</v>
      </c>
      <c r="F37" s="61">
        <v>43882828</v>
      </c>
      <c r="G37" s="61">
        <v>10128291</v>
      </c>
      <c r="H37" s="61">
        <v>33754537</v>
      </c>
      <c r="I37" s="61">
        <v>2377086</v>
      </c>
      <c r="J37" s="61">
        <v>384315</v>
      </c>
      <c r="K37" s="61">
        <v>30993136</v>
      </c>
      <c r="L37" s="61">
        <v>3669868</v>
      </c>
      <c r="M37" s="61">
        <v>702315</v>
      </c>
      <c r="N37" s="61">
        <f t="shared" si="2"/>
        <v>4372183</v>
      </c>
      <c r="O37" s="63">
        <f t="shared" si="3"/>
        <v>2.0875474400903558E-2</v>
      </c>
    </row>
    <row r="38" spans="1:15" x14ac:dyDescent="0.3">
      <c r="A38" s="65">
        <v>3645</v>
      </c>
      <c r="B38" s="59" t="s">
        <v>27</v>
      </c>
      <c r="C38" s="60">
        <v>1014</v>
      </c>
      <c r="D38" s="60">
        <v>231</v>
      </c>
      <c r="E38" s="60">
        <v>1245</v>
      </c>
      <c r="F38" s="61">
        <v>60064226.31000001</v>
      </c>
      <c r="G38" s="61">
        <v>8890615.1799999997</v>
      </c>
      <c r="H38" s="61">
        <v>51173611.13000001</v>
      </c>
      <c r="I38" s="61">
        <v>3215255</v>
      </c>
      <c r="J38" s="61">
        <v>201704</v>
      </c>
      <c r="K38" s="61">
        <v>47756652.13000001</v>
      </c>
      <c r="L38" s="61">
        <v>4323487</v>
      </c>
      <c r="M38" s="61">
        <v>949241</v>
      </c>
      <c r="N38" s="61">
        <f t="shared" si="2"/>
        <v>5272728</v>
      </c>
      <c r="O38" s="63">
        <f t="shared" si="3"/>
        <v>2.5175226743008563E-2</v>
      </c>
    </row>
    <row r="39" spans="1:15" x14ac:dyDescent="0.3">
      <c r="A39" s="65">
        <v>3647</v>
      </c>
      <c r="B39" s="59" t="s">
        <v>28</v>
      </c>
      <c r="C39" s="60">
        <v>863</v>
      </c>
      <c r="D39" s="60">
        <v>65</v>
      </c>
      <c r="E39" s="60">
        <v>928</v>
      </c>
      <c r="F39" s="61">
        <v>55400709</v>
      </c>
      <c r="G39" s="61">
        <v>15461661</v>
      </c>
      <c r="H39" s="61">
        <v>39939048</v>
      </c>
      <c r="I39" s="61">
        <v>1389705</v>
      </c>
      <c r="J39" s="61">
        <v>760248</v>
      </c>
      <c r="K39" s="61">
        <v>37789095</v>
      </c>
      <c r="L39" s="61">
        <v>3186596</v>
      </c>
      <c r="M39" s="61">
        <v>386529</v>
      </c>
      <c r="N39" s="61">
        <f t="shared" si="2"/>
        <v>3573125</v>
      </c>
      <c r="O39" s="63">
        <f t="shared" si="3"/>
        <v>1.7060283036809877E-2</v>
      </c>
    </row>
    <row r="40" spans="1:15" x14ac:dyDescent="0.3">
      <c r="A40" s="65">
        <v>3651</v>
      </c>
      <c r="B40" s="59" t="s">
        <v>29</v>
      </c>
      <c r="C40" s="60">
        <v>553</v>
      </c>
      <c r="D40" s="60">
        <v>313</v>
      </c>
      <c r="E40" s="60">
        <v>866</v>
      </c>
      <c r="F40" s="61">
        <v>45433872</v>
      </c>
      <c r="G40" s="61">
        <v>9826241</v>
      </c>
      <c r="H40" s="61">
        <v>35607631</v>
      </c>
      <c r="I40" s="61">
        <v>1196565</v>
      </c>
      <c r="J40" s="61">
        <v>285610</v>
      </c>
      <c r="K40" s="61">
        <v>34125456</v>
      </c>
      <c r="L40" s="61">
        <v>3018670</v>
      </c>
      <c r="M40" s="61">
        <v>351549</v>
      </c>
      <c r="N40" s="61">
        <f t="shared" si="2"/>
        <v>3370219</v>
      </c>
      <c r="O40" s="63">
        <f t="shared" si="3"/>
        <v>1.6091485754356299E-2</v>
      </c>
    </row>
    <row r="41" spans="1:15" x14ac:dyDescent="0.3">
      <c r="A41" s="65">
        <v>3588</v>
      </c>
      <c r="B41" s="59" t="s">
        <v>46</v>
      </c>
      <c r="C41" s="60">
        <v>2099</v>
      </c>
      <c r="D41" s="60">
        <v>279</v>
      </c>
      <c r="E41" s="60">
        <v>2378</v>
      </c>
      <c r="F41" s="61">
        <v>103548007</v>
      </c>
      <c r="G41" s="61">
        <v>21812147</v>
      </c>
      <c r="H41" s="61">
        <v>81735860</v>
      </c>
      <c r="I41" s="61">
        <v>4617036</v>
      </c>
      <c r="J41" s="61">
        <v>766378</v>
      </c>
      <c r="K41" s="61">
        <v>76352446</v>
      </c>
      <c r="L41" s="61">
        <v>8253026</v>
      </c>
      <c r="M41" s="61">
        <v>1416975</v>
      </c>
      <c r="N41" s="61">
        <f t="shared" si="2"/>
        <v>9670001</v>
      </c>
      <c r="O41" s="63">
        <f t="shared" si="3"/>
        <v>4.6170496141678376E-2</v>
      </c>
    </row>
    <row r="42" spans="1:15" x14ac:dyDescent="0.3">
      <c r="A42" s="65">
        <v>3654</v>
      </c>
      <c r="B42" s="59" t="s">
        <v>30</v>
      </c>
      <c r="C42" s="60">
        <v>1438</v>
      </c>
      <c r="D42" s="60">
        <v>292</v>
      </c>
      <c r="E42" s="60">
        <v>1730</v>
      </c>
      <c r="F42" s="61">
        <v>84322359</v>
      </c>
      <c r="G42" s="61">
        <v>11490730</v>
      </c>
      <c r="H42" s="61">
        <v>72831629</v>
      </c>
      <c r="I42" s="61">
        <v>4607845</v>
      </c>
      <c r="J42" s="61">
        <v>495638</v>
      </c>
      <c r="K42" s="61">
        <v>67728146</v>
      </c>
      <c r="L42" s="61">
        <v>6015691</v>
      </c>
      <c r="M42" s="61">
        <v>1435929</v>
      </c>
      <c r="N42" s="61">
        <f t="shared" si="2"/>
        <v>7451620</v>
      </c>
      <c r="O42" s="63">
        <f t="shared" si="3"/>
        <v>3.5578589129334467E-2</v>
      </c>
    </row>
    <row r="43" spans="1:15" x14ac:dyDescent="0.3">
      <c r="A43" s="65">
        <v>3578</v>
      </c>
      <c r="B43" s="59" t="s">
        <v>45</v>
      </c>
      <c r="C43" s="60">
        <v>2749</v>
      </c>
      <c r="D43" s="60">
        <v>1609</v>
      </c>
      <c r="E43" s="60">
        <v>4358</v>
      </c>
      <c r="F43" s="61">
        <v>224755062</v>
      </c>
      <c r="G43" s="61">
        <v>25747844</v>
      </c>
      <c r="H43" s="61">
        <v>199007218</v>
      </c>
      <c r="I43" s="61">
        <v>8122414</v>
      </c>
      <c r="J43" s="61">
        <v>1246431</v>
      </c>
      <c r="K43" s="61">
        <v>189638373</v>
      </c>
      <c r="L43" s="61">
        <v>15178276</v>
      </c>
      <c r="M43" s="61">
        <v>2434046</v>
      </c>
      <c r="N43" s="61">
        <f t="shared" si="2"/>
        <v>17612322</v>
      </c>
      <c r="O43" s="63">
        <f t="shared" si="3"/>
        <v>8.4091991815409037E-2</v>
      </c>
    </row>
    <row r="44" spans="1:15" x14ac:dyDescent="0.3">
      <c r="A44" s="65">
        <v>3663</v>
      </c>
      <c r="B44" s="59" t="s">
        <v>31</v>
      </c>
      <c r="C44" s="60">
        <v>1275</v>
      </c>
      <c r="D44" s="60">
        <v>388</v>
      </c>
      <c r="E44" s="60">
        <v>1663</v>
      </c>
      <c r="F44" s="61">
        <v>36446501</v>
      </c>
      <c r="G44" s="61">
        <v>5924365</v>
      </c>
      <c r="H44" s="61">
        <v>30522136</v>
      </c>
      <c r="I44" s="61">
        <v>3231793</v>
      </c>
      <c r="J44" s="61">
        <v>0</v>
      </c>
      <c r="K44" s="61">
        <v>27290343</v>
      </c>
      <c r="L44" s="61">
        <v>5695968</v>
      </c>
      <c r="M44" s="61">
        <v>1390151</v>
      </c>
      <c r="N44" s="61">
        <f t="shared" si="2"/>
        <v>7086119</v>
      </c>
      <c r="O44" s="63">
        <f t="shared" si="3"/>
        <v>3.3833463920942081E-2</v>
      </c>
    </row>
    <row r="45" spans="1:15" x14ac:dyDescent="0.3">
      <c r="A45" s="66">
        <v>3669</v>
      </c>
      <c r="B45" s="47" t="s">
        <v>32</v>
      </c>
      <c r="C45" s="48">
        <v>257</v>
      </c>
      <c r="D45" s="48">
        <v>0</v>
      </c>
      <c r="E45" s="48">
        <v>257</v>
      </c>
      <c r="F45" s="49">
        <v>3975476</v>
      </c>
      <c r="G45" s="49">
        <v>422603</v>
      </c>
      <c r="H45" s="49">
        <v>3552873</v>
      </c>
      <c r="I45" s="49">
        <v>956820</v>
      </c>
      <c r="J45" s="49">
        <v>18589</v>
      </c>
      <c r="K45" s="49">
        <v>2577464</v>
      </c>
      <c r="L45" s="49">
        <v>870623</v>
      </c>
      <c r="M45" s="49">
        <v>322100</v>
      </c>
      <c r="N45" s="49">
        <f t="shared" si="2"/>
        <v>1192723</v>
      </c>
      <c r="O45" s="64">
        <f t="shared" si="3"/>
        <v>5.6947887254190626E-3</v>
      </c>
    </row>
    <row r="46" spans="1:15" x14ac:dyDescent="0.3">
      <c r="A46" s="43"/>
      <c r="B46" s="44"/>
      <c r="C46" s="45">
        <v>40238</v>
      </c>
      <c r="D46" s="45">
        <v>11517</v>
      </c>
      <c r="E46" s="45">
        <v>51755</v>
      </c>
      <c r="F46" s="46">
        <f t="shared" ref="F46" si="4">SUM(F4:F45)</f>
        <v>2603022909.4000001</v>
      </c>
      <c r="G46" s="46">
        <f t="shared" ref="G46" si="5">SUM(G4:G45)</f>
        <v>495040508.33999997</v>
      </c>
      <c r="H46" s="46">
        <f t="shared" ref="H46" si="6">SUM(H4:H45)</f>
        <v>2107982401.0599999</v>
      </c>
      <c r="I46" s="46">
        <f t="shared" ref="I46" si="7">SUM(I4:I45)</f>
        <v>98512532</v>
      </c>
      <c r="J46" s="46">
        <f t="shared" ref="J46" si="8">SUM(J4:J45)</f>
        <v>24258954</v>
      </c>
      <c r="K46" s="46">
        <f t="shared" ref="K46" si="9">SUM(K4:K45)</f>
        <v>1985210915.0599999</v>
      </c>
      <c r="L46" s="46">
        <f t="shared" ref="L46" si="10">SUM(L4:L45)</f>
        <v>178825788.5</v>
      </c>
      <c r="M46" s="46">
        <f t="shared" ref="M46" si="11">SUM(M4:M45)</f>
        <v>30615344</v>
      </c>
      <c r="N46" s="46">
        <f t="shared" ref="N46" si="12">SUM(N4:N45)</f>
        <v>209441132.5</v>
      </c>
      <c r="O46" s="62">
        <f t="shared" si="3"/>
        <v>1</v>
      </c>
    </row>
    <row r="48" spans="1:15" x14ac:dyDescent="0.3">
      <c r="D48" s="73" t="s">
        <v>83</v>
      </c>
      <c r="E48" s="74"/>
      <c r="F48" s="74"/>
      <c r="G48" s="74"/>
      <c r="H48" s="74"/>
      <c r="I48" s="74"/>
      <c r="J48" s="74"/>
      <c r="K48" s="74"/>
    </row>
  </sheetData>
  <conditionalFormatting sqref="C1:E1048576">
    <cfRule type="cellIs" dxfId="1" priority="1" operator="between">
      <formula>1</formula>
      <formula>5</formula>
    </cfRule>
  </conditionalFormatting>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5CF0-DB2B-4848-81FE-465AF918C9B3}">
  <dimension ref="A1:O48"/>
  <sheetViews>
    <sheetView workbookViewId="0">
      <pane xSplit="2" ySplit="3" topLeftCell="C4" activePane="bottomRight" state="frozen"/>
      <selection pane="topRight" activeCell="C1" sqref="C1"/>
      <selection pane="bottomLeft" activeCell="A4" sqref="A4"/>
      <selection pane="bottomRight" activeCell="D48" sqref="D48:K48"/>
    </sheetView>
  </sheetViews>
  <sheetFormatPr defaultRowHeight="14.4" x14ac:dyDescent="0.3"/>
  <cols>
    <col min="1" max="1" width="8" style="54" customWidth="1"/>
    <col min="2" max="2" width="41" style="54" customWidth="1"/>
    <col min="3" max="10" width="13" style="54" customWidth="1"/>
    <col min="11" max="11" width="13.77734375" style="54" bestFit="1" customWidth="1"/>
    <col min="12" max="13" width="13" style="54" customWidth="1"/>
    <col min="14" max="14" width="12.109375" style="54" bestFit="1" customWidth="1"/>
    <col min="15" max="16384" width="8.88671875" style="54"/>
  </cols>
  <sheetData>
    <row r="1" spans="1:15" x14ac:dyDescent="0.3">
      <c r="A1" s="53" t="s">
        <v>70</v>
      </c>
    </row>
    <row r="3" spans="1:15" ht="40.200000000000003" x14ac:dyDescent="0.3">
      <c r="A3" s="55" t="s">
        <v>1</v>
      </c>
      <c r="B3" s="56" t="s">
        <v>61</v>
      </c>
      <c r="C3" s="57" t="s">
        <v>48</v>
      </c>
      <c r="D3" s="57" t="s">
        <v>49</v>
      </c>
      <c r="E3" s="57" t="s">
        <v>50</v>
      </c>
      <c r="F3" s="57" t="s">
        <v>34</v>
      </c>
      <c r="G3" s="57" t="s">
        <v>35</v>
      </c>
      <c r="H3" s="57" t="s">
        <v>0</v>
      </c>
      <c r="I3" s="57" t="s">
        <v>36</v>
      </c>
      <c r="J3" s="57" t="s">
        <v>37</v>
      </c>
      <c r="K3" s="57" t="s">
        <v>38</v>
      </c>
      <c r="L3" s="57" t="s">
        <v>33</v>
      </c>
      <c r="M3" s="57" t="s">
        <v>52</v>
      </c>
      <c r="N3" s="57" t="s">
        <v>53</v>
      </c>
      <c r="O3" s="58" t="s">
        <v>51</v>
      </c>
    </row>
    <row r="4" spans="1:15" x14ac:dyDescent="0.3">
      <c r="A4" s="43">
        <v>3537</v>
      </c>
      <c r="B4" s="44" t="s">
        <v>3</v>
      </c>
      <c r="C4" s="45">
        <v>1473</v>
      </c>
      <c r="D4" s="45">
        <v>164</v>
      </c>
      <c r="E4" s="45">
        <v>1637</v>
      </c>
      <c r="F4" s="46">
        <v>89263737</v>
      </c>
      <c r="G4" s="46">
        <v>22551094</v>
      </c>
      <c r="H4" s="46">
        <v>66712643</v>
      </c>
      <c r="I4" s="46">
        <v>2751560</v>
      </c>
      <c r="J4" s="46">
        <v>173845</v>
      </c>
      <c r="K4" s="46">
        <v>63787238</v>
      </c>
      <c r="L4" s="46">
        <v>6258455</v>
      </c>
      <c r="M4" s="46">
        <v>828438</v>
      </c>
      <c r="N4" s="46">
        <f>SUM(L4:M4)</f>
        <v>7086893</v>
      </c>
      <c r="O4" s="62">
        <f>N4/$N$46</f>
        <v>3.1527479918244561E-2</v>
      </c>
    </row>
    <row r="5" spans="1:15" x14ac:dyDescent="0.3">
      <c r="A5" s="65">
        <v>14771</v>
      </c>
      <c r="B5" s="59" t="s">
        <v>71</v>
      </c>
      <c r="C5" s="60">
        <v>676</v>
      </c>
      <c r="D5" s="60">
        <v>0</v>
      </c>
      <c r="E5" s="60">
        <v>676</v>
      </c>
      <c r="F5" s="61">
        <v>27400195</v>
      </c>
      <c r="G5" s="61">
        <v>1564357</v>
      </c>
      <c r="H5" s="61">
        <v>25835838</v>
      </c>
      <c r="I5" s="61">
        <v>1023560</v>
      </c>
      <c r="J5" s="61">
        <v>0</v>
      </c>
      <c r="K5" s="61">
        <v>24812278</v>
      </c>
      <c r="L5" s="61">
        <v>2612066</v>
      </c>
      <c r="M5" s="61">
        <v>1043921</v>
      </c>
      <c r="N5" s="61">
        <f t="shared" ref="N5:N44" si="0">SUM(L5:M5)</f>
        <v>3655987</v>
      </c>
      <c r="O5" s="63">
        <f t="shared" ref="O5:O46" si="1">N5/$N$46</f>
        <v>1.6264399183656811E-2</v>
      </c>
    </row>
    <row r="6" spans="1:15" x14ac:dyDescent="0.3">
      <c r="A6" s="65">
        <v>3543</v>
      </c>
      <c r="B6" s="59" t="s">
        <v>4</v>
      </c>
      <c r="C6" s="60">
        <v>682</v>
      </c>
      <c r="D6" s="60">
        <v>12</v>
      </c>
      <c r="E6" s="60">
        <v>694</v>
      </c>
      <c r="F6" s="61">
        <v>19207506</v>
      </c>
      <c r="G6" s="61">
        <v>4315784</v>
      </c>
      <c r="H6" s="61">
        <v>14891722</v>
      </c>
      <c r="I6" s="61">
        <v>1684481</v>
      </c>
      <c r="J6" s="61">
        <v>375400</v>
      </c>
      <c r="K6" s="61">
        <v>12831841</v>
      </c>
      <c r="L6" s="61">
        <v>2655618.5</v>
      </c>
      <c r="M6" s="61">
        <v>512825</v>
      </c>
      <c r="N6" s="61">
        <f t="shared" si="0"/>
        <v>3168443.5</v>
      </c>
      <c r="O6" s="63">
        <f t="shared" si="1"/>
        <v>1.4095463106094943E-2</v>
      </c>
    </row>
    <row r="7" spans="1:15" x14ac:dyDescent="0.3">
      <c r="A7" s="65">
        <v>3545</v>
      </c>
      <c r="B7" s="59" t="s">
        <v>5</v>
      </c>
      <c r="C7" s="60">
        <v>5083</v>
      </c>
      <c r="D7" s="60">
        <v>1361</v>
      </c>
      <c r="E7" s="60">
        <v>6444</v>
      </c>
      <c r="F7" s="61">
        <v>441019528</v>
      </c>
      <c r="G7" s="61">
        <v>101159268</v>
      </c>
      <c r="H7" s="61">
        <v>339860260</v>
      </c>
      <c r="I7" s="61">
        <v>7432951</v>
      </c>
      <c r="J7" s="61">
        <v>8622347</v>
      </c>
      <c r="K7" s="61">
        <v>323804962</v>
      </c>
      <c r="L7" s="61">
        <v>24791413</v>
      </c>
      <c r="M7" s="61">
        <v>2841579</v>
      </c>
      <c r="N7" s="61">
        <f t="shared" si="0"/>
        <v>27632992</v>
      </c>
      <c r="O7" s="63">
        <f t="shared" si="1"/>
        <v>0.12293096570824656</v>
      </c>
    </row>
    <row r="8" spans="1:15" x14ac:dyDescent="0.3">
      <c r="A8" s="65">
        <v>3557</v>
      </c>
      <c r="B8" s="59" t="s">
        <v>62</v>
      </c>
      <c r="C8" s="60">
        <v>943</v>
      </c>
      <c r="D8" s="60">
        <v>223</v>
      </c>
      <c r="E8" s="60">
        <v>1166</v>
      </c>
      <c r="F8" s="61">
        <v>44626826</v>
      </c>
      <c r="G8" s="61">
        <v>8897843</v>
      </c>
      <c r="H8" s="61">
        <v>35728983</v>
      </c>
      <c r="I8" s="61">
        <v>2208349</v>
      </c>
      <c r="J8" s="61">
        <v>3500</v>
      </c>
      <c r="K8" s="61">
        <v>33517134</v>
      </c>
      <c r="L8" s="61">
        <v>4275513</v>
      </c>
      <c r="M8" s="61">
        <v>731507</v>
      </c>
      <c r="N8" s="61">
        <f t="shared" si="0"/>
        <v>5007020</v>
      </c>
      <c r="O8" s="63">
        <f t="shared" si="1"/>
        <v>2.2274743318439955E-2</v>
      </c>
    </row>
    <row r="9" spans="1:15" x14ac:dyDescent="0.3">
      <c r="A9" s="65">
        <v>41218</v>
      </c>
      <c r="B9" s="59" t="s">
        <v>69</v>
      </c>
      <c r="C9" s="72" t="s">
        <v>82</v>
      </c>
      <c r="D9" s="72" t="s">
        <v>81</v>
      </c>
      <c r="E9" s="60">
        <v>22</v>
      </c>
      <c r="F9" s="61">
        <v>527821</v>
      </c>
      <c r="G9" s="61">
        <v>99536</v>
      </c>
      <c r="H9" s="61">
        <v>428285</v>
      </c>
      <c r="I9" s="61">
        <v>56922</v>
      </c>
      <c r="J9" s="61">
        <v>8975</v>
      </c>
      <c r="K9" s="61">
        <v>362388</v>
      </c>
      <c r="L9" s="61">
        <v>81771</v>
      </c>
      <c r="M9" s="61">
        <v>13559</v>
      </c>
      <c r="N9" s="61">
        <f t="shared" si="0"/>
        <v>95330</v>
      </c>
      <c r="O9" s="63">
        <f t="shared" si="1"/>
        <v>4.2409482697230701E-4</v>
      </c>
    </row>
    <row r="10" spans="1:15" x14ac:dyDescent="0.3">
      <c r="A10" s="65">
        <v>3560</v>
      </c>
      <c r="B10" s="59" t="s">
        <v>7</v>
      </c>
      <c r="C10" s="60">
        <v>912</v>
      </c>
      <c r="D10" s="60">
        <v>132</v>
      </c>
      <c r="E10" s="60">
        <v>1044</v>
      </c>
      <c r="F10" s="61">
        <v>48326656</v>
      </c>
      <c r="G10" s="61">
        <v>11550342</v>
      </c>
      <c r="H10" s="61">
        <v>36776314</v>
      </c>
      <c r="I10" s="61">
        <v>1782785</v>
      </c>
      <c r="J10" s="61">
        <v>943882</v>
      </c>
      <c r="K10" s="61">
        <v>34049647</v>
      </c>
      <c r="L10" s="61">
        <v>4010880</v>
      </c>
      <c r="M10" s="61">
        <v>623106</v>
      </c>
      <c r="N10" s="61">
        <f t="shared" si="0"/>
        <v>4633986</v>
      </c>
      <c r="O10" s="63">
        <f t="shared" si="1"/>
        <v>2.0615225960999614E-2</v>
      </c>
    </row>
    <row r="11" spans="1:15" x14ac:dyDescent="0.3">
      <c r="A11" s="65">
        <v>3564</v>
      </c>
      <c r="B11" s="59" t="s">
        <v>8</v>
      </c>
      <c r="C11" s="60">
        <v>799</v>
      </c>
      <c r="D11" s="60">
        <v>66</v>
      </c>
      <c r="E11" s="60">
        <v>865</v>
      </c>
      <c r="F11" s="61">
        <v>30320290</v>
      </c>
      <c r="G11" s="61">
        <v>7551912.5</v>
      </c>
      <c r="H11" s="61">
        <v>22768377.5</v>
      </c>
      <c r="I11" s="61">
        <v>1946436</v>
      </c>
      <c r="J11" s="61">
        <v>812295</v>
      </c>
      <c r="K11" s="61">
        <v>20009646.5</v>
      </c>
      <c r="L11" s="61">
        <v>3255054</v>
      </c>
      <c r="M11" s="61">
        <v>648188.5</v>
      </c>
      <c r="N11" s="61">
        <f t="shared" si="0"/>
        <v>3903242.5</v>
      </c>
      <c r="O11" s="63">
        <f t="shared" si="1"/>
        <v>1.7364365390417025E-2</v>
      </c>
    </row>
    <row r="12" spans="1:15" x14ac:dyDescent="0.3">
      <c r="A12" s="65">
        <v>3571</v>
      </c>
      <c r="B12" s="59" t="s">
        <v>9</v>
      </c>
      <c r="C12" s="60">
        <v>1103</v>
      </c>
      <c r="D12" s="60">
        <v>226</v>
      </c>
      <c r="E12" s="60">
        <v>1329</v>
      </c>
      <c r="F12" s="61">
        <v>61532055</v>
      </c>
      <c r="G12" s="61">
        <v>11236605</v>
      </c>
      <c r="H12" s="61">
        <v>50295450</v>
      </c>
      <c r="I12" s="61">
        <v>2767253</v>
      </c>
      <c r="J12" s="61">
        <v>635058</v>
      </c>
      <c r="K12" s="61">
        <v>46893139</v>
      </c>
      <c r="L12" s="61">
        <v>5098885</v>
      </c>
      <c r="M12" s="61">
        <v>909563</v>
      </c>
      <c r="N12" s="61">
        <f t="shared" si="0"/>
        <v>6008448</v>
      </c>
      <c r="O12" s="63">
        <f t="shared" si="1"/>
        <v>2.6729798750992385E-2</v>
      </c>
    </row>
    <row r="13" spans="1:15" x14ac:dyDescent="0.3">
      <c r="A13" s="65">
        <v>3576</v>
      </c>
      <c r="B13" s="59" t="s">
        <v>10</v>
      </c>
      <c r="C13" s="60">
        <v>1889</v>
      </c>
      <c r="D13" s="60">
        <v>470</v>
      </c>
      <c r="E13" s="60">
        <v>2359</v>
      </c>
      <c r="F13" s="61">
        <v>94575531</v>
      </c>
      <c r="G13" s="61">
        <v>13474777</v>
      </c>
      <c r="H13" s="61">
        <v>81100754</v>
      </c>
      <c r="I13" s="61">
        <v>6180754</v>
      </c>
      <c r="J13" s="61">
        <v>421461</v>
      </c>
      <c r="K13" s="61">
        <v>74498539</v>
      </c>
      <c r="L13" s="61">
        <v>8728504</v>
      </c>
      <c r="M13" s="61">
        <v>1935886</v>
      </c>
      <c r="N13" s="61">
        <f t="shared" si="0"/>
        <v>10664390</v>
      </c>
      <c r="O13" s="63">
        <f t="shared" si="1"/>
        <v>4.7442700428146453E-2</v>
      </c>
    </row>
    <row r="14" spans="1:15" x14ac:dyDescent="0.3">
      <c r="A14" s="65">
        <v>3575</v>
      </c>
      <c r="B14" s="59" t="s">
        <v>11</v>
      </c>
      <c r="C14" s="60">
        <v>491</v>
      </c>
      <c r="D14" s="60">
        <v>8</v>
      </c>
      <c r="E14" s="60">
        <v>499</v>
      </c>
      <c r="F14" s="61">
        <v>21113589</v>
      </c>
      <c r="G14" s="61">
        <v>4787723</v>
      </c>
      <c r="H14" s="61">
        <v>16325866</v>
      </c>
      <c r="I14" s="61">
        <v>1190692</v>
      </c>
      <c r="J14" s="61">
        <v>291403</v>
      </c>
      <c r="K14" s="61">
        <v>14843771</v>
      </c>
      <c r="L14" s="61">
        <v>1903274</v>
      </c>
      <c r="M14" s="61">
        <v>395442</v>
      </c>
      <c r="N14" s="61">
        <f t="shared" si="0"/>
        <v>2298716</v>
      </c>
      <c r="O14" s="63">
        <f t="shared" si="1"/>
        <v>1.0226304041523903E-2</v>
      </c>
    </row>
    <row r="15" spans="1:15" x14ac:dyDescent="0.3">
      <c r="A15" s="65">
        <v>3577</v>
      </c>
      <c r="B15" s="59" t="s">
        <v>39</v>
      </c>
      <c r="C15" s="60">
        <v>722</v>
      </c>
      <c r="D15" s="60">
        <v>0</v>
      </c>
      <c r="E15" s="60">
        <v>722</v>
      </c>
      <c r="F15" s="61">
        <v>22513162</v>
      </c>
      <c r="G15" s="61">
        <v>2412657</v>
      </c>
      <c r="H15" s="61">
        <v>20100505</v>
      </c>
      <c r="I15" s="61">
        <v>2641903</v>
      </c>
      <c r="J15" s="61">
        <v>39208</v>
      </c>
      <c r="K15" s="61">
        <v>17419394</v>
      </c>
      <c r="L15" s="61">
        <v>2713153</v>
      </c>
      <c r="M15" s="61">
        <v>800171</v>
      </c>
      <c r="N15" s="61">
        <f t="shared" si="0"/>
        <v>3513324</v>
      </c>
      <c r="O15" s="63">
        <f t="shared" si="1"/>
        <v>1.5629733912489809E-2</v>
      </c>
    </row>
    <row r="16" spans="1:15" x14ac:dyDescent="0.3">
      <c r="A16" s="65">
        <v>3579</v>
      </c>
      <c r="B16" s="59" t="s">
        <v>12</v>
      </c>
      <c r="C16" s="60">
        <v>157</v>
      </c>
      <c r="D16" s="60">
        <v>0</v>
      </c>
      <c r="E16" s="60">
        <v>157</v>
      </c>
      <c r="F16" s="61">
        <v>2788686</v>
      </c>
      <c r="G16" s="61">
        <v>289484</v>
      </c>
      <c r="H16" s="61">
        <v>2499202</v>
      </c>
      <c r="I16" s="61">
        <v>633481</v>
      </c>
      <c r="J16" s="61">
        <v>236929</v>
      </c>
      <c r="K16" s="61">
        <v>1628792</v>
      </c>
      <c r="L16" s="61">
        <v>600836</v>
      </c>
      <c r="M16" s="61">
        <v>152751</v>
      </c>
      <c r="N16" s="61">
        <f t="shared" si="0"/>
        <v>753587</v>
      </c>
      <c r="O16" s="63">
        <f t="shared" si="1"/>
        <v>3.3524845103700823E-3</v>
      </c>
    </row>
    <row r="17" spans="1:15" x14ac:dyDescent="0.3">
      <c r="A17" s="65">
        <v>3637</v>
      </c>
      <c r="B17" s="59" t="s">
        <v>72</v>
      </c>
      <c r="C17" s="60">
        <v>416</v>
      </c>
      <c r="D17" s="60">
        <v>0</v>
      </c>
      <c r="E17" s="60">
        <v>416</v>
      </c>
      <c r="F17" s="61">
        <v>9459685</v>
      </c>
      <c r="G17" s="61">
        <v>798874</v>
      </c>
      <c r="H17" s="61">
        <v>8660811</v>
      </c>
      <c r="I17" s="61">
        <v>1830962</v>
      </c>
      <c r="J17" s="61">
        <v>26049</v>
      </c>
      <c r="K17" s="61">
        <v>6803800</v>
      </c>
      <c r="L17" s="61">
        <v>1515545</v>
      </c>
      <c r="M17" s="61">
        <v>587949</v>
      </c>
      <c r="N17" s="61">
        <f t="shared" si="0"/>
        <v>2103494</v>
      </c>
      <c r="O17" s="63">
        <f t="shared" si="1"/>
        <v>9.357819405929781E-3</v>
      </c>
    </row>
    <row r="18" spans="1:15" x14ac:dyDescent="0.3">
      <c r="A18" s="65">
        <v>3584</v>
      </c>
      <c r="B18" s="59" t="s">
        <v>65</v>
      </c>
      <c r="C18" s="60">
        <v>731</v>
      </c>
      <c r="D18" s="60">
        <v>111</v>
      </c>
      <c r="E18" s="60">
        <v>842</v>
      </c>
      <c r="F18" s="61">
        <v>35742692</v>
      </c>
      <c r="G18" s="61">
        <v>8186255</v>
      </c>
      <c r="H18" s="61">
        <v>27556437</v>
      </c>
      <c r="I18" s="61">
        <v>1682439</v>
      </c>
      <c r="J18" s="61">
        <v>369704</v>
      </c>
      <c r="K18" s="61">
        <v>25504294</v>
      </c>
      <c r="L18" s="61">
        <v>3234478</v>
      </c>
      <c r="M18" s="61">
        <v>526120</v>
      </c>
      <c r="N18" s="61">
        <f t="shared" si="0"/>
        <v>3760598</v>
      </c>
      <c r="O18" s="63">
        <f t="shared" si="1"/>
        <v>1.6729782420249698E-2</v>
      </c>
    </row>
    <row r="19" spans="1:15" x14ac:dyDescent="0.3">
      <c r="A19" s="65">
        <v>3586</v>
      </c>
      <c r="B19" s="59" t="s">
        <v>15</v>
      </c>
      <c r="C19" s="60">
        <v>536</v>
      </c>
      <c r="D19" s="60">
        <v>140</v>
      </c>
      <c r="E19" s="60">
        <v>676</v>
      </c>
      <c r="F19" s="61">
        <v>22862396</v>
      </c>
      <c r="G19" s="61">
        <v>5846132</v>
      </c>
      <c r="H19" s="61">
        <v>17016264</v>
      </c>
      <c r="I19" s="61">
        <v>1320353</v>
      </c>
      <c r="J19" s="61">
        <v>362751</v>
      </c>
      <c r="K19" s="61">
        <v>15333160</v>
      </c>
      <c r="L19" s="61">
        <v>2422518</v>
      </c>
      <c r="M19" s="61">
        <v>440586</v>
      </c>
      <c r="N19" s="61">
        <f t="shared" si="0"/>
        <v>2863104</v>
      </c>
      <c r="O19" s="63">
        <f t="shared" si="1"/>
        <v>1.2737098452572329E-2</v>
      </c>
    </row>
    <row r="20" spans="1:15" x14ac:dyDescent="0.3">
      <c r="A20" s="65">
        <v>3591</v>
      </c>
      <c r="B20" s="59" t="s">
        <v>16</v>
      </c>
      <c r="C20" s="72" t="s">
        <v>82</v>
      </c>
      <c r="D20" s="72" t="s">
        <v>81</v>
      </c>
      <c r="E20" s="60">
        <v>811</v>
      </c>
      <c r="F20" s="61">
        <v>30189238</v>
      </c>
      <c r="G20" s="61">
        <v>5611395</v>
      </c>
      <c r="H20" s="61">
        <v>24577843</v>
      </c>
      <c r="I20" s="61">
        <v>2646527</v>
      </c>
      <c r="J20" s="61">
        <v>475366</v>
      </c>
      <c r="K20" s="61">
        <v>21455950</v>
      </c>
      <c r="L20" s="61">
        <v>3099306</v>
      </c>
      <c r="M20" s="61">
        <v>845206</v>
      </c>
      <c r="N20" s="61">
        <f t="shared" si="0"/>
        <v>3944512</v>
      </c>
      <c r="O20" s="63">
        <f t="shared" si="1"/>
        <v>1.7547961125880508E-2</v>
      </c>
    </row>
    <row r="21" spans="1:15" x14ac:dyDescent="0.3">
      <c r="A21" s="65">
        <v>3598</v>
      </c>
      <c r="B21" s="59" t="s">
        <v>40</v>
      </c>
      <c r="C21" s="60">
        <v>0</v>
      </c>
      <c r="D21" s="72" t="s">
        <v>81</v>
      </c>
      <c r="E21" s="72" t="s">
        <v>81</v>
      </c>
      <c r="F21" s="61">
        <v>35565</v>
      </c>
      <c r="G21" s="61">
        <v>0</v>
      </c>
      <c r="H21" s="61">
        <v>35565</v>
      </c>
      <c r="I21" s="61">
        <v>0</v>
      </c>
      <c r="J21" s="61">
        <v>0</v>
      </c>
      <c r="K21" s="61">
        <v>35565</v>
      </c>
      <c r="L21" s="61">
        <v>3873</v>
      </c>
      <c r="M21" s="61">
        <v>0</v>
      </c>
      <c r="N21" s="61">
        <f t="shared" si="0"/>
        <v>3873</v>
      </c>
      <c r="O21" s="63">
        <f t="shared" si="1"/>
        <v>1.7229825499462343E-5</v>
      </c>
    </row>
    <row r="22" spans="1:15" x14ac:dyDescent="0.3">
      <c r="A22" s="65">
        <v>23053</v>
      </c>
      <c r="B22" s="59" t="s">
        <v>47</v>
      </c>
      <c r="C22" s="60">
        <v>346</v>
      </c>
      <c r="D22" s="60">
        <v>1160</v>
      </c>
      <c r="E22" s="60">
        <v>1506</v>
      </c>
      <c r="F22" s="61">
        <v>82547505</v>
      </c>
      <c r="G22" s="61">
        <v>5344871</v>
      </c>
      <c r="H22" s="61">
        <v>77202634</v>
      </c>
      <c r="I22" s="61">
        <v>845796</v>
      </c>
      <c r="J22" s="61">
        <v>0</v>
      </c>
      <c r="K22" s="61">
        <v>76356838</v>
      </c>
      <c r="L22" s="61">
        <v>5790288</v>
      </c>
      <c r="M22" s="61">
        <v>611402</v>
      </c>
      <c r="N22" s="61">
        <f t="shared" si="0"/>
        <v>6401690</v>
      </c>
      <c r="O22" s="63">
        <f t="shared" si="1"/>
        <v>2.8479215492293593E-2</v>
      </c>
    </row>
    <row r="23" spans="1:15" x14ac:dyDescent="0.3">
      <c r="A23" s="65">
        <v>3602</v>
      </c>
      <c r="B23" s="59" t="s">
        <v>17</v>
      </c>
      <c r="C23" s="60">
        <v>180</v>
      </c>
      <c r="D23" s="60">
        <v>0</v>
      </c>
      <c r="E23" s="60">
        <v>180</v>
      </c>
      <c r="F23" s="61">
        <v>7410331</v>
      </c>
      <c r="G23" s="61">
        <v>450980</v>
      </c>
      <c r="H23" s="61">
        <v>6959351</v>
      </c>
      <c r="I23" s="61">
        <v>703516</v>
      </c>
      <c r="J23" s="61">
        <v>0</v>
      </c>
      <c r="K23" s="61">
        <v>6255835</v>
      </c>
      <c r="L23" s="61">
        <v>674725</v>
      </c>
      <c r="M23" s="61">
        <v>207690</v>
      </c>
      <c r="N23" s="61">
        <f t="shared" si="0"/>
        <v>882415</v>
      </c>
      <c r="O23" s="63">
        <f t="shared" si="1"/>
        <v>3.925601979888475E-3</v>
      </c>
    </row>
    <row r="24" spans="1:15" x14ac:dyDescent="0.3">
      <c r="A24" s="65">
        <v>3604</v>
      </c>
      <c r="B24" s="59" t="s">
        <v>18</v>
      </c>
      <c r="C24" s="60">
        <v>1918</v>
      </c>
      <c r="D24" s="60">
        <v>681</v>
      </c>
      <c r="E24" s="60">
        <v>2599</v>
      </c>
      <c r="F24" s="61">
        <v>187618237</v>
      </c>
      <c r="G24" s="61">
        <v>48959423</v>
      </c>
      <c r="H24" s="61">
        <v>138658814</v>
      </c>
      <c r="I24" s="61">
        <v>3567720</v>
      </c>
      <c r="J24" s="61">
        <v>1590053</v>
      </c>
      <c r="K24" s="61">
        <v>133501041</v>
      </c>
      <c r="L24" s="61">
        <v>10012164</v>
      </c>
      <c r="M24" s="61">
        <v>1042106</v>
      </c>
      <c r="N24" s="61">
        <f t="shared" si="0"/>
        <v>11054270</v>
      </c>
      <c r="O24" s="63">
        <f t="shared" si="1"/>
        <v>4.9177160631020289E-2</v>
      </c>
    </row>
    <row r="25" spans="1:15" x14ac:dyDescent="0.3">
      <c r="A25" s="65">
        <v>3610</v>
      </c>
      <c r="B25" s="59" t="s">
        <v>19</v>
      </c>
      <c r="C25" s="60">
        <v>669</v>
      </c>
      <c r="D25" s="60">
        <v>50</v>
      </c>
      <c r="E25" s="60">
        <v>719</v>
      </c>
      <c r="F25" s="61">
        <v>30619407</v>
      </c>
      <c r="G25" s="61">
        <v>6601309</v>
      </c>
      <c r="H25" s="61">
        <v>24018098</v>
      </c>
      <c r="I25" s="61">
        <v>1781903</v>
      </c>
      <c r="J25" s="61">
        <v>311858</v>
      </c>
      <c r="K25" s="61">
        <v>21924337</v>
      </c>
      <c r="L25" s="61">
        <v>2735111</v>
      </c>
      <c r="M25" s="61">
        <v>565161</v>
      </c>
      <c r="N25" s="61">
        <f t="shared" si="0"/>
        <v>3300272</v>
      </c>
      <c r="O25" s="63">
        <f t="shared" si="1"/>
        <v>1.4681928908020033E-2</v>
      </c>
    </row>
    <row r="26" spans="1:15" x14ac:dyDescent="0.3">
      <c r="A26" s="65">
        <v>4977</v>
      </c>
      <c r="B26" s="59" t="s">
        <v>63</v>
      </c>
      <c r="C26" s="60">
        <v>0</v>
      </c>
      <c r="D26" s="60">
        <v>773</v>
      </c>
      <c r="E26" s="60">
        <v>773</v>
      </c>
      <c r="F26" s="61">
        <v>49677793</v>
      </c>
      <c r="G26" s="61">
        <v>4948967</v>
      </c>
      <c r="H26" s="61">
        <v>44728826</v>
      </c>
      <c r="I26" s="61">
        <v>0</v>
      </c>
      <c r="J26" s="61">
        <v>37350</v>
      </c>
      <c r="K26" s="61">
        <v>44691476</v>
      </c>
      <c r="L26" s="61">
        <v>2990334</v>
      </c>
      <c r="M26" s="61">
        <v>0</v>
      </c>
      <c r="N26" s="61">
        <f t="shared" si="0"/>
        <v>2990334</v>
      </c>
      <c r="O26" s="63">
        <f t="shared" si="1"/>
        <v>1.3303106895199902E-2</v>
      </c>
    </row>
    <row r="27" spans="1:15" x14ac:dyDescent="0.3">
      <c r="A27" s="65">
        <v>3613</v>
      </c>
      <c r="B27" s="59" t="s">
        <v>41</v>
      </c>
      <c r="C27" s="60">
        <v>1286</v>
      </c>
      <c r="D27" s="60">
        <v>1184</v>
      </c>
      <c r="E27" s="60">
        <v>2470</v>
      </c>
      <c r="F27" s="61">
        <v>188258522</v>
      </c>
      <c r="G27" s="61">
        <v>37686135</v>
      </c>
      <c r="H27" s="61">
        <v>150572387</v>
      </c>
      <c r="I27" s="61">
        <v>2577213</v>
      </c>
      <c r="J27" s="61">
        <v>865650</v>
      </c>
      <c r="K27" s="61">
        <v>147129524</v>
      </c>
      <c r="L27" s="61">
        <v>9518700</v>
      </c>
      <c r="M27" s="61">
        <v>852280</v>
      </c>
      <c r="N27" s="61">
        <f t="shared" si="0"/>
        <v>10370980</v>
      </c>
      <c r="O27" s="63">
        <f t="shared" si="1"/>
        <v>4.6137406573305957E-2</v>
      </c>
    </row>
    <row r="28" spans="1:15" x14ac:dyDescent="0.3">
      <c r="A28" s="65">
        <v>3619</v>
      </c>
      <c r="B28" s="59" t="s">
        <v>42</v>
      </c>
      <c r="C28" s="60">
        <v>373</v>
      </c>
      <c r="D28" s="60">
        <v>0</v>
      </c>
      <c r="E28" s="60">
        <v>373</v>
      </c>
      <c r="F28" s="61">
        <v>12468927</v>
      </c>
      <c r="G28" s="61">
        <v>1782538</v>
      </c>
      <c r="H28" s="61">
        <v>10686389</v>
      </c>
      <c r="I28" s="61">
        <v>1302834</v>
      </c>
      <c r="J28" s="61">
        <v>26100</v>
      </c>
      <c r="K28" s="61">
        <v>9357455</v>
      </c>
      <c r="L28" s="61">
        <v>1425113</v>
      </c>
      <c r="M28" s="61">
        <v>431018</v>
      </c>
      <c r="N28" s="61">
        <f t="shared" si="0"/>
        <v>1856131</v>
      </c>
      <c r="O28" s="63">
        <f t="shared" si="1"/>
        <v>8.257374963630916E-3</v>
      </c>
    </row>
    <row r="29" spans="1:15" x14ac:dyDescent="0.3">
      <c r="A29" s="65">
        <v>3616</v>
      </c>
      <c r="B29" s="59" t="s">
        <v>43</v>
      </c>
      <c r="C29" s="60">
        <v>359</v>
      </c>
      <c r="D29" s="60">
        <v>30</v>
      </c>
      <c r="E29" s="60">
        <v>389</v>
      </c>
      <c r="F29" s="61">
        <v>12629129</v>
      </c>
      <c r="G29" s="61">
        <v>2178464</v>
      </c>
      <c r="H29" s="61">
        <v>10450665</v>
      </c>
      <c r="I29" s="61">
        <v>1142293</v>
      </c>
      <c r="J29" s="61">
        <v>147449</v>
      </c>
      <c r="K29" s="61">
        <v>9160923</v>
      </c>
      <c r="L29" s="61">
        <v>1468456</v>
      </c>
      <c r="M29" s="61">
        <v>321359</v>
      </c>
      <c r="N29" s="61">
        <f t="shared" si="0"/>
        <v>1789815</v>
      </c>
      <c r="O29" s="63">
        <f t="shared" si="1"/>
        <v>7.9623547963646249E-3</v>
      </c>
    </row>
    <row r="30" spans="1:15" x14ac:dyDescent="0.3">
      <c r="A30" s="65">
        <v>3618</v>
      </c>
      <c r="B30" s="59" t="s">
        <v>44</v>
      </c>
      <c r="C30" s="60">
        <v>64</v>
      </c>
      <c r="D30" s="60">
        <v>0</v>
      </c>
      <c r="E30" s="60">
        <v>64</v>
      </c>
      <c r="F30" s="61">
        <v>1129600</v>
      </c>
      <c r="G30" s="61">
        <v>38443</v>
      </c>
      <c r="H30" s="61">
        <v>1091157</v>
      </c>
      <c r="I30" s="61">
        <v>304362</v>
      </c>
      <c r="J30" s="61">
        <v>0</v>
      </c>
      <c r="K30" s="61">
        <v>786795</v>
      </c>
      <c r="L30" s="61">
        <v>247872</v>
      </c>
      <c r="M30" s="61">
        <v>59334</v>
      </c>
      <c r="N30" s="61">
        <f t="shared" si="0"/>
        <v>307206</v>
      </c>
      <c r="O30" s="63">
        <f t="shared" si="1"/>
        <v>1.3666681570843864E-3</v>
      </c>
    </row>
    <row r="31" spans="1:15" x14ac:dyDescent="0.3">
      <c r="A31" s="65">
        <v>3620</v>
      </c>
      <c r="B31" s="59" t="s">
        <v>21</v>
      </c>
      <c r="C31" s="60">
        <v>682</v>
      </c>
      <c r="D31" s="60">
        <v>0</v>
      </c>
      <c r="E31" s="60">
        <v>682</v>
      </c>
      <c r="F31" s="61">
        <v>42911168</v>
      </c>
      <c r="G31" s="61">
        <v>11549069</v>
      </c>
      <c r="H31" s="61">
        <v>31362099</v>
      </c>
      <c r="I31" s="61">
        <v>1333277</v>
      </c>
      <c r="J31" s="61">
        <v>525624</v>
      </c>
      <c r="K31" s="61">
        <v>29503198</v>
      </c>
      <c r="L31" s="61">
        <v>2622329</v>
      </c>
      <c r="M31" s="61">
        <v>404833</v>
      </c>
      <c r="N31" s="61">
        <f t="shared" si="0"/>
        <v>3027162</v>
      </c>
      <c r="O31" s="63">
        <f t="shared" si="1"/>
        <v>1.3466943717687432E-2</v>
      </c>
    </row>
    <row r="32" spans="1:15" x14ac:dyDescent="0.3">
      <c r="A32" s="65">
        <v>3621</v>
      </c>
      <c r="B32" s="59" t="s">
        <v>22</v>
      </c>
      <c r="C32" s="60">
        <v>1415</v>
      </c>
      <c r="D32" s="60">
        <v>348</v>
      </c>
      <c r="E32" s="60">
        <v>1763</v>
      </c>
      <c r="F32" s="61">
        <v>104594146</v>
      </c>
      <c r="G32" s="61">
        <v>16916601</v>
      </c>
      <c r="H32" s="61">
        <v>87677545</v>
      </c>
      <c r="I32" s="61">
        <v>3881603</v>
      </c>
      <c r="J32" s="61">
        <v>230142</v>
      </c>
      <c r="K32" s="61">
        <v>83565800</v>
      </c>
      <c r="L32" s="61">
        <v>6798402</v>
      </c>
      <c r="M32" s="61">
        <v>1253239</v>
      </c>
      <c r="N32" s="61">
        <f t="shared" si="0"/>
        <v>8051641</v>
      </c>
      <c r="O32" s="63">
        <f t="shared" si="1"/>
        <v>3.5819356936306862E-2</v>
      </c>
    </row>
    <row r="33" spans="1:15" x14ac:dyDescent="0.3">
      <c r="A33" s="65">
        <v>3623</v>
      </c>
      <c r="B33" s="59" t="s">
        <v>56</v>
      </c>
      <c r="C33" s="60">
        <v>1360</v>
      </c>
      <c r="D33" s="60">
        <v>805</v>
      </c>
      <c r="E33" s="60">
        <v>2165</v>
      </c>
      <c r="F33" s="61">
        <v>110505633</v>
      </c>
      <c r="G33" s="61">
        <v>14950171</v>
      </c>
      <c r="H33" s="61">
        <v>95555462</v>
      </c>
      <c r="I33" s="61">
        <v>4166613</v>
      </c>
      <c r="J33" s="61">
        <v>489518</v>
      </c>
      <c r="K33" s="61">
        <v>90899331</v>
      </c>
      <c r="L33" s="61">
        <v>8354719</v>
      </c>
      <c r="M33" s="61">
        <v>1395973</v>
      </c>
      <c r="N33" s="61">
        <f t="shared" si="0"/>
        <v>9750692</v>
      </c>
      <c r="O33" s="63">
        <f t="shared" si="1"/>
        <v>4.3377929682159429E-2</v>
      </c>
    </row>
    <row r="34" spans="1:15" x14ac:dyDescent="0.3">
      <c r="A34" s="65">
        <v>3635</v>
      </c>
      <c r="B34" s="59" t="s">
        <v>23</v>
      </c>
      <c r="C34" s="60">
        <v>0</v>
      </c>
      <c r="D34" s="60">
        <v>117</v>
      </c>
      <c r="E34" s="60">
        <v>117</v>
      </c>
      <c r="F34" s="61">
        <v>2531789</v>
      </c>
      <c r="G34" s="61">
        <v>160598</v>
      </c>
      <c r="H34" s="61">
        <v>2371191</v>
      </c>
      <c r="I34" s="61">
        <v>0</v>
      </c>
      <c r="J34" s="61">
        <v>0</v>
      </c>
      <c r="K34" s="61">
        <v>2371191</v>
      </c>
      <c r="L34" s="61">
        <v>393588</v>
      </c>
      <c r="M34" s="61">
        <v>0</v>
      </c>
      <c r="N34" s="61">
        <f t="shared" si="0"/>
        <v>393588</v>
      </c>
      <c r="O34" s="63">
        <f t="shared" si="1"/>
        <v>1.7509559924302567E-3</v>
      </c>
    </row>
    <row r="35" spans="1:15" x14ac:dyDescent="0.3">
      <c r="A35" s="65">
        <v>3636</v>
      </c>
      <c r="B35" s="59" t="s">
        <v>24</v>
      </c>
      <c r="C35" s="60">
        <v>1694</v>
      </c>
      <c r="D35" s="60">
        <v>224</v>
      </c>
      <c r="E35" s="60">
        <v>1918</v>
      </c>
      <c r="F35" s="61">
        <v>136149131</v>
      </c>
      <c r="G35" s="61">
        <v>31351222</v>
      </c>
      <c r="H35" s="61">
        <v>104797909</v>
      </c>
      <c r="I35" s="61">
        <v>3389113</v>
      </c>
      <c r="J35" s="61">
        <v>1492017</v>
      </c>
      <c r="K35" s="61">
        <v>99916779</v>
      </c>
      <c r="L35" s="61">
        <v>7375469</v>
      </c>
      <c r="M35" s="61">
        <v>1063413</v>
      </c>
      <c r="N35" s="61">
        <f t="shared" si="0"/>
        <v>8438882</v>
      </c>
      <c r="O35" s="63">
        <f t="shared" si="1"/>
        <v>3.7542077012794675E-2</v>
      </c>
    </row>
    <row r="36" spans="1:15" x14ac:dyDescent="0.3">
      <c r="A36" s="65">
        <v>3638</v>
      </c>
      <c r="B36" s="59" t="s">
        <v>25</v>
      </c>
      <c r="C36" s="60">
        <v>453</v>
      </c>
      <c r="D36" s="60">
        <v>0</v>
      </c>
      <c r="E36" s="60">
        <v>453</v>
      </c>
      <c r="F36" s="61">
        <v>10358848</v>
      </c>
      <c r="G36" s="61">
        <v>503530</v>
      </c>
      <c r="H36" s="61">
        <v>9855318</v>
      </c>
      <c r="I36" s="61">
        <v>2274631</v>
      </c>
      <c r="J36" s="61">
        <v>0</v>
      </c>
      <c r="K36" s="61">
        <v>7580687</v>
      </c>
      <c r="L36" s="61">
        <v>1747235</v>
      </c>
      <c r="M36" s="61">
        <v>524926</v>
      </c>
      <c r="N36" s="61">
        <f t="shared" si="0"/>
        <v>2272161</v>
      </c>
      <c r="O36" s="63">
        <f t="shared" si="1"/>
        <v>1.0108168741720592E-2</v>
      </c>
    </row>
    <row r="37" spans="1:15" x14ac:dyDescent="0.3">
      <c r="A37" s="65">
        <v>3641</v>
      </c>
      <c r="B37" s="59" t="s">
        <v>26</v>
      </c>
      <c r="C37" s="60">
        <v>709</v>
      </c>
      <c r="D37" s="60">
        <v>58</v>
      </c>
      <c r="E37" s="60">
        <v>767</v>
      </c>
      <c r="F37" s="61">
        <v>31815134</v>
      </c>
      <c r="G37" s="61">
        <v>7809773</v>
      </c>
      <c r="H37" s="61">
        <v>24005361</v>
      </c>
      <c r="I37" s="61">
        <v>1543706</v>
      </c>
      <c r="J37" s="61">
        <v>296879</v>
      </c>
      <c r="K37" s="61">
        <v>22164776</v>
      </c>
      <c r="L37" s="61">
        <v>2919618</v>
      </c>
      <c r="M37" s="61">
        <v>532675</v>
      </c>
      <c r="N37" s="61">
        <f t="shared" si="0"/>
        <v>3452293</v>
      </c>
      <c r="O37" s="63">
        <f t="shared" si="1"/>
        <v>1.5358225138914369E-2</v>
      </c>
    </row>
    <row r="38" spans="1:15" x14ac:dyDescent="0.3">
      <c r="A38" s="65">
        <v>3645</v>
      </c>
      <c r="B38" s="59" t="s">
        <v>27</v>
      </c>
      <c r="C38" s="60">
        <v>971</v>
      </c>
      <c r="D38" s="60">
        <v>275</v>
      </c>
      <c r="E38" s="60">
        <v>1246</v>
      </c>
      <c r="F38" s="61">
        <v>63552504.649999999</v>
      </c>
      <c r="G38" s="61">
        <v>9798370.7899999972</v>
      </c>
      <c r="H38" s="61">
        <v>53754133.860000007</v>
      </c>
      <c r="I38" s="61">
        <v>3220569</v>
      </c>
      <c r="J38" s="61">
        <v>210885</v>
      </c>
      <c r="K38" s="61">
        <v>50322679.859999999</v>
      </c>
      <c r="L38" s="61">
        <v>4803841.91</v>
      </c>
      <c r="M38" s="61">
        <v>1106027</v>
      </c>
      <c r="N38" s="61">
        <f t="shared" si="0"/>
        <v>5909868.9100000001</v>
      </c>
      <c r="O38" s="63">
        <f t="shared" si="1"/>
        <v>2.6291249688612888E-2</v>
      </c>
    </row>
    <row r="39" spans="1:15" x14ac:dyDescent="0.3">
      <c r="A39" s="65">
        <v>3647</v>
      </c>
      <c r="B39" s="59" t="s">
        <v>28</v>
      </c>
      <c r="C39" s="60">
        <v>827</v>
      </c>
      <c r="D39" s="60">
        <v>56</v>
      </c>
      <c r="E39" s="60">
        <v>883</v>
      </c>
      <c r="F39" s="61">
        <v>54797081</v>
      </c>
      <c r="G39" s="61">
        <v>15147636</v>
      </c>
      <c r="H39" s="61">
        <v>39649445</v>
      </c>
      <c r="I39" s="61">
        <v>1362170</v>
      </c>
      <c r="J39" s="61">
        <v>680072</v>
      </c>
      <c r="K39" s="61">
        <v>37607203</v>
      </c>
      <c r="L39" s="61">
        <v>3377460</v>
      </c>
      <c r="M39" s="61">
        <v>412581</v>
      </c>
      <c r="N39" s="61">
        <f t="shared" si="0"/>
        <v>3790041</v>
      </c>
      <c r="O39" s="63">
        <f>N39/$N$46</f>
        <v>1.686076557340763E-2</v>
      </c>
    </row>
    <row r="40" spans="1:15" x14ac:dyDescent="0.3">
      <c r="A40" s="65">
        <v>3651</v>
      </c>
      <c r="B40" s="59" t="s">
        <v>29</v>
      </c>
      <c r="C40" s="60">
        <v>575</v>
      </c>
      <c r="D40" s="60">
        <v>307</v>
      </c>
      <c r="E40" s="60">
        <v>882</v>
      </c>
      <c r="F40" s="61">
        <v>50286292</v>
      </c>
      <c r="G40" s="61">
        <v>9232615</v>
      </c>
      <c r="H40" s="61">
        <v>41053677</v>
      </c>
      <c r="I40" s="61">
        <v>1420354</v>
      </c>
      <c r="J40" s="61">
        <v>284966</v>
      </c>
      <c r="K40" s="61">
        <v>39348357</v>
      </c>
      <c r="L40" s="61">
        <v>3405386</v>
      </c>
      <c r="M40" s="61">
        <v>461006</v>
      </c>
      <c r="N40" s="61">
        <f t="shared" si="0"/>
        <v>3866392</v>
      </c>
      <c r="O40" s="63">
        <f t="shared" si="1"/>
        <v>1.7200428472119084E-2</v>
      </c>
    </row>
    <row r="41" spans="1:15" x14ac:dyDescent="0.3">
      <c r="A41" s="65">
        <v>3588</v>
      </c>
      <c r="B41" s="59" t="s">
        <v>46</v>
      </c>
      <c r="C41" s="60">
        <v>2344</v>
      </c>
      <c r="D41" s="60">
        <v>292</v>
      </c>
      <c r="E41" s="60">
        <v>2636</v>
      </c>
      <c r="F41" s="61">
        <v>116087568</v>
      </c>
      <c r="G41" s="61">
        <v>23564196</v>
      </c>
      <c r="H41" s="61">
        <v>92523372</v>
      </c>
      <c r="I41" s="61">
        <v>5497470</v>
      </c>
      <c r="J41" s="61">
        <v>26017</v>
      </c>
      <c r="K41" s="61">
        <v>86999885</v>
      </c>
      <c r="L41" s="61">
        <v>10127789</v>
      </c>
      <c r="M41" s="61">
        <v>1892449</v>
      </c>
      <c r="N41" s="61">
        <f t="shared" si="0"/>
        <v>12020238</v>
      </c>
      <c r="O41" s="63">
        <f t="shared" si="1"/>
        <v>5.3474465066358438E-2</v>
      </c>
    </row>
    <row r="42" spans="1:15" x14ac:dyDescent="0.3">
      <c r="A42" s="65">
        <v>3654</v>
      </c>
      <c r="B42" s="59" t="s">
        <v>30</v>
      </c>
      <c r="C42" s="60">
        <v>1419</v>
      </c>
      <c r="D42" s="60">
        <v>212</v>
      </c>
      <c r="E42" s="60">
        <v>1631</v>
      </c>
      <c r="F42" s="61">
        <v>76422898</v>
      </c>
      <c r="G42" s="61">
        <v>11260813</v>
      </c>
      <c r="H42" s="61">
        <v>65162085</v>
      </c>
      <c r="I42" s="61">
        <v>4868532</v>
      </c>
      <c r="J42" s="61">
        <v>395302</v>
      </c>
      <c r="K42" s="61">
        <v>59898251</v>
      </c>
      <c r="L42" s="61">
        <v>6275974</v>
      </c>
      <c r="M42" s="61">
        <v>1634828</v>
      </c>
      <c r="N42" s="61">
        <f t="shared" si="0"/>
        <v>7910802</v>
      </c>
      <c r="O42" s="63">
        <f t="shared" si="1"/>
        <v>3.5192806098837515E-2</v>
      </c>
    </row>
    <row r="43" spans="1:15" x14ac:dyDescent="0.3">
      <c r="A43" s="65">
        <v>3578</v>
      </c>
      <c r="B43" s="59" t="s">
        <v>45</v>
      </c>
      <c r="C43" s="60">
        <v>2686</v>
      </c>
      <c r="D43" s="60">
        <v>1532</v>
      </c>
      <c r="E43" s="60">
        <v>4218</v>
      </c>
      <c r="F43" s="61">
        <v>227983223</v>
      </c>
      <c r="G43" s="61">
        <v>26653856</v>
      </c>
      <c r="H43" s="61">
        <v>201329367</v>
      </c>
      <c r="I43" s="61">
        <v>8195643</v>
      </c>
      <c r="J43" s="61">
        <v>1283536</v>
      </c>
      <c r="K43" s="61">
        <v>191850188</v>
      </c>
      <c r="L43" s="61">
        <v>16268224</v>
      </c>
      <c r="M43" s="61">
        <v>2717835</v>
      </c>
      <c r="N43" s="61">
        <f t="shared" si="0"/>
        <v>18986059</v>
      </c>
      <c r="O43" s="63">
        <f t="shared" si="1"/>
        <v>8.4463331653110374E-2</v>
      </c>
    </row>
    <row r="44" spans="1:15" x14ac:dyDescent="0.3">
      <c r="A44" s="65">
        <v>3663</v>
      </c>
      <c r="B44" s="59" t="s">
        <v>31</v>
      </c>
      <c r="C44" s="60">
        <v>886</v>
      </c>
      <c r="D44" s="60">
        <v>166</v>
      </c>
      <c r="E44" s="60">
        <v>1052</v>
      </c>
      <c r="F44" s="61">
        <v>28665670</v>
      </c>
      <c r="G44" s="61">
        <v>3918859</v>
      </c>
      <c r="H44" s="61">
        <v>24746811</v>
      </c>
      <c r="I44" s="61">
        <v>2756382</v>
      </c>
      <c r="J44" s="61">
        <v>219806</v>
      </c>
      <c r="K44" s="61">
        <v>21770623</v>
      </c>
      <c r="L44" s="61">
        <v>4046005</v>
      </c>
      <c r="M44" s="61">
        <v>1106792</v>
      </c>
      <c r="N44" s="61">
        <f t="shared" si="0"/>
        <v>5152797</v>
      </c>
      <c r="O44" s="63">
        <f t="shared" si="1"/>
        <v>2.2923261849768412E-2</v>
      </c>
    </row>
    <row r="45" spans="1:15" x14ac:dyDescent="0.3">
      <c r="A45" s="66">
        <v>3669</v>
      </c>
      <c r="B45" s="47" t="s">
        <v>32</v>
      </c>
      <c r="C45" s="48">
        <v>331</v>
      </c>
      <c r="D45" s="48">
        <v>0</v>
      </c>
      <c r="E45" s="48">
        <v>331</v>
      </c>
      <c r="F45" s="49">
        <v>5862089</v>
      </c>
      <c r="G45" s="49">
        <v>501639</v>
      </c>
      <c r="H45" s="49">
        <v>5360450</v>
      </c>
      <c r="I45" s="49">
        <v>1355020</v>
      </c>
      <c r="J45" s="49">
        <v>20137</v>
      </c>
      <c r="K45" s="49">
        <v>3985293</v>
      </c>
      <c r="L45" s="49">
        <v>1249978</v>
      </c>
      <c r="M45" s="49">
        <v>460985</v>
      </c>
      <c r="N45" s="49">
        <f t="shared" ref="N45" si="2">SUM(L45:M45)</f>
        <v>1710963</v>
      </c>
      <c r="O45" s="64">
        <f t="shared" si="1"/>
        <v>7.6115656922376941E-3</v>
      </c>
    </row>
    <row r="46" spans="1:15" x14ac:dyDescent="0.3">
      <c r="A46" s="43"/>
      <c r="B46" s="44"/>
      <c r="C46" s="45">
        <v>38990</v>
      </c>
      <c r="D46" s="45">
        <v>11187</v>
      </c>
      <c r="E46" s="45">
        <v>50177</v>
      </c>
      <c r="F46" s="46">
        <f t="shared" ref="F46:M46" si="3">SUM(F4:F45)</f>
        <v>2636387783.6500001</v>
      </c>
      <c r="G46" s="46">
        <f t="shared" si="3"/>
        <v>501644117.29000002</v>
      </c>
      <c r="H46" s="46">
        <f t="shared" si="3"/>
        <v>2134743666.3599999</v>
      </c>
      <c r="I46" s="46">
        <f t="shared" si="3"/>
        <v>97272128</v>
      </c>
      <c r="J46" s="46">
        <f t="shared" si="3"/>
        <v>22931534</v>
      </c>
      <c r="K46" s="46">
        <f t="shared" si="3"/>
        <v>2014540004.3599999</v>
      </c>
      <c r="L46" s="46">
        <f t="shared" si="3"/>
        <v>191889923.41</v>
      </c>
      <c r="M46" s="46">
        <f t="shared" si="3"/>
        <v>32894709.5</v>
      </c>
      <c r="N46" s="46">
        <f>SUM(N4:N45)</f>
        <v>224784632.91</v>
      </c>
      <c r="O46" s="62">
        <f t="shared" si="1"/>
        <v>1</v>
      </c>
    </row>
    <row r="48" spans="1:15" x14ac:dyDescent="0.3">
      <c r="D48" s="73" t="s">
        <v>83</v>
      </c>
      <c r="E48" s="74"/>
      <c r="F48" s="74"/>
      <c r="G48" s="74"/>
      <c r="H48" s="74"/>
      <c r="I48" s="74"/>
      <c r="J48" s="74"/>
      <c r="K48" s="74"/>
    </row>
  </sheetData>
  <conditionalFormatting sqref="C1:E1048576">
    <cfRule type="cellIs" dxfId="0" priority="1" operator="between">
      <formula>1</formula>
      <formula>5</formula>
    </cfRule>
  </conditionalFormatting>
  <pageMargins left="0.75" right="0.75" top="1" bottom="1" header="0.5" footer="0.5"/>
  <pageSetup orientation="portrait" horizontalDpi="0"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
  <sheetViews>
    <sheetView workbookViewId="0">
      <selection activeCell="D6" sqref="D6"/>
    </sheetView>
  </sheetViews>
  <sheetFormatPr defaultRowHeight="13.2" x14ac:dyDescent="0.25"/>
  <cols>
    <col min="1" max="1" width="56.44140625" bestFit="1" customWidth="1"/>
  </cols>
  <sheetData>
    <row r="1" spans="1:1" x14ac:dyDescent="0.25">
      <c r="A1" t="s">
        <v>55</v>
      </c>
    </row>
    <row r="2" spans="1:1" x14ac:dyDescent="0.25">
      <c r="A2" s="17" t="s">
        <v>3</v>
      </c>
    </row>
    <row r="3" spans="1:1" x14ac:dyDescent="0.25">
      <c r="A3" t="s">
        <v>18</v>
      </c>
    </row>
    <row r="4" spans="1:1" x14ac:dyDescent="0.25">
      <c r="A4"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Rule</vt:lpstr>
      <vt:lpstr>FY20-21 Bienium Approp</vt:lpstr>
      <vt:lpstr>Alloc Calculation</vt:lpstr>
      <vt:lpstr>FY 2020 50 cap inst TEG need</vt:lpstr>
      <vt:lpstr>FY 2021 50 cap inst TEG need</vt:lpstr>
      <vt:lpstr>FY 2022 50 cap inst TEG need</vt:lpstr>
      <vt:lpstr>QA Verification</vt:lpstr>
      <vt:lpstr>Year_1_TEG_Need</vt:lpstr>
      <vt:lpstr>Year_2_TEG_Need</vt:lpstr>
      <vt:lpstr>Year_3_TEG_Need</vt:lpstr>
    </vt:vector>
  </TitlesOfParts>
  <Company>ICUT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Puthoff</dc:creator>
  <cp:lastModifiedBy>Villarreal, Rafael</cp:lastModifiedBy>
  <cp:lastPrinted>2019-03-12T17:33:51Z</cp:lastPrinted>
  <dcterms:created xsi:type="dcterms:W3CDTF">2006-08-18T15:43:11Z</dcterms:created>
  <dcterms:modified xsi:type="dcterms:W3CDTF">2023-06-22T14:51:57Z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-1291721989</vt:i4>
  </property>
  <property fmtid="{D5CDD505-2E9C-101B-9397-08002B2CF9AE}" pid="3" name="_EmailSubject">
    <vt:lpwstr>TEG New Version</vt:lpwstr>
  </property>
  <property fmtid="{D5CDD505-2E9C-101B-9397-08002B2CF9AE}" pid="4" name="_AuthorEmail">
    <vt:lpwstr>elizabeth.puthoff@icut.org</vt:lpwstr>
  </property>
  <property fmtid="{D5CDD505-2E9C-101B-9397-08002B2CF9AE}" pid="5" name="_AuthorEmailDisplayName">
    <vt:lpwstr>Elizabeth Puthoff</vt:lpwstr>
  </property>
  <property fmtid="{D5CDD505-2E9C-101B-9397-08002B2CF9AE}" pid="6" name="_ReviewingToolsShownOnce">
    <vt:lpwstr/>
  </property>
</Properties>
</file>