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ohnsonTG\Desktop\MISC_FAS-TLJ\"/>
    </mc:Choice>
  </mc:AlternateContent>
  <xr:revisionPtr revIDLastSave="0" documentId="8_{0D45D6FB-DA35-48A2-B9BA-3B9131F16351}" xr6:coauthVersionLast="45" xr6:coauthVersionMax="45" xr10:uidLastSave="{00000000-0000-0000-0000-000000000000}"/>
  <bookViews>
    <workbookView xWindow="-120" yWindow="-120" windowWidth="20730" windowHeight="11160" tabRatio="786" xr2:uid="{00000000-000D-0000-FFFF-FFFF00000000}"/>
  </bookViews>
  <sheets>
    <sheet name="FY21 Revised Allocations " sheetId="15" r:id="rId1"/>
    <sheet name="Community Colleges Calc" sheetId="1" r:id="rId2"/>
    <sheet name="TSTC Lamar State Calc" sheetId="14" r:id="rId3"/>
  </sheets>
  <definedNames>
    <definedName name="FY16EnrollmentTEOG">#REF!</definedName>
    <definedName name="FY16EnrollmentTOEG">#REF!</definedName>
    <definedName name="FY17Enrollment">#REF!</definedName>
    <definedName name="Institution" localSheetId="0">#REF!</definedName>
    <definedName name="Institution" localSheetId="2">#REF!</definedName>
    <definedName name="Institution">#REF!</definedName>
    <definedName name="Institutions1" localSheetId="0">#REF!</definedName>
    <definedName name="Institutions1" localSheetId="2">#REF!</definedName>
    <definedName name="Institutions1">#REF!</definedName>
    <definedName name="Institutions2" localSheetId="0">#REF!</definedName>
    <definedName name="Institutions2" localSheetId="2">#REF!</definedName>
    <definedName name="Institutions2">#REF!</definedName>
    <definedName name="one">#REF!</definedName>
    <definedName name="_xlnm.Print_Titles" localSheetId="0">'FY21 Revised Allocations '!$1:$3</definedName>
    <definedName name="tw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4" l="1"/>
  <c r="B4" i="1"/>
  <c r="C58" i="15" l="1"/>
  <c r="C65" i="15"/>
  <c r="T8" i="1" l="1"/>
  <c r="N46" i="1" l="1"/>
  <c r="M46" i="1"/>
  <c r="L46" i="1"/>
  <c r="N7" i="14" l="1"/>
  <c r="N8" i="14"/>
  <c r="N9" i="14"/>
  <c r="L8" i="14"/>
  <c r="L9" i="14"/>
  <c r="L10" i="14"/>
  <c r="N10" i="14"/>
  <c r="M8" i="14"/>
  <c r="M9" i="14"/>
  <c r="M10" i="14"/>
  <c r="M7" i="14"/>
  <c r="L7" i="14"/>
  <c r="O7" i="14" l="1"/>
  <c r="O10" i="14"/>
  <c r="T10" i="14"/>
  <c r="T8" i="14"/>
  <c r="O8" i="14"/>
  <c r="T9" i="14"/>
  <c r="O9" i="14"/>
  <c r="N11" i="14"/>
  <c r="M11" i="14"/>
  <c r="L11" i="14"/>
  <c r="O11" i="14" l="1"/>
  <c r="T7" i="14"/>
  <c r="T11" i="14" s="1"/>
  <c r="U9" i="14" l="1"/>
  <c r="V9" i="14" s="1"/>
  <c r="U10" i="14"/>
  <c r="V10" i="14" s="1"/>
  <c r="U8" i="14"/>
  <c r="V8" i="14" s="1"/>
  <c r="U7" i="14"/>
  <c r="V7" i="14" s="1"/>
  <c r="V11" i="14" l="1"/>
  <c r="U11" i="14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T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O39" i="1" l="1"/>
  <c r="O46" i="1"/>
  <c r="O22" i="1"/>
  <c r="O58" i="1"/>
  <c r="O24" i="1"/>
  <c r="O25" i="1"/>
  <c r="O48" i="1"/>
  <c r="O26" i="1"/>
  <c r="M7" i="1"/>
  <c r="O49" i="1"/>
  <c r="O33" i="1"/>
  <c r="O34" i="1"/>
  <c r="O19" i="1"/>
  <c r="O51" i="1"/>
  <c r="O37" i="1"/>
  <c r="O16" i="1"/>
  <c r="O12" i="1"/>
  <c r="O30" i="1"/>
  <c r="O15" i="1"/>
  <c r="O47" i="1"/>
  <c r="O40" i="1"/>
  <c r="O36" i="1"/>
  <c r="O60" i="1"/>
  <c r="L61" i="1"/>
  <c r="O20" i="1"/>
  <c r="O35" i="1"/>
  <c r="O57" i="1"/>
  <c r="O9" i="1"/>
  <c r="O41" i="1"/>
  <c r="O10" i="1"/>
  <c r="O42" i="1"/>
  <c r="O13" i="1"/>
  <c r="O45" i="1"/>
  <c r="O32" i="1"/>
  <c r="O44" i="1"/>
  <c r="O38" i="1"/>
  <c r="O23" i="1"/>
  <c r="O55" i="1"/>
  <c r="O28" i="1"/>
  <c r="O29" i="1"/>
  <c r="N61" i="1"/>
  <c r="O59" i="1"/>
  <c r="O43" i="1"/>
  <c r="O17" i="1"/>
  <c r="O11" i="1"/>
  <c r="O18" i="1"/>
  <c r="O50" i="1"/>
  <c r="O27" i="1"/>
  <c r="O21" i="1"/>
  <c r="O53" i="1"/>
  <c r="O56" i="1"/>
  <c r="O14" i="1"/>
  <c r="O54" i="1"/>
  <c r="O31" i="1"/>
  <c r="O8" i="1"/>
  <c r="O52" i="1"/>
  <c r="T13" i="1"/>
  <c r="T26" i="1"/>
  <c r="T57" i="1"/>
  <c r="T9" i="1"/>
  <c r="T49" i="1"/>
  <c r="T18" i="1"/>
  <c r="T36" i="1"/>
  <c r="T41" i="1"/>
  <c r="T53" i="1"/>
  <c r="T11" i="1"/>
  <c r="T25" i="1"/>
  <c r="T50" i="1"/>
  <c r="T17" i="1"/>
  <c r="T40" i="1"/>
  <c r="T56" i="1"/>
  <c r="T48" i="1"/>
  <c r="T24" i="1"/>
  <c r="T16" i="1"/>
  <c r="T27" i="1"/>
  <c r="T21" i="1"/>
  <c r="T29" i="1"/>
  <c r="T10" i="1"/>
  <c r="T51" i="1"/>
  <c r="T47" i="1"/>
  <c r="T31" i="1"/>
  <c r="T33" i="1"/>
  <c r="T45" i="1"/>
  <c r="T23" i="1"/>
  <c r="T39" i="1"/>
  <c r="T37" i="1"/>
  <c r="T43" i="1"/>
  <c r="T35" i="1"/>
  <c r="T42" i="1"/>
  <c r="T52" i="1"/>
  <c r="T20" i="1"/>
  <c r="T19" i="1"/>
  <c r="T59" i="1"/>
  <c r="T32" i="1"/>
  <c r="T60" i="1"/>
  <c r="T15" i="1"/>
  <c r="T55" i="1"/>
  <c r="T44" i="1"/>
  <c r="T12" i="1"/>
  <c r="T28" i="1"/>
  <c r="T30" i="1"/>
  <c r="T38" i="1"/>
  <c r="T58" i="1"/>
  <c r="T14" i="1"/>
  <c r="T34" i="1"/>
  <c r="T22" i="1"/>
  <c r="T54" i="1"/>
  <c r="M61" i="1" l="1"/>
  <c r="T7" i="1"/>
  <c r="O7" i="1"/>
  <c r="O61" i="1" s="1"/>
  <c r="T61" i="1" l="1"/>
  <c r="U59" i="1" l="1"/>
  <c r="V59" i="1" s="1"/>
  <c r="U51" i="1"/>
  <c r="V51" i="1" s="1"/>
  <c r="U43" i="1"/>
  <c r="V43" i="1" s="1"/>
  <c r="U35" i="1"/>
  <c r="V35" i="1" s="1"/>
  <c r="U27" i="1"/>
  <c r="V27" i="1" s="1"/>
  <c r="U19" i="1"/>
  <c r="V19" i="1" s="1"/>
  <c r="U11" i="1"/>
  <c r="V11" i="1" s="1"/>
  <c r="U52" i="1"/>
  <c r="V52" i="1" s="1"/>
  <c r="U12" i="1"/>
  <c r="V12" i="1" s="1"/>
  <c r="U58" i="1"/>
  <c r="V58" i="1" s="1"/>
  <c r="U50" i="1"/>
  <c r="V50" i="1" s="1"/>
  <c r="U42" i="1"/>
  <c r="V42" i="1" s="1"/>
  <c r="U34" i="1"/>
  <c r="V34" i="1" s="1"/>
  <c r="U18" i="1"/>
  <c r="V18" i="1" s="1"/>
  <c r="U10" i="1"/>
  <c r="V10" i="1" s="1"/>
  <c r="U57" i="1"/>
  <c r="V57" i="1" s="1"/>
  <c r="U49" i="1"/>
  <c r="V49" i="1" s="1"/>
  <c r="U41" i="1"/>
  <c r="V41" i="1" s="1"/>
  <c r="U33" i="1"/>
  <c r="V33" i="1" s="1"/>
  <c r="U25" i="1"/>
  <c r="V25" i="1" s="1"/>
  <c r="U17" i="1"/>
  <c r="V17" i="1" s="1"/>
  <c r="U9" i="1"/>
  <c r="V9" i="1" s="1"/>
  <c r="U47" i="1"/>
  <c r="V47" i="1" s="1"/>
  <c r="U31" i="1"/>
  <c r="V31" i="1" s="1"/>
  <c r="U15" i="1"/>
  <c r="V15" i="1" s="1"/>
  <c r="U7" i="1"/>
  <c r="V7" i="1" s="1"/>
  <c r="U54" i="1"/>
  <c r="V54" i="1" s="1"/>
  <c r="U38" i="1"/>
  <c r="V38" i="1" s="1"/>
  <c r="U22" i="1"/>
  <c r="V22" i="1" s="1"/>
  <c r="U45" i="1"/>
  <c r="V45" i="1" s="1"/>
  <c r="U29" i="1"/>
  <c r="V29" i="1" s="1"/>
  <c r="U60" i="1"/>
  <c r="V60" i="1" s="1"/>
  <c r="U36" i="1"/>
  <c r="V36" i="1" s="1"/>
  <c r="U28" i="1"/>
  <c r="V28" i="1" s="1"/>
  <c r="U56" i="1"/>
  <c r="V56" i="1" s="1"/>
  <c r="U48" i="1"/>
  <c r="V48" i="1" s="1"/>
  <c r="U40" i="1"/>
  <c r="V40" i="1" s="1"/>
  <c r="U32" i="1"/>
  <c r="V32" i="1" s="1"/>
  <c r="U24" i="1"/>
  <c r="V24" i="1" s="1"/>
  <c r="U16" i="1"/>
  <c r="V16" i="1" s="1"/>
  <c r="U8" i="1"/>
  <c r="V8" i="1" s="1"/>
  <c r="U55" i="1"/>
  <c r="V55" i="1" s="1"/>
  <c r="U39" i="1"/>
  <c r="V39" i="1" s="1"/>
  <c r="U23" i="1"/>
  <c r="V23" i="1" s="1"/>
  <c r="U46" i="1"/>
  <c r="V46" i="1" s="1"/>
  <c r="U30" i="1"/>
  <c r="V30" i="1" s="1"/>
  <c r="U14" i="1"/>
  <c r="V14" i="1" s="1"/>
  <c r="U53" i="1"/>
  <c r="V53" i="1" s="1"/>
  <c r="U37" i="1"/>
  <c r="V37" i="1" s="1"/>
  <c r="U21" i="1"/>
  <c r="V21" i="1" s="1"/>
  <c r="U13" i="1"/>
  <c r="V13" i="1" s="1"/>
  <c r="U44" i="1"/>
  <c r="V44" i="1" s="1"/>
  <c r="U20" i="1"/>
  <c r="V20" i="1" s="1"/>
  <c r="U26" i="1"/>
  <c r="V26" i="1" s="1"/>
  <c r="U61" i="1" l="1"/>
  <c r="V61" i="1" l="1"/>
</calcChain>
</file>

<file path=xl/sharedStrings.xml><?xml version="1.0" encoding="utf-8"?>
<sst xmlns="http://schemas.openxmlformats.org/spreadsheetml/2006/main" count="293" uniqueCount="146">
  <si>
    <t>FICE</t>
  </si>
  <si>
    <t>Institution</t>
  </si>
  <si>
    <t>Alvin Community College</t>
  </si>
  <si>
    <t>Amarillo College</t>
  </si>
  <si>
    <t>Angelina College</t>
  </si>
  <si>
    <t>Austin Community College</t>
  </si>
  <si>
    <t>Blinn College</t>
  </si>
  <si>
    <t>Brazosport College</t>
  </si>
  <si>
    <t>Central Texas College</t>
  </si>
  <si>
    <t>Cisco College</t>
  </si>
  <si>
    <t>Clarendon College</t>
  </si>
  <si>
    <t>Coastal Bend College</t>
  </si>
  <si>
    <t>College of the Mainland Community College District</t>
  </si>
  <si>
    <t>Collin County Community College District</t>
  </si>
  <si>
    <t>Dallas County Community College District</t>
  </si>
  <si>
    <t>Del Mar College</t>
  </si>
  <si>
    <t>El Paso Community College District</t>
  </si>
  <si>
    <t>Frank Phillips College</t>
  </si>
  <si>
    <t>Galveston College</t>
  </si>
  <si>
    <t>Grayson County College</t>
  </si>
  <si>
    <t>Hill College</t>
  </si>
  <si>
    <t>Houston Community College System</t>
  </si>
  <si>
    <t>Howard College</t>
  </si>
  <si>
    <t>Kilgore College</t>
  </si>
  <si>
    <t>Laredo Community College</t>
  </si>
  <si>
    <t>Lee College</t>
  </si>
  <si>
    <t>Lone Star College System District</t>
  </si>
  <si>
    <t>McLennan Community College</t>
  </si>
  <si>
    <t>Midland College</t>
  </si>
  <si>
    <t>Navarro College</t>
  </si>
  <si>
    <t>North Central Texas College</t>
  </si>
  <si>
    <t>Northeast Texas Community College</t>
  </si>
  <si>
    <t>Northwest Vista College</t>
  </si>
  <si>
    <t>Odessa College</t>
  </si>
  <si>
    <t>Palo Alto College</t>
  </si>
  <si>
    <t>Panola College</t>
  </si>
  <si>
    <t>Paris Junior College</t>
  </si>
  <si>
    <t>Ranger College</t>
  </si>
  <si>
    <t>San Antonio College</t>
  </si>
  <si>
    <t>San Jacinto College District</t>
  </si>
  <si>
    <t>South Plains College</t>
  </si>
  <si>
    <t>South Texas College</t>
  </si>
  <si>
    <t>Southwest Texas Junior College</t>
  </si>
  <si>
    <t>St. Philip's College</t>
  </si>
  <si>
    <t>Tarrant County College District</t>
  </si>
  <si>
    <t>Temple College</t>
  </si>
  <si>
    <t>Texarkana College</t>
  </si>
  <si>
    <t>Texas Southmost College District</t>
  </si>
  <si>
    <t>Trinity Valley Community College</t>
  </si>
  <si>
    <t>Tyler Junior College</t>
  </si>
  <si>
    <t>Vernon College</t>
  </si>
  <si>
    <t>Victoria College, The</t>
  </si>
  <si>
    <t>Weatherford College</t>
  </si>
  <si>
    <t>Western Texas College</t>
  </si>
  <si>
    <t>Wharton County Junior College</t>
  </si>
  <si>
    <t>Grand Total</t>
  </si>
  <si>
    <t>Full-Time</t>
  </si>
  <si>
    <t>3/4-Time</t>
  </si>
  <si>
    <t>1/2-Time</t>
  </si>
  <si>
    <t>Total Grant Need</t>
  </si>
  <si>
    <t>Lamar Institute of Technology</t>
  </si>
  <si>
    <t>Lamar State College at Orange</t>
  </si>
  <si>
    <t>Lamar State College at Port Arthur</t>
  </si>
  <si>
    <t xml:space="preserve">Grand Total  </t>
  </si>
  <si>
    <t>000307</t>
  </si>
  <si>
    <t>000309</t>
  </si>
  <si>
    <t>003539</t>
  </si>
  <si>
    <t>003540</t>
  </si>
  <si>
    <t>003546</t>
  </si>
  <si>
    <t>003549</t>
  </si>
  <si>
    <t>003553</t>
  </si>
  <si>
    <t>003554</t>
  </si>
  <si>
    <t>003558</t>
  </si>
  <si>
    <t>003563</t>
  </si>
  <si>
    <t>003568</t>
  </si>
  <si>
    <t>003570</t>
  </si>
  <si>
    <t>003572</t>
  </si>
  <si>
    <t>003573</t>
  </si>
  <si>
    <t>003574</t>
  </si>
  <si>
    <t>003580</t>
  </si>
  <si>
    <t>003582</t>
  </si>
  <si>
    <t>003583</t>
  </si>
  <si>
    <t>003590</t>
  </si>
  <si>
    <t>003593</t>
  </si>
  <si>
    <t>003596</t>
  </si>
  <si>
    <t>003600</t>
  </si>
  <si>
    <t>003601</t>
  </si>
  <si>
    <t>003603</t>
  </si>
  <si>
    <t>003608</t>
  </si>
  <si>
    <t>003609</t>
  </si>
  <si>
    <t>003611</t>
  </si>
  <si>
    <t>003614</t>
  </si>
  <si>
    <t>003626</t>
  </si>
  <si>
    <t>003627</t>
  </si>
  <si>
    <t>003628</t>
  </si>
  <si>
    <t>003634</t>
  </si>
  <si>
    <t>003643</t>
  </si>
  <si>
    <t>003648</t>
  </si>
  <si>
    <t>003662</t>
  </si>
  <si>
    <t>003664</t>
  </si>
  <si>
    <t>003668</t>
  </si>
  <si>
    <t>004003</t>
  </si>
  <si>
    <t>006661</t>
  </si>
  <si>
    <t>006662</t>
  </si>
  <si>
    <t>007096</t>
  </si>
  <si>
    <t>007287</t>
  </si>
  <si>
    <t>009163</t>
  </si>
  <si>
    <t>009549</t>
  </si>
  <si>
    <t>009797</t>
  </si>
  <si>
    <t>010060</t>
  </si>
  <si>
    <t>010387</t>
  </si>
  <si>
    <t>010633</t>
  </si>
  <si>
    <t>011145</t>
  </si>
  <si>
    <t>012015</t>
  </si>
  <si>
    <t>023154</t>
  </si>
  <si>
    <t>023413</t>
  </si>
  <si>
    <t>023485</t>
  </si>
  <si>
    <t>023582</t>
  </si>
  <si>
    <t>023614</t>
  </si>
  <si>
    <t>031034</t>
  </si>
  <si>
    <t>036273</t>
  </si>
  <si>
    <t>Texas State Technical College-Waco</t>
  </si>
  <si>
    <t>Northeast Lakeview College</t>
  </si>
  <si>
    <t>1/2-Time
Grant Need</t>
  </si>
  <si>
    <t>3/4-Time
Grant Need</t>
  </si>
  <si>
    <t>Full-Time
Grant Need</t>
  </si>
  <si>
    <t>Total
Grant Need</t>
  </si>
  <si>
    <t xml:space="preserve"> </t>
  </si>
  <si>
    <t>009331</t>
  </si>
  <si>
    <t>2019 FORECAST Data</t>
  </si>
  <si>
    <t xml:space="preserve">3/4 Time FADS Data </t>
  </si>
  <si>
    <t>1/2 Time FADS Data</t>
  </si>
  <si>
    <t>Full-Time FADS Data</t>
  </si>
  <si>
    <t>% Share of Appropriation</t>
  </si>
  <si>
    <t xml:space="preserve">*Calculation includes a rounded number  </t>
  </si>
  <si>
    <t>FY2021 Texas Educational Opportunity Grant Final Allocations - TSTC and Lamars</t>
  </si>
  <si>
    <t>FY2021 Allocation*</t>
  </si>
  <si>
    <t>FY2021 Texas Educational Opportunity Grant Final Allocations - Community Colleges</t>
  </si>
  <si>
    <t>**Appropriation amount is based on General Appropriations Act, House Bill (HB 1), 86th Texas Legislature.</t>
  </si>
  <si>
    <t xml:space="preserve">Total  </t>
  </si>
  <si>
    <t>Technical and State Schools</t>
  </si>
  <si>
    <t>FY 2021 Texas Educational Opportunity Grant (TEOG) Final Allocations</t>
  </si>
  <si>
    <t>FY 2021 Allocation</t>
  </si>
  <si>
    <t>Program reduction due to statewide budget reductions:</t>
  </si>
  <si>
    <t>Revised FY 2021 Available Funding:</t>
  </si>
  <si>
    <t>FY2021 Appropriation**: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</si>
</sst>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00%"/>
    <numFmt numFmtId="167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Tahoma"/>
      <family val="2"/>
    </font>
    <font>
      <sz val="11"/>
      <color theme="1"/>
      <name val="Calibri "/>
    </font>
    <font>
      <b/>
      <sz val="11"/>
      <color theme="1"/>
      <name val="Calibri "/>
    </font>
    <font>
      <b/>
      <sz val="11"/>
      <color rgb="FFFF0000"/>
      <name val="Calibri 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i/>
      <sz val="11"/>
      <color theme="1"/>
      <name val="Calibri "/>
    </font>
    <font>
      <b/>
      <sz val="11"/>
      <name val="Calibri "/>
    </font>
    <font>
      <b/>
      <sz val="12"/>
      <name val="Calibri"/>
      <family val="2"/>
      <scheme val="minor"/>
    </font>
    <font>
      <sz val="11"/>
      <name val="Calibri "/>
    </font>
    <font>
      <sz val="11"/>
      <name val="Tahoma"/>
      <family val="2"/>
    </font>
    <font>
      <sz val="11"/>
      <color rgb="FF000000"/>
      <name val="Tahoma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158">
    <xf numFmtId="0" fontId="0" fillId="0" borderId="0" xfId="0"/>
    <xf numFmtId="44" fontId="0" fillId="0" borderId="0" xfId="0" applyNumberFormat="1"/>
    <xf numFmtId="0" fontId="0" fillId="0" borderId="3" xfId="0" applyBorder="1"/>
    <xf numFmtId="0" fontId="5" fillId="0" borderId="0" xfId="0" applyFont="1"/>
    <xf numFmtId="44" fontId="5" fillId="0" borderId="0" xfId="1" applyFont="1"/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2" borderId="0" xfId="0" applyFont="1" applyFill="1"/>
    <xf numFmtId="44" fontId="5" fillId="0" borderId="2" xfId="1" applyFont="1" applyBorder="1"/>
    <xf numFmtId="0" fontId="5" fillId="0" borderId="0" xfId="0" applyFont="1" applyAlignment="1">
      <alignment vertical="top" wrapText="1"/>
    </xf>
    <xf numFmtId="164" fontId="5" fillId="0" borderId="3" xfId="3" applyNumberFormat="1" applyFont="1" applyBorder="1"/>
    <xf numFmtId="164" fontId="5" fillId="0" borderId="0" xfId="3" applyNumberFormat="1" applyFont="1"/>
    <xf numFmtId="164" fontId="5" fillId="0" borderId="4" xfId="3" applyNumberFormat="1" applyFont="1" applyBorder="1"/>
    <xf numFmtId="164" fontId="5" fillId="0" borderId="14" xfId="3" applyNumberFormat="1" applyFont="1" applyBorder="1"/>
    <xf numFmtId="44" fontId="5" fillId="0" borderId="14" xfId="1" applyFont="1" applyBorder="1"/>
    <xf numFmtId="44" fontId="6" fillId="4" borderId="1" xfId="1" applyFont="1" applyFill="1" applyBorder="1" applyAlignment="1">
      <alignment horizontal="center" wrapText="1"/>
    </xf>
    <xf numFmtId="44" fontId="6" fillId="4" borderId="2" xfId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44" fontId="5" fillId="0" borderId="10" xfId="1" applyFont="1" applyBorder="1"/>
    <xf numFmtId="44" fontId="5" fillId="0" borderId="11" xfId="1" applyFont="1" applyBorder="1"/>
    <xf numFmtId="44" fontId="5" fillId="0" borderId="16" xfId="1" applyFont="1" applyBorder="1"/>
    <xf numFmtId="44" fontId="5" fillId="0" borderId="9" xfId="0" applyNumberFormat="1" applyFont="1" applyBorder="1"/>
    <xf numFmtId="44" fontId="5" fillId="0" borderId="18" xfId="0" applyNumberFormat="1" applyFont="1" applyBorder="1"/>
    <xf numFmtId="44" fontId="5" fillId="0" borderId="8" xfId="0" applyNumberFormat="1" applyFont="1" applyBorder="1"/>
    <xf numFmtId="0" fontId="8" fillId="5" borderId="7" xfId="0" applyFont="1" applyFill="1" applyBorder="1"/>
    <xf numFmtId="9" fontId="0" fillId="0" borderId="0" xfId="0" applyNumberFormat="1"/>
    <xf numFmtId="166" fontId="5" fillId="0" borderId="12" xfId="2" applyNumberFormat="1" applyFont="1" applyBorder="1"/>
    <xf numFmtId="166" fontId="5" fillId="0" borderId="13" xfId="2" applyNumberFormat="1" applyFont="1" applyBorder="1"/>
    <xf numFmtId="166" fontId="5" fillId="0" borderId="17" xfId="2" applyNumberFormat="1" applyFont="1" applyBorder="1"/>
    <xf numFmtId="0" fontId="5" fillId="0" borderId="3" xfId="0" applyFont="1" applyBorder="1"/>
    <xf numFmtId="0" fontId="6" fillId="4" borderId="6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right"/>
    </xf>
    <xf numFmtId="0" fontId="0" fillId="3" borderId="5" xfId="0" applyFill="1" applyBorder="1"/>
    <xf numFmtId="0" fontId="6" fillId="6" borderId="6" xfId="0" applyFont="1" applyFill="1" applyBorder="1" applyAlignment="1">
      <alignment horizontal="center"/>
    </xf>
    <xf numFmtId="164" fontId="0" fillId="6" borderId="0" xfId="3" applyNumberFormat="1" applyFont="1" applyFill="1"/>
    <xf numFmtId="164" fontId="2" fillId="6" borderId="6" xfId="3" applyNumberFormat="1" applyFont="1" applyFill="1" applyBorder="1"/>
    <xf numFmtId="0" fontId="5" fillId="0" borderId="14" xfId="0" applyFont="1" applyBorder="1"/>
    <xf numFmtId="0" fontId="8" fillId="5" borderId="0" xfId="0" applyFont="1" applyFill="1" applyAlignment="1">
      <alignment horizontal="left"/>
    </xf>
    <xf numFmtId="164" fontId="5" fillId="0" borderId="20" xfId="3" applyNumberFormat="1" applyFont="1" applyBorder="1"/>
    <xf numFmtId="164" fontId="5" fillId="0" borderId="19" xfId="3" applyNumberFormat="1" applyFont="1" applyBorder="1"/>
    <xf numFmtId="164" fontId="5" fillId="0" borderId="15" xfId="3" applyNumberFormat="1" applyFont="1" applyBorder="1"/>
    <xf numFmtId="0" fontId="6" fillId="4" borderId="7" xfId="0" applyFont="1" applyFill="1" applyBorder="1" applyAlignment="1">
      <alignment horizontal="left" wrapText="1"/>
    </xf>
    <xf numFmtId="0" fontId="5" fillId="0" borderId="19" xfId="0" applyFont="1" applyBorder="1"/>
    <xf numFmtId="0" fontId="2" fillId="3" borderId="7" xfId="0" applyFont="1" applyFill="1" applyBorder="1" applyAlignment="1">
      <alignment horizontal="right"/>
    </xf>
    <xf numFmtId="0" fontId="5" fillId="0" borderId="4" xfId="0" applyFont="1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2" fontId="0" fillId="0" borderId="0" xfId="0" applyNumberFormat="1"/>
    <xf numFmtId="0" fontId="5" fillId="7" borderId="0" xfId="0" applyFont="1" applyFill="1"/>
    <xf numFmtId="0" fontId="5" fillId="7" borderId="0" xfId="0" applyFont="1" applyFill="1" applyAlignment="1">
      <alignment horizontal="center"/>
    </xf>
    <xf numFmtId="164" fontId="6" fillId="3" borderId="14" xfId="3" applyNumberFormat="1" applyFont="1" applyFill="1" applyBorder="1"/>
    <xf numFmtId="164" fontId="6" fillId="3" borderId="15" xfId="3" applyNumberFormat="1" applyFont="1" applyFill="1" applyBorder="1"/>
    <xf numFmtId="0" fontId="8" fillId="0" borderId="0" xfId="0" applyFont="1"/>
    <xf numFmtId="164" fontId="6" fillId="3" borderId="6" xfId="3" applyNumberFormat="1" applyFont="1" applyFill="1" applyBorder="1"/>
    <xf numFmtId="164" fontId="0" fillId="0" borderId="2" xfId="3" applyNumberFormat="1" applyFont="1" applyBorder="1"/>
    <xf numFmtId="164" fontId="0" fillId="0" borderId="0" xfId="3" applyNumberFormat="1" applyFont="1"/>
    <xf numFmtId="164" fontId="0" fillId="0" borderId="14" xfId="3" applyNumberFormat="1" applyFont="1" applyBorder="1"/>
    <xf numFmtId="44" fontId="6" fillId="3" borderId="6" xfId="1" applyFont="1" applyFill="1" applyBorder="1"/>
    <xf numFmtId="166" fontId="6" fillId="3" borderId="6" xfId="2" applyNumberFormat="1" applyFont="1" applyFill="1" applyBorder="1"/>
    <xf numFmtId="44" fontId="5" fillId="0" borderId="21" xfId="1" applyFont="1" applyBorder="1"/>
    <xf numFmtId="44" fontId="5" fillId="0" borderId="22" xfId="1" applyFont="1" applyBorder="1"/>
    <xf numFmtId="44" fontId="5" fillId="0" borderId="23" xfId="1" applyFont="1" applyBorder="1"/>
    <xf numFmtId="0" fontId="0" fillId="8" borderId="4" xfId="0" applyFill="1" applyBorder="1"/>
    <xf numFmtId="0" fontId="0" fillId="8" borderId="14" xfId="0" applyFill="1" applyBorder="1"/>
    <xf numFmtId="0" fontId="6" fillId="8" borderId="6" xfId="0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164" fontId="5" fillId="8" borderId="0" xfId="3" applyNumberFormat="1" applyFont="1" applyFill="1"/>
    <xf numFmtId="164" fontId="5" fillId="8" borderId="14" xfId="3" applyNumberFormat="1" applyFont="1" applyFill="1" applyBorder="1"/>
    <xf numFmtId="164" fontId="6" fillId="8" borderId="5" xfId="3" applyNumberFormat="1" applyFont="1" applyFill="1" applyBorder="1"/>
    <xf numFmtId="164" fontId="6" fillId="8" borderId="14" xfId="3" applyNumberFormat="1" applyFont="1" applyFill="1" applyBorder="1"/>
    <xf numFmtId="164" fontId="6" fillId="3" borderId="15" xfId="0" applyNumberFormat="1" applyFont="1" applyFill="1" applyBorder="1" applyAlignment="1">
      <alignment horizontal="right"/>
    </xf>
    <xf numFmtId="0" fontId="5" fillId="0" borderId="2" xfId="0" applyFont="1" applyBorder="1"/>
    <xf numFmtId="1" fontId="13" fillId="0" borderId="14" xfId="1" applyNumberFormat="1" applyFont="1" applyBorder="1" applyAlignment="1">
      <alignment horizontal="left"/>
    </xf>
    <xf numFmtId="1" fontId="13" fillId="0" borderId="15" xfId="1" applyNumberFormat="1" applyFont="1" applyBorder="1" applyAlignment="1">
      <alignment horizontal="left"/>
    </xf>
    <xf numFmtId="0" fontId="6" fillId="3" borderId="5" xfId="0" applyFont="1" applyFill="1" applyBorder="1"/>
    <xf numFmtId="164" fontId="6" fillId="3" borderId="7" xfId="3" applyNumberFormat="1" applyFont="1" applyFill="1" applyBorder="1"/>
    <xf numFmtId="0" fontId="6" fillId="2" borderId="0" xfId="0" applyFont="1" applyFill="1"/>
    <xf numFmtId="44" fontId="6" fillId="3" borderId="6" xfId="0" applyNumberFormat="1" applyFont="1" applyFill="1" applyBorder="1"/>
    <xf numFmtId="44" fontId="6" fillId="3" borderId="7" xfId="0" applyNumberFormat="1" applyFont="1" applyFill="1" applyBorder="1"/>
    <xf numFmtId="0" fontId="6" fillId="0" borderId="0" xfId="0" applyFont="1"/>
    <xf numFmtId="164" fontId="6" fillId="3" borderId="14" xfId="3" applyNumberFormat="1" applyFont="1" applyFill="1" applyBorder="1" applyAlignment="1">
      <alignment horizontal="right"/>
    </xf>
    <xf numFmtId="164" fontId="6" fillId="3" borderId="14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0" fontId="5" fillId="8" borderId="14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164" fontId="5" fillId="8" borderId="4" xfId="3" applyNumberFormat="1" applyFont="1" applyFill="1" applyBorder="1"/>
    <xf numFmtId="164" fontId="6" fillId="8" borderId="6" xfId="3" applyNumberFormat="1" applyFont="1" applyFill="1" applyBorder="1"/>
    <xf numFmtId="0" fontId="9" fillId="5" borderId="1" xfId="0" applyFont="1" applyFill="1" applyBorder="1"/>
    <xf numFmtId="0" fontId="14" fillId="5" borderId="2" xfId="0" applyFont="1" applyFill="1" applyBorder="1" applyAlignment="1">
      <alignment horizontal="left" vertical="center" wrapText="1"/>
    </xf>
    <xf numFmtId="167" fontId="15" fillId="5" borderId="2" xfId="0" applyNumberFormat="1" applyFont="1" applyFill="1" applyBorder="1" applyAlignment="1">
      <alignment horizontal="right" vertical="center" wrapText="1"/>
    </xf>
    <xf numFmtId="49" fontId="15" fillId="5" borderId="4" xfId="0" applyNumberFormat="1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wrapText="1"/>
    </xf>
    <xf numFmtId="167" fontId="9" fillId="5" borderId="14" xfId="0" applyNumberFormat="1" applyFont="1" applyFill="1" applyBorder="1" applyAlignment="1">
      <alignment horizontal="right"/>
    </xf>
    <xf numFmtId="0" fontId="5" fillId="0" borderId="20" xfId="0" applyFont="1" applyBorder="1"/>
    <xf numFmtId="0" fontId="5" fillId="0" borderId="15" xfId="0" applyFont="1" applyBorder="1"/>
    <xf numFmtId="0" fontId="9" fillId="5" borderId="5" xfId="0" applyFont="1" applyFill="1" applyBorder="1"/>
    <xf numFmtId="0" fontId="0" fillId="0" borderId="0" xfId="0" applyFont="1" applyBorder="1"/>
    <xf numFmtId="0" fontId="0" fillId="0" borderId="0" xfId="0" applyFont="1"/>
    <xf numFmtId="165" fontId="17" fillId="0" borderId="0" xfId="1" applyNumberFormat="1" applyFont="1" applyBorder="1" applyAlignment="1">
      <alignment horizontal="left"/>
    </xf>
    <xf numFmtId="0" fontId="2" fillId="0" borderId="0" xfId="0" applyFont="1"/>
    <xf numFmtId="0" fontId="19" fillId="0" borderId="0" xfId="0" applyFont="1" applyBorder="1"/>
    <xf numFmtId="0" fontId="19" fillId="0" borderId="0" xfId="0" applyFont="1"/>
    <xf numFmtId="0" fontId="8" fillId="4" borderId="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center" wrapText="1"/>
    </xf>
    <xf numFmtId="0" fontId="8" fillId="9" borderId="0" xfId="0" applyFont="1" applyFill="1" applyBorder="1" applyAlignment="1">
      <alignment horizontal="right"/>
    </xf>
    <xf numFmtId="44" fontId="8" fillId="9" borderId="0" xfId="0" applyNumberFormat="1" applyFont="1" applyFill="1" applyBorder="1"/>
    <xf numFmtId="0" fontId="9" fillId="3" borderId="0" xfId="0" applyFont="1" applyFill="1"/>
    <xf numFmtId="3" fontId="18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wrapText="1"/>
    </xf>
    <xf numFmtId="0" fontId="8" fillId="9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9" fillId="0" borderId="24" xfId="0" applyNumberFormat="1" applyFont="1" applyBorder="1" applyAlignment="1">
      <alignment horizontal="left"/>
    </xf>
    <xf numFmtId="0" fontId="9" fillId="0" borderId="24" xfId="0" applyFont="1" applyBorder="1"/>
    <xf numFmtId="44" fontId="9" fillId="0" borderId="24" xfId="0" applyNumberFormat="1" applyFont="1" applyBorder="1"/>
    <xf numFmtId="49" fontId="9" fillId="0" borderId="25" xfId="0" applyNumberFormat="1" applyFont="1" applyBorder="1" applyAlignment="1">
      <alignment horizontal="left"/>
    </xf>
    <xf numFmtId="0" fontId="9" fillId="0" borderId="25" xfId="0" applyFont="1" applyBorder="1"/>
    <xf numFmtId="44" fontId="9" fillId="0" borderId="25" xfId="0" applyNumberFormat="1" applyFont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44" fontId="8" fillId="0" borderId="0" xfId="0" applyNumberFormat="1" applyFont="1" applyFill="1" applyBorder="1"/>
    <xf numFmtId="49" fontId="9" fillId="0" borderId="26" xfId="0" applyNumberFormat="1" applyFont="1" applyBorder="1" applyAlignment="1">
      <alignment horizontal="left"/>
    </xf>
    <xf numFmtId="0" fontId="9" fillId="0" borderId="26" xfId="0" applyFont="1" applyBorder="1"/>
    <xf numFmtId="44" fontId="9" fillId="0" borderId="26" xfId="1" applyFont="1" applyBorder="1"/>
    <xf numFmtId="49" fontId="9" fillId="0" borderId="27" xfId="0" applyNumberFormat="1" applyFont="1" applyBorder="1" applyAlignment="1">
      <alignment horizontal="left"/>
    </xf>
    <xf numFmtId="0" fontId="9" fillId="0" borderId="27" xfId="0" applyFont="1" applyBorder="1"/>
    <xf numFmtId="44" fontId="9" fillId="0" borderId="27" xfId="0" applyNumberFormat="1" applyFont="1" applyBorder="1"/>
    <xf numFmtId="3" fontId="4" fillId="0" borderId="0" xfId="0" applyNumberFormat="1" applyFont="1" applyBorder="1" applyAlignment="1">
      <alignment vertical="center"/>
    </xf>
    <xf numFmtId="0" fontId="10" fillId="0" borderId="4" xfId="0" applyFont="1" applyBorder="1" applyAlignment="1">
      <alignment horizontal="right" wrapText="1"/>
    </xf>
    <xf numFmtId="165" fontId="7" fillId="0" borderId="14" xfId="1" applyNumberFormat="1" applyFont="1" applyBorder="1" applyAlignment="1">
      <alignment horizontal="left"/>
    </xf>
    <xf numFmtId="0" fontId="10" fillId="0" borderId="0" xfId="0" applyFont="1" applyBorder="1" applyAlignment="1">
      <alignment horizontal="right" wrapText="1"/>
    </xf>
    <xf numFmtId="0" fontId="10" fillId="4" borderId="0" xfId="0" applyFont="1" applyFill="1" applyBorder="1" applyAlignment="1">
      <alignment horizontal="right" wrapText="1"/>
    </xf>
    <xf numFmtId="165" fontId="7" fillId="0" borderId="15" xfId="1" applyNumberFormat="1" applyFont="1" applyBorder="1" applyAlignment="1">
      <alignment horizontal="left"/>
    </xf>
    <xf numFmtId="44" fontId="7" fillId="0" borderId="0" xfId="1" applyFont="1" applyBorder="1" applyAlignment="1">
      <alignment horizontal="left"/>
    </xf>
    <xf numFmtId="44" fontId="7" fillId="4" borderId="0" xfId="1" applyFont="1" applyFill="1" applyBorder="1" applyAlignment="1">
      <alignment horizontal="left"/>
    </xf>
    <xf numFmtId="44" fontId="7" fillId="4" borderId="0" xfId="1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2" fontId="12" fillId="0" borderId="0" xfId="1" applyNumberFormat="1" applyFont="1" applyAlignment="1">
      <alignment horizontal="center"/>
    </xf>
    <xf numFmtId="2" fontId="12" fillId="0" borderId="19" xfId="1" applyNumberFormat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0" xfId="1" applyNumberFormat="1" applyFont="1" applyAlignment="1">
      <alignment horizontal="center"/>
    </xf>
    <xf numFmtId="2" fontId="11" fillId="0" borderId="3" xfId="1" applyNumberFormat="1" applyFont="1" applyBorder="1" applyAlignment="1">
      <alignment horizontal="center"/>
    </xf>
    <xf numFmtId="2" fontId="11" fillId="0" borderId="19" xfId="1" applyNumberFormat="1" applyFont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2" fontId="12" fillId="8" borderId="3" xfId="1" applyNumberFormat="1" applyFont="1" applyFill="1" applyBorder="1" applyAlignment="1">
      <alignment horizontal="center"/>
    </xf>
    <xf numFmtId="2" fontId="12" fillId="8" borderId="0" xfId="1" applyNumberFormat="1" applyFont="1" applyFill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</cellXfs>
  <cellStyles count="5">
    <cellStyle name="Comma" xfId="3" builtinId="3"/>
    <cellStyle name="Currency" xfId="1" builtinId="4"/>
    <cellStyle name="Normal" xfId="0" builtinId="0"/>
    <cellStyle name="Normal 10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abSelected="1" zoomScaleNormal="100" workbookViewId="0">
      <selection activeCell="E7" sqref="E7"/>
    </sheetView>
  </sheetViews>
  <sheetFormatPr defaultColWidth="9.140625" defaultRowHeight="15"/>
  <cols>
    <col min="1" max="1" width="16.42578125" style="115" customWidth="1"/>
    <col min="2" max="2" width="54.85546875" style="101" customWidth="1"/>
    <col min="3" max="3" width="22.5703125" style="101" customWidth="1"/>
    <col min="4" max="4" width="9.140625" style="102" customWidth="1"/>
    <col min="5" max="16384" width="9.140625" style="102"/>
  </cols>
  <sheetData>
    <row r="1" spans="1:4" s="106" customFormat="1" ht="18.75" customHeight="1">
      <c r="A1" s="112" t="s">
        <v>141</v>
      </c>
      <c r="B1" s="105"/>
      <c r="C1" s="105"/>
    </row>
    <row r="2" spans="1:4">
      <c r="A2" s="113"/>
      <c r="B2" s="103"/>
    </row>
    <row r="3" spans="1:4" ht="32.25" customHeight="1">
      <c r="A3" s="107" t="s">
        <v>0</v>
      </c>
      <c r="B3" s="107" t="s">
        <v>1</v>
      </c>
      <c r="C3" s="108" t="s">
        <v>142</v>
      </c>
      <c r="D3" s="101"/>
    </row>
    <row r="4" spans="1:4" ht="18" customHeight="1">
      <c r="A4" s="116" t="s">
        <v>66</v>
      </c>
      <c r="B4" s="117" t="s">
        <v>2</v>
      </c>
      <c r="C4" s="118">
        <v>197188</v>
      </c>
    </row>
    <row r="5" spans="1:4">
      <c r="A5" s="119" t="s">
        <v>67</v>
      </c>
      <c r="B5" s="120" t="s">
        <v>3</v>
      </c>
      <c r="C5" s="121">
        <v>729194</v>
      </c>
    </row>
    <row r="6" spans="1:4">
      <c r="A6" s="119" t="s">
        <v>102</v>
      </c>
      <c r="B6" s="120" t="s">
        <v>4</v>
      </c>
      <c r="C6" s="121">
        <v>407061</v>
      </c>
    </row>
    <row r="7" spans="1:4">
      <c r="A7" s="119" t="s">
        <v>113</v>
      </c>
      <c r="B7" s="120" t="s">
        <v>5</v>
      </c>
      <c r="C7" s="121">
        <v>1899421</v>
      </c>
    </row>
    <row r="8" spans="1:4">
      <c r="A8" s="119" t="s">
        <v>69</v>
      </c>
      <c r="B8" s="120" t="s">
        <v>6</v>
      </c>
      <c r="C8" s="121">
        <v>936497</v>
      </c>
    </row>
    <row r="9" spans="1:4">
      <c r="A9" s="119" t="s">
        <v>105</v>
      </c>
      <c r="B9" s="120" t="s">
        <v>7</v>
      </c>
      <c r="C9" s="121">
        <v>158870</v>
      </c>
    </row>
    <row r="10" spans="1:4">
      <c r="A10" s="119" t="s">
        <v>101</v>
      </c>
      <c r="B10" s="120" t="s">
        <v>8</v>
      </c>
      <c r="C10" s="121">
        <v>486221</v>
      </c>
    </row>
    <row r="11" spans="1:4">
      <c r="A11" s="119" t="s">
        <v>70</v>
      </c>
      <c r="B11" s="120" t="s">
        <v>9</v>
      </c>
      <c r="C11" s="121">
        <v>282989</v>
      </c>
    </row>
    <row r="12" spans="1:4">
      <c r="A12" s="119" t="s">
        <v>71</v>
      </c>
      <c r="B12" s="120" t="s">
        <v>10</v>
      </c>
      <c r="C12" s="121">
        <v>108127</v>
      </c>
    </row>
    <row r="13" spans="1:4">
      <c r="A13" s="119" t="s">
        <v>68</v>
      </c>
      <c r="B13" s="120" t="s">
        <v>11</v>
      </c>
      <c r="C13" s="121">
        <v>279791</v>
      </c>
    </row>
    <row r="14" spans="1:4">
      <c r="A14" s="119" t="s">
        <v>104</v>
      </c>
      <c r="B14" s="120" t="s">
        <v>12</v>
      </c>
      <c r="C14" s="121">
        <v>240509</v>
      </c>
    </row>
    <row r="15" spans="1:4">
      <c r="A15" s="119" t="s">
        <v>118</v>
      </c>
      <c r="B15" s="120" t="s">
        <v>13</v>
      </c>
      <c r="C15" s="121">
        <v>1111664</v>
      </c>
    </row>
    <row r="16" spans="1:4">
      <c r="A16" s="119" t="s">
        <v>128</v>
      </c>
      <c r="B16" s="120" t="s">
        <v>14</v>
      </c>
      <c r="C16" s="121">
        <v>3531599</v>
      </c>
    </row>
    <row r="17" spans="1:3">
      <c r="A17" s="119" t="s">
        <v>73</v>
      </c>
      <c r="B17" s="120" t="s">
        <v>15</v>
      </c>
      <c r="C17" s="121">
        <v>733203</v>
      </c>
    </row>
    <row r="18" spans="1:3">
      <c r="A18" s="119" t="s">
        <v>110</v>
      </c>
      <c r="B18" s="120" t="s">
        <v>16</v>
      </c>
      <c r="C18" s="121">
        <v>2085591</v>
      </c>
    </row>
    <row r="19" spans="1:3">
      <c r="A19" s="119" t="s">
        <v>74</v>
      </c>
      <c r="B19" s="120" t="s">
        <v>17</v>
      </c>
      <c r="C19" s="121">
        <v>59741</v>
      </c>
    </row>
    <row r="20" spans="1:3">
      <c r="A20" s="119" t="s">
        <v>103</v>
      </c>
      <c r="B20" s="120" t="s">
        <v>18</v>
      </c>
      <c r="C20" s="121">
        <v>157417</v>
      </c>
    </row>
    <row r="21" spans="1:3">
      <c r="A21" s="119" t="s">
        <v>75</v>
      </c>
      <c r="B21" s="120" t="s">
        <v>19</v>
      </c>
      <c r="C21" s="121">
        <v>225145</v>
      </c>
    </row>
    <row r="22" spans="1:3">
      <c r="A22" s="119" t="s">
        <v>77</v>
      </c>
      <c r="B22" s="120" t="s">
        <v>20</v>
      </c>
      <c r="C22" s="121">
        <v>261030</v>
      </c>
    </row>
    <row r="23" spans="1:3">
      <c r="A23" s="119" t="s">
        <v>111</v>
      </c>
      <c r="B23" s="120" t="s">
        <v>21</v>
      </c>
      <c r="C23" s="121">
        <v>3389056</v>
      </c>
    </row>
    <row r="24" spans="1:3">
      <c r="A24" s="119" t="s">
        <v>78</v>
      </c>
      <c r="B24" s="120" t="s">
        <v>22</v>
      </c>
      <c r="C24" s="121">
        <v>230211</v>
      </c>
    </row>
    <row r="25" spans="1:3">
      <c r="A25" s="119" t="s">
        <v>79</v>
      </c>
      <c r="B25" s="120" t="s">
        <v>23</v>
      </c>
      <c r="C25" s="121">
        <v>498601</v>
      </c>
    </row>
    <row r="26" spans="1:3">
      <c r="A26" s="119" t="s">
        <v>80</v>
      </c>
      <c r="B26" s="120" t="s">
        <v>24</v>
      </c>
      <c r="C26" s="121">
        <v>853787</v>
      </c>
    </row>
    <row r="27" spans="1:3">
      <c r="A27" s="119" t="s">
        <v>81</v>
      </c>
      <c r="B27" s="120" t="s">
        <v>25</v>
      </c>
      <c r="C27" s="121">
        <v>428898</v>
      </c>
    </row>
    <row r="28" spans="1:3">
      <c r="A28" s="119" t="s">
        <v>112</v>
      </c>
      <c r="B28" s="120" t="s">
        <v>26</v>
      </c>
      <c r="C28" s="121">
        <v>4137516</v>
      </c>
    </row>
    <row r="29" spans="1:3">
      <c r="A29" s="119" t="s">
        <v>82</v>
      </c>
      <c r="B29" s="120" t="s">
        <v>27</v>
      </c>
      <c r="C29" s="121">
        <v>753448</v>
      </c>
    </row>
    <row r="30" spans="1:3">
      <c r="A30" s="119" t="s">
        <v>108</v>
      </c>
      <c r="B30" s="120" t="s">
        <v>28</v>
      </c>
      <c r="C30" s="121">
        <v>203248</v>
      </c>
    </row>
    <row r="31" spans="1:3">
      <c r="A31" s="119" t="s">
        <v>83</v>
      </c>
      <c r="B31" s="120" t="s">
        <v>29</v>
      </c>
      <c r="C31" s="121">
        <v>546436</v>
      </c>
    </row>
    <row r="32" spans="1:3">
      <c r="A32" s="119" t="s">
        <v>72</v>
      </c>
      <c r="B32" s="120" t="s">
        <v>30</v>
      </c>
      <c r="C32" s="121">
        <v>549726</v>
      </c>
    </row>
    <row r="33" spans="1:3">
      <c r="A33" s="119" t="s">
        <v>65</v>
      </c>
      <c r="B33" s="120" t="s">
        <v>122</v>
      </c>
      <c r="C33" s="121">
        <v>114355</v>
      </c>
    </row>
    <row r="34" spans="1:3">
      <c r="A34" s="119" t="s">
        <v>114</v>
      </c>
      <c r="B34" s="120" t="s">
        <v>31</v>
      </c>
      <c r="C34" s="121">
        <v>291757</v>
      </c>
    </row>
    <row r="35" spans="1:3">
      <c r="A35" s="119" t="s">
        <v>64</v>
      </c>
      <c r="B35" s="120" t="s">
        <v>32</v>
      </c>
      <c r="C35" s="121">
        <v>915762</v>
      </c>
    </row>
    <row r="36" spans="1:3">
      <c r="A36" s="119" t="s">
        <v>84</v>
      </c>
      <c r="B36" s="120" t="s">
        <v>33</v>
      </c>
      <c r="C36" s="121">
        <v>358736</v>
      </c>
    </row>
    <row r="37" spans="1:3">
      <c r="A37" s="119" t="s">
        <v>115</v>
      </c>
      <c r="B37" s="120" t="s">
        <v>34</v>
      </c>
      <c r="C37" s="121">
        <v>648932</v>
      </c>
    </row>
    <row r="38" spans="1:3">
      <c r="A38" s="119" t="s">
        <v>85</v>
      </c>
      <c r="B38" s="120" t="s">
        <v>35</v>
      </c>
      <c r="C38" s="121">
        <v>237250</v>
      </c>
    </row>
    <row r="39" spans="1:3">
      <c r="A39" s="119" t="s">
        <v>86</v>
      </c>
      <c r="B39" s="120" t="s">
        <v>36</v>
      </c>
      <c r="C39" s="121">
        <v>242590</v>
      </c>
    </row>
    <row r="40" spans="1:3">
      <c r="A40" s="119" t="s">
        <v>87</v>
      </c>
      <c r="B40" s="120" t="s">
        <v>37</v>
      </c>
      <c r="C40" s="121">
        <v>129474</v>
      </c>
    </row>
    <row r="41" spans="1:3">
      <c r="A41" s="119" t="s">
        <v>106</v>
      </c>
      <c r="B41" s="120" t="s">
        <v>38</v>
      </c>
      <c r="C41" s="121">
        <v>1334652</v>
      </c>
    </row>
    <row r="42" spans="1:3">
      <c r="A42" s="119" t="s">
        <v>89</v>
      </c>
      <c r="B42" s="120" t="s">
        <v>39</v>
      </c>
      <c r="C42" s="121">
        <v>1628597</v>
      </c>
    </row>
    <row r="43" spans="1:3">
      <c r="A43" s="119" t="s">
        <v>90</v>
      </c>
      <c r="B43" s="120" t="s">
        <v>40</v>
      </c>
      <c r="C43" s="121">
        <v>790174</v>
      </c>
    </row>
    <row r="44" spans="1:3">
      <c r="A44" s="119" t="s">
        <v>119</v>
      </c>
      <c r="B44" s="120" t="s">
        <v>41</v>
      </c>
      <c r="C44" s="121">
        <v>2635822</v>
      </c>
    </row>
    <row r="45" spans="1:3">
      <c r="A45" s="119" t="s">
        <v>91</v>
      </c>
      <c r="B45" s="120" t="s">
        <v>42</v>
      </c>
      <c r="C45" s="121">
        <v>547201</v>
      </c>
    </row>
    <row r="46" spans="1:3">
      <c r="A46" s="119" t="s">
        <v>88</v>
      </c>
      <c r="B46" s="120" t="s">
        <v>43</v>
      </c>
      <c r="C46" s="121">
        <v>528226</v>
      </c>
    </row>
    <row r="47" spans="1:3">
      <c r="A47" s="119" t="s">
        <v>92</v>
      </c>
      <c r="B47" s="120" t="s">
        <v>44</v>
      </c>
      <c r="C47" s="121">
        <v>3067214</v>
      </c>
    </row>
    <row r="48" spans="1:3">
      <c r="A48" s="119" t="s">
        <v>93</v>
      </c>
      <c r="B48" s="120" t="s">
        <v>45</v>
      </c>
      <c r="C48" s="121">
        <v>354038</v>
      </c>
    </row>
    <row r="49" spans="1:3">
      <c r="A49" s="119" t="s">
        <v>94</v>
      </c>
      <c r="B49" s="120" t="s">
        <v>46</v>
      </c>
      <c r="C49" s="121">
        <v>267319</v>
      </c>
    </row>
    <row r="50" spans="1:3">
      <c r="A50" s="119" t="s">
        <v>96</v>
      </c>
      <c r="B50" s="120" t="s">
        <v>47</v>
      </c>
      <c r="C50" s="121">
        <v>549359</v>
      </c>
    </row>
    <row r="51" spans="1:3">
      <c r="A51" s="119" t="s">
        <v>76</v>
      </c>
      <c r="B51" s="120" t="s">
        <v>48</v>
      </c>
      <c r="C51" s="121">
        <v>292721</v>
      </c>
    </row>
    <row r="52" spans="1:3">
      <c r="A52" s="119" t="s">
        <v>97</v>
      </c>
      <c r="B52" s="120" t="s">
        <v>49</v>
      </c>
      <c r="C52" s="121">
        <v>1007439</v>
      </c>
    </row>
    <row r="53" spans="1:3">
      <c r="A53" s="119" t="s">
        <v>109</v>
      </c>
      <c r="B53" s="120" t="s">
        <v>50</v>
      </c>
      <c r="C53" s="121">
        <v>248114</v>
      </c>
    </row>
    <row r="54" spans="1:3">
      <c r="A54" s="119" t="s">
        <v>98</v>
      </c>
      <c r="B54" s="120" t="s">
        <v>51</v>
      </c>
      <c r="C54" s="121">
        <v>257235</v>
      </c>
    </row>
    <row r="55" spans="1:3">
      <c r="A55" s="119" t="s">
        <v>99</v>
      </c>
      <c r="B55" s="120" t="s">
        <v>52</v>
      </c>
      <c r="C55" s="121">
        <v>314925</v>
      </c>
    </row>
    <row r="56" spans="1:3">
      <c r="A56" s="119" t="s">
        <v>107</v>
      </c>
      <c r="B56" s="120" t="s">
        <v>53</v>
      </c>
      <c r="C56" s="121">
        <v>66199</v>
      </c>
    </row>
    <row r="57" spans="1:3">
      <c r="A57" s="128" t="s">
        <v>100</v>
      </c>
      <c r="B57" s="129" t="s">
        <v>54</v>
      </c>
      <c r="C57" s="130">
        <v>377528</v>
      </c>
    </row>
    <row r="58" spans="1:3" s="104" customFormat="1">
      <c r="A58" s="114"/>
      <c r="B58" s="109" t="s">
        <v>139</v>
      </c>
      <c r="C58" s="110">
        <f>SUM(C4:C57)</f>
        <v>42687804</v>
      </c>
    </row>
    <row r="59" spans="1:3" s="104" customFormat="1">
      <c r="A59" s="122"/>
      <c r="B59" s="123"/>
      <c r="C59" s="124"/>
    </row>
    <row r="60" spans="1:3">
      <c r="A60" s="140" t="s">
        <v>140</v>
      </c>
      <c r="B60" s="140"/>
      <c r="C60" s="111"/>
    </row>
    <row r="61" spans="1:3">
      <c r="A61" s="119" t="s">
        <v>120</v>
      </c>
      <c r="B61" s="120" t="s">
        <v>60</v>
      </c>
      <c r="C61" s="121">
        <v>446975</v>
      </c>
    </row>
    <row r="62" spans="1:3">
      <c r="A62" s="119" t="s">
        <v>117</v>
      </c>
      <c r="B62" s="120" t="s">
        <v>61</v>
      </c>
      <c r="C62" s="121">
        <v>274095</v>
      </c>
    </row>
    <row r="63" spans="1:3">
      <c r="A63" s="119" t="s">
        <v>116</v>
      </c>
      <c r="B63" s="120" t="s">
        <v>62</v>
      </c>
      <c r="C63" s="121">
        <v>351752</v>
      </c>
    </row>
    <row r="64" spans="1:3">
      <c r="A64" s="125" t="s">
        <v>95</v>
      </c>
      <c r="B64" s="126" t="s">
        <v>121</v>
      </c>
      <c r="C64" s="127">
        <v>2424899</v>
      </c>
    </row>
    <row r="65" spans="1:3">
      <c r="A65" s="114"/>
      <c r="B65" s="109" t="s">
        <v>139</v>
      </c>
      <c r="C65" s="110">
        <f>SUM(C61:C64)</f>
        <v>3497721</v>
      </c>
    </row>
  </sheetData>
  <mergeCells count="1">
    <mergeCell ref="A60:B60"/>
  </mergeCells>
  <pageMargins left="0.47916666666666669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2"/>
  <sheetViews>
    <sheetView zoomScaleNormal="100" workbookViewId="0">
      <pane xSplit="2" ySplit="6" topLeftCell="R7" activePane="bottomRight" state="frozen"/>
      <selection pane="topRight" activeCell="C1" sqref="C1"/>
      <selection pane="bottomLeft" activeCell="A3" sqref="A3"/>
      <selection pane="bottomRight" activeCell="A2" sqref="A2:A4"/>
    </sheetView>
  </sheetViews>
  <sheetFormatPr defaultColWidth="9.140625" defaultRowHeight="14.25"/>
  <cols>
    <col min="1" max="1" width="19.85546875" style="3" customWidth="1"/>
    <col min="2" max="2" width="50.42578125" style="3" bestFit="1" customWidth="1"/>
    <col min="3" max="3" width="10.42578125" style="3" customWidth="1"/>
    <col min="4" max="4" width="10.85546875" style="3" customWidth="1"/>
    <col min="5" max="5" width="12.140625" style="3" customWidth="1"/>
    <col min="6" max="6" width="9.42578125" style="3" customWidth="1"/>
    <col min="7" max="7" width="9.5703125" style="3" customWidth="1"/>
    <col min="8" max="9" width="9.85546875" style="3" customWidth="1"/>
    <col min="10" max="10" width="9.85546875" style="3" bestFit="1" customWidth="1"/>
    <col min="11" max="11" width="10.5703125" style="3" bestFit="1" customWidth="1"/>
    <col min="12" max="12" width="9.85546875" style="3" customWidth="1"/>
    <col min="13" max="13" width="10.85546875" style="3" customWidth="1"/>
    <col min="14" max="14" width="10.42578125" style="3" customWidth="1"/>
    <col min="15" max="15" width="13.42578125" style="3" customWidth="1"/>
    <col min="16" max="16" width="1.42578125" style="3" customWidth="1"/>
    <col min="17" max="19" width="19" style="4" bestFit="1" customWidth="1"/>
    <col min="20" max="20" width="18.140625" style="3" bestFit="1" customWidth="1"/>
    <col min="21" max="21" width="15.42578125" style="3" customWidth="1"/>
    <col min="22" max="22" width="16.85546875" style="3" bestFit="1" customWidth="1"/>
    <col min="23" max="23" width="9.140625" style="3" customWidth="1"/>
    <col min="24" max="16384" width="9.140625" style="3"/>
  </cols>
  <sheetData>
    <row r="1" spans="1:23" ht="18.75" customHeight="1">
      <c r="A1" s="131" t="s">
        <v>137</v>
      </c>
      <c r="K1" s="44"/>
    </row>
    <row r="2" spans="1:23" ht="29.25">
      <c r="A2" s="134" t="s">
        <v>145</v>
      </c>
      <c r="B2" s="137">
        <v>44236459</v>
      </c>
      <c r="K2" s="44"/>
    </row>
    <row r="3" spans="1:23" ht="57.75">
      <c r="A3" s="134" t="s">
        <v>143</v>
      </c>
      <c r="B3" s="137">
        <v>1548655</v>
      </c>
      <c r="K3" s="44"/>
    </row>
    <row r="4" spans="1:23" ht="43.5">
      <c r="A4" s="135" t="s">
        <v>144</v>
      </c>
      <c r="B4" s="139">
        <f>B2-B3</f>
        <v>42687804</v>
      </c>
      <c r="C4" s="145" t="s">
        <v>131</v>
      </c>
      <c r="D4" s="146"/>
      <c r="E4" s="146"/>
      <c r="F4" s="147" t="s">
        <v>130</v>
      </c>
      <c r="G4" s="146"/>
      <c r="H4" s="148"/>
      <c r="I4" s="143" t="s">
        <v>132</v>
      </c>
      <c r="J4" s="143"/>
      <c r="K4" s="144"/>
      <c r="L4" s="149" t="s">
        <v>129</v>
      </c>
      <c r="M4" s="149"/>
      <c r="N4" s="149"/>
      <c r="O4" s="149"/>
      <c r="P4" s="51"/>
    </row>
    <row r="5" spans="1:23" ht="15.75" thickBot="1">
      <c r="A5" s="132"/>
      <c r="B5" s="133"/>
      <c r="C5" s="76">
        <v>2016</v>
      </c>
      <c r="D5" s="76">
        <v>2017</v>
      </c>
      <c r="E5" s="77">
        <v>2018</v>
      </c>
      <c r="F5" s="76">
        <v>2016</v>
      </c>
      <c r="G5" s="76">
        <v>2017</v>
      </c>
      <c r="H5" s="77">
        <v>2018</v>
      </c>
      <c r="I5" s="76">
        <v>2016</v>
      </c>
      <c r="J5" s="76">
        <v>2017</v>
      </c>
      <c r="K5" s="77">
        <v>2018</v>
      </c>
      <c r="L5" s="88">
        <v>2019</v>
      </c>
      <c r="M5" s="88">
        <v>2019</v>
      </c>
      <c r="N5" s="88">
        <v>2019</v>
      </c>
      <c r="O5" s="89"/>
      <c r="P5" s="51"/>
    </row>
    <row r="6" spans="1:23" ht="30.75" thickBot="1">
      <c r="A6" s="5" t="s">
        <v>0</v>
      </c>
      <c r="B6" s="6" t="s">
        <v>1</v>
      </c>
      <c r="C6" s="150" t="s">
        <v>58</v>
      </c>
      <c r="D6" s="150"/>
      <c r="E6" s="151"/>
      <c r="F6" s="152" t="s">
        <v>57</v>
      </c>
      <c r="G6" s="150"/>
      <c r="H6" s="151"/>
      <c r="I6" s="152" t="s">
        <v>56</v>
      </c>
      <c r="J6" s="150"/>
      <c r="K6" s="151"/>
      <c r="L6" s="68" t="s">
        <v>58</v>
      </c>
      <c r="M6" s="68" t="s">
        <v>57</v>
      </c>
      <c r="N6" s="68" t="s">
        <v>56</v>
      </c>
      <c r="O6" s="69" t="s">
        <v>55</v>
      </c>
      <c r="P6" s="52"/>
      <c r="Q6" s="15" t="s">
        <v>123</v>
      </c>
      <c r="R6" s="16" t="s">
        <v>124</v>
      </c>
      <c r="S6" s="16" t="s">
        <v>125</v>
      </c>
      <c r="T6" s="17" t="s">
        <v>126</v>
      </c>
      <c r="U6" s="17" t="s">
        <v>133</v>
      </c>
      <c r="V6" s="17" t="s">
        <v>136</v>
      </c>
      <c r="W6" s="30"/>
    </row>
    <row r="7" spans="1:23">
      <c r="A7" s="18" t="s">
        <v>66</v>
      </c>
      <c r="B7" s="3" t="s">
        <v>2</v>
      </c>
      <c r="C7" s="3">
        <v>256</v>
      </c>
      <c r="D7" s="75">
        <v>292</v>
      </c>
      <c r="E7" s="40">
        <v>334</v>
      </c>
      <c r="F7" s="3">
        <v>271</v>
      </c>
      <c r="G7" s="3">
        <v>348</v>
      </c>
      <c r="H7" s="40">
        <v>324</v>
      </c>
      <c r="I7" s="3">
        <v>438</v>
      </c>
      <c r="J7" s="3">
        <v>517</v>
      </c>
      <c r="K7" s="40">
        <v>549</v>
      </c>
      <c r="L7" s="70">
        <f>FORECAST($L$5,C7:E7,$C$5:$E$5)</f>
        <v>372</v>
      </c>
      <c r="M7" s="70">
        <f>FORECAST($M$5,F7:H7,$F$5:$H$5)</f>
        <v>367.33333333333576</v>
      </c>
      <c r="N7" s="70">
        <f>FORECAST($N$5,I7:K7,$I$5:$K$5)</f>
        <v>612.33333333332848</v>
      </c>
      <c r="O7" s="70">
        <f>SUM(L7:N7)</f>
        <v>1351.6666666666642</v>
      </c>
      <c r="P7" s="7"/>
      <c r="Q7" s="8">
        <v>608592</v>
      </c>
      <c r="R7" s="8">
        <v>901436.00000000594</v>
      </c>
      <c r="S7" s="8">
        <v>2003554.6666666507</v>
      </c>
      <c r="T7" s="19">
        <f>SUM(Q7:S7)</f>
        <v>3513582.6666666567</v>
      </c>
      <c r="U7" s="27">
        <f>(T7/$T$61)</f>
        <v>4.6193002581015096E-3</v>
      </c>
      <c r="V7" s="24">
        <f>ROUND($B$4*U7,0)</f>
        <v>197188</v>
      </c>
    </row>
    <row r="8" spans="1:23">
      <c r="A8" s="18" t="s">
        <v>67</v>
      </c>
      <c r="B8" s="3" t="s">
        <v>3</v>
      </c>
      <c r="C8" s="3">
        <v>1080</v>
      </c>
      <c r="D8" s="3">
        <v>1299</v>
      </c>
      <c r="E8" s="41">
        <v>1268</v>
      </c>
      <c r="F8" s="3">
        <v>1105</v>
      </c>
      <c r="G8" s="3">
        <v>1008</v>
      </c>
      <c r="H8" s="41">
        <v>993</v>
      </c>
      <c r="I8" s="3">
        <v>2348</v>
      </c>
      <c r="J8" s="3">
        <v>2346</v>
      </c>
      <c r="K8" s="41">
        <v>2520</v>
      </c>
      <c r="L8" s="70">
        <f t="shared" ref="L8:L60" si="0">FORECAST($L$5,C8:E8,$C$5:$E$5)</f>
        <v>1403.666666666657</v>
      </c>
      <c r="M8" s="70">
        <f t="shared" ref="M8:M60" si="1">FORECAST($M$5,F8:H8,$F$5:$H$5)</f>
        <v>923.33333333332848</v>
      </c>
      <c r="N8" s="70">
        <f t="shared" ref="N8:N60" si="2">FORECAST($N$5,I8:K8,$I$5:$K$5)</f>
        <v>2576.666666666657</v>
      </c>
      <c r="O8" s="70">
        <f t="shared" ref="O8:O60" si="3">SUM(L8:N8)</f>
        <v>4903.6666666666424</v>
      </c>
      <c r="P8" s="7"/>
      <c r="Q8" s="4">
        <v>2296398.6666666507</v>
      </c>
      <c r="R8" s="4">
        <v>2265859.9999999879</v>
      </c>
      <c r="S8" s="4">
        <v>8430853.3333333023</v>
      </c>
      <c r="T8" s="20">
        <f>SUM(Q8:S8)</f>
        <v>12993111.99999994</v>
      </c>
      <c r="U8" s="28">
        <f t="shared" ref="U8:U60" si="4">(T8/$T$61)</f>
        <v>1.7082018927444726E-2</v>
      </c>
      <c r="V8" s="22">
        <f>ROUND($B$4*U8,0)</f>
        <v>729194</v>
      </c>
    </row>
    <row r="9" spans="1:23">
      <c r="A9" s="18" t="s">
        <v>102</v>
      </c>
      <c r="B9" s="3" t="s">
        <v>4</v>
      </c>
      <c r="C9" s="3">
        <v>533</v>
      </c>
      <c r="D9" s="3">
        <v>504</v>
      </c>
      <c r="E9" s="41">
        <v>742</v>
      </c>
      <c r="F9" s="3">
        <v>454</v>
      </c>
      <c r="G9" s="3">
        <v>435</v>
      </c>
      <c r="H9" s="41">
        <v>552</v>
      </c>
      <c r="I9" s="3">
        <v>1565</v>
      </c>
      <c r="J9" s="3">
        <v>1528</v>
      </c>
      <c r="K9" s="41">
        <v>1437</v>
      </c>
      <c r="L9" s="70">
        <f t="shared" si="0"/>
        <v>802</v>
      </c>
      <c r="M9" s="70">
        <f t="shared" si="1"/>
        <v>578.33333333332848</v>
      </c>
      <c r="N9" s="70">
        <f t="shared" si="2"/>
        <v>1382</v>
      </c>
      <c r="O9" s="70">
        <f t="shared" si="3"/>
        <v>2762.3333333333285</v>
      </c>
      <c r="P9" s="7"/>
      <c r="Q9" s="4">
        <v>1312072</v>
      </c>
      <c r="R9" s="4">
        <v>1419229.9999999881</v>
      </c>
      <c r="S9" s="4">
        <v>4521904</v>
      </c>
      <c r="T9" s="20">
        <f t="shared" ref="T9:T60" si="5">SUM(Q9:S9)</f>
        <v>7253205.9999999879</v>
      </c>
      <c r="U9" s="28">
        <f t="shared" si="4"/>
        <v>9.5357757384571164E-3</v>
      </c>
      <c r="V9" s="22">
        <f t="shared" ref="V9:V60" si="6">ROUND($B$4*U9,0)</f>
        <v>407061</v>
      </c>
    </row>
    <row r="10" spans="1:23">
      <c r="A10" s="18" t="s">
        <v>113</v>
      </c>
      <c r="B10" s="3" t="s">
        <v>5</v>
      </c>
      <c r="C10" s="3">
        <v>4780</v>
      </c>
      <c r="D10" s="3">
        <v>4645</v>
      </c>
      <c r="E10" s="41">
        <v>4104</v>
      </c>
      <c r="F10" s="3">
        <v>3631</v>
      </c>
      <c r="G10" s="3">
        <v>3431</v>
      </c>
      <c r="H10" s="41">
        <v>3625</v>
      </c>
      <c r="I10" s="3">
        <v>3011</v>
      </c>
      <c r="J10" s="3">
        <v>3921</v>
      </c>
      <c r="K10" s="41">
        <v>4845</v>
      </c>
      <c r="L10" s="70">
        <f t="shared" si="0"/>
        <v>3833.6666666666279</v>
      </c>
      <c r="M10" s="70">
        <f t="shared" si="1"/>
        <v>3556.3333333333339</v>
      </c>
      <c r="N10" s="70">
        <f t="shared" si="2"/>
        <v>5759.6666666667443</v>
      </c>
      <c r="O10" s="70">
        <f t="shared" si="3"/>
        <v>13149.666666666706</v>
      </c>
      <c r="P10" s="7"/>
      <c r="Q10" s="4">
        <v>6271878.6666666027</v>
      </c>
      <c r="R10" s="4">
        <v>8727242.0000000019</v>
      </c>
      <c r="S10" s="4">
        <v>18845629.333333589</v>
      </c>
      <c r="T10" s="20">
        <f t="shared" si="5"/>
        <v>33844750.000000194</v>
      </c>
      <c r="U10" s="28">
        <f t="shared" si="4"/>
        <v>4.4495626613134782E-2</v>
      </c>
      <c r="V10" s="22">
        <f t="shared" si="6"/>
        <v>1899421</v>
      </c>
    </row>
    <row r="11" spans="1:23">
      <c r="A11" s="18" t="s">
        <v>69</v>
      </c>
      <c r="B11" s="3" t="s">
        <v>6</v>
      </c>
      <c r="C11" s="3">
        <v>829</v>
      </c>
      <c r="D11" s="3">
        <v>886</v>
      </c>
      <c r="E11" s="41">
        <v>842</v>
      </c>
      <c r="F11" s="3">
        <v>954</v>
      </c>
      <c r="G11" s="3">
        <v>925</v>
      </c>
      <c r="H11" s="41">
        <v>962</v>
      </c>
      <c r="I11" s="3">
        <v>4097</v>
      </c>
      <c r="J11" s="3">
        <v>4099</v>
      </c>
      <c r="K11" s="41">
        <v>3987</v>
      </c>
      <c r="L11" s="70">
        <f t="shared" si="0"/>
        <v>865.33333333333394</v>
      </c>
      <c r="M11" s="70">
        <f t="shared" si="1"/>
        <v>955</v>
      </c>
      <c r="N11" s="70">
        <f t="shared" si="2"/>
        <v>3951</v>
      </c>
      <c r="O11" s="70">
        <f t="shared" si="3"/>
        <v>5771.3333333333339</v>
      </c>
      <c r="P11" s="7"/>
      <c r="Q11" s="4">
        <v>1415685.3333333344</v>
      </c>
      <c r="R11" s="4">
        <v>2343570</v>
      </c>
      <c r="S11" s="4">
        <v>12927672</v>
      </c>
      <c r="T11" s="20">
        <f t="shared" si="5"/>
        <v>16686927.333333334</v>
      </c>
      <c r="U11" s="28">
        <f t="shared" si="4"/>
        <v>2.1938270719816473E-2</v>
      </c>
      <c r="V11" s="22">
        <f t="shared" si="6"/>
        <v>936497</v>
      </c>
    </row>
    <row r="12" spans="1:23">
      <c r="A12" s="18" t="s">
        <v>105</v>
      </c>
      <c r="B12" s="3" t="s">
        <v>7</v>
      </c>
      <c r="C12" s="3">
        <v>433</v>
      </c>
      <c r="D12" s="3">
        <v>429</v>
      </c>
      <c r="E12" s="41">
        <v>424</v>
      </c>
      <c r="F12" s="3">
        <v>328</v>
      </c>
      <c r="G12" s="3">
        <v>292</v>
      </c>
      <c r="H12" s="41">
        <v>300</v>
      </c>
      <c r="I12" s="3">
        <v>466</v>
      </c>
      <c r="J12" s="3">
        <v>467</v>
      </c>
      <c r="K12" s="41">
        <v>451</v>
      </c>
      <c r="L12" s="70">
        <f t="shared" si="0"/>
        <v>419.66666666666606</v>
      </c>
      <c r="M12" s="70">
        <f t="shared" si="1"/>
        <v>278.66666666666788</v>
      </c>
      <c r="N12" s="70">
        <f t="shared" si="2"/>
        <v>446.33333333333394</v>
      </c>
      <c r="O12" s="70">
        <f t="shared" si="3"/>
        <v>1144.6666666666679</v>
      </c>
      <c r="P12" s="7"/>
      <c r="Q12" s="4">
        <v>686574.6666666657</v>
      </c>
      <c r="R12" s="4">
        <v>683848.00000000303</v>
      </c>
      <c r="S12" s="4">
        <v>1460402.6666666686</v>
      </c>
      <c r="T12" s="20">
        <f t="shared" si="5"/>
        <v>2830825.3333333377</v>
      </c>
      <c r="U12" s="28">
        <f t="shared" si="4"/>
        <v>3.7216805276742266E-3</v>
      </c>
      <c r="V12" s="22">
        <f t="shared" si="6"/>
        <v>158870</v>
      </c>
    </row>
    <row r="13" spans="1:23">
      <c r="A13" s="18" t="s">
        <v>101</v>
      </c>
      <c r="B13" s="3" t="s">
        <v>8</v>
      </c>
      <c r="C13" s="3">
        <v>1080</v>
      </c>
      <c r="D13" s="3">
        <v>1062</v>
      </c>
      <c r="E13" s="41">
        <v>859</v>
      </c>
      <c r="F13" s="3">
        <v>859</v>
      </c>
      <c r="G13" s="3">
        <v>768</v>
      </c>
      <c r="H13" s="41">
        <v>735</v>
      </c>
      <c r="I13" s="3">
        <v>2303</v>
      </c>
      <c r="J13" s="3">
        <v>2380</v>
      </c>
      <c r="K13" s="41">
        <v>1877</v>
      </c>
      <c r="L13" s="70">
        <f t="shared" si="0"/>
        <v>779.33333333334303</v>
      </c>
      <c r="M13" s="70">
        <f t="shared" si="1"/>
        <v>663.33333333332848</v>
      </c>
      <c r="N13" s="70">
        <f t="shared" si="2"/>
        <v>1760.6666666666861</v>
      </c>
      <c r="O13" s="70">
        <f t="shared" si="3"/>
        <v>3203.3333333333576</v>
      </c>
      <c r="P13" s="7"/>
      <c r="Q13" s="4">
        <v>1274989.3333333493</v>
      </c>
      <c r="R13" s="4">
        <v>1627819.9999999881</v>
      </c>
      <c r="S13" s="4">
        <v>5760901.3333333973</v>
      </c>
      <c r="T13" s="20">
        <f t="shared" si="5"/>
        <v>8663710.666666735</v>
      </c>
      <c r="U13" s="28">
        <f t="shared" si="4"/>
        <v>1.1390163464296053E-2</v>
      </c>
      <c r="V13" s="22">
        <f t="shared" si="6"/>
        <v>486221</v>
      </c>
    </row>
    <row r="14" spans="1:23">
      <c r="A14" s="18" t="s">
        <v>70</v>
      </c>
      <c r="B14" s="3" t="s">
        <v>9</v>
      </c>
      <c r="C14" s="3">
        <v>205</v>
      </c>
      <c r="D14" s="3">
        <v>271</v>
      </c>
      <c r="E14" s="41">
        <v>307</v>
      </c>
      <c r="F14" s="3">
        <v>184</v>
      </c>
      <c r="G14" s="3">
        <v>205</v>
      </c>
      <c r="H14" s="41">
        <v>220</v>
      </c>
      <c r="I14" s="3">
        <v>1056</v>
      </c>
      <c r="J14" s="3">
        <v>1029</v>
      </c>
      <c r="K14" s="41">
        <v>1156</v>
      </c>
      <c r="L14" s="70">
        <f t="shared" si="0"/>
        <v>363</v>
      </c>
      <c r="M14" s="70">
        <f t="shared" si="1"/>
        <v>239</v>
      </c>
      <c r="N14" s="70">
        <f t="shared" si="2"/>
        <v>1180.3333333333285</v>
      </c>
      <c r="O14" s="70">
        <f t="shared" si="3"/>
        <v>1782.3333333333285</v>
      </c>
      <c r="P14" s="7"/>
      <c r="Q14" s="4">
        <v>593868</v>
      </c>
      <c r="R14" s="4">
        <v>586506</v>
      </c>
      <c r="S14" s="4">
        <v>3862050.6666666507</v>
      </c>
      <c r="T14" s="20">
        <f t="shared" si="5"/>
        <v>5042424.6666666511</v>
      </c>
      <c r="U14" s="28">
        <f t="shared" si="4"/>
        <v>6.6292658445655126E-3</v>
      </c>
      <c r="V14" s="22">
        <f t="shared" si="6"/>
        <v>282989</v>
      </c>
    </row>
    <row r="15" spans="1:23">
      <c r="A15" s="18" t="s">
        <v>71</v>
      </c>
      <c r="B15" s="3" t="s">
        <v>10</v>
      </c>
      <c r="C15" s="3">
        <v>61</v>
      </c>
      <c r="D15" s="3">
        <v>192</v>
      </c>
      <c r="E15" s="41">
        <v>172</v>
      </c>
      <c r="F15" s="3">
        <v>43</v>
      </c>
      <c r="G15" s="3">
        <v>64</v>
      </c>
      <c r="H15" s="41">
        <v>63</v>
      </c>
      <c r="I15" s="3">
        <v>343</v>
      </c>
      <c r="J15" s="3">
        <v>385</v>
      </c>
      <c r="K15" s="41">
        <v>379</v>
      </c>
      <c r="L15" s="70">
        <f t="shared" si="0"/>
        <v>252.66666666667152</v>
      </c>
      <c r="M15" s="70">
        <f t="shared" si="1"/>
        <v>76.666666666667879</v>
      </c>
      <c r="N15" s="70">
        <f t="shared" si="2"/>
        <v>405</v>
      </c>
      <c r="O15" s="70">
        <f t="shared" si="3"/>
        <v>734.3333333333394</v>
      </c>
      <c r="P15" s="7"/>
      <c r="Q15" s="4">
        <v>413362.6666666746</v>
      </c>
      <c r="R15" s="4">
        <v>188140.00000000297</v>
      </c>
      <c r="S15" s="4">
        <v>1325160</v>
      </c>
      <c r="T15" s="20">
        <f t="shared" si="5"/>
        <v>1926662.6666666777</v>
      </c>
      <c r="U15" s="28">
        <f t="shared" si="4"/>
        <v>2.5329796386578882E-3</v>
      </c>
      <c r="V15" s="22">
        <f t="shared" si="6"/>
        <v>108127</v>
      </c>
    </row>
    <row r="16" spans="1:23">
      <c r="A16" s="18" t="s">
        <v>68</v>
      </c>
      <c r="B16" s="3" t="s">
        <v>11</v>
      </c>
      <c r="C16" s="3">
        <v>242</v>
      </c>
      <c r="D16" s="3">
        <v>246</v>
      </c>
      <c r="E16" s="41">
        <v>292</v>
      </c>
      <c r="F16" s="3">
        <v>306</v>
      </c>
      <c r="G16" s="3">
        <v>312</v>
      </c>
      <c r="H16" s="41">
        <v>288</v>
      </c>
      <c r="I16" s="3">
        <v>1229</v>
      </c>
      <c r="J16" s="3">
        <v>1289</v>
      </c>
      <c r="K16" s="41">
        <v>1159</v>
      </c>
      <c r="L16" s="70">
        <f t="shared" si="0"/>
        <v>310</v>
      </c>
      <c r="M16" s="70">
        <f t="shared" si="1"/>
        <v>284</v>
      </c>
      <c r="N16" s="70">
        <f t="shared" si="2"/>
        <v>1155.6666666666715</v>
      </c>
      <c r="O16" s="70">
        <f t="shared" si="3"/>
        <v>1749.6666666666715</v>
      </c>
      <c r="P16" s="7"/>
      <c r="Q16" s="4">
        <v>507160</v>
      </c>
      <c r="R16" s="4">
        <v>696936</v>
      </c>
      <c r="S16" s="4">
        <v>3781341.3333333493</v>
      </c>
      <c r="T16" s="20">
        <f t="shared" si="5"/>
        <v>4985437.3333333489</v>
      </c>
      <c r="U16" s="28">
        <f t="shared" si="4"/>
        <v>6.5543447089188656E-3</v>
      </c>
      <c r="V16" s="22">
        <f t="shared" si="6"/>
        <v>279791</v>
      </c>
    </row>
    <row r="17" spans="1:22">
      <c r="A17" s="18" t="s">
        <v>104</v>
      </c>
      <c r="B17" s="3" t="s">
        <v>12</v>
      </c>
      <c r="C17" s="3">
        <v>379</v>
      </c>
      <c r="D17" s="3">
        <v>404</v>
      </c>
      <c r="E17" s="41">
        <v>432</v>
      </c>
      <c r="F17" s="3">
        <v>347</v>
      </c>
      <c r="G17" s="3">
        <v>369</v>
      </c>
      <c r="H17" s="41">
        <v>401</v>
      </c>
      <c r="I17" s="3">
        <v>634</v>
      </c>
      <c r="J17" s="3">
        <v>579</v>
      </c>
      <c r="K17" s="41">
        <v>743</v>
      </c>
      <c r="L17" s="70">
        <f t="shared" si="0"/>
        <v>458</v>
      </c>
      <c r="M17" s="70">
        <f t="shared" si="1"/>
        <v>426.33333333333576</v>
      </c>
      <c r="N17" s="70">
        <f t="shared" si="2"/>
        <v>761</v>
      </c>
      <c r="O17" s="70">
        <f t="shared" si="3"/>
        <v>1645.3333333333358</v>
      </c>
      <c r="P17" s="7"/>
      <c r="Q17" s="4">
        <v>749288</v>
      </c>
      <c r="R17" s="4">
        <v>1046222.0000000059</v>
      </c>
      <c r="S17" s="4">
        <v>2489992</v>
      </c>
      <c r="T17" s="20">
        <f t="shared" si="5"/>
        <v>4285502.0000000056</v>
      </c>
      <c r="U17" s="28">
        <f t="shared" si="4"/>
        <v>5.634141095497573E-3</v>
      </c>
      <c r="V17" s="22">
        <f t="shared" si="6"/>
        <v>240509</v>
      </c>
    </row>
    <row r="18" spans="1:22">
      <c r="A18" s="18" t="s">
        <v>118</v>
      </c>
      <c r="B18" s="3" t="s">
        <v>13</v>
      </c>
      <c r="C18" s="3">
        <v>1782</v>
      </c>
      <c r="D18" s="3">
        <v>1721</v>
      </c>
      <c r="E18" s="41">
        <v>1721</v>
      </c>
      <c r="F18" s="3">
        <v>1701</v>
      </c>
      <c r="G18" s="3">
        <v>1630</v>
      </c>
      <c r="H18" s="41">
        <v>1657</v>
      </c>
      <c r="I18" s="3">
        <v>3718</v>
      </c>
      <c r="J18" s="3">
        <v>3535</v>
      </c>
      <c r="K18" s="41">
        <v>3975</v>
      </c>
      <c r="L18" s="70">
        <f t="shared" si="0"/>
        <v>1680.3333333333358</v>
      </c>
      <c r="M18" s="70">
        <f t="shared" si="1"/>
        <v>1618.6666666666642</v>
      </c>
      <c r="N18" s="70">
        <f t="shared" si="2"/>
        <v>3999.666666666657</v>
      </c>
      <c r="O18" s="70">
        <f t="shared" si="3"/>
        <v>7298.666666666657</v>
      </c>
      <c r="P18" s="7"/>
      <c r="Q18" s="4">
        <v>2749025.3333333372</v>
      </c>
      <c r="R18" s="4">
        <v>3972207.9999999939</v>
      </c>
      <c r="S18" s="4">
        <v>13086909.333333302</v>
      </c>
      <c r="T18" s="20">
        <f t="shared" si="5"/>
        <v>19808142.666666634</v>
      </c>
      <c r="U18" s="28">
        <f t="shared" si="4"/>
        <v>2.6041726412388846E-2</v>
      </c>
      <c r="V18" s="22">
        <f t="shared" si="6"/>
        <v>1111664</v>
      </c>
    </row>
    <row r="19" spans="1:22">
      <c r="A19" s="18" t="s">
        <v>128</v>
      </c>
      <c r="B19" s="3" t="s">
        <v>14</v>
      </c>
      <c r="C19" s="3">
        <v>7580</v>
      </c>
      <c r="D19" s="3">
        <v>5440</v>
      </c>
      <c r="E19" s="41">
        <v>7098</v>
      </c>
      <c r="F19" s="3">
        <v>6884</v>
      </c>
      <c r="G19" s="3">
        <v>5474</v>
      </c>
      <c r="H19" s="41">
        <v>6343</v>
      </c>
      <c r="I19" s="3">
        <v>12607</v>
      </c>
      <c r="J19" s="3">
        <v>11202</v>
      </c>
      <c r="K19" s="41">
        <v>12391</v>
      </c>
      <c r="L19" s="70">
        <f t="shared" si="0"/>
        <v>6224</v>
      </c>
      <c r="M19" s="70">
        <f t="shared" si="1"/>
        <v>5692.6666666666279</v>
      </c>
      <c r="N19" s="70">
        <f t="shared" si="2"/>
        <v>11850.666666666657</v>
      </c>
      <c r="O19" s="70">
        <f t="shared" si="3"/>
        <v>23767.333333333285</v>
      </c>
      <c r="P19" s="7"/>
      <c r="Q19" s="4">
        <v>10182464</v>
      </c>
      <c r="R19" s="4">
        <v>13969803.999999905</v>
      </c>
      <c r="S19" s="4">
        <v>38775381.333333299</v>
      </c>
      <c r="T19" s="20">
        <f t="shared" si="5"/>
        <v>62927649.333333202</v>
      </c>
      <c r="U19" s="28">
        <f t="shared" si="4"/>
        <v>8.2730857470604977E-2</v>
      </c>
      <c r="V19" s="22">
        <f t="shared" si="6"/>
        <v>3531599</v>
      </c>
    </row>
    <row r="20" spans="1:22">
      <c r="A20" s="18" t="s">
        <v>73</v>
      </c>
      <c r="B20" s="3" t="s">
        <v>15</v>
      </c>
      <c r="C20" s="3">
        <v>1477</v>
      </c>
      <c r="D20" s="3">
        <v>1523</v>
      </c>
      <c r="E20" s="41">
        <v>1514</v>
      </c>
      <c r="F20" s="3">
        <v>1397</v>
      </c>
      <c r="G20" s="3">
        <v>1398</v>
      </c>
      <c r="H20" s="41">
        <v>1319</v>
      </c>
      <c r="I20" s="3">
        <v>2259</v>
      </c>
      <c r="J20" s="3">
        <v>2362</v>
      </c>
      <c r="K20" s="41">
        <v>2228</v>
      </c>
      <c r="L20" s="70">
        <f t="shared" si="0"/>
        <v>1541.6666666666642</v>
      </c>
      <c r="M20" s="70">
        <f t="shared" si="1"/>
        <v>1293.3333333333285</v>
      </c>
      <c r="N20" s="70">
        <f t="shared" si="2"/>
        <v>2252</v>
      </c>
      <c r="O20" s="70">
        <f t="shared" si="3"/>
        <v>5086.9999999999927</v>
      </c>
      <c r="P20" s="7"/>
      <c r="Q20" s="4">
        <v>2522166.6666666628</v>
      </c>
      <c r="R20" s="4">
        <v>3173839.9999999879</v>
      </c>
      <c r="S20" s="4">
        <v>7368544</v>
      </c>
      <c r="T20" s="20">
        <f t="shared" si="5"/>
        <v>13064550.666666651</v>
      </c>
      <c r="U20" s="28">
        <f t="shared" si="4"/>
        <v>1.7175939202753072E-2</v>
      </c>
      <c r="V20" s="22">
        <f t="shared" si="6"/>
        <v>733203</v>
      </c>
    </row>
    <row r="21" spans="1:22">
      <c r="A21" s="18" t="s">
        <v>110</v>
      </c>
      <c r="B21" s="3" t="s">
        <v>16</v>
      </c>
      <c r="C21" s="3">
        <v>3926</v>
      </c>
      <c r="D21" s="3">
        <v>3506</v>
      </c>
      <c r="E21" s="41">
        <v>3580</v>
      </c>
      <c r="F21" s="3">
        <v>3802</v>
      </c>
      <c r="G21" s="3">
        <v>3645</v>
      </c>
      <c r="H21" s="41">
        <v>3493</v>
      </c>
      <c r="I21" s="3">
        <v>7471</v>
      </c>
      <c r="J21" s="3">
        <v>7394</v>
      </c>
      <c r="K21" s="41">
        <v>7281</v>
      </c>
      <c r="L21" s="70">
        <f t="shared" si="0"/>
        <v>3324.6666666666861</v>
      </c>
      <c r="M21" s="70">
        <f t="shared" si="1"/>
        <v>3337.6666666666861</v>
      </c>
      <c r="N21" s="70">
        <f t="shared" si="2"/>
        <v>7192</v>
      </c>
      <c r="O21" s="70">
        <f t="shared" si="3"/>
        <v>13854.333333333372</v>
      </c>
      <c r="P21" s="7"/>
      <c r="Q21" s="4">
        <v>5439154.6666666986</v>
      </c>
      <c r="R21" s="4">
        <v>8190634.0000000475</v>
      </c>
      <c r="S21" s="4">
        <v>23532224</v>
      </c>
      <c r="T21" s="20">
        <f t="shared" si="5"/>
        <v>37162012.666666746</v>
      </c>
      <c r="U21" s="28">
        <f t="shared" si="4"/>
        <v>4.8856825351304978E-2</v>
      </c>
      <c r="V21" s="22">
        <f t="shared" si="6"/>
        <v>2085591</v>
      </c>
    </row>
    <row r="22" spans="1:22">
      <c r="A22" s="18" t="s">
        <v>74</v>
      </c>
      <c r="B22" s="3" t="s">
        <v>17</v>
      </c>
      <c r="C22" s="3">
        <v>37</v>
      </c>
      <c r="D22" s="3">
        <v>42</v>
      </c>
      <c r="E22" s="41">
        <v>45</v>
      </c>
      <c r="F22" s="3">
        <v>41</v>
      </c>
      <c r="G22" s="3">
        <v>30</v>
      </c>
      <c r="H22" s="41">
        <v>42</v>
      </c>
      <c r="I22" s="3">
        <v>347</v>
      </c>
      <c r="J22" s="3">
        <v>329</v>
      </c>
      <c r="K22" s="41">
        <v>295</v>
      </c>
      <c r="L22" s="70">
        <f t="shared" si="0"/>
        <v>49.33333333333303</v>
      </c>
      <c r="M22" s="70">
        <f t="shared" si="1"/>
        <v>38.666666666666629</v>
      </c>
      <c r="N22" s="70">
        <f t="shared" si="2"/>
        <v>271.66666666666424</v>
      </c>
      <c r="O22" s="70">
        <f t="shared" si="3"/>
        <v>359.6666666666639</v>
      </c>
      <c r="P22" s="7"/>
      <c r="Q22" s="4">
        <v>80709.333333332834</v>
      </c>
      <c r="R22" s="4">
        <v>94887.999999999913</v>
      </c>
      <c r="S22" s="4">
        <v>888893.33333332534</v>
      </c>
      <c r="T22" s="20">
        <f t="shared" si="5"/>
        <v>1064490.6666666581</v>
      </c>
      <c r="U22" s="28">
        <f t="shared" si="4"/>
        <v>1.3994837969601272E-3</v>
      </c>
      <c r="V22" s="22">
        <f t="shared" si="6"/>
        <v>59741</v>
      </c>
    </row>
    <row r="23" spans="1:22">
      <c r="A23" s="18" t="s">
        <v>103</v>
      </c>
      <c r="B23" s="3" t="s">
        <v>18</v>
      </c>
      <c r="C23" s="3">
        <v>190</v>
      </c>
      <c r="D23" s="3">
        <v>219</v>
      </c>
      <c r="E23" s="41">
        <v>311</v>
      </c>
      <c r="F23" s="3">
        <v>175</v>
      </c>
      <c r="G23" s="3">
        <v>197</v>
      </c>
      <c r="H23" s="41">
        <v>205</v>
      </c>
      <c r="I23" s="3">
        <v>376</v>
      </c>
      <c r="J23" s="3">
        <v>382</v>
      </c>
      <c r="K23" s="41">
        <v>475</v>
      </c>
      <c r="L23" s="70">
        <f t="shared" si="0"/>
        <v>361</v>
      </c>
      <c r="M23" s="70">
        <f t="shared" si="1"/>
        <v>222.33333333333212</v>
      </c>
      <c r="N23" s="70">
        <f t="shared" si="2"/>
        <v>510</v>
      </c>
      <c r="O23" s="70">
        <f t="shared" si="3"/>
        <v>1093.3333333333321</v>
      </c>
      <c r="P23" s="7"/>
      <c r="Q23" s="4">
        <v>590596</v>
      </c>
      <c r="R23" s="4">
        <v>545605.99999999697</v>
      </c>
      <c r="S23" s="4">
        <v>1668720</v>
      </c>
      <c r="T23" s="20">
        <f t="shared" si="5"/>
        <v>2804921.9999999972</v>
      </c>
      <c r="U23" s="28">
        <f t="shared" si="4"/>
        <v>3.6876254660166315E-3</v>
      </c>
      <c r="V23" s="22">
        <f t="shared" si="6"/>
        <v>157417</v>
      </c>
    </row>
    <row r="24" spans="1:22">
      <c r="A24" s="18" t="s">
        <v>75</v>
      </c>
      <c r="B24" s="3" t="s">
        <v>19</v>
      </c>
      <c r="C24" s="3">
        <v>410</v>
      </c>
      <c r="D24" s="3">
        <v>394</v>
      </c>
      <c r="E24" s="41">
        <v>470</v>
      </c>
      <c r="F24" s="3">
        <v>426</v>
      </c>
      <c r="G24" s="3">
        <v>355</v>
      </c>
      <c r="H24" s="41">
        <v>295</v>
      </c>
      <c r="I24" s="3">
        <v>1285</v>
      </c>
      <c r="J24" s="3">
        <v>1177</v>
      </c>
      <c r="K24" s="41">
        <v>958</v>
      </c>
      <c r="L24" s="70">
        <f t="shared" si="0"/>
        <v>484.66666666666424</v>
      </c>
      <c r="M24" s="70">
        <f t="shared" si="1"/>
        <v>227.66666666665697</v>
      </c>
      <c r="N24" s="70">
        <f t="shared" si="2"/>
        <v>813</v>
      </c>
      <c r="O24" s="70">
        <f t="shared" si="3"/>
        <v>1525.3333333333212</v>
      </c>
      <c r="P24" s="7"/>
      <c r="Q24" s="4">
        <v>792914.66666666267</v>
      </c>
      <c r="R24" s="4">
        <v>558693.99999997625</v>
      </c>
      <c r="S24" s="4">
        <v>2660136</v>
      </c>
      <c r="T24" s="20">
        <f t="shared" si="5"/>
        <v>4011744.666666639</v>
      </c>
      <c r="U24" s="28">
        <f t="shared" si="4"/>
        <v>5.2742328649268378E-3</v>
      </c>
      <c r="V24" s="22">
        <f t="shared" si="6"/>
        <v>225145</v>
      </c>
    </row>
    <row r="25" spans="1:22">
      <c r="A25" s="18" t="s">
        <v>77</v>
      </c>
      <c r="B25" s="3" t="s">
        <v>20</v>
      </c>
      <c r="C25" s="3">
        <v>392</v>
      </c>
      <c r="D25" s="3">
        <v>362</v>
      </c>
      <c r="E25" s="41">
        <v>415</v>
      </c>
      <c r="F25" s="3">
        <v>263</v>
      </c>
      <c r="G25" s="3">
        <v>284</v>
      </c>
      <c r="H25" s="41">
        <v>260</v>
      </c>
      <c r="I25" s="3">
        <v>1105</v>
      </c>
      <c r="J25" s="3">
        <v>1037</v>
      </c>
      <c r="K25" s="41">
        <v>1055</v>
      </c>
      <c r="L25" s="70">
        <f t="shared" si="0"/>
        <v>412.66666666666788</v>
      </c>
      <c r="M25" s="70">
        <f t="shared" si="1"/>
        <v>266</v>
      </c>
      <c r="N25" s="70">
        <f t="shared" si="2"/>
        <v>1015.6666666666642</v>
      </c>
      <c r="O25" s="70">
        <f t="shared" si="3"/>
        <v>1694.3333333333321</v>
      </c>
      <c r="P25" s="7"/>
      <c r="Q25" s="4">
        <v>675122.66666666861</v>
      </c>
      <c r="R25" s="4">
        <v>652764</v>
      </c>
      <c r="S25" s="4">
        <v>3323261.3333333256</v>
      </c>
      <c r="T25" s="20">
        <f t="shared" si="5"/>
        <v>4651147.9999999944</v>
      </c>
      <c r="U25" s="28">
        <f t="shared" si="4"/>
        <v>6.1148551763693685E-3</v>
      </c>
      <c r="V25" s="22">
        <f t="shared" si="6"/>
        <v>261030</v>
      </c>
    </row>
    <row r="26" spans="1:22">
      <c r="A26" s="18" t="s">
        <v>111</v>
      </c>
      <c r="B26" s="3" t="s">
        <v>21</v>
      </c>
      <c r="C26" s="3">
        <v>8460</v>
      </c>
      <c r="D26" s="3">
        <v>6807</v>
      </c>
      <c r="E26" s="41">
        <v>10577</v>
      </c>
      <c r="F26" s="3">
        <v>7497</v>
      </c>
      <c r="G26" s="3">
        <v>9401</v>
      </c>
      <c r="H26" s="41">
        <v>6988</v>
      </c>
      <c r="I26" s="3">
        <v>12518</v>
      </c>
      <c r="J26" s="3">
        <v>12013</v>
      </c>
      <c r="K26" s="41">
        <v>8881</v>
      </c>
      <c r="L26" s="70">
        <f t="shared" si="0"/>
        <v>10731.666666666511</v>
      </c>
      <c r="M26" s="70">
        <f t="shared" si="1"/>
        <v>7453</v>
      </c>
      <c r="N26" s="70">
        <f t="shared" si="2"/>
        <v>7500.3333333334886</v>
      </c>
      <c r="O26" s="70">
        <f t="shared" si="3"/>
        <v>25685</v>
      </c>
      <c r="P26" s="7"/>
      <c r="Q26" s="4">
        <v>17557006.666666411</v>
      </c>
      <c r="R26" s="4">
        <v>18289662</v>
      </c>
      <c r="S26" s="4">
        <v>24541090.666667175</v>
      </c>
      <c r="T26" s="20">
        <f>SUM(Q26:S26)</f>
        <v>60387759.333333582</v>
      </c>
      <c r="U26" s="28">
        <f t="shared" si="4"/>
        <v>7.9391669056495931E-2</v>
      </c>
      <c r="V26" s="22">
        <f t="shared" si="6"/>
        <v>3389056</v>
      </c>
    </row>
    <row r="27" spans="1:22">
      <c r="A27" s="18" t="s">
        <v>78</v>
      </c>
      <c r="B27" s="3" t="s">
        <v>22</v>
      </c>
      <c r="C27" s="3">
        <v>232</v>
      </c>
      <c r="D27" s="3">
        <v>224</v>
      </c>
      <c r="E27" s="41">
        <v>218</v>
      </c>
      <c r="F27" s="3">
        <v>214</v>
      </c>
      <c r="G27" s="3">
        <v>236</v>
      </c>
      <c r="H27" s="41">
        <v>206</v>
      </c>
      <c r="I27" s="3">
        <v>719</v>
      </c>
      <c r="J27" s="3">
        <v>777</v>
      </c>
      <c r="K27" s="41">
        <v>908</v>
      </c>
      <c r="L27" s="70">
        <f t="shared" si="0"/>
        <v>210.66666666666606</v>
      </c>
      <c r="M27" s="70">
        <f t="shared" si="1"/>
        <v>210.66666666666606</v>
      </c>
      <c r="N27" s="70">
        <f t="shared" si="2"/>
        <v>990.33333333334303</v>
      </c>
      <c r="O27" s="70">
        <f t="shared" si="3"/>
        <v>1411.6666666666752</v>
      </c>
      <c r="P27" s="7"/>
      <c r="Q27" s="4">
        <v>344650.6666666657</v>
      </c>
      <c r="R27" s="4">
        <v>516975.99999999849</v>
      </c>
      <c r="S27" s="4">
        <v>3240370.6666666986</v>
      </c>
      <c r="T27" s="20">
        <f t="shared" si="5"/>
        <v>4101997.3333333628</v>
      </c>
      <c r="U27" s="28">
        <f t="shared" si="4"/>
        <v>5.3928878692286047E-3</v>
      </c>
      <c r="V27" s="22">
        <f t="shared" si="6"/>
        <v>230211</v>
      </c>
    </row>
    <row r="28" spans="1:22">
      <c r="A28" s="18" t="s">
        <v>79</v>
      </c>
      <c r="B28" s="3" t="s">
        <v>23</v>
      </c>
      <c r="C28" s="3">
        <v>354</v>
      </c>
      <c r="D28" s="3">
        <v>414</v>
      </c>
      <c r="E28" s="41">
        <v>434</v>
      </c>
      <c r="F28" s="3">
        <v>471</v>
      </c>
      <c r="G28" s="3">
        <v>499</v>
      </c>
      <c r="H28" s="41">
        <v>470</v>
      </c>
      <c r="I28" s="3">
        <v>1813</v>
      </c>
      <c r="J28" s="3">
        <v>1977</v>
      </c>
      <c r="K28" s="41">
        <v>1999</v>
      </c>
      <c r="L28" s="70">
        <f t="shared" si="0"/>
        <v>480.66666666667152</v>
      </c>
      <c r="M28" s="70">
        <f t="shared" si="1"/>
        <v>479</v>
      </c>
      <c r="N28" s="70">
        <f t="shared" si="2"/>
        <v>2115.666666666657</v>
      </c>
      <c r="O28" s="70">
        <f t="shared" si="3"/>
        <v>3075.3333333333285</v>
      </c>
      <c r="P28" s="7"/>
      <c r="Q28" s="4">
        <v>786370.66666667466</v>
      </c>
      <c r="R28" s="4">
        <v>1175466</v>
      </c>
      <c r="S28" s="4">
        <v>6922461.3333333014</v>
      </c>
      <c r="T28" s="20">
        <f t="shared" si="5"/>
        <v>8884297.9999999758</v>
      </c>
      <c r="U28" s="28">
        <f t="shared" si="4"/>
        <v>1.1680169199885264E-2</v>
      </c>
      <c r="V28" s="22">
        <f t="shared" si="6"/>
        <v>498601</v>
      </c>
    </row>
    <row r="29" spans="1:22">
      <c r="A29" s="18" t="s">
        <v>80</v>
      </c>
      <c r="B29" s="3" t="s">
        <v>24</v>
      </c>
      <c r="C29" s="3">
        <v>950</v>
      </c>
      <c r="D29" s="3">
        <v>896</v>
      </c>
      <c r="E29" s="41">
        <v>1026</v>
      </c>
      <c r="F29" s="3">
        <v>1243</v>
      </c>
      <c r="G29" s="3">
        <v>1220</v>
      </c>
      <c r="H29" s="41">
        <v>1020</v>
      </c>
      <c r="I29" s="3">
        <v>3257</v>
      </c>
      <c r="J29" s="3">
        <v>3294</v>
      </c>
      <c r="K29" s="41">
        <v>3377</v>
      </c>
      <c r="L29" s="70">
        <f t="shared" si="0"/>
        <v>1033.3333333333285</v>
      </c>
      <c r="M29" s="70">
        <f t="shared" si="1"/>
        <v>938</v>
      </c>
      <c r="N29" s="70">
        <f t="shared" si="2"/>
        <v>3429.3333333333285</v>
      </c>
      <c r="O29" s="70">
        <f t="shared" si="3"/>
        <v>5400.666666666657</v>
      </c>
      <c r="P29" s="7"/>
      <c r="Q29" s="4">
        <v>1690533.3333333253</v>
      </c>
      <c r="R29" s="4">
        <v>2301852</v>
      </c>
      <c r="S29" s="4">
        <v>11220778.666666651</v>
      </c>
      <c r="T29" s="20">
        <f t="shared" si="5"/>
        <v>15213163.999999978</v>
      </c>
      <c r="U29" s="28">
        <f t="shared" si="4"/>
        <v>2.0000716948666456E-2</v>
      </c>
      <c r="V29" s="22">
        <f t="shared" si="6"/>
        <v>853787</v>
      </c>
    </row>
    <row r="30" spans="1:22">
      <c r="A30" s="18" t="s">
        <v>81</v>
      </c>
      <c r="B30" s="3" t="s">
        <v>25</v>
      </c>
      <c r="C30" s="3">
        <v>1522</v>
      </c>
      <c r="D30" s="3">
        <v>1415</v>
      </c>
      <c r="E30" s="41">
        <v>967</v>
      </c>
      <c r="F30" s="3">
        <v>637</v>
      </c>
      <c r="G30" s="3">
        <v>872</v>
      </c>
      <c r="H30" s="41">
        <v>1074</v>
      </c>
      <c r="I30" s="3">
        <v>2364</v>
      </c>
      <c r="J30" s="3">
        <v>2499</v>
      </c>
      <c r="K30" s="41">
        <v>1299</v>
      </c>
      <c r="L30" s="70">
        <f t="shared" si="0"/>
        <v>746.33333333337214</v>
      </c>
      <c r="M30" s="70">
        <f t="shared" si="1"/>
        <v>1298</v>
      </c>
      <c r="N30" s="70">
        <f t="shared" si="2"/>
        <v>989</v>
      </c>
      <c r="O30" s="70">
        <f t="shared" si="3"/>
        <v>3033.3333333333721</v>
      </c>
      <c r="P30" s="7"/>
      <c r="Q30" s="4">
        <v>1221001.3333333968</v>
      </c>
      <c r="R30" s="4">
        <v>3185292</v>
      </c>
      <c r="S30" s="4">
        <v>3236008</v>
      </c>
      <c r="T30" s="20">
        <f t="shared" si="5"/>
        <v>7642301.3333333973</v>
      </c>
      <c r="U30" s="28">
        <f t="shared" si="4"/>
        <v>1.0047318611987472E-2</v>
      </c>
      <c r="V30" s="22">
        <f t="shared" si="6"/>
        <v>428898</v>
      </c>
    </row>
    <row r="31" spans="1:22">
      <c r="A31" s="18" t="s">
        <v>112</v>
      </c>
      <c r="B31" s="3" t="s">
        <v>26</v>
      </c>
      <c r="C31" s="3">
        <v>9142</v>
      </c>
      <c r="D31" s="3">
        <v>8378</v>
      </c>
      <c r="E31" s="41">
        <v>7564</v>
      </c>
      <c r="F31" s="3">
        <v>8039</v>
      </c>
      <c r="G31" s="3">
        <v>7928</v>
      </c>
      <c r="H31" s="41">
        <v>7822</v>
      </c>
      <c r="I31" s="3">
        <v>8736</v>
      </c>
      <c r="J31" s="3">
        <v>9027</v>
      </c>
      <c r="K31" s="41">
        <v>12128</v>
      </c>
      <c r="L31" s="70">
        <f t="shared" si="0"/>
        <v>6783.3333333332557</v>
      </c>
      <c r="M31" s="70">
        <f t="shared" si="1"/>
        <v>7712.666666666657</v>
      </c>
      <c r="N31" s="70">
        <f t="shared" si="2"/>
        <v>13355.666666666511</v>
      </c>
      <c r="O31" s="70">
        <f t="shared" si="3"/>
        <v>27851.666666666424</v>
      </c>
      <c r="P31" s="7"/>
      <c r="Q31" s="4">
        <v>11097533.333333205</v>
      </c>
      <c r="R31" s="4">
        <v>18926883.999999978</v>
      </c>
      <c r="S31" s="4">
        <v>43699741.333332822</v>
      </c>
      <c r="T31" s="20">
        <f t="shared" si="5"/>
        <v>73724158.666666001</v>
      </c>
      <c r="U31" s="28">
        <f t="shared" si="4"/>
        <v>9.6925007169485849E-2</v>
      </c>
      <c r="V31" s="22">
        <f t="shared" si="6"/>
        <v>4137516</v>
      </c>
    </row>
    <row r="32" spans="1:22">
      <c r="A32" s="18" t="s">
        <v>82</v>
      </c>
      <c r="B32" s="3" t="s">
        <v>27</v>
      </c>
      <c r="C32" s="3">
        <v>622</v>
      </c>
      <c r="D32" s="3">
        <v>690</v>
      </c>
      <c r="E32" s="41">
        <v>713</v>
      </c>
      <c r="F32" s="3">
        <v>633</v>
      </c>
      <c r="G32" s="3">
        <v>721</v>
      </c>
      <c r="H32" s="41">
        <v>677</v>
      </c>
      <c r="I32" s="3">
        <v>2798</v>
      </c>
      <c r="J32" s="3">
        <v>2994</v>
      </c>
      <c r="K32" s="41">
        <v>3035</v>
      </c>
      <c r="L32" s="70">
        <f t="shared" si="0"/>
        <v>766</v>
      </c>
      <c r="M32" s="70">
        <f t="shared" si="1"/>
        <v>721</v>
      </c>
      <c r="N32" s="70">
        <f t="shared" si="2"/>
        <v>3179.333333333343</v>
      </c>
      <c r="O32" s="70">
        <f t="shared" si="3"/>
        <v>4666.333333333343</v>
      </c>
      <c r="P32" s="7"/>
      <c r="Q32" s="4">
        <v>1253176</v>
      </c>
      <c r="R32" s="4">
        <v>1769334</v>
      </c>
      <c r="S32" s="4">
        <v>10402778.666666698</v>
      </c>
      <c r="T32" s="20">
        <f t="shared" si="5"/>
        <v>13425288.666666698</v>
      </c>
      <c r="U32" s="28">
        <f t="shared" si="4"/>
        <v>1.7650200745626662E-2</v>
      </c>
      <c r="V32" s="22">
        <f t="shared" si="6"/>
        <v>753448</v>
      </c>
    </row>
    <row r="33" spans="1:22">
      <c r="A33" s="18" t="s">
        <v>108</v>
      </c>
      <c r="B33" s="3" t="s">
        <v>28</v>
      </c>
      <c r="C33" s="3">
        <v>344</v>
      </c>
      <c r="D33" s="3">
        <v>353</v>
      </c>
      <c r="E33" s="41">
        <v>245</v>
      </c>
      <c r="F33" s="3">
        <v>327</v>
      </c>
      <c r="G33" s="3">
        <v>346</v>
      </c>
      <c r="H33" s="41">
        <v>248</v>
      </c>
      <c r="I33" s="3">
        <v>920</v>
      </c>
      <c r="J33" s="3">
        <v>1053</v>
      </c>
      <c r="K33" s="41">
        <v>818</v>
      </c>
      <c r="L33" s="70">
        <f t="shared" si="0"/>
        <v>215</v>
      </c>
      <c r="M33" s="70">
        <f t="shared" si="1"/>
        <v>228</v>
      </c>
      <c r="N33" s="70">
        <f t="shared" si="2"/>
        <v>828.33333333332848</v>
      </c>
      <c r="O33" s="70">
        <f t="shared" si="3"/>
        <v>1271.3333333333285</v>
      </c>
      <c r="P33" s="7"/>
      <c r="Q33" s="4">
        <v>351740</v>
      </c>
      <c r="R33" s="4">
        <v>559512</v>
      </c>
      <c r="S33" s="4">
        <v>2710306.6666666507</v>
      </c>
      <c r="T33" s="20">
        <f t="shared" si="5"/>
        <v>3621558.6666666507</v>
      </c>
      <c r="U33" s="28">
        <f t="shared" si="4"/>
        <v>4.7612560940636468E-3</v>
      </c>
      <c r="V33" s="22">
        <f t="shared" si="6"/>
        <v>203248</v>
      </c>
    </row>
    <row r="34" spans="1:22">
      <c r="A34" s="18" t="s">
        <v>83</v>
      </c>
      <c r="B34" s="3" t="s">
        <v>29</v>
      </c>
      <c r="C34" s="3">
        <v>770</v>
      </c>
      <c r="D34" s="3">
        <v>697</v>
      </c>
      <c r="E34" s="41">
        <v>633</v>
      </c>
      <c r="F34" s="3">
        <v>699</v>
      </c>
      <c r="G34" s="3">
        <v>623</v>
      </c>
      <c r="H34" s="41">
        <v>558</v>
      </c>
      <c r="I34" s="3">
        <v>3102</v>
      </c>
      <c r="J34" s="3">
        <v>2598</v>
      </c>
      <c r="K34" s="41">
        <v>2649</v>
      </c>
      <c r="L34" s="70">
        <f t="shared" si="0"/>
        <v>563</v>
      </c>
      <c r="M34" s="70">
        <f t="shared" si="1"/>
        <v>485.66666666665697</v>
      </c>
      <c r="N34" s="70">
        <f t="shared" si="2"/>
        <v>2330</v>
      </c>
      <c r="O34" s="70">
        <f t="shared" si="3"/>
        <v>3378.666666666657</v>
      </c>
      <c r="P34" s="7"/>
      <c r="Q34" s="4">
        <v>921068</v>
      </c>
      <c r="R34" s="4">
        <v>1191825.9999999763</v>
      </c>
      <c r="S34" s="4">
        <v>7623760</v>
      </c>
      <c r="T34" s="20">
        <f t="shared" si="5"/>
        <v>9736653.9999999758</v>
      </c>
      <c r="U34" s="28">
        <f t="shared" si="4"/>
        <v>1.2800759965586439E-2</v>
      </c>
      <c r="V34" s="22">
        <f t="shared" si="6"/>
        <v>546436</v>
      </c>
    </row>
    <row r="35" spans="1:22">
      <c r="A35" s="18" t="s">
        <v>72</v>
      </c>
      <c r="B35" s="3" t="s">
        <v>30</v>
      </c>
      <c r="C35" s="3">
        <v>916</v>
      </c>
      <c r="D35" s="3">
        <v>701</v>
      </c>
      <c r="E35" s="41">
        <v>981</v>
      </c>
      <c r="F35" s="3">
        <v>815</v>
      </c>
      <c r="G35" s="3">
        <v>792</v>
      </c>
      <c r="H35" s="41">
        <v>902</v>
      </c>
      <c r="I35" s="3">
        <v>1916</v>
      </c>
      <c r="J35" s="3">
        <v>1647</v>
      </c>
      <c r="K35" s="41">
        <v>1923</v>
      </c>
      <c r="L35" s="70">
        <f t="shared" si="0"/>
        <v>931</v>
      </c>
      <c r="M35" s="70">
        <f t="shared" si="1"/>
        <v>923.33333333332848</v>
      </c>
      <c r="N35" s="70">
        <f t="shared" si="2"/>
        <v>1835.666666666667</v>
      </c>
      <c r="O35" s="70">
        <f t="shared" si="3"/>
        <v>3689.9999999999955</v>
      </c>
      <c r="P35" s="7"/>
      <c r="Q35" s="4">
        <v>1523116</v>
      </c>
      <c r="R35" s="4">
        <v>2265859.9999999879</v>
      </c>
      <c r="S35" s="4">
        <v>6006301.333333334</v>
      </c>
      <c r="T35" s="20">
        <f t="shared" si="5"/>
        <v>9795277.3333333209</v>
      </c>
      <c r="U35" s="28">
        <f t="shared" si="4"/>
        <v>1.2877831947232569E-2</v>
      </c>
      <c r="V35" s="22">
        <f t="shared" si="6"/>
        <v>549726</v>
      </c>
    </row>
    <row r="36" spans="1:22">
      <c r="A36" s="18" t="s">
        <v>65</v>
      </c>
      <c r="B36" s="3" t="s">
        <v>122</v>
      </c>
      <c r="C36" s="3">
        <v>1</v>
      </c>
      <c r="D36" s="3">
        <v>4</v>
      </c>
      <c r="E36" s="41">
        <v>82</v>
      </c>
      <c r="F36" s="3">
        <v>4</v>
      </c>
      <c r="G36" s="3">
        <v>3</v>
      </c>
      <c r="H36" s="41">
        <v>98</v>
      </c>
      <c r="I36" s="3">
        <v>2</v>
      </c>
      <c r="J36" s="3">
        <v>5</v>
      </c>
      <c r="K36" s="41">
        <v>353</v>
      </c>
      <c r="L36" s="70">
        <f t="shared" si="0"/>
        <v>110</v>
      </c>
      <c r="M36" s="70">
        <f t="shared" si="1"/>
        <v>129</v>
      </c>
      <c r="N36" s="70">
        <f t="shared" si="2"/>
        <v>471</v>
      </c>
      <c r="O36" s="70">
        <f t="shared" si="3"/>
        <v>710</v>
      </c>
      <c r="P36" s="7"/>
      <c r="Q36" s="4">
        <v>179960</v>
      </c>
      <c r="R36" s="4">
        <v>316566</v>
      </c>
      <c r="S36" s="4">
        <v>1541112</v>
      </c>
      <c r="T36" s="20">
        <f t="shared" si="5"/>
        <v>2037638</v>
      </c>
      <c r="U36" s="28">
        <f t="shared" si="4"/>
        <v>2.6788786922856338E-3</v>
      </c>
      <c r="V36" s="22">
        <f t="shared" si="6"/>
        <v>114355</v>
      </c>
    </row>
    <row r="37" spans="1:22">
      <c r="A37" s="18" t="s">
        <v>114</v>
      </c>
      <c r="B37" s="3" t="s">
        <v>31</v>
      </c>
      <c r="C37" s="3">
        <v>277</v>
      </c>
      <c r="D37" s="3">
        <v>309</v>
      </c>
      <c r="E37" s="41">
        <v>309</v>
      </c>
      <c r="F37" s="3">
        <v>242</v>
      </c>
      <c r="G37" s="3">
        <v>276</v>
      </c>
      <c r="H37" s="41">
        <v>285</v>
      </c>
      <c r="I37" s="3">
        <v>1110</v>
      </c>
      <c r="J37" s="3">
        <v>1104</v>
      </c>
      <c r="K37" s="41">
        <v>1172</v>
      </c>
      <c r="L37" s="70">
        <f t="shared" si="0"/>
        <v>330.33333333333212</v>
      </c>
      <c r="M37" s="70">
        <f t="shared" si="1"/>
        <v>310.66666666666424</v>
      </c>
      <c r="N37" s="70">
        <f t="shared" si="2"/>
        <v>1190.6666666666642</v>
      </c>
      <c r="O37" s="70">
        <f t="shared" si="3"/>
        <v>1831.6666666666606</v>
      </c>
      <c r="P37" s="7"/>
      <c r="Q37" s="4">
        <v>540425.33333333139</v>
      </c>
      <c r="R37" s="4">
        <v>762375.99999999406</v>
      </c>
      <c r="S37" s="4">
        <v>3895861.3333333256</v>
      </c>
      <c r="T37" s="20">
        <f t="shared" si="5"/>
        <v>5198662.6666666511</v>
      </c>
      <c r="U37" s="28">
        <f t="shared" si="4"/>
        <v>6.8346716375107374E-3</v>
      </c>
      <c r="V37" s="22">
        <f t="shared" si="6"/>
        <v>291757</v>
      </c>
    </row>
    <row r="38" spans="1:22">
      <c r="A38" s="18" t="s">
        <v>64</v>
      </c>
      <c r="B38" s="3" t="s">
        <v>32</v>
      </c>
      <c r="C38" s="3">
        <v>895</v>
      </c>
      <c r="D38" s="3">
        <v>846</v>
      </c>
      <c r="E38" s="41">
        <v>825</v>
      </c>
      <c r="F38" s="3">
        <v>964</v>
      </c>
      <c r="G38" s="3">
        <v>976</v>
      </c>
      <c r="H38" s="41">
        <v>982</v>
      </c>
      <c r="I38" s="3">
        <v>3889</v>
      </c>
      <c r="J38" s="3">
        <v>3769</v>
      </c>
      <c r="K38" s="41">
        <v>3890</v>
      </c>
      <c r="L38" s="70">
        <f t="shared" si="0"/>
        <v>785.33333333332848</v>
      </c>
      <c r="M38" s="70">
        <f t="shared" si="1"/>
        <v>992</v>
      </c>
      <c r="N38" s="70">
        <f t="shared" si="2"/>
        <v>3850.3333333333335</v>
      </c>
      <c r="O38" s="70">
        <f t="shared" si="3"/>
        <v>5627.6666666666624</v>
      </c>
      <c r="P38" s="7"/>
      <c r="Q38" s="4">
        <v>1284805.3333333253</v>
      </c>
      <c r="R38" s="4">
        <v>2434368</v>
      </c>
      <c r="S38" s="4">
        <v>12598290.666666668</v>
      </c>
      <c r="T38" s="20">
        <f t="shared" si="5"/>
        <v>16317463.999999993</v>
      </c>
      <c r="U38" s="28">
        <f t="shared" si="4"/>
        <v>2.1452537998279324E-2</v>
      </c>
      <c r="V38" s="22">
        <f t="shared" si="6"/>
        <v>915762</v>
      </c>
    </row>
    <row r="39" spans="1:22">
      <c r="A39" s="18" t="s">
        <v>84</v>
      </c>
      <c r="B39" s="3" t="s">
        <v>33</v>
      </c>
      <c r="C39" s="3">
        <v>271</v>
      </c>
      <c r="D39" s="3">
        <v>341</v>
      </c>
      <c r="E39" s="41">
        <v>314</v>
      </c>
      <c r="F39" s="3">
        <v>178</v>
      </c>
      <c r="G39" s="3">
        <v>223</v>
      </c>
      <c r="H39" s="41">
        <v>259</v>
      </c>
      <c r="I39" s="3">
        <v>926</v>
      </c>
      <c r="J39" s="3">
        <v>1212</v>
      </c>
      <c r="K39" s="41">
        <v>1324</v>
      </c>
      <c r="L39" s="70">
        <f t="shared" si="0"/>
        <v>351.66666666666424</v>
      </c>
      <c r="M39" s="70">
        <f t="shared" si="1"/>
        <v>301</v>
      </c>
      <c r="N39" s="70">
        <f t="shared" si="2"/>
        <v>1552</v>
      </c>
      <c r="O39" s="70">
        <f t="shared" si="3"/>
        <v>2204.6666666666642</v>
      </c>
      <c r="P39" s="7"/>
      <c r="Q39" s="4">
        <v>575326.66666666267</v>
      </c>
      <c r="R39" s="4">
        <v>738654</v>
      </c>
      <c r="S39" s="4">
        <v>5078144</v>
      </c>
      <c r="T39" s="20">
        <f t="shared" si="5"/>
        <v>6392124.6666666623</v>
      </c>
      <c r="U39" s="28">
        <f t="shared" si="4"/>
        <v>8.4037137940923424E-3</v>
      </c>
      <c r="V39" s="22">
        <f t="shared" si="6"/>
        <v>358736</v>
      </c>
    </row>
    <row r="40" spans="1:22">
      <c r="A40" s="18" t="s">
        <v>115</v>
      </c>
      <c r="B40" s="3" t="s">
        <v>34</v>
      </c>
      <c r="C40" s="3">
        <v>591</v>
      </c>
      <c r="D40" s="3">
        <v>606</v>
      </c>
      <c r="E40" s="41">
        <v>627</v>
      </c>
      <c r="F40" s="3">
        <v>681</v>
      </c>
      <c r="G40" s="3">
        <v>599</v>
      </c>
      <c r="H40" s="41">
        <v>605</v>
      </c>
      <c r="I40" s="3">
        <v>2480</v>
      </c>
      <c r="J40" s="3">
        <v>2469</v>
      </c>
      <c r="K40" s="41">
        <v>2721</v>
      </c>
      <c r="L40" s="70">
        <f t="shared" si="0"/>
        <v>644</v>
      </c>
      <c r="M40" s="70">
        <f t="shared" si="1"/>
        <v>552.33333333332848</v>
      </c>
      <c r="N40" s="70">
        <f t="shared" si="2"/>
        <v>2797.666666666657</v>
      </c>
      <c r="O40" s="70">
        <f t="shared" si="3"/>
        <v>3993.9999999999854</v>
      </c>
      <c r="P40" s="7"/>
      <c r="Q40" s="4">
        <v>1053584</v>
      </c>
      <c r="R40" s="4">
        <v>1355425.9999999881</v>
      </c>
      <c r="S40" s="4">
        <v>9153965.3333333023</v>
      </c>
      <c r="T40" s="20">
        <f t="shared" si="5"/>
        <v>11562975.333333291</v>
      </c>
      <c r="U40" s="28">
        <f t="shared" si="4"/>
        <v>1.5201821049612801E-2</v>
      </c>
      <c r="V40" s="22">
        <f t="shared" si="6"/>
        <v>648932</v>
      </c>
    </row>
    <row r="41" spans="1:22">
      <c r="A41" s="18" t="s">
        <v>85</v>
      </c>
      <c r="B41" s="3" t="s">
        <v>35</v>
      </c>
      <c r="C41" s="3">
        <v>158</v>
      </c>
      <c r="D41" s="3">
        <v>153</v>
      </c>
      <c r="E41" s="41">
        <v>144</v>
      </c>
      <c r="F41" s="3">
        <v>179</v>
      </c>
      <c r="G41" s="3">
        <v>152</v>
      </c>
      <c r="H41" s="41">
        <v>164</v>
      </c>
      <c r="I41" s="3">
        <v>1037</v>
      </c>
      <c r="J41" s="3">
        <v>1070</v>
      </c>
      <c r="K41" s="41">
        <v>1084</v>
      </c>
      <c r="L41" s="70">
        <f t="shared" si="0"/>
        <v>137.66666666666606</v>
      </c>
      <c r="M41" s="70">
        <f t="shared" si="1"/>
        <v>150</v>
      </c>
      <c r="N41" s="70">
        <f t="shared" si="2"/>
        <v>1110.6666666666642</v>
      </c>
      <c r="O41" s="70">
        <f t="shared" si="3"/>
        <v>1398.3333333333303</v>
      </c>
      <c r="P41" s="7"/>
      <c r="Q41" s="4">
        <v>225222.66666666567</v>
      </c>
      <c r="R41" s="4">
        <v>368100</v>
      </c>
      <c r="S41" s="4">
        <v>3634101.3333333256</v>
      </c>
      <c r="T41" s="20">
        <f t="shared" si="5"/>
        <v>4227423.9999999916</v>
      </c>
      <c r="U41" s="28">
        <f t="shared" si="4"/>
        <v>5.5577860625179156E-3</v>
      </c>
      <c r="V41" s="22">
        <f t="shared" si="6"/>
        <v>237250</v>
      </c>
    </row>
    <row r="42" spans="1:22">
      <c r="A42" s="18" t="s">
        <v>86</v>
      </c>
      <c r="B42" s="3" t="s">
        <v>36</v>
      </c>
      <c r="C42" s="3">
        <v>314</v>
      </c>
      <c r="D42" s="3">
        <v>319</v>
      </c>
      <c r="E42" s="41">
        <v>241</v>
      </c>
      <c r="F42" s="3">
        <v>228</v>
      </c>
      <c r="G42" s="3">
        <v>229</v>
      </c>
      <c r="H42" s="41">
        <v>243</v>
      </c>
      <c r="I42" s="3">
        <v>1960</v>
      </c>
      <c r="J42" s="3">
        <v>1477</v>
      </c>
      <c r="K42" s="41">
        <v>1380</v>
      </c>
      <c r="L42" s="70">
        <f t="shared" si="0"/>
        <v>218.33333333332848</v>
      </c>
      <c r="M42" s="70">
        <f t="shared" si="1"/>
        <v>248.33333333333394</v>
      </c>
      <c r="N42" s="70">
        <f t="shared" si="2"/>
        <v>1025.6666666666279</v>
      </c>
      <c r="O42" s="70">
        <f t="shared" si="3"/>
        <v>1492.3333333332903</v>
      </c>
      <c r="P42" s="7"/>
      <c r="Q42" s="4">
        <v>357193.3333333254</v>
      </c>
      <c r="R42" s="4">
        <v>609410.00000000151</v>
      </c>
      <c r="S42" s="4">
        <v>3355981.3333332064</v>
      </c>
      <c r="T42" s="20">
        <f t="shared" si="5"/>
        <v>4322584.6666665338</v>
      </c>
      <c r="U42" s="28">
        <f t="shared" si="4"/>
        <v>5.6828936048177233E-3</v>
      </c>
      <c r="V42" s="22">
        <f t="shared" si="6"/>
        <v>242590</v>
      </c>
    </row>
    <row r="43" spans="1:22">
      <c r="A43" s="18" t="s">
        <v>87</v>
      </c>
      <c r="B43" s="3" t="s">
        <v>37</v>
      </c>
      <c r="C43" s="3">
        <v>57</v>
      </c>
      <c r="D43" s="3">
        <v>75</v>
      </c>
      <c r="E43" s="41">
        <v>86</v>
      </c>
      <c r="F43" s="3">
        <v>64</v>
      </c>
      <c r="G43" s="3">
        <v>77</v>
      </c>
      <c r="H43" s="41">
        <v>115</v>
      </c>
      <c r="I43" s="3">
        <v>635</v>
      </c>
      <c r="J43" s="3">
        <v>610</v>
      </c>
      <c r="K43" s="41">
        <v>579</v>
      </c>
      <c r="L43" s="70">
        <f t="shared" si="0"/>
        <v>101.66666666666788</v>
      </c>
      <c r="M43" s="70">
        <f t="shared" si="1"/>
        <v>136.33333333333576</v>
      </c>
      <c r="N43" s="70">
        <f t="shared" si="2"/>
        <v>552</v>
      </c>
      <c r="O43" s="70">
        <f t="shared" si="3"/>
        <v>790.00000000000364</v>
      </c>
      <c r="P43" s="7"/>
      <c r="Q43" s="4">
        <v>166326.66666666867</v>
      </c>
      <c r="R43" s="4">
        <v>334562.00000000594</v>
      </c>
      <c r="S43" s="4">
        <v>1806144</v>
      </c>
      <c r="T43" s="20">
        <f t="shared" si="5"/>
        <v>2307032.6666666744</v>
      </c>
      <c r="U43" s="28">
        <f t="shared" si="4"/>
        <v>3.0330513335245315E-3</v>
      </c>
      <c r="V43" s="22">
        <f t="shared" si="6"/>
        <v>129474</v>
      </c>
    </row>
    <row r="44" spans="1:22">
      <c r="A44" s="18" t="s">
        <v>106</v>
      </c>
      <c r="B44" s="3" t="s">
        <v>38</v>
      </c>
      <c r="C44" s="3">
        <v>1519</v>
      </c>
      <c r="D44" s="3">
        <v>1491</v>
      </c>
      <c r="E44" s="41">
        <v>1483</v>
      </c>
      <c r="F44" s="3">
        <v>1738</v>
      </c>
      <c r="G44" s="3">
        <v>1740</v>
      </c>
      <c r="H44" s="41">
        <v>1743</v>
      </c>
      <c r="I44" s="3">
        <v>5402</v>
      </c>
      <c r="J44" s="3">
        <v>5217</v>
      </c>
      <c r="K44" s="41">
        <v>5318</v>
      </c>
      <c r="L44" s="70">
        <f t="shared" si="0"/>
        <v>1461.6666666666642</v>
      </c>
      <c r="M44" s="70">
        <f t="shared" si="1"/>
        <v>1745.333333333333</v>
      </c>
      <c r="N44" s="70">
        <f t="shared" si="2"/>
        <v>5228.3333333333285</v>
      </c>
      <c r="O44" s="70">
        <f t="shared" si="3"/>
        <v>8435.3333333333248</v>
      </c>
      <c r="P44" s="7"/>
      <c r="Q44" s="4">
        <v>2391286.6666666628</v>
      </c>
      <c r="R44" s="4">
        <v>4283047.9999999991</v>
      </c>
      <c r="S44" s="4">
        <v>17107106.666666649</v>
      </c>
      <c r="T44" s="20">
        <f t="shared" si="5"/>
        <v>23781441.333333313</v>
      </c>
      <c r="U44" s="28">
        <f t="shared" si="4"/>
        <v>3.1265414396329218E-2</v>
      </c>
      <c r="V44" s="22">
        <f t="shared" si="6"/>
        <v>1334652</v>
      </c>
    </row>
    <row r="45" spans="1:22">
      <c r="A45" s="18" t="s">
        <v>89</v>
      </c>
      <c r="B45" s="3" t="s">
        <v>39</v>
      </c>
      <c r="C45" s="3">
        <v>2946</v>
      </c>
      <c r="D45" s="3">
        <v>2905</v>
      </c>
      <c r="E45" s="41">
        <v>2691</v>
      </c>
      <c r="F45" s="3">
        <v>3213</v>
      </c>
      <c r="G45" s="3">
        <v>3429</v>
      </c>
      <c r="H45" s="41">
        <v>3141</v>
      </c>
      <c r="I45" s="3">
        <v>5497</v>
      </c>
      <c r="J45" s="3">
        <v>5465</v>
      </c>
      <c r="K45" s="41">
        <v>5268</v>
      </c>
      <c r="L45" s="70">
        <f t="shared" si="0"/>
        <v>2592.333333333343</v>
      </c>
      <c r="M45" s="70">
        <f t="shared" si="1"/>
        <v>3189</v>
      </c>
      <c r="N45" s="70">
        <f t="shared" si="2"/>
        <v>5181</v>
      </c>
      <c r="O45" s="70">
        <f t="shared" si="3"/>
        <v>10962.333333333343</v>
      </c>
      <c r="P45" s="7"/>
      <c r="Q45" s="4">
        <v>4241057.3333333489</v>
      </c>
      <c r="R45" s="4">
        <v>7825806</v>
      </c>
      <c r="S45" s="4">
        <v>16952232</v>
      </c>
      <c r="T45" s="20">
        <f t="shared" si="5"/>
        <v>29019095.333333351</v>
      </c>
      <c r="U45" s="28">
        <f t="shared" si="4"/>
        <v>3.8151347863493015E-2</v>
      </c>
      <c r="V45" s="22">
        <f t="shared" si="6"/>
        <v>1628597</v>
      </c>
    </row>
    <row r="46" spans="1:22">
      <c r="A46" s="18" t="s">
        <v>90</v>
      </c>
      <c r="B46" s="3" t="s">
        <v>40</v>
      </c>
      <c r="C46" s="3">
        <v>711</v>
      </c>
      <c r="D46" s="3">
        <v>694</v>
      </c>
      <c r="E46" s="41">
        <v>761</v>
      </c>
      <c r="F46" s="3">
        <v>746</v>
      </c>
      <c r="G46" s="3">
        <v>803</v>
      </c>
      <c r="H46" s="41">
        <v>774</v>
      </c>
      <c r="I46" s="3">
        <v>3212</v>
      </c>
      <c r="J46" s="3">
        <v>3202</v>
      </c>
      <c r="K46" s="41">
        <v>3292</v>
      </c>
      <c r="L46" s="70">
        <f>FORECAST($L$5,C46:E46,$C$5:$E$5)</f>
        <v>772</v>
      </c>
      <c r="M46" s="70">
        <f>FORECAST($M$5,F46:H46,$F$5:$H$5)</f>
        <v>802.33333333333212</v>
      </c>
      <c r="N46" s="70">
        <f>FORECAST($N$5,I46:K46,$I$5:$K$5)</f>
        <v>3315.3333333333285</v>
      </c>
      <c r="O46" s="70">
        <f t="shared" si="3"/>
        <v>4889.6666666666606</v>
      </c>
      <c r="P46" s="7"/>
      <c r="Q46" s="4">
        <v>1262992</v>
      </c>
      <c r="R46" s="4">
        <v>1968925.999999997</v>
      </c>
      <c r="S46" s="4">
        <v>10847770.666666651</v>
      </c>
      <c r="T46" s="20">
        <f t="shared" si="5"/>
        <v>14079688.666666649</v>
      </c>
      <c r="U46" s="28">
        <f t="shared" si="4"/>
        <v>1.8510539145397176E-2</v>
      </c>
      <c r="V46" s="22">
        <f t="shared" si="6"/>
        <v>790174</v>
      </c>
    </row>
    <row r="47" spans="1:22">
      <c r="A47" s="18" t="s">
        <v>119</v>
      </c>
      <c r="B47" s="3" t="s">
        <v>41</v>
      </c>
      <c r="C47" s="3">
        <v>3283</v>
      </c>
      <c r="D47" s="3">
        <v>3238</v>
      </c>
      <c r="E47" s="41">
        <v>3043</v>
      </c>
      <c r="F47" s="3">
        <v>3655</v>
      </c>
      <c r="G47" s="3">
        <v>3546</v>
      </c>
      <c r="H47" s="41">
        <v>3595</v>
      </c>
      <c r="I47" s="3">
        <v>9353</v>
      </c>
      <c r="J47" s="3">
        <v>9768</v>
      </c>
      <c r="K47" s="41">
        <v>9904</v>
      </c>
      <c r="L47" s="70">
        <f t="shared" si="0"/>
        <v>2948</v>
      </c>
      <c r="M47" s="70">
        <f t="shared" si="1"/>
        <v>3538.6666666666642</v>
      </c>
      <c r="N47" s="70">
        <f t="shared" si="2"/>
        <v>10226</v>
      </c>
      <c r="O47" s="70">
        <f t="shared" si="3"/>
        <v>16712.666666666664</v>
      </c>
      <c r="P47" s="7"/>
      <c r="Q47" s="4">
        <v>4822928</v>
      </c>
      <c r="R47" s="4">
        <v>8683887.9999999944</v>
      </c>
      <c r="S47" s="4">
        <v>33459472</v>
      </c>
      <c r="T47" s="20">
        <f t="shared" si="5"/>
        <v>46966287.999999993</v>
      </c>
      <c r="U47" s="28">
        <f t="shared" si="4"/>
        <v>6.1746486951534299E-2</v>
      </c>
      <c r="V47" s="22">
        <f t="shared" si="6"/>
        <v>2635822</v>
      </c>
    </row>
    <row r="48" spans="1:22">
      <c r="A48" s="18" t="s">
        <v>91</v>
      </c>
      <c r="B48" s="3" t="s">
        <v>42</v>
      </c>
      <c r="C48" s="3">
        <v>787</v>
      </c>
      <c r="D48" s="3">
        <v>788</v>
      </c>
      <c r="E48" s="41">
        <v>690</v>
      </c>
      <c r="F48" s="3">
        <v>563</v>
      </c>
      <c r="G48" s="3">
        <v>635</v>
      </c>
      <c r="H48" s="41">
        <v>610</v>
      </c>
      <c r="I48" s="3">
        <v>1849</v>
      </c>
      <c r="J48" s="3">
        <v>1953</v>
      </c>
      <c r="K48" s="41">
        <v>2059</v>
      </c>
      <c r="L48" s="70">
        <f t="shared" si="0"/>
        <v>658</v>
      </c>
      <c r="M48" s="70">
        <f t="shared" si="1"/>
        <v>649.66666666666424</v>
      </c>
      <c r="N48" s="70">
        <f t="shared" si="2"/>
        <v>2163.666666666657</v>
      </c>
      <c r="O48" s="70">
        <f t="shared" si="3"/>
        <v>3471.3333333333212</v>
      </c>
      <c r="P48" s="7"/>
      <c r="Q48" s="4">
        <v>1076488</v>
      </c>
      <c r="R48" s="4">
        <v>1594281.9999999939</v>
      </c>
      <c r="S48" s="4">
        <v>7079517.3333333014</v>
      </c>
      <c r="T48" s="20">
        <f t="shared" si="5"/>
        <v>9750287.3333332948</v>
      </c>
      <c r="U48" s="28">
        <f t="shared" si="4"/>
        <v>1.2818683682248307E-2</v>
      </c>
      <c r="V48" s="22">
        <f t="shared" si="6"/>
        <v>547201</v>
      </c>
    </row>
    <row r="49" spans="1:22">
      <c r="A49" s="18" t="s">
        <v>88</v>
      </c>
      <c r="B49" s="3" t="s">
        <v>43</v>
      </c>
      <c r="C49" s="3">
        <v>696</v>
      </c>
      <c r="D49" s="3">
        <v>759</v>
      </c>
      <c r="E49" s="41">
        <v>743</v>
      </c>
      <c r="F49" s="3">
        <v>675</v>
      </c>
      <c r="G49" s="3">
        <v>673</v>
      </c>
      <c r="H49" s="41">
        <v>625</v>
      </c>
      <c r="I49" s="3">
        <v>2262</v>
      </c>
      <c r="J49" s="3">
        <v>2033</v>
      </c>
      <c r="K49" s="41">
        <v>2146</v>
      </c>
      <c r="L49" s="70">
        <f t="shared" si="0"/>
        <v>779.66666666666424</v>
      </c>
      <c r="M49" s="70">
        <f t="shared" si="1"/>
        <v>607.66666666666424</v>
      </c>
      <c r="N49" s="70">
        <f t="shared" si="2"/>
        <v>2031</v>
      </c>
      <c r="O49" s="70">
        <f t="shared" si="3"/>
        <v>3418.3333333333285</v>
      </c>
      <c r="P49" s="7"/>
      <c r="Q49" s="4">
        <v>1275534.6666666628</v>
      </c>
      <c r="R49" s="4">
        <v>1491213.9999999939</v>
      </c>
      <c r="S49" s="4">
        <v>6645432</v>
      </c>
      <c r="T49" s="20">
        <f t="shared" si="5"/>
        <v>9412180.6666666567</v>
      </c>
      <c r="U49" s="28">
        <f t="shared" si="4"/>
        <v>1.2374175509033547E-2</v>
      </c>
      <c r="V49" s="22">
        <f t="shared" si="6"/>
        <v>528226</v>
      </c>
    </row>
    <row r="50" spans="1:22">
      <c r="A50" s="18" t="s">
        <v>92</v>
      </c>
      <c r="B50" s="3" t="s">
        <v>44</v>
      </c>
      <c r="C50" s="3">
        <v>6056</v>
      </c>
      <c r="D50" s="3">
        <v>5788</v>
      </c>
      <c r="E50" s="41">
        <v>5902</v>
      </c>
      <c r="F50" s="3">
        <v>5357</v>
      </c>
      <c r="G50" s="3">
        <v>5115</v>
      </c>
      <c r="H50" s="41">
        <v>5104</v>
      </c>
      <c r="I50" s="3">
        <v>10265</v>
      </c>
      <c r="J50" s="3">
        <v>9377</v>
      </c>
      <c r="K50" s="41">
        <v>10377</v>
      </c>
      <c r="L50" s="70">
        <f t="shared" si="0"/>
        <v>5761.333333333343</v>
      </c>
      <c r="M50" s="70">
        <f t="shared" si="1"/>
        <v>4939</v>
      </c>
      <c r="N50" s="70">
        <f t="shared" si="2"/>
        <v>10118.333333333328</v>
      </c>
      <c r="O50" s="70">
        <f t="shared" si="3"/>
        <v>20818.666666666672</v>
      </c>
      <c r="P50" s="7"/>
      <c r="Q50" s="4">
        <v>9425541.3333333489</v>
      </c>
      <c r="R50" s="4">
        <v>12120306</v>
      </c>
      <c r="S50" s="4">
        <v>33107186.666666649</v>
      </c>
      <c r="T50" s="20">
        <f t="shared" si="5"/>
        <v>54653034</v>
      </c>
      <c r="U50" s="28">
        <f t="shared" si="4"/>
        <v>7.1852236879839451E-2</v>
      </c>
      <c r="V50" s="22">
        <f t="shared" si="6"/>
        <v>3067214</v>
      </c>
    </row>
    <row r="51" spans="1:22">
      <c r="A51" s="18" t="s">
        <v>93</v>
      </c>
      <c r="B51" s="3" t="s">
        <v>45</v>
      </c>
      <c r="C51" s="3">
        <v>907</v>
      </c>
      <c r="D51" s="3">
        <v>789</v>
      </c>
      <c r="E51" s="41">
        <v>669</v>
      </c>
      <c r="F51" s="3">
        <v>689</v>
      </c>
      <c r="G51" s="3">
        <v>668</v>
      </c>
      <c r="H51" s="41">
        <v>569</v>
      </c>
      <c r="I51" s="3">
        <v>1392</v>
      </c>
      <c r="J51" s="3">
        <v>1244</v>
      </c>
      <c r="K51" s="41">
        <v>1331</v>
      </c>
      <c r="L51" s="70">
        <f t="shared" si="0"/>
        <v>550.33333333334303</v>
      </c>
      <c r="M51" s="70">
        <f t="shared" si="1"/>
        <v>522</v>
      </c>
      <c r="N51" s="70">
        <f t="shared" si="2"/>
        <v>1261.3333333333358</v>
      </c>
      <c r="O51" s="70">
        <f t="shared" si="3"/>
        <v>2333.6666666666788</v>
      </c>
      <c r="P51" s="7"/>
      <c r="Q51" s="4">
        <v>900345.3333333492</v>
      </c>
      <c r="R51" s="4">
        <v>1280988</v>
      </c>
      <c r="S51" s="4">
        <v>4127082.6666666744</v>
      </c>
      <c r="T51" s="20">
        <f t="shared" si="5"/>
        <v>6308416.0000000242</v>
      </c>
      <c r="U51" s="28">
        <f t="shared" si="4"/>
        <v>8.2936621737883937E-3</v>
      </c>
      <c r="V51" s="22">
        <f t="shared" si="6"/>
        <v>354038</v>
      </c>
    </row>
    <row r="52" spans="1:22">
      <c r="A52" s="18" t="s">
        <v>94</v>
      </c>
      <c r="B52" s="3" t="s">
        <v>46</v>
      </c>
      <c r="C52" s="3">
        <v>317</v>
      </c>
      <c r="D52" s="3">
        <v>272</v>
      </c>
      <c r="E52" s="41">
        <v>305</v>
      </c>
      <c r="F52" s="3">
        <v>290</v>
      </c>
      <c r="G52" s="3">
        <v>303</v>
      </c>
      <c r="H52" s="41">
        <v>283</v>
      </c>
      <c r="I52" s="3">
        <v>948</v>
      </c>
      <c r="J52" s="3">
        <v>977</v>
      </c>
      <c r="K52" s="41">
        <v>1054</v>
      </c>
      <c r="L52" s="70">
        <f t="shared" si="0"/>
        <v>286</v>
      </c>
      <c r="M52" s="70">
        <f t="shared" si="1"/>
        <v>285</v>
      </c>
      <c r="N52" s="70">
        <f t="shared" si="2"/>
        <v>1099</v>
      </c>
      <c r="O52" s="70">
        <f t="shared" si="3"/>
        <v>1670</v>
      </c>
      <c r="P52" s="7"/>
      <c r="Q52" s="4">
        <v>467896</v>
      </c>
      <c r="R52" s="4">
        <v>699390</v>
      </c>
      <c r="S52" s="4">
        <v>3595928</v>
      </c>
      <c r="T52" s="20">
        <f t="shared" si="5"/>
        <v>4763214</v>
      </c>
      <c r="U52" s="28">
        <f t="shared" si="4"/>
        <v>6.2621881273300867E-3</v>
      </c>
      <c r="V52" s="22">
        <f t="shared" si="6"/>
        <v>267319</v>
      </c>
    </row>
    <row r="53" spans="1:22">
      <c r="A53" s="18" t="s">
        <v>96</v>
      </c>
      <c r="B53" s="3" t="s">
        <v>47</v>
      </c>
      <c r="C53" s="3">
        <v>762</v>
      </c>
      <c r="D53" s="3">
        <v>745</v>
      </c>
      <c r="E53" s="41">
        <v>683</v>
      </c>
      <c r="F53" s="3">
        <v>778</v>
      </c>
      <c r="G53" s="3">
        <v>810</v>
      </c>
      <c r="H53" s="41">
        <v>786</v>
      </c>
      <c r="I53" s="3">
        <v>1296</v>
      </c>
      <c r="J53" s="3">
        <v>1596</v>
      </c>
      <c r="K53" s="41">
        <v>1799</v>
      </c>
      <c r="L53" s="70">
        <f t="shared" si="0"/>
        <v>651</v>
      </c>
      <c r="M53" s="70">
        <f t="shared" si="1"/>
        <v>799.33333333333303</v>
      </c>
      <c r="N53" s="70">
        <f t="shared" si="2"/>
        <v>2066.6666666666861</v>
      </c>
      <c r="O53" s="70">
        <f t="shared" si="3"/>
        <v>3517.0000000000191</v>
      </c>
      <c r="P53" s="7"/>
      <c r="Q53" s="4">
        <v>1065036</v>
      </c>
      <c r="R53" s="4">
        <v>1961563.9999999993</v>
      </c>
      <c r="S53" s="4">
        <v>6762133.3333333973</v>
      </c>
      <c r="T53" s="20">
        <f t="shared" si="5"/>
        <v>9788733.3333333954</v>
      </c>
      <c r="U53" s="28">
        <f t="shared" si="4"/>
        <v>1.2869228563234962E-2</v>
      </c>
      <c r="V53" s="22">
        <f t="shared" si="6"/>
        <v>549359</v>
      </c>
    </row>
    <row r="54" spans="1:22">
      <c r="A54" s="18" t="s">
        <v>76</v>
      </c>
      <c r="B54" s="3" t="s">
        <v>48</v>
      </c>
      <c r="C54" s="3">
        <v>317</v>
      </c>
      <c r="D54" s="3">
        <v>328</v>
      </c>
      <c r="E54" s="41">
        <v>302</v>
      </c>
      <c r="F54" s="3">
        <v>364</v>
      </c>
      <c r="G54" s="3">
        <v>427</v>
      </c>
      <c r="H54" s="41">
        <v>422</v>
      </c>
      <c r="I54" s="3">
        <v>2122</v>
      </c>
      <c r="J54" s="3">
        <v>2403</v>
      </c>
      <c r="K54" s="41">
        <v>1283</v>
      </c>
      <c r="L54" s="70">
        <f t="shared" si="0"/>
        <v>300.66666666666606</v>
      </c>
      <c r="M54" s="70">
        <f t="shared" si="1"/>
        <v>462.33333333333576</v>
      </c>
      <c r="N54" s="70">
        <f t="shared" si="2"/>
        <v>1097</v>
      </c>
      <c r="O54" s="70">
        <f t="shared" si="3"/>
        <v>1860.0000000000018</v>
      </c>
      <c r="P54" s="7"/>
      <c r="Q54" s="4">
        <v>491890.6666666657</v>
      </c>
      <c r="R54" s="4">
        <v>1134566.0000000061</v>
      </c>
      <c r="S54" s="4">
        <v>3589384</v>
      </c>
      <c r="T54" s="20">
        <f t="shared" si="5"/>
        <v>5215840.6666666716</v>
      </c>
      <c r="U54" s="28">
        <f t="shared" si="4"/>
        <v>6.8572555205047422E-3</v>
      </c>
      <c r="V54" s="22">
        <f t="shared" si="6"/>
        <v>292721</v>
      </c>
    </row>
    <row r="55" spans="1:22">
      <c r="A55" s="18" t="s">
        <v>97</v>
      </c>
      <c r="B55" s="3" t="s">
        <v>49</v>
      </c>
      <c r="C55" s="3">
        <v>488</v>
      </c>
      <c r="D55" s="3">
        <v>520</v>
      </c>
      <c r="E55" s="41">
        <v>612</v>
      </c>
      <c r="F55" s="3">
        <v>681</v>
      </c>
      <c r="G55" s="3">
        <v>771</v>
      </c>
      <c r="H55" s="41">
        <v>862</v>
      </c>
      <c r="I55" s="3">
        <v>3725</v>
      </c>
      <c r="J55" s="3">
        <v>3778</v>
      </c>
      <c r="K55" s="41">
        <v>4248</v>
      </c>
      <c r="L55" s="70">
        <f t="shared" si="0"/>
        <v>664</v>
      </c>
      <c r="M55" s="70">
        <f t="shared" si="1"/>
        <v>952.33333333334303</v>
      </c>
      <c r="N55" s="70">
        <f t="shared" si="2"/>
        <v>4440</v>
      </c>
      <c r="O55" s="70">
        <f t="shared" si="3"/>
        <v>6056.333333333343</v>
      </c>
      <c r="P55" s="7"/>
      <c r="Q55" s="4">
        <v>1086304</v>
      </c>
      <c r="R55" s="4">
        <v>2337026.0000000237</v>
      </c>
      <c r="S55" s="4">
        <v>14527680</v>
      </c>
      <c r="T55" s="20">
        <f t="shared" si="5"/>
        <v>17951010.000000022</v>
      </c>
      <c r="U55" s="28">
        <f t="shared" si="4"/>
        <v>2.3600157728706668E-2</v>
      </c>
      <c r="V55" s="22">
        <f t="shared" si="6"/>
        <v>1007439</v>
      </c>
    </row>
    <row r="56" spans="1:22">
      <c r="A56" s="18" t="s">
        <v>109</v>
      </c>
      <c r="B56" s="3" t="s">
        <v>50</v>
      </c>
      <c r="C56" s="3">
        <v>317</v>
      </c>
      <c r="D56" s="3">
        <v>318</v>
      </c>
      <c r="E56" s="41">
        <v>360</v>
      </c>
      <c r="F56" s="3">
        <v>314</v>
      </c>
      <c r="G56" s="3">
        <v>338</v>
      </c>
      <c r="H56" s="41">
        <v>329</v>
      </c>
      <c r="I56" s="3">
        <v>891</v>
      </c>
      <c r="J56" s="3">
        <v>904</v>
      </c>
      <c r="K56" s="41">
        <v>900</v>
      </c>
      <c r="L56" s="70">
        <f t="shared" si="0"/>
        <v>374.66666666666424</v>
      </c>
      <c r="M56" s="70">
        <f t="shared" si="1"/>
        <v>342</v>
      </c>
      <c r="N56" s="70">
        <f t="shared" si="2"/>
        <v>907.33333333333303</v>
      </c>
      <c r="O56" s="70">
        <f t="shared" si="3"/>
        <v>1623.9999999999973</v>
      </c>
      <c r="P56" s="7"/>
      <c r="Q56" s="4">
        <v>612954.66666666267</v>
      </c>
      <c r="R56" s="4">
        <v>839268</v>
      </c>
      <c r="S56" s="4">
        <v>2968794.6666666656</v>
      </c>
      <c r="T56" s="20">
        <f t="shared" si="5"/>
        <v>4421017.3333333284</v>
      </c>
      <c r="U56" s="28">
        <f t="shared" si="4"/>
        <v>5.8123028391167163E-3</v>
      </c>
      <c r="V56" s="22">
        <f t="shared" si="6"/>
        <v>248114</v>
      </c>
    </row>
    <row r="57" spans="1:22">
      <c r="A57" s="18" t="s">
        <v>98</v>
      </c>
      <c r="B57" s="3" t="s">
        <v>51</v>
      </c>
      <c r="C57" s="3">
        <v>490</v>
      </c>
      <c r="D57" s="3">
        <v>560</v>
      </c>
      <c r="E57" s="41">
        <v>552</v>
      </c>
      <c r="F57" s="3">
        <v>560</v>
      </c>
      <c r="G57" s="3">
        <v>526</v>
      </c>
      <c r="H57" s="41">
        <v>430</v>
      </c>
      <c r="I57" s="3">
        <v>755</v>
      </c>
      <c r="J57" s="3">
        <v>754</v>
      </c>
      <c r="K57" s="41">
        <v>805</v>
      </c>
      <c r="L57" s="70">
        <f t="shared" si="0"/>
        <v>596</v>
      </c>
      <c r="M57" s="70">
        <f t="shared" si="1"/>
        <v>375.33333333334303</v>
      </c>
      <c r="N57" s="70">
        <f t="shared" si="2"/>
        <v>821.33333333333576</v>
      </c>
      <c r="O57" s="70">
        <f t="shared" si="3"/>
        <v>1792.6666666666788</v>
      </c>
      <c r="P57" s="7"/>
      <c r="Q57" s="4">
        <v>975056</v>
      </c>
      <c r="R57" s="4">
        <v>921068.00000002375</v>
      </c>
      <c r="S57" s="4">
        <v>2687402.6666666744</v>
      </c>
      <c r="T57" s="20">
        <f t="shared" si="5"/>
        <v>4583526.6666666977</v>
      </c>
      <c r="U57" s="28">
        <f t="shared" si="4"/>
        <v>6.0259535417264568E-3</v>
      </c>
      <c r="V57" s="22">
        <f t="shared" si="6"/>
        <v>257235</v>
      </c>
    </row>
    <row r="58" spans="1:22">
      <c r="A58" s="18" t="s">
        <v>99</v>
      </c>
      <c r="B58" s="3" t="s">
        <v>52</v>
      </c>
      <c r="C58" s="3">
        <v>311</v>
      </c>
      <c r="D58" s="3">
        <v>300</v>
      </c>
      <c r="E58" s="41">
        <v>297</v>
      </c>
      <c r="F58" s="3">
        <v>441</v>
      </c>
      <c r="G58" s="3">
        <v>426</v>
      </c>
      <c r="H58" s="41">
        <v>462</v>
      </c>
      <c r="I58" s="3">
        <v>1270</v>
      </c>
      <c r="J58" s="3">
        <v>1260</v>
      </c>
      <c r="K58" s="41">
        <v>1237</v>
      </c>
      <c r="L58" s="70">
        <f t="shared" si="0"/>
        <v>288.66666666666606</v>
      </c>
      <c r="M58" s="70">
        <f t="shared" si="1"/>
        <v>464</v>
      </c>
      <c r="N58" s="70">
        <f t="shared" si="2"/>
        <v>1222.6666666666642</v>
      </c>
      <c r="O58" s="70">
        <f t="shared" si="3"/>
        <v>1975.3333333333303</v>
      </c>
      <c r="P58" s="7"/>
      <c r="Q58" s="4">
        <v>472258.6666666657</v>
      </c>
      <c r="R58" s="4">
        <v>1138656</v>
      </c>
      <c r="S58" s="4">
        <v>4000565.3333333256</v>
      </c>
      <c r="T58" s="20">
        <f t="shared" si="5"/>
        <v>5611479.9999999907</v>
      </c>
      <c r="U58" s="28">
        <f t="shared" si="4"/>
        <v>7.3774017780326847E-3</v>
      </c>
      <c r="V58" s="22">
        <f t="shared" si="6"/>
        <v>314925</v>
      </c>
    </row>
    <row r="59" spans="1:22">
      <c r="A59" s="18" t="s">
        <v>107</v>
      </c>
      <c r="B59" s="3" t="s">
        <v>53</v>
      </c>
      <c r="C59" s="3">
        <v>40</v>
      </c>
      <c r="D59" s="3">
        <v>47</v>
      </c>
      <c r="E59" s="41">
        <v>35</v>
      </c>
      <c r="F59" s="3">
        <v>25</v>
      </c>
      <c r="G59" s="3">
        <v>22</v>
      </c>
      <c r="H59" s="41">
        <v>26</v>
      </c>
      <c r="I59" s="3">
        <v>250</v>
      </c>
      <c r="J59" s="3">
        <v>279</v>
      </c>
      <c r="K59" s="41">
        <v>298</v>
      </c>
      <c r="L59" s="70">
        <f t="shared" si="0"/>
        <v>35.66666666666697</v>
      </c>
      <c r="M59" s="70">
        <f t="shared" si="1"/>
        <v>25.333333333333371</v>
      </c>
      <c r="N59" s="70">
        <f t="shared" si="2"/>
        <v>323.66666666666424</v>
      </c>
      <c r="O59" s="70">
        <f t="shared" si="3"/>
        <v>384.66666666666458</v>
      </c>
      <c r="P59" s="7"/>
      <c r="Q59" s="4">
        <v>58350.666666667166</v>
      </c>
      <c r="R59" s="4">
        <v>62168.000000000095</v>
      </c>
      <c r="S59" s="4">
        <v>1059037.3333333253</v>
      </c>
      <c r="T59" s="20">
        <f t="shared" si="5"/>
        <v>1179555.9999999925</v>
      </c>
      <c r="U59" s="28">
        <f t="shared" si="4"/>
        <v>1.5507599655864551E-3</v>
      </c>
      <c r="V59" s="22">
        <f t="shared" si="6"/>
        <v>66199</v>
      </c>
    </row>
    <row r="60" spans="1:22" ht="15" thickBot="1">
      <c r="A60" s="18" t="s">
        <v>100</v>
      </c>
      <c r="B60" s="38" t="s">
        <v>54</v>
      </c>
      <c r="C60" s="38">
        <v>474</v>
      </c>
      <c r="D60" s="38">
        <v>437</v>
      </c>
      <c r="E60" s="42">
        <v>431</v>
      </c>
      <c r="F60" s="46">
        <v>573</v>
      </c>
      <c r="G60" s="38">
        <v>545</v>
      </c>
      <c r="H60" s="13">
        <v>484</v>
      </c>
      <c r="I60" s="46">
        <v>1473</v>
      </c>
      <c r="J60" s="3">
        <v>1386</v>
      </c>
      <c r="K60" s="42">
        <v>1530</v>
      </c>
      <c r="L60" s="90">
        <f t="shared" si="0"/>
        <v>404.33333333333576</v>
      </c>
      <c r="M60" s="71">
        <f t="shared" si="1"/>
        <v>445</v>
      </c>
      <c r="N60" s="71">
        <f t="shared" si="2"/>
        <v>1520</v>
      </c>
      <c r="O60" s="71">
        <f t="shared" si="3"/>
        <v>2369.3333333333358</v>
      </c>
      <c r="P60" s="7"/>
      <c r="Q60" s="14">
        <v>661489.33333333733</v>
      </c>
      <c r="R60" s="14">
        <v>1092030</v>
      </c>
      <c r="S60" s="14">
        <v>4973440</v>
      </c>
      <c r="T60" s="21">
        <f t="shared" si="5"/>
        <v>6726959.3333333377</v>
      </c>
      <c r="U60" s="29">
        <f t="shared" si="4"/>
        <v>8.8439202753082986E-3</v>
      </c>
      <c r="V60" s="23">
        <f t="shared" si="6"/>
        <v>377528</v>
      </c>
    </row>
    <row r="61" spans="1:22" s="83" customFormat="1" ht="15.75" thickBot="1">
      <c r="A61" s="78"/>
      <c r="B61" s="33" t="s">
        <v>63</v>
      </c>
      <c r="C61" s="84">
        <v>71969</v>
      </c>
      <c r="D61" s="84">
        <v>66644</v>
      </c>
      <c r="E61" s="74">
        <v>70475</v>
      </c>
      <c r="F61" s="85">
        <v>66948</v>
      </c>
      <c r="G61" s="87">
        <v>67120</v>
      </c>
      <c r="H61" s="86">
        <v>65038</v>
      </c>
      <c r="I61" s="87">
        <v>148802</v>
      </c>
      <c r="J61" s="87">
        <v>147149</v>
      </c>
      <c r="K61" s="79">
        <v>150130</v>
      </c>
      <c r="L61" s="72">
        <f>SUM(L7:L60)</f>
        <v>68201.999999999825</v>
      </c>
      <c r="M61" s="91">
        <f t="shared" ref="M61:O61" si="7">SUM(M7:M60)</f>
        <v>64458.666666666613</v>
      </c>
      <c r="N61" s="91">
        <f t="shared" si="7"/>
        <v>150021.66666666666</v>
      </c>
      <c r="O61" s="91">
        <f t="shared" si="7"/>
        <v>282682.33333333302</v>
      </c>
      <c r="P61" s="80"/>
      <c r="Q61" s="60">
        <v>111578471.99999967</v>
      </c>
      <c r="R61" s="60">
        <v>158181567.99999988</v>
      </c>
      <c r="S61" s="60">
        <v>490870893.33333325</v>
      </c>
      <c r="T61" s="81">
        <f t="shared" ref="T61:V61" si="8">SUM(T7:T60)</f>
        <v>760630933.3333329</v>
      </c>
      <c r="U61" s="61">
        <f t="shared" si="8"/>
        <v>0.99999999999999956</v>
      </c>
      <c r="V61" s="82">
        <f t="shared" si="8"/>
        <v>42687804</v>
      </c>
    </row>
    <row r="62" spans="1:22" ht="15" thickBot="1"/>
    <row r="63" spans="1:22" ht="15" thickBot="1">
      <c r="A63" s="141" t="s">
        <v>134</v>
      </c>
      <c r="B63" s="142"/>
      <c r="C63" s="39"/>
      <c r="D63" s="39"/>
      <c r="E63" s="39"/>
      <c r="F63" s="39"/>
      <c r="G63" s="39"/>
      <c r="H63" s="39"/>
    </row>
    <row r="64" spans="1:22" ht="15" thickBot="1"/>
    <row r="65" spans="1:19">
      <c r="A65" s="92" t="s">
        <v>138</v>
      </c>
      <c r="B65" s="93"/>
      <c r="C65" s="93"/>
      <c r="D65" s="94"/>
      <c r="E65" s="94"/>
      <c r="F65" s="75"/>
      <c r="G65" s="75"/>
      <c r="H65" s="98"/>
      <c r="S65" s="4" t="s">
        <v>127</v>
      </c>
    </row>
    <row r="66" spans="1:19" ht="15" thickBot="1">
      <c r="A66" s="95"/>
      <c r="B66" s="96"/>
      <c r="C66" s="96"/>
      <c r="D66" s="97"/>
      <c r="E66" s="97"/>
      <c r="F66" s="38"/>
      <c r="G66" s="38"/>
      <c r="H66" s="99"/>
    </row>
    <row r="72" spans="1:19">
      <c r="B72" s="9"/>
      <c r="C72" s="9"/>
      <c r="D72" s="9"/>
      <c r="E72" s="9"/>
      <c r="F72" s="9"/>
      <c r="G72" s="9"/>
      <c r="H72" s="9"/>
      <c r="I72" s="9"/>
      <c r="J72" s="9"/>
      <c r="K72" s="9"/>
    </row>
  </sheetData>
  <mergeCells count="8">
    <mergeCell ref="A63:B63"/>
    <mergeCell ref="I4:K4"/>
    <mergeCell ref="C4:E4"/>
    <mergeCell ref="F4:H4"/>
    <mergeCell ref="L4:O4"/>
    <mergeCell ref="C6:E6"/>
    <mergeCell ref="F6:H6"/>
    <mergeCell ref="I6:K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6"/>
  <sheetViews>
    <sheetView zoomScaleNormal="100" workbookViewId="0">
      <pane xSplit="2" ySplit="6" topLeftCell="R7" activePane="bottomRight" state="frozen"/>
      <selection pane="topRight" activeCell="C1" sqref="C1"/>
      <selection pane="bottomLeft" activeCell="A6" sqref="A6"/>
      <selection pane="bottomRight" activeCell="Q3" sqref="Q3"/>
    </sheetView>
  </sheetViews>
  <sheetFormatPr defaultRowHeight="15"/>
  <cols>
    <col min="1" max="1" width="18.5703125" customWidth="1"/>
    <col min="2" max="2" width="50.42578125" customWidth="1"/>
    <col min="3" max="3" width="11" customWidth="1"/>
    <col min="4" max="4" width="10.140625" customWidth="1"/>
    <col min="5" max="6" width="9.42578125" customWidth="1"/>
    <col min="7" max="7" width="10.42578125" customWidth="1"/>
    <col min="8" max="8" width="12.140625" customWidth="1"/>
    <col min="9" max="10" width="9.85546875" customWidth="1"/>
    <col min="11" max="11" width="10.5703125" customWidth="1"/>
    <col min="12" max="12" width="9.42578125" customWidth="1"/>
    <col min="13" max="13" width="9.5703125" customWidth="1"/>
    <col min="14" max="14" width="11.5703125" customWidth="1"/>
    <col min="15" max="15" width="13.42578125" customWidth="1"/>
    <col min="16" max="16" width="1.42578125" customWidth="1"/>
    <col min="17" max="19" width="19" customWidth="1"/>
    <col min="20" max="20" width="18.140625" customWidth="1"/>
    <col min="21" max="21" width="15.42578125" customWidth="1"/>
    <col min="22" max="22" width="16.85546875" customWidth="1"/>
  </cols>
  <sheetData>
    <row r="1" spans="1:23" ht="18">
      <c r="A1" s="131" t="s">
        <v>135</v>
      </c>
    </row>
    <row r="2" spans="1:23" ht="29.25">
      <c r="A2" s="134" t="s">
        <v>145</v>
      </c>
      <c r="B2" s="137">
        <v>3759692</v>
      </c>
    </row>
    <row r="3" spans="1:23" ht="72.75" thickBot="1">
      <c r="A3" s="134" t="s">
        <v>143</v>
      </c>
      <c r="B3" s="137">
        <v>261969</v>
      </c>
    </row>
    <row r="4" spans="1:23" s="50" customFormat="1" ht="44.25" thickBot="1">
      <c r="A4" s="135" t="s">
        <v>144</v>
      </c>
      <c r="B4" s="138">
        <f>3759692-261969</f>
        <v>3497723</v>
      </c>
      <c r="C4" s="145" t="s">
        <v>131</v>
      </c>
      <c r="D4" s="146"/>
      <c r="E4" s="146"/>
      <c r="F4" s="147" t="s">
        <v>130</v>
      </c>
      <c r="G4" s="146"/>
      <c r="H4" s="148"/>
      <c r="I4" s="143" t="s">
        <v>132</v>
      </c>
      <c r="J4" s="143"/>
      <c r="K4" s="143"/>
      <c r="L4" s="153" t="s">
        <v>129</v>
      </c>
      <c r="M4" s="154"/>
      <c r="N4" s="154"/>
      <c r="O4" s="154"/>
      <c r="P4" s="35"/>
    </row>
    <row r="5" spans="1:23" ht="15.75" thickBot="1">
      <c r="A5" s="132"/>
      <c r="B5" s="136"/>
      <c r="C5" s="48">
        <v>2016</v>
      </c>
      <c r="D5" s="48">
        <v>2017</v>
      </c>
      <c r="E5" s="48">
        <v>2018</v>
      </c>
      <c r="F5" s="47">
        <v>2016</v>
      </c>
      <c r="G5" s="48">
        <v>2017</v>
      </c>
      <c r="H5" s="49">
        <v>2018</v>
      </c>
      <c r="I5" s="48">
        <v>2016</v>
      </c>
      <c r="J5" s="48">
        <v>2017</v>
      </c>
      <c r="K5">
        <v>2018</v>
      </c>
      <c r="L5" s="65">
        <v>2019</v>
      </c>
      <c r="M5" s="66">
        <v>2019</v>
      </c>
      <c r="N5" s="66">
        <v>2019</v>
      </c>
      <c r="O5" s="66"/>
      <c r="P5" s="35"/>
    </row>
    <row r="6" spans="1:23" ht="30.75" thickBot="1">
      <c r="A6" s="5" t="s">
        <v>0</v>
      </c>
      <c r="B6" s="43" t="s">
        <v>1</v>
      </c>
      <c r="C6" s="155" t="s">
        <v>58</v>
      </c>
      <c r="D6" s="156"/>
      <c r="E6" s="157"/>
      <c r="F6" s="155" t="s">
        <v>57</v>
      </c>
      <c r="G6" s="156"/>
      <c r="H6" s="157"/>
      <c r="I6" s="152" t="s">
        <v>56</v>
      </c>
      <c r="J6" s="150"/>
      <c r="K6" s="151"/>
      <c r="L6" s="67" t="s">
        <v>58</v>
      </c>
      <c r="M6" s="67" t="s">
        <v>57</v>
      </c>
      <c r="N6" s="68" t="s">
        <v>56</v>
      </c>
      <c r="O6" s="69" t="s">
        <v>55</v>
      </c>
      <c r="P6" s="35"/>
      <c r="Q6" s="32" t="s">
        <v>123</v>
      </c>
      <c r="R6" s="31" t="s">
        <v>124</v>
      </c>
      <c r="S6" s="31" t="s">
        <v>125</v>
      </c>
      <c r="T6" s="31" t="s">
        <v>59</v>
      </c>
      <c r="U6" s="31" t="s">
        <v>133</v>
      </c>
      <c r="V6" s="31" t="s">
        <v>136</v>
      </c>
      <c r="W6" s="2"/>
    </row>
    <row r="7" spans="1:23">
      <c r="A7" s="18" t="s">
        <v>120</v>
      </c>
      <c r="B7" s="44" t="s">
        <v>60</v>
      </c>
      <c r="C7" s="11">
        <v>129</v>
      </c>
      <c r="D7" s="11">
        <v>138</v>
      </c>
      <c r="E7" s="41">
        <v>190</v>
      </c>
      <c r="F7" s="11">
        <v>245</v>
      </c>
      <c r="G7" s="11">
        <v>242</v>
      </c>
      <c r="H7" s="41">
        <v>301</v>
      </c>
      <c r="I7" s="11">
        <v>660</v>
      </c>
      <c r="J7" s="57">
        <v>622</v>
      </c>
      <c r="K7" s="41">
        <v>852</v>
      </c>
      <c r="L7" s="70">
        <f>FORECAST($L$5,C7:E7,$C$5:$E$5)</f>
        <v>213.33333333333576</v>
      </c>
      <c r="M7" s="70">
        <f>FORECAST($M$5,F7:H7,$F$5:$H$5)</f>
        <v>318.66666666666424</v>
      </c>
      <c r="N7" s="70">
        <f>FORECAST($N$5,I7:K7,$I$5:$K$5)</f>
        <v>903.33333333334303</v>
      </c>
      <c r="O7" s="70">
        <f>SUM(L7:N7)</f>
        <v>1435.333333333343</v>
      </c>
      <c r="P7" s="36"/>
      <c r="Q7" s="4">
        <v>626773.33333334047</v>
      </c>
      <c r="R7" s="4">
        <v>1404363.9999999893</v>
      </c>
      <c r="S7" s="4">
        <v>5307986.6666667238</v>
      </c>
      <c r="T7" s="4">
        <f>SUM(Q7:S7)</f>
        <v>7339124.000000054</v>
      </c>
      <c r="U7" s="28">
        <f>(T7/$T$11)</f>
        <v>0.12779033716954621</v>
      </c>
      <c r="V7" s="62">
        <f>ROUNDDOWN($B$4*U7,0)</f>
        <v>446975</v>
      </c>
    </row>
    <row r="8" spans="1:23">
      <c r="A8" s="18" t="s">
        <v>117</v>
      </c>
      <c r="B8" s="44" t="s">
        <v>61</v>
      </c>
      <c r="C8" s="11">
        <v>129</v>
      </c>
      <c r="D8" s="11">
        <v>130</v>
      </c>
      <c r="E8" s="41">
        <v>157</v>
      </c>
      <c r="F8" s="11">
        <v>120</v>
      </c>
      <c r="G8" s="11">
        <v>185</v>
      </c>
      <c r="H8" s="41">
        <v>175</v>
      </c>
      <c r="I8" s="10">
        <v>602</v>
      </c>
      <c r="J8" s="58">
        <v>568</v>
      </c>
      <c r="K8" s="41">
        <v>550</v>
      </c>
      <c r="L8" s="70">
        <f t="shared" ref="L8:L9" si="0">FORECAST($L$5,C8:E8,$C$5:$E$5)</f>
        <v>166.66666666666788</v>
      </c>
      <c r="M8" s="70">
        <f t="shared" ref="M8:M10" si="1">FORECAST($M$5,F8:H8,$F$5:$H$5)</f>
        <v>215</v>
      </c>
      <c r="N8" s="70">
        <f t="shared" ref="N8:N10" si="2">FORECAST($N$5,I8:K8,$I$5:$K$5)</f>
        <v>521.33333333333576</v>
      </c>
      <c r="O8" s="70">
        <f t="shared" ref="O8:O10" si="3">SUM(L8:N8)</f>
        <v>903.00000000000364</v>
      </c>
      <c r="P8" s="36"/>
      <c r="Q8" s="4">
        <v>489666.66666667024</v>
      </c>
      <c r="R8" s="4">
        <v>947505</v>
      </c>
      <c r="S8" s="4">
        <v>3063354.6666666809</v>
      </c>
      <c r="T8" s="4">
        <f t="shared" ref="T8:T10" si="4">SUM(Q8:S8)</f>
        <v>4500526.3333333507</v>
      </c>
      <c r="U8" s="28">
        <f t="shared" ref="U8:U10" si="5">(T8/$T$11)</f>
        <v>7.836409053411364E-2</v>
      </c>
      <c r="V8" s="63">
        <f t="shared" ref="V8:V10" si="6">ROUNDDOWN($B$4*U8,0)</f>
        <v>274095</v>
      </c>
    </row>
    <row r="9" spans="1:23">
      <c r="A9" s="18" t="s">
        <v>116</v>
      </c>
      <c r="B9" s="44" t="s">
        <v>62</v>
      </c>
      <c r="C9" s="11">
        <v>190</v>
      </c>
      <c r="D9" s="11">
        <v>254</v>
      </c>
      <c r="E9" s="41">
        <v>266</v>
      </c>
      <c r="F9" s="11">
        <v>198</v>
      </c>
      <c r="G9" s="11">
        <v>209</v>
      </c>
      <c r="H9" s="41">
        <v>256</v>
      </c>
      <c r="I9" s="10">
        <v>601</v>
      </c>
      <c r="J9" s="58">
        <v>634</v>
      </c>
      <c r="K9" s="41">
        <v>605</v>
      </c>
      <c r="L9" s="70">
        <f t="shared" si="0"/>
        <v>312.66666666667152</v>
      </c>
      <c r="M9" s="70">
        <f t="shared" si="1"/>
        <v>279</v>
      </c>
      <c r="N9" s="70">
        <f t="shared" si="2"/>
        <v>617.33333333333348</v>
      </c>
      <c r="O9" s="70">
        <f t="shared" si="3"/>
        <v>1209.000000000005</v>
      </c>
      <c r="P9" s="36"/>
      <c r="Q9" s="4">
        <v>918614.66666668095</v>
      </c>
      <c r="R9" s="4">
        <v>1229553</v>
      </c>
      <c r="S9" s="4">
        <v>3627450.6666666674</v>
      </c>
      <c r="T9" s="4">
        <f t="shared" si="4"/>
        <v>5775618.3333333489</v>
      </c>
      <c r="U9" s="28">
        <f t="shared" si="5"/>
        <v>0.10056625479815791</v>
      </c>
      <c r="V9" s="63">
        <f t="shared" si="6"/>
        <v>351752</v>
      </c>
    </row>
    <row r="10" spans="1:23" ht="15.75" thickBot="1">
      <c r="A10" s="18" t="s">
        <v>95</v>
      </c>
      <c r="B10" s="44" t="s">
        <v>121</v>
      </c>
      <c r="C10" s="12">
        <v>1198</v>
      </c>
      <c r="D10" s="13">
        <v>1238</v>
      </c>
      <c r="E10" s="42">
        <v>1024</v>
      </c>
      <c r="F10" s="13">
        <v>1614</v>
      </c>
      <c r="G10" s="13">
        <v>1545</v>
      </c>
      <c r="H10" s="42">
        <v>1489</v>
      </c>
      <c r="I10" s="13">
        <v>4217</v>
      </c>
      <c r="J10" s="59">
        <v>4644</v>
      </c>
      <c r="K10" s="42">
        <v>4766</v>
      </c>
      <c r="L10" s="70">
        <f>FORECAST($L$5,C10:E10,$C$5:$E$5)</f>
        <v>979.33333333334303</v>
      </c>
      <c r="M10" s="71">
        <f t="shared" si="1"/>
        <v>1424.3333333333285</v>
      </c>
      <c r="N10" s="71">
        <f t="shared" si="2"/>
        <v>5091.3333333333721</v>
      </c>
      <c r="O10" s="71">
        <f t="shared" si="3"/>
        <v>7495.0000000000437</v>
      </c>
      <c r="P10" s="36"/>
      <c r="Q10" s="4">
        <v>2932124.0000000289</v>
      </c>
      <c r="R10" s="4">
        <v>6396680.9999999786</v>
      </c>
      <c r="S10" s="4">
        <v>30486904.000000231</v>
      </c>
      <c r="T10" s="4">
        <f t="shared" si="4"/>
        <v>39815709.000000238</v>
      </c>
      <c r="U10" s="29">
        <f t="shared" si="5"/>
        <v>0.69327931749818228</v>
      </c>
      <c r="V10" s="64">
        <f t="shared" si="6"/>
        <v>2424899</v>
      </c>
    </row>
    <row r="11" spans="1:23" ht="15.75" thickBot="1">
      <c r="A11" s="34"/>
      <c r="B11" s="45" t="s">
        <v>63</v>
      </c>
      <c r="C11" s="54">
        <v>1646</v>
      </c>
      <c r="D11" s="54">
        <v>1760</v>
      </c>
      <c r="E11" s="54">
        <v>1637</v>
      </c>
      <c r="F11" s="54">
        <v>2177</v>
      </c>
      <c r="G11" s="54">
        <v>2181</v>
      </c>
      <c r="H11" s="54">
        <v>2221</v>
      </c>
      <c r="I11" s="53">
        <v>6080</v>
      </c>
      <c r="J11" s="56">
        <v>6468</v>
      </c>
      <c r="K11" s="54">
        <v>6773</v>
      </c>
      <c r="L11" s="72">
        <f>SUM(L7:L10)</f>
        <v>1672.0000000000182</v>
      </c>
      <c r="M11" s="73">
        <f t="shared" ref="M11:N11" si="7">SUM(M7:M10)</f>
        <v>2236.9999999999927</v>
      </c>
      <c r="N11" s="73">
        <f t="shared" si="7"/>
        <v>7133.3333333333849</v>
      </c>
      <c r="O11" s="73">
        <f>SUM(O7:O10)</f>
        <v>11042.333333333396</v>
      </c>
      <c r="P11" s="37"/>
      <c r="Q11" s="60">
        <v>4967178.6666667201</v>
      </c>
      <c r="R11" s="60">
        <v>9978102.9999999683</v>
      </c>
      <c r="S11" s="60">
        <v>42485696.000000305</v>
      </c>
      <c r="T11" s="60">
        <f t="shared" ref="T11:U11" si="8">SUM(T7:T10)</f>
        <v>57430977.666666992</v>
      </c>
      <c r="U11" s="61">
        <f t="shared" si="8"/>
        <v>1</v>
      </c>
      <c r="V11" s="60">
        <f>SUM(V7:V10)</f>
        <v>3497721</v>
      </c>
    </row>
    <row r="12" spans="1:23" ht="15.75" thickBot="1">
      <c r="U12" s="26"/>
      <c r="V12" s="1"/>
    </row>
    <row r="13" spans="1:23" ht="15.75" thickBot="1">
      <c r="A13" s="100" t="s">
        <v>134</v>
      </c>
      <c r="B13" s="25"/>
      <c r="C13" s="55"/>
      <c r="D13" s="55"/>
      <c r="E13" s="55"/>
      <c r="F13" s="55"/>
      <c r="G13" s="55"/>
      <c r="H13" s="55"/>
    </row>
    <row r="14" spans="1:23" ht="15.75" thickBot="1"/>
    <row r="15" spans="1:23" s="3" customFormat="1" ht="14.25">
      <c r="A15" s="92" t="s">
        <v>138</v>
      </c>
      <c r="B15" s="93"/>
      <c r="C15" s="93"/>
      <c r="D15" s="94"/>
      <c r="E15" s="94"/>
      <c r="F15" s="75"/>
      <c r="G15" s="75"/>
      <c r="H15" s="98"/>
      <c r="Q15" s="4"/>
      <c r="R15" s="4"/>
      <c r="S15" s="4" t="s">
        <v>127</v>
      </c>
    </row>
    <row r="16" spans="1:23" s="3" customFormat="1" thickBot="1">
      <c r="A16" s="95"/>
      <c r="B16" s="96"/>
      <c r="C16" s="96"/>
      <c r="D16" s="97"/>
      <c r="E16" s="97"/>
      <c r="F16" s="38"/>
      <c r="G16" s="38"/>
      <c r="H16" s="99"/>
      <c r="Q16" s="4"/>
      <c r="R16" s="4"/>
      <c r="S16" s="4"/>
    </row>
  </sheetData>
  <mergeCells count="7">
    <mergeCell ref="C4:E4"/>
    <mergeCell ref="F4:H4"/>
    <mergeCell ref="I4:K4"/>
    <mergeCell ref="L4:O4"/>
    <mergeCell ref="C6:E6"/>
    <mergeCell ref="F6:H6"/>
    <mergeCell ref="I6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FY21 Revised Allocations </vt:lpstr>
      <vt:lpstr>Community Colleges Calc</vt:lpstr>
      <vt:lpstr>TSTC Lamar State Calc</vt:lpstr>
      <vt:lpstr>'FY21 Revised Allocations '!Print_Titles</vt:lpstr>
    </vt:vector>
  </TitlesOfParts>
  <Company>THECB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martineja</dc:creator>
  <cp:lastModifiedBy>Johnson, Troyling</cp:lastModifiedBy>
  <cp:lastPrinted>2019-06-18T18:29:52Z</cp:lastPrinted>
  <dcterms:created xsi:type="dcterms:W3CDTF">2015-06-23T19:53:41Z</dcterms:created>
  <dcterms:modified xsi:type="dcterms:W3CDTF">2020-06-23T16:23:24Z</dcterms:modified>
</cp:coreProperties>
</file>