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defaultThemeVersion="124226"/>
  <mc:AlternateContent xmlns:mc="http://schemas.openxmlformats.org/markup-compatibility/2006">
    <mc:Choice Requires="x15">
      <x15ac:absPath xmlns:x15ac="http://schemas.microsoft.com/office/spreadsheetml/2010/11/ac" url="H:\BF\SFA\FAS\Accounting\Allocations\Allocations_2022\FY22 Preliminary Allocation Spreadsheets Institution Copy\"/>
    </mc:Choice>
  </mc:AlternateContent>
  <xr:revisionPtr revIDLastSave="0" documentId="13_ncr:1_{9CC2B7AF-5A1B-41E9-BC82-5BF6532EC8F4}" xr6:coauthVersionLast="46" xr6:coauthVersionMax="46" xr10:uidLastSave="{00000000-0000-0000-0000-000000000000}"/>
  <bookViews>
    <workbookView xWindow="-108" yWindow="-108" windowWidth="23256" windowHeight="12576" tabRatio="887" activeTab="3" xr2:uid="{00000000-000D-0000-FFFF-FFFF00000000}"/>
  </bookViews>
  <sheets>
    <sheet name="Rule" sheetId="59" r:id="rId1"/>
    <sheet name="HB1-FY22-23 Proposed Approp" sheetId="60" r:id="rId2"/>
    <sheet name="FY20-21 Bienium Approp" sheetId="55" state="hidden" r:id="rId3"/>
    <sheet name="Alloc Calculation" sheetId="43" r:id="rId4"/>
    <sheet name="FAD FY18 Inst Summary" sheetId="58" r:id="rId5"/>
    <sheet name="FAD FY2019 NS" sheetId="68" r:id="rId6"/>
    <sheet name="FAD FY2020 NS" sheetId="69" r:id="rId7"/>
    <sheet name="2022-23 Biennium TEXAS STATE FI" sheetId="70" r:id="rId8"/>
    <sheet name="QA Verification" sheetId="52" state="hidden" r:id="rId9"/>
  </sheets>
  <definedNames>
    <definedName name="_xlnm._FilterDatabase" localSheetId="3" hidden="1">'Alloc Calculation'!$A$4:$M$50</definedName>
    <definedName name="Alloc_Calc">'Alloc Calculation'!$A$5:$I$49</definedName>
    <definedName name="Need2018">'FAD FY18 Inst Summary'!$A$4:$O$45</definedName>
    <definedName name="need2019">'FAD FY2019 NS'!$A$3:$P$44</definedName>
    <definedName name="need2020">'FAD FY2020 NS'!$A$3:$P$44</definedName>
    <definedName name="optin">'2022-23 Biennium TEXAS STATE FI'!$B$2:$C$42</definedName>
    <definedName name="_xlnm.Print_Titles" localSheetId="3">'Alloc Calculation'!$4:$4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43" l="1"/>
  <c r="C47" i="43"/>
  <c r="C46" i="43"/>
  <c r="C45" i="43"/>
  <c r="D45" i="43" s="1"/>
  <c r="C44" i="43"/>
  <c r="C43" i="43"/>
  <c r="C42" i="43"/>
  <c r="C41" i="43"/>
  <c r="C40" i="43"/>
  <c r="C39" i="43"/>
  <c r="C38" i="43"/>
  <c r="C37" i="43"/>
  <c r="C36" i="43"/>
  <c r="C35" i="43"/>
  <c r="C34" i="43"/>
  <c r="C33" i="43"/>
  <c r="C32" i="43"/>
  <c r="C31" i="43"/>
  <c r="C30" i="43"/>
  <c r="C29" i="43"/>
  <c r="C28" i="43"/>
  <c r="C27" i="43"/>
  <c r="C26" i="43"/>
  <c r="C25" i="43"/>
  <c r="C24" i="43"/>
  <c r="C23" i="43"/>
  <c r="C22" i="43"/>
  <c r="C21" i="43"/>
  <c r="C20" i="43"/>
  <c r="C19" i="43"/>
  <c r="C18" i="43"/>
  <c r="C17" i="43"/>
  <c r="C16" i="43"/>
  <c r="C15" i="43"/>
  <c r="C14" i="43"/>
  <c r="C13" i="43"/>
  <c r="C12" i="43"/>
  <c r="C11" i="43"/>
  <c r="C10" i="43"/>
  <c r="C9" i="43"/>
  <c r="C7" i="43"/>
  <c r="C6" i="43"/>
  <c r="C5" i="43"/>
  <c r="G46" i="43"/>
  <c r="G47" i="43"/>
  <c r="G48" i="43"/>
  <c r="G49" i="43"/>
  <c r="N44" i="69"/>
  <c r="M44" i="69"/>
  <c r="O44" i="69" s="1"/>
  <c r="L44" i="69"/>
  <c r="K44" i="69"/>
  <c r="J44" i="69"/>
  <c r="I44" i="69"/>
  <c r="H44" i="69"/>
  <c r="G44" i="69"/>
  <c r="F44" i="69"/>
  <c r="O43" i="69"/>
  <c r="O42" i="69"/>
  <c r="O41" i="69"/>
  <c r="O40" i="69"/>
  <c r="O39" i="69"/>
  <c r="O38" i="69"/>
  <c r="O37" i="69"/>
  <c r="O36" i="69"/>
  <c r="O35" i="69"/>
  <c r="O34" i="69"/>
  <c r="O33" i="69"/>
  <c r="O32" i="69"/>
  <c r="O31" i="69"/>
  <c r="O30" i="69"/>
  <c r="O29" i="69"/>
  <c r="O28" i="69"/>
  <c r="O27" i="69"/>
  <c r="O26" i="69"/>
  <c r="O25" i="69"/>
  <c r="O24" i="69"/>
  <c r="O23" i="69"/>
  <c r="O22" i="69"/>
  <c r="O21" i="69"/>
  <c r="O20" i="69"/>
  <c r="O19" i="69"/>
  <c r="O18" i="69"/>
  <c r="O17" i="69"/>
  <c r="O16" i="69"/>
  <c r="O15" i="69"/>
  <c r="O14" i="69"/>
  <c r="O13" i="69"/>
  <c r="O12" i="69"/>
  <c r="O11" i="69"/>
  <c r="O10" i="69"/>
  <c r="O9" i="69"/>
  <c r="O8" i="69"/>
  <c r="O7" i="69"/>
  <c r="O6" i="69"/>
  <c r="O5" i="69"/>
  <c r="O4" i="69"/>
  <c r="N44" i="68"/>
  <c r="M44" i="68"/>
  <c r="O44" i="68" s="1"/>
  <c r="L44" i="68"/>
  <c r="K44" i="68"/>
  <c r="J44" i="68"/>
  <c r="I44" i="68"/>
  <c r="H44" i="68"/>
  <c r="G44" i="68"/>
  <c r="F44" i="68"/>
  <c r="O43" i="68"/>
  <c r="O42" i="68"/>
  <c r="O41" i="68"/>
  <c r="O40" i="68"/>
  <c r="O39" i="68"/>
  <c r="O38" i="68"/>
  <c r="O37" i="68"/>
  <c r="O36" i="68"/>
  <c r="O35" i="68"/>
  <c r="O34" i="68"/>
  <c r="O33" i="68"/>
  <c r="O32" i="68"/>
  <c r="O31" i="68"/>
  <c r="O30" i="68"/>
  <c r="O29" i="68"/>
  <c r="O28" i="68"/>
  <c r="O27" i="68"/>
  <c r="O26" i="68"/>
  <c r="O25" i="68"/>
  <c r="O24" i="68"/>
  <c r="O23" i="68"/>
  <c r="O22" i="68"/>
  <c r="O21" i="68"/>
  <c r="O20" i="68"/>
  <c r="O19" i="68"/>
  <c r="O18" i="68"/>
  <c r="O17" i="68"/>
  <c r="O16" i="68"/>
  <c r="O15" i="68"/>
  <c r="O14" i="68"/>
  <c r="O13" i="68"/>
  <c r="O12" i="68"/>
  <c r="O11" i="68"/>
  <c r="O10" i="68"/>
  <c r="O9" i="68"/>
  <c r="P9" i="68" s="1"/>
  <c r="O8" i="68"/>
  <c r="O7" i="68"/>
  <c r="O6" i="68"/>
  <c r="O5" i="68"/>
  <c r="O4" i="68"/>
  <c r="N45" i="58"/>
  <c r="O41" i="58" s="1"/>
  <c r="M45" i="58"/>
  <c r="L45" i="58"/>
  <c r="K45" i="58"/>
  <c r="J45" i="58"/>
  <c r="I45" i="58"/>
  <c r="H45" i="58"/>
  <c r="G45" i="58"/>
  <c r="F45" i="58"/>
  <c r="E45" i="58"/>
  <c r="D45" i="58"/>
  <c r="C45" i="58"/>
  <c r="O43" i="58"/>
  <c r="O40" i="58"/>
  <c r="O39" i="58"/>
  <c r="O38" i="58"/>
  <c r="O37" i="58"/>
  <c r="O35" i="58"/>
  <c r="O32" i="58"/>
  <c r="O31" i="58"/>
  <c r="O30" i="58"/>
  <c r="O29" i="58"/>
  <c r="O27" i="58"/>
  <c r="O24" i="58"/>
  <c r="O23" i="58"/>
  <c r="O22" i="58"/>
  <c r="O21" i="58"/>
  <c r="O19" i="58"/>
  <c r="O16" i="58"/>
  <c r="O15" i="58"/>
  <c r="O14" i="58"/>
  <c r="O13" i="58"/>
  <c r="O11" i="58"/>
  <c r="O8" i="58"/>
  <c r="O7" i="58"/>
  <c r="O6" i="58"/>
  <c r="O5" i="58"/>
  <c r="E45" i="43" l="1"/>
  <c r="F45" i="43"/>
  <c r="P5" i="69"/>
  <c r="P21" i="69"/>
  <c r="P37" i="69"/>
  <c r="P14" i="69"/>
  <c r="P30" i="69"/>
  <c r="P31" i="69"/>
  <c r="P13" i="69"/>
  <c r="P29" i="69"/>
  <c r="P6" i="69"/>
  <c r="P22" i="69"/>
  <c r="P38" i="69"/>
  <c r="P7" i="69"/>
  <c r="P15" i="69"/>
  <c r="P23" i="69"/>
  <c r="P9" i="69"/>
  <c r="P17" i="69"/>
  <c r="P25" i="69"/>
  <c r="P33" i="69"/>
  <c r="P41" i="69"/>
  <c r="P44" i="69"/>
  <c r="P39" i="69"/>
  <c r="P32" i="69"/>
  <c r="P20" i="69"/>
  <c r="P40" i="69"/>
  <c r="P24" i="69"/>
  <c r="P12" i="69"/>
  <c r="P4" i="69"/>
  <c r="P36" i="69"/>
  <c r="P28" i="69"/>
  <c r="P16" i="69"/>
  <c r="P8" i="69"/>
  <c r="P10" i="69"/>
  <c r="P18" i="69"/>
  <c r="P26" i="69"/>
  <c r="P34" i="69"/>
  <c r="P42" i="69"/>
  <c r="P11" i="69"/>
  <c r="P19" i="69"/>
  <c r="P27" i="69"/>
  <c r="P35" i="69"/>
  <c r="P43" i="69"/>
  <c r="P44" i="68"/>
  <c r="P35" i="68"/>
  <c r="P23" i="68"/>
  <c r="P7" i="68"/>
  <c r="P39" i="68"/>
  <c r="P15" i="68"/>
  <c r="P19" i="68"/>
  <c r="P42" i="68"/>
  <c r="P38" i="68"/>
  <c r="P34" i="68"/>
  <c r="P30" i="68"/>
  <c r="P26" i="68"/>
  <c r="P22" i="68"/>
  <c r="P18" i="68"/>
  <c r="P14" i="68"/>
  <c r="P10" i="68"/>
  <c r="P6" i="68"/>
  <c r="P43" i="68"/>
  <c r="P31" i="68"/>
  <c r="P27" i="68"/>
  <c r="P11" i="68"/>
  <c r="P8" i="68"/>
  <c r="P16" i="68"/>
  <c r="P24" i="68"/>
  <c r="P32" i="68"/>
  <c r="P40" i="68"/>
  <c r="P41" i="68"/>
  <c r="P5" i="68"/>
  <c r="P13" i="68"/>
  <c r="P21" i="68"/>
  <c r="P29" i="68"/>
  <c r="P37" i="68"/>
  <c r="P17" i="68"/>
  <c r="P25" i="68"/>
  <c r="P33" i="68"/>
  <c r="P4" i="68"/>
  <c r="P12" i="68"/>
  <c r="P20" i="68"/>
  <c r="P28" i="68"/>
  <c r="P36" i="68"/>
  <c r="O10" i="58"/>
  <c r="O18" i="58"/>
  <c r="O26" i="58"/>
  <c r="O34" i="58"/>
  <c r="O42" i="58"/>
  <c r="O12" i="58"/>
  <c r="O20" i="58"/>
  <c r="O28" i="58"/>
  <c r="O36" i="58"/>
  <c r="O44" i="58"/>
  <c r="O9" i="58"/>
  <c r="O45" i="58" s="1"/>
  <c r="O17" i="58"/>
  <c r="O25" i="58"/>
  <c r="O33" i="58"/>
  <c r="G45" i="43" l="1"/>
  <c r="E8" i="43" l="1"/>
  <c r="F8" i="43"/>
  <c r="D8" i="43"/>
  <c r="E19" i="43" l="1"/>
  <c r="F19" i="43"/>
  <c r="D19" i="43"/>
  <c r="E26" i="43"/>
  <c r="F26" i="43"/>
  <c r="D26" i="43"/>
  <c r="F10" i="43"/>
  <c r="E10" i="43"/>
  <c r="D10" i="43"/>
  <c r="E41" i="43"/>
  <c r="F41" i="43"/>
  <c r="D41" i="43"/>
  <c r="E33" i="43"/>
  <c r="F33" i="43"/>
  <c r="D33" i="43"/>
  <c r="F25" i="43"/>
  <c r="E25" i="43"/>
  <c r="D25" i="43"/>
  <c r="F17" i="43"/>
  <c r="E17" i="43"/>
  <c r="D17" i="43"/>
  <c r="F9" i="43"/>
  <c r="E9" i="43"/>
  <c r="D9" i="43"/>
  <c r="F27" i="43"/>
  <c r="E27" i="43"/>
  <c r="D27" i="43"/>
  <c r="F42" i="43"/>
  <c r="E42" i="43"/>
  <c r="D42" i="43"/>
  <c r="E18" i="43"/>
  <c r="F18" i="43"/>
  <c r="D18" i="43"/>
  <c r="F32" i="43"/>
  <c r="E32" i="43"/>
  <c r="D32" i="43"/>
  <c r="E24" i="43"/>
  <c r="F24" i="43"/>
  <c r="D24" i="43"/>
  <c r="F16" i="43"/>
  <c r="E16" i="43"/>
  <c r="D16" i="43"/>
  <c r="E7" i="43"/>
  <c r="F7" i="43"/>
  <c r="D7" i="43"/>
  <c r="F35" i="43"/>
  <c r="E35" i="43"/>
  <c r="D35" i="43"/>
  <c r="F11" i="43"/>
  <c r="E11" i="43"/>
  <c r="D11" i="43"/>
  <c r="F34" i="43"/>
  <c r="E34" i="43"/>
  <c r="D34" i="43"/>
  <c r="F40" i="43"/>
  <c r="E40" i="43"/>
  <c r="D40" i="43"/>
  <c r="E39" i="43"/>
  <c r="F39" i="43"/>
  <c r="D39" i="43"/>
  <c r="E31" i="43"/>
  <c r="F31" i="43"/>
  <c r="D31" i="43"/>
  <c r="F23" i="43"/>
  <c r="E23" i="43"/>
  <c r="D23" i="43"/>
  <c r="E15" i="43"/>
  <c r="F15" i="43"/>
  <c r="D15" i="43"/>
  <c r="E6" i="43"/>
  <c r="F6" i="43"/>
  <c r="D6" i="43"/>
  <c r="E43" i="43"/>
  <c r="F43" i="43"/>
  <c r="D43" i="43"/>
  <c r="F30" i="43"/>
  <c r="E30" i="43"/>
  <c r="D30" i="43"/>
  <c r="E22" i="43"/>
  <c r="F22" i="43"/>
  <c r="D22" i="43"/>
  <c r="F14" i="43"/>
  <c r="E14" i="43"/>
  <c r="D14" i="43"/>
  <c r="F38" i="43"/>
  <c r="E38" i="43"/>
  <c r="D38" i="43"/>
  <c r="F37" i="43"/>
  <c r="E37" i="43"/>
  <c r="D37" i="43"/>
  <c r="F21" i="43"/>
  <c r="E21" i="43"/>
  <c r="D21" i="43"/>
  <c r="F13" i="43"/>
  <c r="E13" i="43"/>
  <c r="D13" i="43"/>
  <c r="E5" i="43"/>
  <c r="F5" i="43"/>
  <c r="D5" i="43"/>
  <c r="F29" i="43"/>
  <c r="E29" i="43"/>
  <c r="D29" i="43"/>
  <c r="E44" i="43"/>
  <c r="F44" i="43"/>
  <c r="D44" i="43"/>
  <c r="E36" i="43"/>
  <c r="F36" i="43"/>
  <c r="D36" i="43"/>
  <c r="E28" i="43"/>
  <c r="F28" i="43"/>
  <c r="D28" i="43"/>
  <c r="E20" i="43"/>
  <c r="F20" i="43"/>
  <c r="D20" i="43"/>
  <c r="E12" i="43"/>
  <c r="F12" i="43"/>
  <c r="D12" i="43"/>
  <c r="G8" i="43"/>
  <c r="G15" i="43" l="1"/>
  <c r="D50" i="43" l="1"/>
  <c r="F50" i="43" l="1"/>
  <c r="G44" i="43" l="1"/>
  <c r="G43" i="43"/>
  <c r="G42" i="43"/>
  <c r="G41" i="43"/>
  <c r="G40" i="43"/>
  <c r="G39" i="43"/>
  <c r="G38" i="43"/>
  <c r="G37" i="43"/>
  <c r="G36" i="43"/>
  <c r="G35" i="43"/>
  <c r="G34" i="43"/>
  <c r="G33" i="43"/>
  <c r="G32" i="43"/>
  <c r="G31" i="43"/>
  <c r="G30" i="43"/>
  <c r="G29" i="43"/>
  <c r="G28" i="43"/>
  <c r="G27" i="43"/>
  <c r="G26" i="43"/>
  <c r="G25" i="43"/>
  <c r="G24" i="43"/>
  <c r="G23" i="43"/>
  <c r="G22" i="43"/>
  <c r="G21" i="43"/>
  <c r="G20" i="43"/>
  <c r="G19" i="43"/>
  <c r="G18" i="43"/>
  <c r="G17" i="43"/>
  <c r="G16" i="43"/>
  <c r="G14" i="43"/>
  <c r="G13" i="43"/>
  <c r="G12" i="43"/>
  <c r="G11" i="43"/>
  <c r="G10" i="43"/>
  <c r="G9" i="43"/>
  <c r="G7" i="43"/>
  <c r="G6" i="43"/>
  <c r="G5" i="43"/>
  <c r="E50" i="43" l="1"/>
  <c r="G50" i="43" l="1"/>
  <c r="H48" i="43" l="1"/>
  <c r="I48" i="43" s="1"/>
  <c r="H49" i="43"/>
  <c r="I49" i="43" s="1"/>
  <c r="H46" i="43"/>
  <c r="I46" i="43" s="1"/>
  <c r="H47" i="43"/>
  <c r="I47" i="43" s="1"/>
  <c r="H8" i="43"/>
  <c r="I8" i="43" s="1"/>
  <c r="H45" i="43"/>
  <c r="I45" i="43" s="1"/>
  <c r="H36" i="43"/>
  <c r="I36" i="43" s="1"/>
  <c r="H5" i="43"/>
  <c r="I5" i="43" s="1"/>
  <c r="H42" i="43"/>
  <c r="I42" i="43" s="1"/>
  <c r="H28" i="43"/>
  <c r="I28" i="43" s="1"/>
  <c r="H25" i="43"/>
  <c r="I25" i="43" s="1"/>
  <c r="H33" i="43"/>
  <c r="I33" i="43" s="1"/>
  <c r="H14" i="43"/>
  <c r="I14" i="43" s="1"/>
  <c r="H22" i="43"/>
  <c r="I22" i="43" s="1"/>
  <c r="H23" i="43"/>
  <c r="I23" i="43" s="1"/>
  <c r="H43" i="43"/>
  <c r="I43" i="43" s="1"/>
  <c r="H37" i="43"/>
  <c r="I37" i="43" s="1"/>
  <c r="H38" i="43"/>
  <c r="I38" i="43" s="1"/>
  <c r="H15" i="43"/>
  <c r="I15" i="43" s="1"/>
  <c r="H21" i="43"/>
  <c r="I21" i="43" s="1"/>
  <c r="H6" i="43"/>
  <c r="I6" i="43" s="1"/>
  <c r="H10" i="43"/>
  <c r="I10" i="43" s="1"/>
  <c r="H29" i="43"/>
  <c r="I29" i="43" s="1"/>
  <c r="H30" i="43"/>
  <c r="I30" i="43" s="1"/>
  <c r="H39" i="43"/>
  <c r="I39" i="43" s="1"/>
  <c r="H26" i="43"/>
  <c r="I26" i="43" s="1"/>
  <c r="H18" i="43"/>
  <c r="I18" i="43" s="1"/>
  <c r="H27" i="43"/>
  <c r="I27" i="43" s="1"/>
  <c r="H12" i="43"/>
  <c r="I12" i="43" s="1"/>
  <c r="H19" i="43"/>
  <c r="I19" i="43" s="1"/>
  <c r="H13" i="43"/>
  <c r="I13" i="43" s="1"/>
  <c r="H41" i="43"/>
  <c r="I41" i="43" s="1"/>
  <c r="H24" i="43"/>
  <c r="I24" i="43" s="1"/>
  <c r="H17" i="43"/>
  <c r="I17" i="43" s="1"/>
  <c r="H9" i="43"/>
  <c r="I9" i="43" s="1"/>
  <c r="H44" i="43"/>
  <c r="I44" i="43" s="1"/>
  <c r="H35" i="43"/>
  <c r="I35" i="43" s="1"/>
  <c r="H20" i="43"/>
  <c r="I20" i="43" s="1"/>
  <c r="H7" i="43"/>
  <c r="I7" i="43" s="1"/>
  <c r="H40" i="43"/>
  <c r="I40" i="43" s="1"/>
  <c r="H32" i="43"/>
  <c r="I32" i="43" s="1"/>
  <c r="H11" i="43"/>
  <c r="I11" i="43" s="1"/>
  <c r="H16" i="43"/>
  <c r="I16" i="43" s="1"/>
  <c r="H31" i="43"/>
  <c r="I31" i="43" s="1"/>
  <c r="H34" i="43"/>
  <c r="I34" i="43" s="1"/>
  <c r="I50" i="43" l="1"/>
  <c r="H50" i="43"/>
</calcChain>
</file>

<file path=xl/sharedStrings.xml><?xml version="1.0" encoding="utf-8"?>
<sst xmlns="http://schemas.openxmlformats.org/spreadsheetml/2006/main" count="417" uniqueCount="142">
  <si>
    <t>Gross Need</t>
  </si>
  <si>
    <t>FICE</t>
  </si>
  <si>
    <t>INSTITUTION</t>
  </si>
  <si>
    <t>003537</t>
  </si>
  <si>
    <t>Abilene Christian University</t>
  </si>
  <si>
    <t>003543</t>
  </si>
  <si>
    <t>Austin College</t>
  </si>
  <si>
    <t>003545</t>
  </si>
  <si>
    <t>Baylor University</t>
  </si>
  <si>
    <t>003557</t>
  </si>
  <si>
    <t xml:space="preserve">Concordia University </t>
  </si>
  <si>
    <t>003560</t>
  </si>
  <si>
    <t>Dallas Baptist University</t>
  </si>
  <si>
    <t>003564</t>
  </si>
  <si>
    <t>East Texas Baptist University</t>
  </si>
  <si>
    <t>003571</t>
  </si>
  <si>
    <t>Hardin-Simmons University</t>
  </si>
  <si>
    <t>003576</t>
  </si>
  <si>
    <t>Houston Baptist University</t>
  </si>
  <si>
    <t>003575</t>
  </si>
  <si>
    <t>Howard Payne University</t>
  </si>
  <si>
    <t>003577</t>
  </si>
  <si>
    <t>003579</t>
  </si>
  <si>
    <t>Jacksonville College</t>
  </si>
  <si>
    <t>003637</t>
  </si>
  <si>
    <t>Jarvis Christian College</t>
  </si>
  <si>
    <t>003584</t>
  </si>
  <si>
    <t>LeTourneau University</t>
  </si>
  <si>
    <t>003586</t>
  </si>
  <si>
    <t>Lubbock Christian University</t>
  </si>
  <si>
    <t>003591</t>
  </si>
  <si>
    <t>McMurry University</t>
  </si>
  <si>
    <t>003578</t>
  </si>
  <si>
    <t>023053</t>
  </si>
  <si>
    <t>Paul Quinn College</t>
  </si>
  <si>
    <t>003604</t>
  </si>
  <si>
    <t>Rice University</t>
  </si>
  <si>
    <t>003610</t>
  </si>
  <si>
    <t>Schreiner University</t>
  </si>
  <si>
    <t>003613</t>
  </si>
  <si>
    <t>004977</t>
  </si>
  <si>
    <t>South Texas College of Law</t>
  </si>
  <si>
    <t>003619</t>
  </si>
  <si>
    <t>003616</t>
  </si>
  <si>
    <t>003618</t>
  </si>
  <si>
    <t>003620</t>
  </si>
  <si>
    <t>Southwestern University</t>
  </si>
  <si>
    <t>003621</t>
  </si>
  <si>
    <t>St. Edward's University</t>
  </si>
  <si>
    <t>003623</t>
  </si>
  <si>
    <t>003635</t>
  </si>
  <si>
    <t>Texas Chiropractic College</t>
  </si>
  <si>
    <t>003636</t>
  </si>
  <si>
    <t>Texas Christian University</t>
  </si>
  <si>
    <t>003638</t>
  </si>
  <si>
    <t>Texas College</t>
  </si>
  <si>
    <t>003641</t>
  </si>
  <si>
    <t>Texas Lutheran University</t>
  </si>
  <si>
    <t>003645</t>
  </si>
  <si>
    <t>Texas Wesleyan University</t>
  </si>
  <si>
    <t>003647</t>
  </si>
  <si>
    <t>Trinity University</t>
  </si>
  <si>
    <t>003651</t>
  </si>
  <si>
    <t>University of Dallas</t>
  </si>
  <si>
    <t>003588</t>
  </si>
  <si>
    <t>003654</t>
  </si>
  <si>
    <t>University of St. Thomas</t>
  </si>
  <si>
    <t>003663</t>
  </si>
  <si>
    <t>Wayland Baptist University</t>
  </si>
  <si>
    <t>003669</t>
  </si>
  <si>
    <t>Wiley College</t>
  </si>
  <si>
    <t>TEG Need</t>
  </si>
  <si>
    <t>Cost of Education</t>
  </si>
  <si>
    <t>Family Contribution</t>
  </si>
  <si>
    <t>Pell Grants</t>
  </si>
  <si>
    <t>Categorical Aid</t>
  </si>
  <si>
    <t>Adjusted Gross Need</t>
  </si>
  <si>
    <t>Huston-Tillotson University</t>
  </si>
  <si>
    <t>Our Lady of the Lake University of San Antonio</t>
  </si>
  <si>
    <t>Southern Methodist University</t>
  </si>
  <si>
    <t>Southwestern Adventist University</t>
  </si>
  <si>
    <t>Southwestern Assemblies of God University</t>
  </si>
  <si>
    <t>Southwestern Christian College</t>
  </si>
  <si>
    <t>University of the Incarnate Word</t>
  </si>
  <si>
    <t>University of Mary Hardin-Baylor</t>
  </si>
  <si>
    <t>St. Mary's University of San Antonio</t>
  </si>
  <si>
    <t>Parker University</t>
  </si>
  <si>
    <t>Undergrad Count</t>
  </si>
  <si>
    <t>Grad Count</t>
  </si>
  <si>
    <t>Total Need Count</t>
  </si>
  <si>
    <t>003598</t>
  </si>
  <si>
    <t>003602</t>
  </si>
  <si>
    <t>Need Share</t>
  </si>
  <si>
    <t>Exceptional TEG Need</t>
  </si>
  <si>
    <t>TEG Need + Except TEG Need</t>
  </si>
  <si>
    <t>Average Total Need</t>
  </si>
  <si>
    <t>Sample Pool of instiutions that Need Survey Amounts were verified:</t>
  </si>
  <si>
    <t>St. Mary's University</t>
  </si>
  <si>
    <t>Opt-In/ Opt-Out</t>
  </si>
  <si>
    <r>
      <t xml:space="preserve">*Please Note:  </t>
    </r>
    <r>
      <rPr>
        <sz val="11"/>
        <color theme="1"/>
        <rFont val="Tahoma"/>
        <family val="2"/>
      </rPr>
      <t xml:space="preserve">Calculation includes a rounded number  </t>
    </r>
  </si>
  <si>
    <t>FAD FY2018 Need</t>
  </si>
  <si>
    <t>TEG FY20: FY2018 FADB Need</t>
  </si>
  <si>
    <t xml:space="preserve">RULE §22.29 Allocation and Disbursement of Funds
(b) Allocations for Fiscal Year 2020 and later. Allocations for the TEG Program are to be determined on an annual basis as follows: 
  (1) All eligible institutions will be invited to participate; those choosing not to participate will be left out of the calculations for the relevant year. 
   (2) The allocation base for each institution choosing to participate will be its three-year average share of the total statewide amount of the total amount of TEG funds that eligible students at an approved institution could receive if the program were fully funded, subject to the limits in Texas Education Code, §61.227(c) and (e), based on the students who met the following criteria: 
    (A) Enrollment on at least a three-fourths or three-quarters basis; 
     (B) An Expected Family Contribution, calculated using federal methodology, that results in demonstrated Adjusted Gross Need greater than zero; 
     (C) Maintain satisfactory academic progress in his or her program of study as required by §22.24(b) of this title; 
     (D) Classified as a Resident of Texas; 
     (E) Be enrolled in an approved institution in an individual degree plan leading to a first associates degree, first baccalaureate degree, first master's degree, first professional degree, or first doctoral degree; 
     (F) Not be enrolled in a degree plan that is intended to lead to religious ministry; 
     (G) Be required to pay more tuition than is required at a comparable public college or university and be charged no less than the tuition required of all similarly situated students at the institution; and 
     (H) Not be a recipient of any form of athletic scholarship. 
   (3) Sources of data.
    (A) For allocations for Fiscal Year 2020. The sources of data used for the allocations are the certified Fiscal Year 2018 Financial Aid Database (FADS) report and the fall 2015 and fall 2016 completed TEG Need Survey reports submitted to the Board by the institutions. 
     (B) For allocations for Fiscal Year 2021. The sources of data used for the allocations are the certified Fiscal Year 2018 and 2019 FADS reports and the fall 2016 completed TEG Need Survey report submitted to the Board by the institutions.
     (C) For allocations for Fiscal Year 2022 and Later. The source of data used for the allocations are the three most recently certified FADS reports submitted to the Board by the institutions.
   (4) A student's TEG need may not exceed the least of his or her adjusted gross need, tuition differential, or the TEG maximum award as set in accordance with Texas Education Code, §61.227(c).
   (5) A student's exceptional TEG need plus TEG need may not exceed the least of the student's adjusted gross need, tuition differential or 150 percent of the current year's statutory TEG maximum award as set in accordance with Texas Education Code, §61.227(c).
   (6) The maximum amount of need that may be recorded for any single student in the allocation calculation may not exceed the sum of his or her TEG need plus his or her exceptional TEG need.
   (7) The total amount allocated for an institution may not exceed the sum of the individual maximum TEG need for all students calculated using the sources of data outlined in paragraph (3) of this subsection.
   (8) Verification of Data. The TEG allocation spreadsheet will be provided to the institutions for review and the institutions will be given 10 working days, beginning the day of the notice's distribution and excluding State holidays, to confirm that the spreadsheet accurately reflects the data they submitted or to advise Board staff of any inaccuracies. 
   (9) Allocations for both years of the state appropriations' biennium will be completed at the same time. For the allocations process of the second year of the state appropriations' biennium, the sources of data outlined in paragraph (3) of this subsection will be utilized to forecast an additional year of data. This additional year of data, in combination with the two most recent years outlined in paragraph (3) of this subsection, will be utilized to calculate the three-year average share outlined in paragraph (2) of this subsection. Institutions will receive notification of their allocations for both years of the biennium at the same time.
</t>
  </si>
  <si>
    <t>RULE §22.29 Allocation and Disbursement of Funds</t>
  </si>
  <si>
    <t>Opt-in</t>
  </si>
  <si>
    <t>% Share of Appropriation</t>
  </si>
  <si>
    <t>Institution</t>
  </si>
  <si>
    <t>Institution FICE Code:</t>
  </si>
  <si>
    <t>Institution Name:</t>
  </si>
  <si>
    <t>AUSTIN COLLEGE</t>
  </si>
  <si>
    <t>Concordia University Texas</t>
  </si>
  <si>
    <t>JACKSONVILLE COLLEGE</t>
  </si>
  <si>
    <t>Our Lady of the Lake University</t>
  </si>
  <si>
    <t xml:space="preserve">St. Edward's University </t>
  </si>
  <si>
    <t>South Texas College of Law Houston</t>
  </si>
  <si>
    <t>Baylor College of Medicine</t>
  </si>
  <si>
    <t>Letourneau University</t>
  </si>
  <si>
    <t xml:space="preserve">FY2022 TEG Preliminary Allocations </t>
  </si>
  <si>
    <t>FAD FY2019 Need</t>
  </si>
  <si>
    <t>FAD FY2020 Need</t>
  </si>
  <si>
    <t>Preliminary FY22 Allocation*</t>
  </si>
  <si>
    <t>*Please note:  This pivot table  was created using the student-level details from the FADS 18 data on tab "Student Details-TEG Need" .  This listing excludes those students without financial need.</t>
  </si>
  <si>
    <t>FY 2019 TEG Need Based on FAD Data</t>
  </si>
  <si>
    <t>Total</t>
  </si>
  <si>
    <t>Source: FY 2019 FAD data.</t>
  </si>
  <si>
    <t>TEG Need Based on FY 2020 FAD Data</t>
  </si>
  <si>
    <t>Source: FY 2020 FAD data.</t>
  </si>
  <si>
    <t>**Appropriation amount is based on General Appropriations Act, Senate Bill 1, 87th Texas Legislature.</t>
  </si>
  <si>
    <t>This is from CSSB1 3/27/2021</t>
  </si>
  <si>
    <t>Amberton University</t>
  </si>
  <si>
    <t>The Art Institute of Houston</t>
  </si>
  <si>
    <t>Criswell College</t>
  </si>
  <si>
    <t>Dallas International University</t>
  </si>
  <si>
    <t>Select the appropriate response for the Tuition Equalization Grant (TEG) Program.</t>
  </si>
  <si>
    <t xml:space="preserve">Parker University </t>
  </si>
  <si>
    <t>Lubbock Christian Universtiy</t>
  </si>
  <si>
    <t>FY2022 SB1 Appropriation**:</t>
  </si>
  <si>
    <t>Opt-out</t>
  </si>
  <si>
    <t>Note: (*) Represents totals between 1 and 4 that have been removed due to FERPA. (**) Represents redaction due to complementary masking.</t>
  </si>
  <si>
    <t xml:space="preserve">Please contact Financial Aid Services for data details. </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</si>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</sst>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Red]&quot;$&quot;#,##0.00"/>
    <numFmt numFmtId="165" formatCode="#,##0;[Red]#,##0"/>
    <numFmt numFmtId="166" formatCode="#,##0.00;[Red]#,##0.00"/>
    <numFmt numFmtId="167" formatCode="0.000%"/>
    <numFmt numFmtId="168" formatCode="_(&quot;$&quot;* #,##0_);_(&quot;$&quot;* \(#,##0\);_(&quot;$&quot;* &quot;-&quot;??_);_(@_)"/>
    <numFmt numFmtId="169" formatCode="&quot;$&quot;#,##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9"/>
      <name val="Arial"/>
      <family val="2"/>
    </font>
    <font>
      <b/>
      <sz val="18"/>
      <name val="Arial"/>
      <family val="2"/>
    </font>
    <font>
      <b/>
      <sz val="8"/>
      <name val="Arial"/>
      <family val="2"/>
    </font>
    <font>
      <b/>
      <i/>
      <u/>
      <sz val="10"/>
      <name val="Arial"/>
      <family val="2"/>
    </font>
    <font>
      <sz val="10"/>
      <name val="Arial"/>
      <family val="2"/>
    </font>
    <font>
      <sz val="11"/>
      <name val="Arial"/>
      <family val="2"/>
    </font>
    <font>
      <sz val="10"/>
      <name val="Arial"/>
      <family val="2"/>
    </font>
    <font>
      <sz val="11"/>
      <name val="Tahoma"/>
      <family val="2"/>
    </font>
    <font>
      <b/>
      <sz val="11"/>
      <color indexed="10"/>
      <name val="Tahoma"/>
      <family val="2"/>
    </font>
    <font>
      <b/>
      <sz val="18"/>
      <name val="Tahoma"/>
      <family val="2"/>
    </font>
    <font>
      <sz val="10"/>
      <name val="Tahoma"/>
      <family val="2"/>
    </font>
    <font>
      <b/>
      <sz val="11"/>
      <name val="Tahoma"/>
      <family val="2"/>
    </font>
    <font>
      <b/>
      <sz val="14"/>
      <name val="Tahoma"/>
      <family val="2"/>
    </font>
    <font>
      <sz val="14"/>
      <color theme="1"/>
      <name val="Tahoma"/>
      <family val="2"/>
    </font>
    <font>
      <b/>
      <sz val="14"/>
      <color indexed="10"/>
      <name val="Tahoma"/>
      <family val="2"/>
    </font>
    <font>
      <b/>
      <u/>
      <sz val="10"/>
      <name val="Arial"/>
      <family val="2"/>
    </font>
    <font>
      <b/>
      <sz val="11"/>
      <color rgb="FFFF0000"/>
      <name val="Tahoma"/>
      <family val="2"/>
    </font>
    <font>
      <b/>
      <sz val="11"/>
      <color theme="1"/>
      <name val="Tahoma"/>
      <family val="2"/>
    </font>
    <font>
      <sz val="11"/>
      <color theme="1"/>
      <name val="Tahoma"/>
      <family val="2"/>
    </font>
    <font>
      <b/>
      <sz val="10"/>
      <name val="Arial"/>
      <family val="2"/>
    </font>
    <font>
      <sz val="11"/>
      <name val="Calibri"/>
      <family val="2"/>
      <scheme val="minor"/>
    </font>
    <font>
      <b/>
      <sz val="10"/>
      <name val="Tahoma"/>
      <family val="2"/>
    </font>
    <font>
      <sz val="10"/>
      <name val="Arial"/>
      <family val="2"/>
    </font>
    <font>
      <sz val="10"/>
      <name val="Arial"/>
      <family val="2"/>
    </font>
    <font>
      <sz val="11"/>
      <color rgb="FF000000"/>
      <name val="Tahoma"/>
      <family val="2"/>
    </font>
    <font>
      <b/>
      <sz val="10"/>
      <color theme="1"/>
      <name val="Tahoma"/>
      <family val="2"/>
    </font>
    <font>
      <sz val="10"/>
      <color theme="1"/>
      <name val="Tahoma"/>
      <family val="2"/>
    </font>
  </fonts>
  <fills count="7">
    <fill>
      <patternFill patternType="none"/>
    </fill>
    <fill>
      <patternFill patternType="gray125"/>
    </fill>
    <fill>
      <patternFill patternType="solid">
        <fgColor theme="7"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6">
    <xf numFmtId="0" fontId="0" fillId="0" borderId="0"/>
    <xf numFmtId="43" fontId="9"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8" fillId="0" borderId="0"/>
    <xf numFmtId="43" fontId="9" fillId="0" borderId="0" applyFont="0" applyFill="0" applyBorder="0" applyAlignment="0" applyProtection="0"/>
    <xf numFmtId="0" fontId="7" fillId="0" borderId="0"/>
    <xf numFmtId="0" fontId="9" fillId="0" borderId="0"/>
    <xf numFmtId="0" fontId="5" fillId="0" borderId="0"/>
    <xf numFmtId="44" fontId="33" fillId="0" borderId="0" applyFont="0" applyFill="0" applyBorder="0" applyAlignment="0" applyProtection="0"/>
    <xf numFmtId="0" fontId="4" fillId="0" borderId="0"/>
    <xf numFmtId="0" fontId="3" fillId="0" borderId="0"/>
    <xf numFmtId="0" fontId="34" fillId="0" borderId="0"/>
    <xf numFmtId="0" fontId="2" fillId="0" borderId="0"/>
  </cellStyleXfs>
  <cellXfs count="132">
    <xf numFmtId="0" fontId="0" fillId="0" borderId="0" xfId="0"/>
    <xf numFmtId="4" fontId="20" fillId="0" borderId="0" xfId="0" applyNumberFormat="1" applyFont="1" applyAlignment="1">
      <alignment horizontal="right" wrapText="1"/>
    </xf>
    <xf numFmtId="10" fontId="21" fillId="0" borderId="0" xfId="0" applyNumberFormat="1" applyFont="1" applyAlignment="1">
      <alignment horizontal="right"/>
    </xf>
    <xf numFmtId="0" fontId="21" fillId="0" borderId="0" xfId="0" applyFont="1"/>
    <xf numFmtId="0" fontId="21" fillId="0" borderId="0" xfId="0" applyFont="1" applyAlignment="1">
      <alignment wrapText="1"/>
    </xf>
    <xf numFmtId="4" fontId="21" fillId="0" borderId="0" xfId="0" applyNumberFormat="1" applyFont="1" applyAlignment="1">
      <alignment horizontal="right"/>
    </xf>
    <xf numFmtId="0" fontId="18" fillId="0" borderId="0" xfId="0" applyFont="1"/>
    <xf numFmtId="0" fontId="18" fillId="0" borderId="0" xfId="0" applyFont="1" applyAlignment="1">
      <alignment wrapText="1"/>
    </xf>
    <xf numFmtId="0" fontId="18" fillId="0" borderId="0" xfId="0" applyFont="1" applyAlignment="1">
      <alignment horizontal="right"/>
    </xf>
    <xf numFmtId="0" fontId="22" fillId="0" borderId="0" xfId="0" applyFont="1" applyAlignment="1">
      <alignment horizontal="right" wrapText="1"/>
    </xf>
    <xf numFmtId="0" fontId="23" fillId="0" borderId="0" xfId="0" applyFont="1"/>
    <xf numFmtId="4" fontId="23" fillId="0" borderId="0" xfId="0" applyNumberFormat="1" applyFont="1" applyAlignment="1">
      <alignment horizontal="right" wrapText="1"/>
    </xf>
    <xf numFmtId="10" fontId="24" fillId="0" borderId="0" xfId="0" applyNumberFormat="1" applyFont="1" applyAlignment="1">
      <alignment horizontal="right"/>
    </xf>
    <xf numFmtId="0" fontId="24" fillId="0" borderId="0" xfId="0" applyFont="1"/>
    <xf numFmtId="0" fontId="22" fillId="3" borderId="0" xfId="0" applyFont="1" applyFill="1" applyAlignment="1">
      <alignment horizontal="center" wrapText="1"/>
    </xf>
    <xf numFmtId="4" fontId="22" fillId="3" borderId="0" xfId="1" applyNumberFormat="1" applyFont="1" applyFill="1" applyAlignment="1">
      <alignment horizontal="center" wrapText="1"/>
    </xf>
    <xf numFmtId="10" fontId="22" fillId="3" borderId="0" xfId="1" applyNumberFormat="1" applyFont="1" applyFill="1" applyAlignment="1">
      <alignment horizontal="center" wrapText="1"/>
    </xf>
    <xf numFmtId="0" fontId="9" fillId="0" borderId="0" xfId="0" applyFont="1" applyAlignment="1">
      <alignment wrapText="1"/>
    </xf>
    <xf numFmtId="166" fontId="19" fillId="0" borderId="0" xfId="0" applyNumberFormat="1" applyFont="1" applyAlignment="1">
      <alignment horizontal="left"/>
    </xf>
    <xf numFmtId="0" fontId="27" fillId="0" borderId="0" xfId="0" applyFont="1"/>
    <xf numFmtId="10" fontId="22" fillId="0" borderId="0" xfId="0" applyNumberFormat="1" applyFont="1" applyAlignment="1">
      <alignment horizontal="right" wrapText="1"/>
    </xf>
    <xf numFmtId="3" fontId="11" fillId="0" borderId="1" xfId="7" applyNumberFormat="1" applyFont="1" applyBorder="1" applyAlignment="1">
      <alignment horizontal="center" wrapText="1"/>
    </xf>
    <xf numFmtId="40" fontId="11" fillId="0" borderId="1" xfId="7" applyNumberFormat="1" applyFont="1" applyBorder="1" applyAlignment="1">
      <alignment horizontal="center" wrapText="1"/>
    </xf>
    <xf numFmtId="0" fontId="18" fillId="0" borderId="0" xfId="0" applyFont="1" applyAlignment="1">
      <alignment horizontal="center"/>
    </xf>
    <xf numFmtId="167" fontId="18" fillId="0" borderId="0" xfId="0" applyNumberFormat="1" applyFont="1" applyAlignment="1">
      <alignment horizontal="center"/>
    </xf>
    <xf numFmtId="167" fontId="18" fillId="0" borderId="2" xfId="0" applyNumberFormat="1" applyFont="1" applyBorder="1" applyAlignment="1">
      <alignment horizontal="center"/>
    </xf>
    <xf numFmtId="167" fontId="22" fillId="0" borderId="0" xfId="0" applyNumberFormat="1" applyFont="1" applyAlignment="1">
      <alignment horizontal="center"/>
    </xf>
    <xf numFmtId="0" fontId="18" fillId="0" borderId="2" xfId="0" applyFont="1" applyBorder="1" applyAlignment="1">
      <alignment horizontal="center"/>
    </xf>
    <xf numFmtId="40" fontId="12" fillId="0" borderId="0" xfId="8" applyNumberFormat="1" applyFont="1" applyAlignment="1">
      <alignment wrapText="1"/>
    </xf>
    <xf numFmtId="0" fontId="7" fillId="0" borderId="0" xfId="8"/>
    <xf numFmtId="0" fontId="16" fillId="0" borderId="0" xfId="8" applyFont="1" applyAlignment="1">
      <alignment horizontal="left"/>
    </xf>
    <xf numFmtId="164" fontId="14" fillId="0" borderId="0" xfId="8" applyNumberFormat="1" applyFont="1" applyAlignment="1">
      <alignment horizontal="right" vertical="center"/>
    </xf>
    <xf numFmtId="0" fontId="7" fillId="0" borderId="0" xfId="8" applyAlignment="1">
      <alignment wrapText="1"/>
    </xf>
    <xf numFmtId="38" fontId="7" fillId="0" borderId="0" xfId="8" applyNumberFormat="1" applyAlignment="1">
      <alignment horizontal="center" wrapText="1"/>
    </xf>
    <xf numFmtId="40" fontId="13" fillId="0" borderId="0" xfId="8" applyNumberFormat="1" applyFont="1"/>
    <xf numFmtId="0" fontId="11" fillId="0" borderId="1" xfId="8" applyFont="1" applyBorder="1" applyAlignment="1">
      <alignment horizontal="center" wrapText="1"/>
    </xf>
    <xf numFmtId="38" fontId="11" fillId="2" borderId="1" xfId="8" applyNumberFormat="1" applyFont="1" applyFill="1" applyBorder="1" applyAlignment="1">
      <alignment horizontal="center" wrapText="1"/>
    </xf>
    <xf numFmtId="40" fontId="11" fillId="0" borderId="1" xfId="8" applyNumberFormat="1" applyFont="1" applyBorder="1" applyAlignment="1">
      <alignment horizontal="center" wrapText="1"/>
    </xf>
    <xf numFmtId="10" fontId="11" fillId="0" borderId="1" xfId="8" applyNumberFormat="1" applyFont="1" applyBorder="1" applyAlignment="1">
      <alignment horizontal="center" wrapText="1"/>
    </xf>
    <xf numFmtId="0" fontId="10" fillId="0" borderId="1" xfId="8" applyFont="1" applyBorder="1" applyAlignment="1">
      <alignment wrapText="1"/>
    </xf>
    <xf numFmtId="38" fontId="10" fillId="2" borderId="1" xfId="8" applyNumberFormat="1" applyFont="1" applyFill="1" applyBorder="1" applyAlignment="1">
      <alignment horizontal="center" wrapText="1"/>
    </xf>
    <xf numFmtId="3" fontId="10" fillId="0" borderId="1" xfId="8" applyNumberFormat="1" applyFont="1" applyBorder="1" applyAlignment="1">
      <alignment horizontal="center"/>
    </xf>
    <xf numFmtId="40" fontId="10" fillId="0" borderId="1" xfId="8" applyNumberFormat="1" applyFont="1" applyBorder="1"/>
    <xf numFmtId="10" fontId="10" fillId="0" borderId="1" xfId="8" applyNumberFormat="1" applyFont="1" applyBorder="1" applyAlignment="1">
      <alignment horizontal="center" wrapText="1"/>
    </xf>
    <xf numFmtId="40" fontId="10" fillId="0" borderId="1" xfId="8" applyNumberFormat="1" applyFont="1" applyBorder="1" applyAlignment="1">
      <alignment wrapText="1"/>
    </xf>
    <xf numFmtId="4" fontId="10" fillId="0" borderId="1" xfId="8" applyNumberFormat="1" applyFont="1" applyBorder="1"/>
    <xf numFmtId="0" fontId="13" fillId="0" borderId="1" xfId="8" applyFont="1" applyBorder="1" applyAlignment="1">
      <alignment horizontal="right" wrapText="1"/>
    </xf>
    <xf numFmtId="3" fontId="13" fillId="2" borderId="1" xfId="8" applyNumberFormat="1" applyFont="1" applyFill="1" applyBorder="1" applyAlignment="1">
      <alignment horizontal="right"/>
    </xf>
    <xf numFmtId="3" fontId="13" fillId="0" borderId="1" xfId="8" applyNumberFormat="1" applyFont="1" applyBorder="1" applyAlignment="1">
      <alignment horizontal="right"/>
    </xf>
    <xf numFmtId="40" fontId="13" fillId="0" borderId="1" xfId="8" applyNumberFormat="1" applyFont="1" applyBorder="1" applyAlignment="1">
      <alignment horizontal="right"/>
    </xf>
    <xf numFmtId="10" fontId="13" fillId="0" borderId="1" xfId="8" applyNumberFormat="1" applyFont="1" applyBorder="1" applyAlignment="1">
      <alignment horizontal="right" wrapText="1"/>
    </xf>
    <xf numFmtId="0" fontId="7" fillId="0" borderId="0" xfId="8" applyAlignment="1">
      <alignment horizontal="right"/>
    </xf>
    <xf numFmtId="0" fontId="30" fillId="0" borderId="0" xfId="9" applyFont="1"/>
    <xf numFmtId="0" fontId="9" fillId="0" borderId="0" xfId="9"/>
    <xf numFmtId="0" fontId="26" fillId="0" borderId="0" xfId="9" applyFont="1"/>
    <xf numFmtId="0" fontId="5" fillId="0" borderId="0" xfId="10"/>
    <xf numFmtId="165" fontId="25" fillId="0" borderId="1" xfId="0" applyNumberFormat="1" applyFont="1" applyBorder="1" applyAlignment="1">
      <alignment vertical="center"/>
    </xf>
    <xf numFmtId="4" fontId="21" fillId="0" borderId="0" xfId="0" applyNumberFormat="1" applyFont="1"/>
    <xf numFmtId="0" fontId="31" fillId="0" borderId="0" xfId="8" applyFont="1"/>
    <xf numFmtId="1" fontId="32" fillId="0" borderId="0" xfId="0" applyNumberFormat="1" applyFont="1" applyAlignment="1">
      <alignment horizontal="center"/>
    </xf>
    <xf numFmtId="1" fontId="32" fillId="0" borderId="0" xfId="1" applyNumberFormat="1" applyFont="1" applyAlignment="1">
      <alignment horizontal="center"/>
    </xf>
    <xf numFmtId="0" fontId="32" fillId="0" borderId="0" xfId="0" applyFont="1" applyAlignment="1">
      <alignment horizontal="center" wrapText="1"/>
    </xf>
    <xf numFmtId="4" fontId="18" fillId="0" borderId="0" xfId="11" applyNumberFormat="1" applyFont="1" applyAlignment="1">
      <alignment horizontal="right"/>
    </xf>
    <xf numFmtId="4" fontId="18" fillId="0" borderId="2" xfId="11" applyNumberFormat="1" applyFont="1" applyBorder="1" applyAlignment="1">
      <alignment horizontal="right"/>
    </xf>
    <xf numFmtId="4" fontId="22" fillId="0" borderId="0" xfId="0" applyNumberFormat="1" applyFont="1" applyAlignment="1">
      <alignment horizontal="right" wrapText="1"/>
    </xf>
    <xf numFmtId="4" fontId="22" fillId="0" borderId="0" xfId="11" applyNumberFormat="1" applyFont="1" applyAlignment="1">
      <alignment horizontal="right"/>
    </xf>
    <xf numFmtId="0" fontId="18" fillId="0" borderId="0" xfId="0" quotePrefix="1" applyFont="1"/>
    <xf numFmtId="0" fontId="10" fillId="0" borderId="1" xfId="8" applyFont="1" applyBorder="1"/>
    <xf numFmtId="0" fontId="10" fillId="0" borderId="1" xfId="8" quotePrefix="1" applyFont="1" applyBorder="1"/>
    <xf numFmtId="0" fontId="18" fillId="0" borderId="2" xfId="0" applyFont="1" applyBorder="1"/>
    <xf numFmtId="4" fontId="23" fillId="0" borderId="0" xfId="0" applyNumberFormat="1" applyFont="1" applyAlignment="1">
      <alignment horizontal="left"/>
    </xf>
    <xf numFmtId="4" fontId="18" fillId="0" borderId="0" xfId="0" applyNumberFormat="1" applyFont="1"/>
    <xf numFmtId="0" fontId="18" fillId="0" borderId="0" xfId="0" applyFont="1" applyFill="1"/>
    <xf numFmtId="4" fontId="18" fillId="0" borderId="0" xfId="11" applyNumberFormat="1" applyFont="1" applyFill="1" applyAlignment="1">
      <alignment horizontal="right"/>
    </xf>
    <xf numFmtId="167" fontId="18" fillId="0" borderId="0" xfId="0" applyNumberFormat="1" applyFont="1" applyFill="1" applyAlignment="1">
      <alignment horizontal="center"/>
    </xf>
    <xf numFmtId="4" fontId="18" fillId="0" borderId="0" xfId="0" applyNumberFormat="1" applyFont="1" applyFill="1"/>
    <xf numFmtId="40" fontId="7" fillId="0" borderId="0" xfId="8" applyNumberFormat="1"/>
    <xf numFmtId="164" fontId="7" fillId="0" borderId="0" xfId="8" applyNumberFormat="1" applyAlignment="1">
      <alignment horizontal="center" wrapText="1"/>
    </xf>
    <xf numFmtId="3" fontId="7" fillId="0" borderId="0" xfId="8" applyNumberFormat="1" applyAlignment="1">
      <alignment horizontal="center"/>
    </xf>
    <xf numFmtId="0" fontId="7" fillId="0" borderId="1" xfId="8" applyBorder="1" applyAlignment="1">
      <alignment horizontal="right"/>
    </xf>
    <xf numFmtId="0" fontId="2" fillId="0" borderId="0" xfId="15" applyAlignment="1">
      <alignment vertical="top" wrapText="1"/>
    </xf>
    <xf numFmtId="0" fontId="28" fillId="0" borderId="0" xfId="0" applyFont="1"/>
    <xf numFmtId="0" fontId="36" fillId="5" borderId="12" xfId="0" applyFont="1" applyFill="1" applyBorder="1"/>
    <xf numFmtId="0" fontId="36" fillId="5" borderId="13" xfId="0" applyFont="1" applyFill="1" applyBorder="1"/>
    <xf numFmtId="0" fontId="36" fillId="5" borderId="13" xfId="0" applyFont="1" applyFill="1" applyBorder="1" applyAlignment="1">
      <alignment horizontal="center" wrapText="1"/>
    </xf>
    <xf numFmtId="0" fontId="36" fillId="5" borderId="14" xfId="0" applyFont="1" applyFill="1" applyBorder="1" applyAlignment="1">
      <alignment horizontal="center" wrapText="1"/>
    </xf>
    <xf numFmtId="0" fontId="37" fillId="0" borderId="15" xfId="0" applyFont="1" applyBorder="1"/>
    <xf numFmtId="0" fontId="37" fillId="0" borderId="3" xfId="0" applyFont="1" applyBorder="1"/>
    <xf numFmtId="3" fontId="37" fillId="0" borderId="3" xfId="0" applyNumberFormat="1" applyFont="1" applyBorder="1"/>
    <xf numFmtId="169" fontId="37" fillId="0" borderId="3" xfId="0" applyNumberFormat="1" applyFont="1" applyBorder="1"/>
    <xf numFmtId="10" fontId="37" fillId="0" borderId="16" xfId="0" applyNumberFormat="1" applyFont="1" applyBorder="1"/>
    <xf numFmtId="0" fontId="37" fillId="0" borderId="17" xfId="0" applyFont="1" applyBorder="1"/>
    <xf numFmtId="0" fontId="37" fillId="0" borderId="0" xfId="0" applyFont="1"/>
    <xf numFmtId="3" fontId="37" fillId="0" borderId="0" xfId="0" applyNumberFormat="1" applyFont="1"/>
    <xf numFmtId="169" fontId="37" fillId="0" borderId="0" xfId="0" applyNumberFormat="1" applyFont="1"/>
    <xf numFmtId="10" fontId="37" fillId="0" borderId="18" xfId="0" applyNumberFormat="1" applyFont="1" applyBorder="1"/>
    <xf numFmtId="0" fontId="37" fillId="0" borderId="19" xfId="0" applyFont="1" applyBorder="1"/>
    <xf numFmtId="0" fontId="37" fillId="0" borderId="2" xfId="0" applyFont="1" applyBorder="1"/>
    <xf numFmtId="3" fontId="37" fillId="0" borderId="2" xfId="0" applyNumberFormat="1" applyFont="1" applyBorder="1"/>
    <xf numFmtId="169" fontId="37" fillId="0" borderId="2" xfId="0" applyNumberFormat="1" applyFont="1" applyBorder="1"/>
    <xf numFmtId="10" fontId="37" fillId="0" borderId="20" xfId="0" applyNumberFormat="1" applyFont="1" applyBorder="1"/>
    <xf numFmtId="10" fontId="37" fillId="0" borderId="0" xfId="0" applyNumberFormat="1" applyFont="1"/>
    <xf numFmtId="0" fontId="37" fillId="0" borderId="0" xfId="0" applyFont="1" applyAlignment="1">
      <alignment horizontal="left" vertical="center"/>
    </xf>
    <xf numFmtId="0" fontId="29" fillId="0" borderId="6" xfId="0" applyFont="1" applyFill="1" applyBorder="1"/>
    <xf numFmtId="0" fontId="18" fillId="0" borderId="7" xfId="0" applyFont="1" applyFill="1" applyBorder="1" applyAlignment="1">
      <alignment horizontal="left" vertical="center" wrapText="1"/>
    </xf>
    <xf numFmtId="168" fontId="35" fillId="0" borderId="7" xfId="0" applyNumberFormat="1" applyFont="1" applyFill="1" applyBorder="1" applyAlignment="1">
      <alignment horizontal="right" vertical="center" wrapText="1"/>
    </xf>
    <xf numFmtId="4" fontId="21" fillId="0" borderId="8" xfId="0" applyNumberFormat="1" applyFont="1" applyFill="1" applyBorder="1" applyAlignment="1">
      <alignment horizontal="right"/>
    </xf>
    <xf numFmtId="49" fontId="35" fillId="0" borderId="9" xfId="0" applyNumberFormat="1" applyFont="1" applyFill="1" applyBorder="1" applyAlignment="1">
      <alignment horizontal="left" vertical="center" wrapText="1"/>
    </xf>
    <xf numFmtId="0" fontId="18" fillId="0" borderId="10" xfId="0" applyFont="1" applyFill="1" applyBorder="1" applyAlignment="1">
      <alignment horizontal="left" wrapText="1"/>
    </xf>
    <xf numFmtId="168" fontId="29" fillId="0" borderId="10" xfId="0" applyNumberFormat="1" applyFont="1" applyFill="1" applyBorder="1" applyAlignment="1">
      <alignment horizontal="right"/>
    </xf>
    <xf numFmtId="4" fontId="21" fillId="0" borderId="11" xfId="0" applyNumberFormat="1" applyFont="1" applyFill="1" applyBorder="1" applyAlignment="1">
      <alignment horizontal="right"/>
    </xf>
    <xf numFmtId="0" fontId="1" fillId="0" borderId="0" xfId="10" applyFont="1"/>
    <xf numFmtId="0" fontId="18" fillId="0" borderId="0" xfId="0" applyFont="1" applyBorder="1"/>
    <xf numFmtId="0" fontId="18" fillId="0" borderId="0" xfId="0" applyFont="1" applyBorder="1" applyAlignment="1">
      <alignment horizontal="left"/>
    </xf>
    <xf numFmtId="4" fontId="18" fillId="0" borderId="0" xfId="11" applyNumberFormat="1" applyFont="1" applyBorder="1" applyAlignment="1">
      <alignment horizontal="right"/>
    </xf>
    <xf numFmtId="167" fontId="18" fillId="0" borderId="0" xfId="0" applyNumberFormat="1" applyFont="1" applyBorder="1" applyAlignment="1">
      <alignment horizontal="center"/>
    </xf>
    <xf numFmtId="4" fontId="22" fillId="0" borderId="0" xfId="0" applyNumberFormat="1" applyFont="1" applyBorder="1"/>
    <xf numFmtId="4" fontId="18" fillId="0" borderId="2" xfId="0" applyNumberFormat="1" applyFont="1" applyBorder="1"/>
    <xf numFmtId="0" fontId="9" fillId="0" borderId="0" xfId="0" applyFont="1"/>
    <xf numFmtId="0" fontId="0" fillId="0" borderId="0" xfId="0" applyFill="1"/>
    <xf numFmtId="0" fontId="6" fillId="0" borderId="0" xfId="8" applyFont="1" applyAlignment="1">
      <alignment horizontal="left" wrapText="1"/>
    </xf>
    <xf numFmtId="0" fontId="28" fillId="4" borderId="4" xfId="0" applyFont="1" applyFill="1" applyBorder="1" applyAlignment="1">
      <alignment horizontal="left"/>
    </xf>
    <xf numFmtId="0" fontId="28" fillId="4" borderId="5" xfId="0" applyFont="1" applyFill="1" applyBorder="1" applyAlignment="1">
      <alignment horizontal="left"/>
    </xf>
    <xf numFmtId="0" fontId="12" fillId="0" borderId="0" xfId="8" applyFont="1" applyAlignment="1">
      <alignment horizontal="left" wrapText="1"/>
    </xf>
    <xf numFmtId="0" fontId="2" fillId="0" borderId="0" xfId="15" applyAlignment="1">
      <alignment horizontal="center" vertical="top" wrapText="1"/>
    </xf>
    <xf numFmtId="166" fontId="22" fillId="0" borderId="0" xfId="0" applyNumberFormat="1" applyFont="1" applyFill="1" applyAlignment="1">
      <alignment horizontal="left"/>
    </xf>
    <xf numFmtId="3" fontId="37" fillId="0" borderId="0" xfId="0" applyNumberFormat="1" applyFont="1" applyAlignment="1">
      <alignment horizontal="right"/>
    </xf>
    <xf numFmtId="0" fontId="30" fillId="6" borderId="1" xfId="0" applyFont="1" applyFill="1" applyBorder="1" applyAlignment="1">
      <alignment wrapText="1"/>
    </xf>
    <xf numFmtId="0" fontId="0" fillId="0" borderId="1" xfId="0" applyBorder="1"/>
    <xf numFmtId="0" fontId="9" fillId="0" borderId="1" xfId="0" applyFont="1" applyBorder="1"/>
    <xf numFmtId="0" fontId="0" fillId="0" borderId="1" xfId="0" applyFill="1" applyBorder="1"/>
    <xf numFmtId="0" fontId="0" fillId="0" borderId="1" xfId="0" applyBorder="1" applyAlignment="1">
      <alignment horizontal="right"/>
    </xf>
  </cellXfs>
  <cellStyles count="16">
    <cellStyle name="Comma" xfId="1" builtinId="3"/>
    <cellStyle name="Comma 2" xfId="2" xr:uid="{00000000-0005-0000-0000-000001000000}"/>
    <cellStyle name="Comma 2 2" xfId="3" xr:uid="{00000000-0005-0000-0000-000002000000}"/>
    <cellStyle name="Comma 2 2 2" xfId="7" xr:uid="{00000000-0005-0000-0000-000003000000}"/>
    <cellStyle name="Currency" xfId="11" builtinId="4"/>
    <cellStyle name="Currency 2" xfId="4" xr:uid="{00000000-0005-0000-0000-000005000000}"/>
    <cellStyle name="Normal" xfId="0" builtinId="0"/>
    <cellStyle name="Normal 2" xfId="5" xr:uid="{00000000-0005-0000-0000-000007000000}"/>
    <cellStyle name="Normal 2 2" xfId="14" xr:uid="{00000000-0005-0000-0000-000008000000}"/>
    <cellStyle name="Normal 3" xfId="6" xr:uid="{00000000-0005-0000-0000-000009000000}"/>
    <cellStyle name="Normal 3 2" xfId="9" xr:uid="{00000000-0005-0000-0000-00000A000000}"/>
    <cellStyle name="Normal 4" xfId="8" xr:uid="{00000000-0005-0000-0000-00000B000000}"/>
    <cellStyle name="Normal 5" xfId="10" xr:uid="{00000000-0005-0000-0000-00000C000000}"/>
    <cellStyle name="Normal 6" xfId="12" xr:uid="{00000000-0005-0000-0000-00000D000000}"/>
    <cellStyle name="Normal 7" xfId="13" xr:uid="{00000000-0005-0000-0000-00000E000000}"/>
    <cellStyle name="Normal 8" xfId="15" xr:uid="{00000000-0005-0000-0000-00000F000000}"/>
  </cellStyles>
  <dxfs count="0"/>
  <tableStyles count="0" defaultTableStyle="TableStyleMedium9" defaultPivotStyle="PivotStyleLight16"/>
  <colors>
    <mruColors>
      <color rgb="FFFFFF99"/>
      <color rgb="FFFF5757"/>
      <color rgb="FFFC4E18"/>
      <color rgb="FFFF74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14</xdr:col>
      <xdr:colOff>27628</xdr:colOff>
      <xdr:row>30</xdr:row>
      <xdr:rowOff>66124</xdr:rowOff>
    </xdr:to>
    <xdr:pic>
      <xdr:nvPicPr>
        <xdr:cNvPr id="2" name="Picture 1">
          <a:extLst>
            <a:ext uri="{FF2B5EF4-FFF2-40B4-BE49-F238E27FC236}">
              <a16:creationId xmlns:a16="http://schemas.microsoft.com/office/drawing/2014/main" id="{F5E58AD3-FF2B-45DC-A150-88B968C91F45}"/>
            </a:ext>
          </a:extLst>
        </xdr:cNvPr>
        <xdr:cNvPicPr>
          <a:picLocks noChangeAspect="1"/>
        </xdr:cNvPicPr>
      </xdr:nvPicPr>
      <xdr:blipFill>
        <a:blip xmlns:r="http://schemas.openxmlformats.org/officeDocument/2006/relationships" r:embed="rId1"/>
        <a:stretch>
          <a:fillRect/>
        </a:stretch>
      </xdr:blipFill>
      <xdr:spPr>
        <a:xfrm>
          <a:off x="1257300" y="1085850"/>
          <a:ext cx="7571428" cy="44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X38"/>
  <sheetViews>
    <sheetView topLeftCell="A4" zoomScale="120" zoomScaleNormal="120" workbookViewId="0">
      <selection activeCell="C4" sqref="C4"/>
    </sheetView>
  </sheetViews>
  <sheetFormatPr defaultColWidth="9.109375" defaultRowHeight="13.2" x14ac:dyDescent="0.25"/>
  <cols>
    <col min="1" max="1" width="186.109375" style="53" customWidth="1"/>
    <col min="2" max="2" width="4.88671875" style="53" customWidth="1"/>
    <col min="3" max="3" width="6" style="53" customWidth="1"/>
    <col min="4" max="16384" width="9.109375" style="53"/>
  </cols>
  <sheetData>
    <row r="2" spans="1:24" s="52" customFormat="1" x14ac:dyDescent="0.25">
      <c r="A2" s="54" t="s">
        <v>103</v>
      </c>
    </row>
    <row r="3" spans="1:24" s="52" customFormat="1" x14ac:dyDescent="0.25"/>
    <row r="4" spans="1:24" ht="409.6" customHeight="1" x14ac:dyDescent="0.25">
      <c r="A4" s="120" t="s">
        <v>102</v>
      </c>
      <c r="B4" s="52"/>
      <c r="C4" s="52"/>
      <c r="D4" s="52"/>
      <c r="E4" s="52"/>
      <c r="F4" s="52"/>
      <c r="G4" s="52"/>
      <c r="H4" s="52"/>
      <c r="I4" s="52"/>
      <c r="J4" s="52"/>
      <c r="K4" s="52"/>
      <c r="L4" s="52"/>
      <c r="M4" s="52"/>
      <c r="N4" s="52"/>
      <c r="O4" s="52"/>
      <c r="P4" s="52"/>
      <c r="Q4" s="52"/>
      <c r="R4" s="52"/>
      <c r="S4" s="52"/>
      <c r="T4" s="52"/>
      <c r="U4" s="52"/>
      <c r="V4" s="52"/>
      <c r="W4" s="52"/>
      <c r="X4" s="52"/>
    </row>
    <row r="5" spans="1:24" ht="38.25" customHeight="1" x14ac:dyDescent="0.3">
      <c r="A5" s="120"/>
      <c r="B5" s="29"/>
    </row>
    <row r="6" spans="1:24" ht="39.75" customHeight="1" x14ac:dyDescent="0.3">
      <c r="A6" s="120"/>
      <c r="B6" s="29"/>
    </row>
    <row r="7" spans="1:24" ht="14.4" x14ac:dyDescent="0.3">
      <c r="B7" s="29"/>
    </row>
    <row r="8" spans="1:24" ht="14.4" x14ac:dyDescent="0.3">
      <c r="A8" s="29"/>
      <c r="C8" s="29"/>
    </row>
    <row r="9" spans="1:24" ht="14.4" x14ac:dyDescent="0.3">
      <c r="C9" s="29"/>
    </row>
    <row r="10" spans="1:24" ht="14.4" x14ac:dyDescent="0.3">
      <c r="A10" s="29"/>
      <c r="C10" s="29"/>
    </row>
    <row r="11" spans="1:24" ht="14.4" x14ac:dyDescent="0.3">
      <c r="C11" s="29"/>
    </row>
    <row r="12" spans="1:24" ht="14.4" x14ac:dyDescent="0.3">
      <c r="A12" s="29"/>
      <c r="C12" s="29"/>
    </row>
    <row r="13" spans="1:24" ht="14.4" x14ac:dyDescent="0.3">
      <c r="C13" s="29"/>
    </row>
    <row r="14" spans="1:24" ht="14.4" x14ac:dyDescent="0.3">
      <c r="A14" s="29"/>
      <c r="C14" s="29"/>
    </row>
    <row r="15" spans="1:24" ht="14.4" x14ac:dyDescent="0.3">
      <c r="C15" s="29"/>
    </row>
    <row r="16" spans="1:24" ht="14.4" x14ac:dyDescent="0.3">
      <c r="A16" s="29"/>
      <c r="B16" s="29"/>
    </row>
    <row r="17" spans="1:3" ht="14.4" x14ac:dyDescent="0.3">
      <c r="C17" s="29"/>
    </row>
    <row r="18" spans="1:3" ht="14.4" x14ac:dyDescent="0.3">
      <c r="A18" s="29"/>
      <c r="C18" s="29"/>
    </row>
    <row r="19" spans="1:3" ht="14.4" x14ac:dyDescent="0.3">
      <c r="C19" s="29"/>
    </row>
    <row r="20" spans="1:3" ht="14.4" x14ac:dyDescent="0.3">
      <c r="A20" s="29"/>
      <c r="B20" s="29"/>
    </row>
    <row r="21" spans="1:3" ht="14.4" x14ac:dyDescent="0.3">
      <c r="B21" s="29"/>
    </row>
    <row r="22" spans="1:3" ht="14.4" x14ac:dyDescent="0.3">
      <c r="B22" s="29"/>
    </row>
    <row r="23" spans="1:3" ht="14.4" x14ac:dyDescent="0.3">
      <c r="B23" s="29"/>
    </row>
    <row r="24" spans="1:3" ht="14.4" x14ac:dyDescent="0.3">
      <c r="B24" s="29"/>
    </row>
    <row r="25" spans="1:3" ht="14.4" x14ac:dyDescent="0.3">
      <c r="B25" s="29"/>
    </row>
    <row r="26" spans="1:3" ht="14.4" x14ac:dyDescent="0.3">
      <c r="B26" s="29"/>
    </row>
    <row r="27" spans="1:3" ht="14.4" x14ac:dyDescent="0.3">
      <c r="B27" s="29"/>
    </row>
    <row r="28" spans="1:3" ht="14.4" x14ac:dyDescent="0.3">
      <c r="B28" s="29"/>
    </row>
    <row r="29" spans="1:3" ht="14.4" x14ac:dyDescent="0.3">
      <c r="B29" s="29"/>
    </row>
    <row r="30" spans="1:3" ht="14.4" x14ac:dyDescent="0.3">
      <c r="A30" s="29"/>
    </row>
    <row r="31" spans="1:3" ht="14.4" x14ac:dyDescent="0.3">
      <c r="A31" s="29"/>
    </row>
    <row r="32" spans="1:3" ht="14.4" x14ac:dyDescent="0.3">
      <c r="A32" s="29"/>
    </row>
    <row r="33" spans="1:2" ht="14.4" x14ac:dyDescent="0.3">
      <c r="A33" s="29"/>
    </row>
    <row r="34" spans="1:2" ht="14.4" x14ac:dyDescent="0.3">
      <c r="A34" s="29"/>
    </row>
    <row r="35" spans="1:2" ht="14.4" x14ac:dyDescent="0.3">
      <c r="A35" s="29"/>
    </row>
    <row r="36" spans="1:2" ht="14.4" x14ac:dyDescent="0.3">
      <c r="A36" s="29"/>
    </row>
    <row r="37" spans="1:2" ht="14.4" x14ac:dyDescent="0.3">
      <c r="B37" s="29"/>
    </row>
    <row r="38" spans="1:2" ht="14.4" x14ac:dyDescent="0.3">
      <c r="B38" s="29"/>
    </row>
  </sheetData>
  <mergeCells count="1">
    <mergeCell ref="A4:A6"/>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
  <sheetViews>
    <sheetView workbookViewId="0">
      <selection activeCell="H32" sqref="H32"/>
    </sheetView>
  </sheetViews>
  <sheetFormatPr defaultColWidth="9.109375" defaultRowHeight="14.4" x14ac:dyDescent="0.3"/>
  <cols>
    <col min="1" max="16384" width="9.109375" style="55"/>
  </cols>
  <sheetData>
    <row r="4" spans="3:3" x14ac:dyDescent="0.3">
      <c r="C4" s="111" t="s">
        <v>128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election activeCell="A2" sqref="A2"/>
    </sheetView>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M55"/>
  <sheetViews>
    <sheetView tabSelected="1" zoomScaleNormal="100" workbookViewId="0">
      <pane xSplit="2" ySplit="4" topLeftCell="C5" activePane="bottomRight" state="frozenSplit"/>
      <selection activeCell="F26" sqref="F26"/>
      <selection pane="topRight" activeCell="F26" sqref="F26"/>
      <selection pane="bottomLeft" activeCell="F26" sqref="F26"/>
      <selection pane="bottomRight" activeCell="D20" sqref="D20"/>
    </sheetView>
  </sheetViews>
  <sheetFormatPr defaultColWidth="9.109375" defaultRowHeight="13.2" x14ac:dyDescent="0.25"/>
  <cols>
    <col min="1" max="1" width="13.5546875" style="3" customWidth="1"/>
    <col min="2" max="2" width="46" style="4" bestFit="1" customWidth="1"/>
    <col min="3" max="3" width="18" style="4" bestFit="1" customWidth="1"/>
    <col min="4" max="4" width="22.109375" style="4" bestFit="1" customWidth="1"/>
    <col min="5" max="5" width="23" style="5" bestFit="1" customWidth="1"/>
    <col min="6" max="6" width="20.109375" style="5" customWidth="1"/>
    <col min="7" max="7" width="21.44140625" style="5" bestFit="1" customWidth="1"/>
    <col min="8" max="8" width="17.6640625" style="2" customWidth="1"/>
    <col min="9" max="9" width="18" style="57" customWidth="1"/>
    <col min="10" max="16384" width="9.109375" style="3"/>
  </cols>
  <sheetData>
    <row r="1" spans="1:9" s="13" customFormat="1" ht="17.399999999999999" x14ac:dyDescent="0.3">
      <c r="A1" s="10" t="s">
        <v>117</v>
      </c>
      <c r="B1" s="10"/>
      <c r="C1" s="10"/>
      <c r="D1" s="10"/>
      <c r="E1" s="70"/>
      <c r="F1" s="11"/>
      <c r="G1" s="11"/>
      <c r="H1" s="12"/>
      <c r="I1" s="56"/>
    </row>
    <row r="2" spans="1:9" ht="22.2" x14ac:dyDescent="0.35">
      <c r="B2" s="20" t="s">
        <v>136</v>
      </c>
      <c r="C2" s="125">
        <v>89305147</v>
      </c>
      <c r="D2" s="18"/>
      <c r="E2" s="1"/>
      <c r="F2" s="1"/>
      <c r="G2" s="1"/>
      <c r="H2" s="3"/>
      <c r="I2" s="3"/>
    </row>
    <row r="3" spans="1:9" x14ac:dyDescent="0.25">
      <c r="D3" s="61"/>
      <c r="E3" s="59"/>
      <c r="F3" s="60"/>
    </row>
    <row r="4" spans="1:9" s="7" customFormat="1" ht="27.6" x14ac:dyDescent="0.25">
      <c r="A4" s="14" t="s">
        <v>1</v>
      </c>
      <c r="B4" s="14" t="s">
        <v>2</v>
      </c>
      <c r="C4" s="14" t="s">
        <v>98</v>
      </c>
      <c r="D4" s="15" t="s">
        <v>100</v>
      </c>
      <c r="E4" s="15" t="s">
        <v>118</v>
      </c>
      <c r="F4" s="15" t="s">
        <v>119</v>
      </c>
      <c r="G4" s="15" t="s">
        <v>95</v>
      </c>
      <c r="H4" s="16" t="s">
        <v>105</v>
      </c>
      <c r="I4" s="15" t="s">
        <v>120</v>
      </c>
    </row>
    <row r="5" spans="1:9" s="6" customFormat="1" ht="13.8" x14ac:dyDescent="0.25">
      <c r="A5" s="6">
        <v>3537</v>
      </c>
      <c r="B5" s="6" t="s">
        <v>4</v>
      </c>
      <c r="C5" s="23" t="str">
        <f t="shared" ref="C5:C49" si="0">VLOOKUP(A5,optin,2,FALSE)</f>
        <v>Opt-in</v>
      </c>
      <c r="D5" s="62">
        <f t="shared" ref="D5:D44" si="1">IF(IFERROR(SEARCH("In",$C5),0),VLOOKUP(A5,Need2018,14,FALSE),0)</f>
        <v>6792340</v>
      </c>
      <c r="E5" s="62">
        <f t="shared" ref="E5:E44" si="2">IF(IFERROR(SEARCH("In",$C5),0),VLOOKUP(A5,need2019,15,FALSE),0)</f>
        <v>5377026</v>
      </c>
      <c r="F5" s="62">
        <f t="shared" ref="F5:F44" si="3">IF(IFERROR(SEARCH("In",$C5),0),VLOOKUP(A5,need2020,15,FALSE),0)</f>
        <v>7246137</v>
      </c>
      <c r="G5" s="62">
        <f>SUM($D5:$F5)/3</f>
        <v>6471834.333333333</v>
      </c>
      <c r="H5" s="24">
        <f t="shared" ref="H5:H45" si="4">(G5/$G$50)</f>
        <v>3.318962760885142E-2</v>
      </c>
      <c r="I5" s="71">
        <f>ROUNDDOWN(H5*$C$2, 0)</f>
        <v>2964004</v>
      </c>
    </row>
    <row r="6" spans="1:9" s="6" customFormat="1" ht="13.8" x14ac:dyDescent="0.25">
      <c r="A6" s="6">
        <v>3543</v>
      </c>
      <c r="B6" s="6" t="s">
        <v>6</v>
      </c>
      <c r="C6" s="23" t="str">
        <f t="shared" si="0"/>
        <v>Opt-in</v>
      </c>
      <c r="D6" s="62">
        <f t="shared" si="1"/>
        <v>2497614</v>
      </c>
      <c r="E6" s="62">
        <f t="shared" si="2"/>
        <v>3068633</v>
      </c>
      <c r="F6" s="62">
        <f t="shared" si="3"/>
        <v>3306693</v>
      </c>
      <c r="G6" s="62">
        <f t="shared" ref="G6:G49" si="5">SUM($D6:$F6)/3</f>
        <v>2957646.6666666665</v>
      </c>
      <c r="H6" s="24">
        <f t="shared" si="4"/>
        <v>1.5167754056934921E-2</v>
      </c>
      <c r="I6" s="71">
        <f t="shared" ref="I6:I44" si="6">ROUNDDOWN(H6*$C$2, 0)</f>
        <v>1354558</v>
      </c>
    </row>
    <row r="7" spans="1:9" s="6" customFormat="1" ht="13.8" x14ac:dyDescent="0.25">
      <c r="A7" s="6">
        <v>3545</v>
      </c>
      <c r="B7" s="6" t="s">
        <v>8</v>
      </c>
      <c r="C7" s="23" t="str">
        <f t="shared" si="0"/>
        <v>Opt-in</v>
      </c>
      <c r="D7" s="62">
        <f t="shared" si="1"/>
        <v>21264224</v>
      </c>
      <c r="E7" s="62">
        <f t="shared" si="2"/>
        <v>23768904</v>
      </c>
      <c r="F7" s="62">
        <f t="shared" si="3"/>
        <v>23908052</v>
      </c>
      <c r="G7" s="62">
        <f t="shared" si="5"/>
        <v>22980393.333333332</v>
      </c>
      <c r="H7" s="24">
        <f t="shared" si="4"/>
        <v>0.11785077580090483</v>
      </c>
      <c r="I7" s="71">
        <f t="shared" si="6"/>
        <v>10524680</v>
      </c>
    </row>
    <row r="8" spans="1:9" s="6" customFormat="1" ht="13.8" x14ac:dyDescent="0.25">
      <c r="A8" s="6">
        <v>15170</v>
      </c>
      <c r="B8" s="6" t="s">
        <v>115</v>
      </c>
      <c r="C8" s="23" t="s">
        <v>137</v>
      </c>
      <c r="D8" s="62">
        <f t="shared" si="1"/>
        <v>0</v>
      </c>
      <c r="E8" s="62">
        <f t="shared" si="2"/>
        <v>0</v>
      </c>
      <c r="F8" s="62">
        <f t="shared" si="3"/>
        <v>0</v>
      </c>
      <c r="G8" s="62">
        <f t="shared" si="5"/>
        <v>0</v>
      </c>
      <c r="H8" s="24">
        <f t="shared" si="4"/>
        <v>0</v>
      </c>
      <c r="I8" s="71">
        <f t="shared" ref="I8" si="7">ROUNDDOWN(H8*$C$2, 0)</f>
        <v>0</v>
      </c>
    </row>
    <row r="9" spans="1:9" s="6" customFormat="1" ht="13.8" x14ac:dyDescent="0.25">
      <c r="A9" s="6">
        <v>3557</v>
      </c>
      <c r="B9" s="6" t="s">
        <v>10</v>
      </c>
      <c r="C9" s="23" t="str">
        <f t="shared" si="0"/>
        <v>Opt-in</v>
      </c>
      <c r="D9" s="62">
        <f t="shared" si="1"/>
        <v>3272632</v>
      </c>
      <c r="E9" s="62">
        <f t="shared" si="2"/>
        <v>3343194</v>
      </c>
      <c r="F9" s="62">
        <f t="shared" si="3"/>
        <v>5323506</v>
      </c>
      <c r="G9" s="62">
        <f t="shared" si="5"/>
        <v>3979777.3333333335</v>
      </c>
      <c r="H9" s="24">
        <f t="shared" si="4"/>
        <v>2.0409565643416155E-2</v>
      </c>
      <c r="I9" s="71">
        <f t="shared" si="6"/>
        <v>1822679</v>
      </c>
    </row>
    <row r="10" spans="1:9" s="72" customFormat="1" ht="13.8" x14ac:dyDescent="0.25">
      <c r="A10" s="72">
        <v>356000</v>
      </c>
      <c r="B10" s="72" t="s">
        <v>12</v>
      </c>
      <c r="C10" s="23" t="str">
        <f t="shared" si="0"/>
        <v>Opt-in</v>
      </c>
      <c r="D10" s="62">
        <f t="shared" si="1"/>
        <v>5249851</v>
      </c>
      <c r="E10" s="62">
        <f t="shared" si="2"/>
        <v>5221311</v>
      </c>
      <c r="F10" s="62">
        <f t="shared" si="3"/>
        <v>5260368</v>
      </c>
      <c r="G10" s="73">
        <f t="shared" si="5"/>
        <v>5243843.333333333</v>
      </c>
      <c r="H10" s="74">
        <f t="shared" si="4"/>
        <v>2.6892098670710431E-2</v>
      </c>
      <c r="I10" s="75">
        <f t="shared" si="6"/>
        <v>2401602</v>
      </c>
    </row>
    <row r="11" spans="1:9" s="6" customFormat="1" ht="13.8" x14ac:dyDescent="0.25">
      <c r="A11" s="6">
        <v>3564</v>
      </c>
      <c r="B11" s="6" t="s">
        <v>14</v>
      </c>
      <c r="C11" s="23" t="str">
        <f t="shared" si="0"/>
        <v>Opt-in</v>
      </c>
      <c r="D11" s="62">
        <f t="shared" si="1"/>
        <v>3367939</v>
      </c>
      <c r="E11" s="62">
        <f t="shared" si="2"/>
        <v>3805599</v>
      </c>
      <c r="F11" s="62">
        <f t="shared" si="3"/>
        <v>3690797</v>
      </c>
      <c r="G11" s="62">
        <f t="shared" si="5"/>
        <v>3621445</v>
      </c>
      <c r="H11" s="24">
        <f t="shared" si="4"/>
        <v>1.8571923316527562E-2</v>
      </c>
      <c r="I11" s="71">
        <f t="shared" si="6"/>
        <v>1658568</v>
      </c>
    </row>
    <row r="12" spans="1:9" s="6" customFormat="1" ht="13.8" x14ac:dyDescent="0.25">
      <c r="A12" s="6">
        <v>3571</v>
      </c>
      <c r="B12" s="6" t="s">
        <v>16</v>
      </c>
      <c r="C12" s="23" t="str">
        <f t="shared" si="0"/>
        <v>Opt-in</v>
      </c>
      <c r="D12" s="62">
        <f t="shared" si="1"/>
        <v>4224060</v>
      </c>
      <c r="E12" s="62">
        <f t="shared" si="2"/>
        <v>4313895</v>
      </c>
      <c r="F12" s="62">
        <f t="shared" si="3"/>
        <v>5704577</v>
      </c>
      <c r="G12" s="62">
        <f t="shared" si="5"/>
        <v>4747510.666666667</v>
      </c>
      <c r="H12" s="24">
        <f t="shared" si="4"/>
        <v>2.4346746684190974E-2</v>
      </c>
      <c r="I12" s="71">
        <f t="shared" si="6"/>
        <v>2174289</v>
      </c>
    </row>
    <row r="13" spans="1:9" s="6" customFormat="1" ht="13.8" x14ac:dyDescent="0.25">
      <c r="A13" s="6">
        <v>357600</v>
      </c>
      <c r="B13" s="6" t="s">
        <v>18</v>
      </c>
      <c r="C13" s="23" t="str">
        <f t="shared" si="0"/>
        <v>Opt-in</v>
      </c>
      <c r="D13" s="62">
        <f t="shared" si="1"/>
        <v>5555079</v>
      </c>
      <c r="E13" s="62">
        <f t="shared" si="2"/>
        <v>6319617</v>
      </c>
      <c r="F13" s="62">
        <f t="shared" si="3"/>
        <v>8206544</v>
      </c>
      <c r="G13" s="62">
        <f t="shared" si="5"/>
        <v>6693746.666666667</v>
      </c>
      <c r="H13" s="24">
        <f t="shared" si="4"/>
        <v>3.4327664728746481E-2</v>
      </c>
      <c r="I13" s="71">
        <f t="shared" si="6"/>
        <v>3065637</v>
      </c>
    </row>
    <row r="14" spans="1:9" s="6" customFormat="1" ht="13.8" x14ac:dyDescent="0.25">
      <c r="A14" s="6">
        <v>357500</v>
      </c>
      <c r="B14" s="6" t="s">
        <v>20</v>
      </c>
      <c r="C14" s="23" t="str">
        <f t="shared" si="0"/>
        <v>Opt-in</v>
      </c>
      <c r="D14" s="62">
        <f t="shared" si="1"/>
        <v>1756193</v>
      </c>
      <c r="E14" s="62">
        <f t="shared" si="2"/>
        <v>2714956</v>
      </c>
      <c r="F14" s="62">
        <f t="shared" si="3"/>
        <v>2435168</v>
      </c>
      <c r="G14" s="62">
        <f t="shared" si="5"/>
        <v>2302105.6666666665</v>
      </c>
      <c r="H14" s="24">
        <f t="shared" si="4"/>
        <v>1.1805931032468225E-2</v>
      </c>
      <c r="I14" s="71">
        <f t="shared" si="6"/>
        <v>1054330</v>
      </c>
    </row>
    <row r="15" spans="1:9" s="6" customFormat="1" ht="13.8" x14ac:dyDescent="0.25">
      <c r="A15" s="6">
        <v>3577</v>
      </c>
      <c r="B15" s="6" t="s">
        <v>77</v>
      </c>
      <c r="C15" s="23" t="str">
        <f t="shared" si="0"/>
        <v>Opt-in</v>
      </c>
      <c r="D15" s="62">
        <f t="shared" si="1"/>
        <v>1302357</v>
      </c>
      <c r="E15" s="62">
        <f t="shared" si="2"/>
        <v>1677933</v>
      </c>
      <c r="F15" s="62">
        <f t="shared" si="3"/>
        <v>2178420</v>
      </c>
      <c r="G15" s="62">
        <f t="shared" si="5"/>
        <v>1719570</v>
      </c>
      <c r="H15" s="24">
        <f t="shared" si="4"/>
        <v>8.8185026080476979E-3</v>
      </c>
      <c r="I15" s="71">
        <f t="shared" si="6"/>
        <v>787537</v>
      </c>
    </row>
    <row r="16" spans="1:9" s="6" customFormat="1" ht="13.8" x14ac:dyDescent="0.25">
      <c r="A16" s="6">
        <v>3579</v>
      </c>
      <c r="B16" s="6" t="s">
        <v>23</v>
      </c>
      <c r="C16" s="23" t="str">
        <f t="shared" si="0"/>
        <v>Opt-in</v>
      </c>
      <c r="D16" s="62">
        <f t="shared" si="1"/>
        <v>814864</v>
      </c>
      <c r="E16" s="62">
        <f t="shared" si="2"/>
        <v>978285</v>
      </c>
      <c r="F16" s="62">
        <f t="shared" si="3"/>
        <v>826714</v>
      </c>
      <c r="G16" s="62">
        <f t="shared" si="5"/>
        <v>873287.66666666663</v>
      </c>
      <c r="H16" s="24">
        <f t="shared" si="4"/>
        <v>4.4784972790150382E-3</v>
      </c>
      <c r="I16" s="71">
        <f t="shared" si="6"/>
        <v>399952</v>
      </c>
    </row>
    <row r="17" spans="1:13" s="6" customFormat="1" ht="13.8" x14ac:dyDescent="0.25">
      <c r="A17" s="6">
        <v>363700</v>
      </c>
      <c r="B17" s="6" t="s">
        <v>25</v>
      </c>
      <c r="C17" s="23" t="str">
        <f t="shared" si="0"/>
        <v>Opt-in</v>
      </c>
      <c r="D17" s="62">
        <f t="shared" si="1"/>
        <v>1850764</v>
      </c>
      <c r="E17" s="62">
        <f t="shared" si="2"/>
        <v>2789529</v>
      </c>
      <c r="F17" s="62">
        <f t="shared" si="3"/>
        <v>2412000</v>
      </c>
      <c r="G17" s="62">
        <f t="shared" si="5"/>
        <v>2350764.3333333335</v>
      </c>
      <c r="H17" s="24">
        <f t="shared" si="4"/>
        <v>1.2055468171929908E-2</v>
      </c>
      <c r="I17" s="71">
        <f t="shared" si="6"/>
        <v>1076615</v>
      </c>
    </row>
    <row r="18" spans="1:13" s="6" customFormat="1" ht="13.8" x14ac:dyDescent="0.25">
      <c r="A18" s="6">
        <v>3584</v>
      </c>
      <c r="B18" s="6" t="s">
        <v>27</v>
      </c>
      <c r="C18" s="23" t="str">
        <f t="shared" si="0"/>
        <v>Opt-in</v>
      </c>
      <c r="D18" s="62">
        <f t="shared" si="1"/>
        <v>4757801</v>
      </c>
      <c r="E18" s="62">
        <f t="shared" si="2"/>
        <v>1486888</v>
      </c>
      <c r="F18" s="62">
        <f t="shared" si="3"/>
        <v>1814355</v>
      </c>
      <c r="G18" s="62">
        <f t="shared" si="5"/>
        <v>2686348</v>
      </c>
      <c r="H18" s="24">
        <f t="shared" si="4"/>
        <v>1.3776448091164488E-2</v>
      </c>
      <c r="I18" s="71">
        <f t="shared" si="6"/>
        <v>1230307</v>
      </c>
    </row>
    <row r="19" spans="1:13" s="6" customFormat="1" ht="13.8" x14ac:dyDescent="0.25">
      <c r="A19" s="6">
        <v>358600</v>
      </c>
      <c r="B19" s="6" t="s">
        <v>29</v>
      </c>
      <c r="C19" s="23" t="str">
        <f t="shared" si="0"/>
        <v>Opt-in</v>
      </c>
      <c r="D19" s="62">
        <f t="shared" si="1"/>
        <v>3235005</v>
      </c>
      <c r="E19" s="62">
        <f t="shared" si="2"/>
        <v>3320937</v>
      </c>
      <c r="F19" s="62">
        <f t="shared" si="3"/>
        <v>2759602</v>
      </c>
      <c r="G19" s="62">
        <f t="shared" si="5"/>
        <v>3105181.3333333335</v>
      </c>
      <c r="H19" s="24">
        <f t="shared" si="4"/>
        <v>1.5924358814390242E-2</v>
      </c>
      <c r="I19" s="71">
        <f t="shared" si="6"/>
        <v>1422127</v>
      </c>
    </row>
    <row r="20" spans="1:13" s="6" customFormat="1" ht="13.8" x14ac:dyDescent="0.25">
      <c r="A20" s="6">
        <v>359100</v>
      </c>
      <c r="B20" s="6" t="s">
        <v>31</v>
      </c>
      <c r="C20" s="23" t="str">
        <f t="shared" si="0"/>
        <v>Opt-in</v>
      </c>
      <c r="D20" s="62">
        <f t="shared" si="1"/>
        <v>2946236.87</v>
      </c>
      <c r="E20" s="62">
        <f t="shared" si="2"/>
        <v>3319097.5</v>
      </c>
      <c r="F20" s="62">
        <f t="shared" si="3"/>
        <v>3692389.26</v>
      </c>
      <c r="G20" s="62">
        <f t="shared" si="5"/>
        <v>3319241.2099999995</v>
      </c>
      <c r="H20" s="24">
        <f t="shared" si="4"/>
        <v>1.7022126035651002E-2</v>
      </c>
      <c r="I20" s="71">
        <f t="shared" si="6"/>
        <v>1520163</v>
      </c>
    </row>
    <row r="21" spans="1:13" s="6" customFormat="1" ht="13.8" x14ac:dyDescent="0.25">
      <c r="A21" s="66">
        <v>3598</v>
      </c>
      <c r="B21" s="6" t="s">
        <v>78</v>
      </c>
      <c r="C21" s="23" t="str">
        <f t="shared" si="0"/>
        <v>Opt-in</v>
      </c>
      <c r="D21" s="62">
        <f t="shared" si="1"/>
        <v>5941113.2800000012</v>
      </c>
      <c r="E21" s="62">
        <f t="shared" si="2"/>
        <v>5863782.8499999996</v>
      </c>
      <c r="F21" s="62">
        <f t="shared" si="3"/>
        <v>1409192.93</v>
      </c>
      <c r="G21" s="62">
        <f t="shared" si="5"/>
        <v>4404696.3533333335</v>
      </c>
      <c r="H21" s="24">
        <f t="shared" si="4"/>
        <v>2.2588685706035921E-2</v>
      </c>
      <c r="I21" s="71">
        <f t="shared" si="6"/>
        <v>2017285</v>
      </c>
    </row>
    <row r="22" spans="1:13" s="6" customFormat="1" ht="13.8" x14ac:dyDescent="0.25">
      <c r="A22" s="6">
        <v>2305300</v>
      </c>
      <c r="B22" s="6" t="s">
        <v>86</v>
      </c>
      <c r="C22" s="23" t="str">
        <f t="shared" si="0"/>
        <v>Opt-in</v>
      </c>
      <c r="D22" s="62">
        <f t="shared" si="1"/>
        <v>3395040</v>
      </c>
      <c r="E22" s="62">
        <f t="shared" si="2"/>
        <v>5278807</v>
      </c>
      <c r="F22" s="62">
        <f t="shared" si="3"/>
        <v>4710094</v>
      </c>
      <c r="G22" s="62">
        <f t="shared" si="5"/>
        <v>4461313.666666667</v>
      </c>
      <c r="H22" s="24">
        <f t="shared" si="4"/>
        <v>2.2879037320271255E-2</v>
      </c>
      <c r="I22" s="71">
        <f t="shared" si="6"/>
        <v>2043215</v>
      </c>
    </row>
    <row r="23" spans="1:13" s="6" customFormat="1" ht="13.8" x14ac:dyDescent="0.25">
      <c r="A23" s="66">
        <v>3602</v>
      </c>
      <c r="B23" s="6" t="s">
        <v>34</v>
      </c>
      <c r="C23" s="23" t="str">
        <f t="shared" si="0"/>
        <v>Opt-in</v>
      </c>
      <c r="D23" s="62">
        <f t="shared" si="1"/>
        <v>1107789</v>
      </c>
      <c r="E23" s="62">
        <f t="shared" si="2"/>
        <v>1096850</v>
      </c>
      <c r="F23" s="62">
        <f t="shared" si="3"/>
        <v>1201683</v>
      </c>
      <c r="G23" s="62">
        <f t="shared" si="5"/>
        <v>1135440.6666666667</v>
      </c>
      <c r="H23" s="24">
        <f t="shared" si="4"/>
        <v>5.8229013534101069E-3</v>
      </c>
      <c r="I23" s="71">
        <f t="shared" si="6"/>
        <v>520015</v>
      </c>
      <c r="J23" s="19"/>
      <c r="K23" s="19"/>
      <c r="L23" s="19"/>
      <c r="M23" s="19"/>
    </row>
    <row r="24" spans="1:13" s="6" customFormat="1" ht="13.8" x14ac:dyDescent="0.25">
      <c r="A24" s="6">
        <v>360400</v>
      </c>
      <c r="B24" s="6" t="s">
        <v>36</v>
      </c>
      <c r="C24" s="23" t="str">
        <f t="shared" si="0"/>
        <v>Opt-in</v>
      </c>
      <c r="D24" s="62">
        <f t="shared" si="1"/>
        <v>3967618</v>
      </c>
      <c r="E24" s="62">
        <f t="shared" si="2"/>
        <v>6610446</v>
      </c>
      <c r="F24" s="62">
        <f t="shared" si="3"/>
        <v>8325208</v>
      </c>
      <c r="G24" s="62">
        <f t="shared" si="5"/>
        <v>6301090.666666667</v>
      </c>
      <c r="H24" s="24">
        <f t="shared" si="4"/>
        <v>3.2313999707801959E-2</v>
      </c>
      <c r="I24" s="71">
        <f t="shared" si="6"/>
        <v>2885806</v>
      </c>
    </row>
    <row r="25" spans="1:13" s="6" customFormat="1" ht="13.8" x14ac:dyDescent="0.25">
      <c r="A25" s="6">
        <v>3610</v>
      </c>
      <c r="B25" s="6" t="s">
        <v>38</v>
      </c>
      <c r="C25" s="23" t="str">
        <f t="shared" si="0"/>
        <v>Opt-in</v>
      </c>
      <c r="D25" s="62">
        <f t="shared" si="1"/>
        <v>2746935</v>
      </c>
      <c r="E25" s="62">
        <f t="shared" si="2"/>
        <v>2194897</v>
      </c>
      <c r="F25" s="62">
        <f t="shared" si="3"/>
        <v>2149737</v>
      </c>
      <c r="G25" s="62">
        <f t="shared" si="5"/>
        <v>2363856.3333333335</v>
      </c>
      <c r="H25" s="24">
        <f t="shared" si="4"/>
        <v>1.2122608117465454E-2</v>
      </c>
      <c r="I25" s="71">
        <f t="shared" si="6"/>
        <v>1082611</v>
      </c>
    </row>
    <row r="26" spans="1:13" s="6" customFormat="1" ht="13.8" x14ac:dyDescent="0.25">
      <c r="A26" s="6">
        <v>4977</v>
      </c>
      <c r="B26" s="6" t="s">
        <v>41</v>
      </c>
      <c r="C26" s="23" t="str">
        <f t="shared" si="0"/>
        <v>Opt-in</v>
      </c>
      <c r="D26" s="62">
        <f t="shared" si="1"/>
        <v>2111944</v>
      </c>
      <c r="E26" s="62">
        <f t="shared" si="2"/>
        <v>2516272</v>
      </c>
      <c r="F26" s="62">
        <f t="shared" si="3"/>
        <v>2664444</v>
      </c>
      <c r="G26" s="62">
        <f t="shared" si="5"/>
        <v>2430886.6666666665</v>
      </c>
      <c r="H26" s="24">
        <f t="shared" si="4"/>
        <v>1.2466361014595728E-2</v>
      </c>
      <c r="I26" s="71">
        <f t="shared" si="6"/>
        <v>1113310</v>
      </c>
    </row>
    <row r="27" spans="1:13" s="6" customFormat="1" ht="13.8" x14ac:dyDescent="0.25">
      <c r="A27" s="6">
        <v>3613</v>
      </c>
      <c r="B27" s="6" t="s">
        <v>79</v>
      </c>
      <c r="C27" s="23" t="str">
        <f t="shared" si="0"/>
        <v>Opt-in</v>
      </c>
      <c r="D27" s="62">
        <f t="shared" si="1"/>
        <v>11149983</v>
      </c>
      <c r="E27" s="62">
        <f t="shared" si="2"/>
        <v>10068612</v>
      </c>
      <c r="F27" s="62">
        <f t="shared" si="3"/>
        <v>7884091</v>
      </c>
      <c r="G27" s="62">
        <f t="shared" si="5"/>
        <v>9700895.333333334</v>
      </c>
      <c r="H27" s="24">
        <f t="shared" si="4"/>
        <v>4.9749280807060925E-2</v>
      </c>
      <c r="I27" s="71">
        <f t="shared" si="6"/>
        <v>4442866</v>
      </c>
    </row>
    <row r="28" spans="1:13" s="6" customFormat="1" ht="13.8" x14ac:dyDescent="0.25">
      <c r="A28" s="6">
        <v>3620</v>
      </c>
      <c r="B28" s="6" t="s">
        <v>80</v>
      </c>
      <c r="C28" s="23" t="str">
        <f t="shared" si="0"/>
        <v>Opt-in</v>
      </c>
      <c r="D28" s="62">
        <f t="shared" si="1"/>
        <v>2470968</v>
      </c>
      <c r="E28" s="62">
        <f t="shared" si="2"/>
        <v>2923047</v>
      </c>
      <c r="F28" s="62">
        <f t="shared" si="3"/>
        <v>2752645</v>
      </c>
      <c r="G28" s="62">
        <f t="shared" si="5"/>
        <v>2715553.3333333335</v>
      </c>
      <c r="H28" s="24">
        <f t="shared" si="4"/>
        <v>1.3926222341802092E-2</v>
      </c>
      <c r="I28" s="71">
        <f t="shared" si="6"/>
        <v>1243683</v>
      </c>
    </row>
    <row r="29" spans="1:13" s="6" customFormat="1" ht="13.8" x14ac:dyDescent="0.25">
      <c r="A29" s="6">
        <v>3616</v>
      </c>
      <c r="B29" s="6" t="s">
        <v>81</v>
      </c>
      <c r="C29" s="23" t="str">
        <f t="shared" si="0"/>
        <v>Opt-in</v>
      </c>
      <c r="D29" s="62">
        <f t="shared" si="1"/>
        <v>2632819</v>
      </c>
      <c r="E29" s="62">
        <f t="shared" si="2"/>
        <v>1991167</v>
      </c>
      <c r="F29" s="62">
        <f t="shared" si="3"/>
        <v>2102133</v>
      </c>
      <c r="G29" s="62">
        <f t="shared" si="5"/>
        <v>2242039.6666666665</v>
      </c>
      <c r="H29" s="24">
        <f t="shared" si="4"/>
        <v>1.1497893454669708E-2</v>
      </c>
      <c r="I29" s="71">
        <f t="shared" si="6"/>
        <v>1026821</v>
      </c>
    </row>
    <row r="30" spans="1:13" s="6" customFormat="1" ht="13.8" x14ac:dyDescent="0.25">
      <c r="A30" s="6">
        <v>361800</v>
      </c>
      <c r="B30" s="6" t="s">
        <v>82</v>
      </c>
      <c r="C30" s="23" t="str">
        <f t="shared" si="0"/>
        <v>Opt-in</v>
      </c>
      <c r="D30" s="62">
        <f t="shared" si="1"/>
        <v>147364.63</v>
      </c>
      <c r="E30" s="62">
        <f t="shared" si="2"/>
        <v>157637</v>
      </c>
      <c r="F30" s="62">
        <f t="shared" si="3"/>
        <v>278386</v>
      </c>
      <c r="G30" s="62">
        <f t="shared" si="5"/>
        <v>194462.54333333333</v>
      </c>
      <c r="H30" s="24">
        <f t="shared" si="4"/>
        <v>9.9726585457561405E-4</v>
      </c>
      <c r="I30" s="71">
        <f t="shared" si="6"/>
        <v>89060</v>
      </c>
    </row>
    <row r="31" spans="1:13" s="6" customFormat="1" ht="13.8" x14ac:dyDescent="0.25">
      <c r="A31" s="6">
        <v>3620</v>
      </c>
      <c r="B31" s="6" t="s">
        <v>46</v>
      </c>
      <c r="C31" s="23" t="str">
        <f t="shared" si="0"/>
        <v>Opt-in</v>
      </c>
      <c r="D31" s="62">
        <f t="shared" si="1"/>
        <v>2470968</v>
      </c>
      <c r="E31" s="62">
        <f t="shared" si="2"/>
        <v>2923047</v>
      </c>
      <c r="F31" s="62">
        <f t="shared" si="3"/>
        <v>2752645</v>
      </c>
      <c r="G31" s="62">
        <f t="shared" si="5"/>
        <v>2715553.3333333335</v>
      </c>
      <c r="H31" s="24">
        <f t="shared" si="4"/>
        <v>1.3926222341802092E-2</v>
      </c>
      <c r="I31" s="71">
        <f t="shared" si="6"/>
        <v>1243683</v>
      </c>
    </row>
    <row r="32" spans="1:13" s="6" customFormat="1" ht="13.8" x14ac:dyDescent="0.25">
      <c r="A32" s="6">
        <v>3621</v>
      </c>
      <c r="B32" s="6" t="s">
        <v>48</v>
      </c>
      <c r="C32" s="23" t="str">
        <f t="shared" si="0"/>
        <v>Opt-in</v>
      </c>
      <c r="D32" s="62">
        <f t="shared" si="1"/>
        <v>8542258</v>
      </c>
      <c r="E32" s="62">
        <f t="shared" si="2"/>
        <v>7811956</v>
      </c>
      <c r="F32" s="62">
        <f t="shared" si="3"/>
        <v>8105501</v>
      </c>
      <c r="G32" s="62">
        <f t="shared" si="5"/>
        <v>8153238.333333333</v>
      </c>
      <c r="H32" s="24">
        <f t="shared" si="4"/>
        <v>4.1812402813804883E-2</v>
      </c>
      <c r="I32" s="71">
        <f t="shared" si="6"/>
        <v>3734062</v>
      </c>
    </row>
    <row r="33" spans="1:9" s="6" customFormat="1" ht="13.8" x14ac:dyDescent="0.25">
      <c r="A33" s="6">
        <v>3623</v>
      </c>
      <c r="B33" s="6" t="s">
        <v>97</v>
      </c>
      <c r="C33" s="23" t="str">
        <f t="shared" si="0"/>
        <v>Opt-in</v>
      </c>
      <c r="D33" s="62">
        <f t="shared" si="1"/>
        <v>8466386</v>
      </c>
      <c r="E33" s="62">
        <f t="shared" si="2"/>
        <v>8736318</v>
      </c>
      <c r="F33" s="62">
        <f t="shared" si="3"/>
        <v>8852493</v>
      </c>
      <c r="G33" s="62">
        <f t="shared" si="5"/>
        <v>8685065.666666666</v>
      </c>
      <c r="H33" s="24">
        <f t="shared" si="4"/>
        <v>4.4539782755319945E-2</v>
      </c>
      <c r="I33" s="71">
        <f t="shared" si="6"/>
        <v>3977631</v>
      </c>
    </row>
    <row r="34" spans="1:9" s="6" customFormat="1" ht="13.8" x14ac:dyDescent="0.25">
      <c r="A34" s="6">
        <v>363500</v>
      </c>
      <c r="B34" s="6" t="s">
        <v>51</v>
      </c>
      <c r="C34" s="23" t="str">
        <f t="shared" si="0"/>
        <v>Opt-in</v>
      </c>
      <c r="D34" s="62">
        <f t="shared" si="1"/>
        <v>353220</v>
      </c>
      <c r="E34" s="62">
        <f t="shared" si="2"/>
        <v>349856</v>
      </c>
      <c r="F34" s="62">
        <f t="shared" si="3"/>
        <v>474550</v>
      </c>
      <c r="G34" s="62">
        <f t="shared" si="5"/>
        <v>392542</v>
      </c>
      <c r="H34" s="24">
        <f t="shared" si="4"/>
        <v>2.0130803926378454E-3</v>
      </c>
      <c r="I34" s="71">
        <f t="shared" si="6"/>
        <v>179778</v>
      </c>
    </row>
    <row r="35" spans="1:9" s="6" customFormat="1" ht="13.8" x14ac:dyDescent="0.25">
      <c r="A35" s="6">
        <v>363600</v>
      </c>
      <c r="B35" s="6" t="s">
        <v>53</v>
      </c>
      <c r="C35" s="23" t="str">
        <f t="shared" si="0"/>
        <v>Opt-in</v>
      </c>
      <c r="D35" s="62">
        <f t="shared" si="1"/>
        <v>8000376</v>
      </c>
      <c r="E35" s="62">
        <f t="shared" si="2"/>
        <v>7384382</v>
      </c>
      <c r="F35" s="62">
        <f t="shared" si="3"/>
        <v>7282430</v>
      </c>
      <c r="G35" s="62">
        <f t="shared" si="5"/>
        <v>7555729.333333333</v>
      </c>
      <c r="H35" s="24">
        <f t="shared" si="4"/>
        <v>3.8748186367349099E-2</v>
      </c>
      <c r="I35" s="71">
        <f t="shared" si="6"/>
        <v>3460412</v>
      </c>
    </row>
    <row r="36" spans="1:9" s="6" customFormat="1" ht="13.8" x14ac:dyDescent="0.25">
      <c r="A36" s="6">
        <v>3638</v>
      </c>
      <c r="B36" s="6" t="s">
        <v>55</v>
      </c>
      <c r="C36" s="23" t="str">
        <f t="shared" si="0"/>
        <v>Opt-in</v>
      </c>
      <c r="D36" s="62">
        <f t="shared" si="1"/>
        <v>2167404</v>
      </c>
      <c r="E36" s="62">
        <f t="shared" si="2"/>
        <v>3830107</v>
      </c>
      <c r="F36" s="62">
        <f t="shared" si="3"/>
        <v>3280214</v>
      </c>
      <c r="G36" s="62">
        <f t="shared" si="5"/>
        <v>3092575</v>
      </c>
      <c r="H36" s="24">
        <f t="shared" si="4"/>
        <v>1.585970952219631E-2</v>
      </c>
      <c r="I36" s="71">
        <f t="shared" si="6"/>
        <v>1416353</v>
      </c>
    </row>
    <row r="37" spans="1:9" s="6" customFormat="1" ht="13.8" x14ac:dyDescent="0.25">
      <c r="A37" s="6">
        <v>3641</v>
      </c>
      <c r="B37" s="6" t="s">
        <v>57</v>
      </c>
      <c r="C37" s="23" t="str">
        <f t="shared" si="0"/>
        <v>Opt-in</v>
      </c>
      <c r="D37" s="62">
        <f t="shared" si="1"/>
        <v>3155026</v>
      </c>
      <c r="E37" s="62">
        <f t="shared" si="2"/>
        <v>2780797</v>
      </c>
      <c r="F37" s="62">
        <f t="shared" si="3"/>
        <v>2840435</v>
      </c>
      <c r="G37" s="62">
        <f t="shared" si="5"/>
        <v>2925419.3333333335</v>
      </c>
      <c r="H37" s="24">
        <f t="shared" si="4"/>
        <v>1.5002482027851824E-2</v>
      </c>
      <c r="I37" s="71">
        <f t="shared" si="6"/>
        <v>1339798</v>
      </c>
    </row>
    <row r="38" spans="1:9" s="6" customFormat="1" ht="13.8" x14ac:dyDescent="0.25">
      <c r="A38" s="6">
        <v>3645</v>
      </c>
      <c r="B38" s="6" t="s">
        <v>59</v>
      </c>
      <c r="C38" s="23" t="str">
        <f t="shared" si="0"/>
        <v>Opt-in</v>
      </c>
      <c r="D38" s="62">
        <f t="shared" si="1"/>
        <v>5548187</v>
      </c>
      <c r="E38" s="62">
        <f t="shared" si="2"/>
        <v>5189175.4000000004</v>
      </c>
      <c r="F38" s="62">
        <f t="shared" si="3"/>
        <v>5262912</v>
      </c>
      <c r="G38" s="62">
        <f t="shared" si="5"/>
        <v>5333424.8</v>
      </c>
      <c r="H38" s="24">
        <f t="shared" si="4"/>
        <v>2.7351500961651037E-2</v>
      </c>
      <c r="I38" s="71">
        <f t="shared" si="6"/>
        <v>2442629</v>
      </c>
    </row>
    <row r="39" spans="1:9" s="6" customFormat="1" ht="13.8" x14ac:dyDescent="0.25">
      <c r="A39" s="6">
        <v>364700</v>
      </c>
      <c r="B39" s="6" t="s">
        <v>61</v>
      </c>
      <c r="C39" s="23" t="str">
        <f t="shared" si="0"/>
        <v>Opt-in</v>
      </c>
      <c r="D39" s="62">
        <f t="shared" si="1"/>
        <v>3316025</v>
      </c>
      <c r="E39" s="62">
        <f t="shared" si="2"/>
        <v>3082275</v>
      </c>
      <c r="F39" s="62">
        <f t="shared" si="3"/>
        <v>3128994</v>
      </c>
      <c r="G39" s="62">
        <f t="shared" si="5"/>
        <v>3175764.6666666665</v>
      </c>
      <c r="H39" s="24">
        <f t="shared" si="4"/>
        <v>1.6286332627078706E-2</v>
      </c>
      <c r="I39" s="71">
        <f t="shared" si="6"/>
        <v>1454453</v>
      </c>
    </row>
    <row r="40" spans="1:9" s="6" customFormat="1" ht="13.8" x14ac:dyDescent="0.25">
      <c r="A40" s="6">
        <v>3651</v>
      </c>
      <c r="B40" s="6" t="s">
        <v>63</v>
      </c>
      <c r="C40" s="23" t="str">
        <f t="shared" si="0"/>
        <v>Opt-in</v>
      </c>
      <c r="D40" s="62">
        <f t="shared" si="1"/>
        <v>3000871</v>
      </c>
      <c r="E40" s="62">
        <f t="shared" si="2"/>
        <v>3247228</v>
      </c>
      <c r="F40" s="62">
        <f t="shared" si="3"/>
        <v>3090234</v>
      </c>
      <c r="G40" s="62">
        <f t="shared" si="5"/>
        <v>3112777.6666666665</v>
      </c>
      <c r="H40" s="24">
        <f t="shared" si="4"/>
        <v>1.5963315231001137E-2</v>
      </c>
      <c r="I40" s="71">
        <f t="shared" si="6"/>
        <v>1425606</v>
      </c>
    </row>
    <row r="41" spans="1:9" s="6" customFormat="1" ht="13.8" x14ac:dyDescent="0.25">
      <c r="A41" s="6">
        <v>3588</v>
      </c>
      <c r="B41" s="6" t="s">
        <v>84</v>
      </c>
      <c r="C41" s="23" t="str">
        <f t="shared" si="0"/>
        <v>Opt-in</v>
      </c>
      <c r="D41" s="62">
        <f t="shared" si="1"/>
        <v>9984221</v>
      </c>
      <c r="E41" s="62">
        <f t="shared" si="2"/>
        <v>10968962</v>
      </c>
      <c r="F41" s="62">
        <f t="shared" si="3"/>
        <v>11209333</v>
      </c>
      <c r="G41" s="62">
        <f t="shared" si="5"/>
        <v>10720838.666666666</v>
      </c>
      <c r="H41" s="24">
        <f t="shared" si="4"/>
        <v>5.4979875051587669E-2</v>
      </c>
      <c r="I41" s="71">
        <f t="shared" si="6"/>
        <v>4909985</v>
      </c>
    </row>
    <row r="42" spans="1:9" s="6" customFormat="1" ht="13.8" x14ac:dyDescent="0.25">
      <c r="A42" s="6">
        <v>3654</v>
      </c>
      <c r="B42" s="6" t="s">
        <v>66</v>
      </c>
      <c r="C42" s="23" t="str">
        <f t="shared" si="0"/>
        <v>Opt-in</v>
      </c>
      <c r="D42" s="62">
        <f t="shared" si="1"/>
        <v>5049191</v>
      </c>
      <c r="E42" s="62">
        <f t="shared" si="2"/>
        <v>5662856</v>
      </c>
      <c r="F42" s="62">
        <f t="shared" si="3"/>
        <v>6466951</v>
      </c>
      <c r="G42" s="62">
        <f t="shared" si="5"/>
        <v>5726332.666666667</v>
      </c>
      <c r="H42" s="24">
        <f t="shared" si="4"/>
        <v>2.9366457635076639E-2</v>
      </c>
      <c r="I42" s="71">
        <f t="shared" si="6"/>
        <v>2622575</v>
      </c>
    </row>
    <row r="43" spans="1:9" s="6" customFormat="1" ht="13.8" x14ac:dyDescent="0.25">
      <c r="A43" s="6">
        <v>3578</v>
      </c>
      <c r="B43" s="6" t="s">
        <v>83</v>
      </c>
      <c r="C43" s="23" t="str">
        <f t="shared" si="0"/>
        <v>Opt-in</v>
      </c>
      <c r="D43" s="62">
        <f t="shared" si="1"/>
        <v>10545239</v>
      </c>
      <c r="E43" s="62">
        <f t="shared" si="2"/>
        <v>16696004</v>
      </c>
      <c r="F43" s="62">
        <f t="shared" si="3"/>
        <v>17154455</v>
      </c>
      <c r="G43" s="62">
        <f t="shared" si="5"/>
        <v>14798566</v>
      </c>
      <c r="H43" s="24">
        <f t="shared" si="4"/>
        <v>7.5891759490085309E-2</v>
      </c>
      <c r="I43" s="71">
        <f t="shared" si="6"/>
        <v>6777524</v>
      </c>
    </row>
    <row r="44" spans="1:9" s="6" customFormat="1" ht="13.8" x14ac:dyDescent="0.25">
      <c r="A44" s="6">
        <v>3663</v>
      </c>
      <c r="B44" s="6" t="s">
        <v>68</v>
      </c>
      <c r="C44" s="23" t="str">
        <f t="shared" si="0"/>
        <v>Opt-in</v>
      </c>
      <c r="D44" s="62">
        <f t="shared" si="1"/>
        <v>7792551</v>
      </c>
      <c r="E44" s="62">
        <f t="shared" si="2"/>
        <v>8448030</v>
      </c>
      <c r="F44" s="62">
        <f t="shared" si="3"/>
        <v>7392584</v>
      </c>
      <c r="G44" s="62">
        <f t="shared" si="5"/>
        <v>7877721.666666667</v>
      </c>
      <c r="H44" s="24">
        <f t="shared" si="4"/>
        <v>4.0399465600687301E-2</v>
      </c>
      <c r="I44" s="71">
        <f t="shared" si="6"/>
        <v>3607880</v>
      </c>
    </row>
    <row r="45" spans="1:9" s="6" customFormat="1" ht="13.8" x14ac:dyDescent="0.25">
      <c r="A45" s="112">
        <v>366900</v>
      </c>
      <c r="B45" s="113" t="s">
        <v>70</v>
      </c>
      <c r="C45" s="23" t="str">
        <f t="shared" si="0"/>
        <v>Opt-in</v>
      </c>
      <c r="D45" s="114">
        <f t="shared" ref="D45" si="8">IF(IFERROR(SEARCH("In",$C45),0),VLOOKUP(A45,Need2018,14,FALSE),0)</f>
        <v>2138205</v>
      </c>
      <c r="E45" s="114">
        <f t="shared" ref="E45" si="9">IF(IFERROR(SEARCH("In",$C45),0),VLOOKUP(A45,need2019,15,FALSE),0)</f>
        <v>1624701</v>
      </c>
      <c r="F45" s="114">
        <f t="shared" ref="F45" si="10">IF(IFERROR(SEARCH("In",$C45),0),VLOOKUP(A45,need2020,15,FALSE),0)</f>
        <v>1418724</v>
      </c>
      <c r="G45" s="114">
        <f t="shared" si="5"/>
        <v>1727210</v>
      </c>
      <c r="H45" s="115">
        <f t="shared" si="4"/>
        <v>8.8576829612322071E-3</v>
      </c>
      <c r="I45" s="71">
        <f t="shared" ref="I45:I47" si="11">ROUNDDOWN(H45*$C$2, 0)</f>
        <v>791036</v>
      </c>
    </row>
    <row r="46" spans="1:9" s="6" customFormat="1" ht="13.8" x14ac:dyDescent="0.25">
      <c r="A46" s="6">
        <v>2259400</v>
      </c>
      <c r="B46" s="6" t="s">
        <v>129</v>
      </c>
      <c r="C46" s="23" t="str">
        <f t="shared" si="0"/>
        <v>Opt-in</v>
      </c>
      <c r="D46" s="62">
        <v>0</v>
      </c>
      <c r="E46" s="62">
        <v>0</v>
      </c>
      <c r="F46" s="62">
        <v>0</v>
      </c>
      <c r="G46" s="62">
        <f t="shared" si="5"/>
        <v>0</v>
      </c>
      <c r="H46" s="24">
        <f t="shared" ref="H46:H49" si="12">(G46/$G$50)</f>
        <v>0</v>
      </c>
      <c r="I46" s="71">
        <f t="shared" si="11"/>
        <v>0</v>
      </c>
    </row>
    <row r="47" spans="1:9" s="6" customFormat="1" ht="13.8" x14ac:dyDescent="0.25">
      <c r="A47" s="119">
        <v>14771</v>
      </c>
      <c r="B47" s="6" t="s">
        <v>130</v>
      </c>
      <c r="C47" s="23" t="str">
        <f t="shared" si="0"/>
        <v>Opt-in</v>
      </c>
      <c r="D47" s="62">
        <v>0</v>
      </c>
      <c r="E47" s="62">
        <v>0</v>
      </c>
      <c r="F47" s="62">
        <v>0</v>
      </c>
      <c r="G47" s="62">
        <f t="shared" si="5"/>
        <v>0</v>
      </c>
      <c r="H47" s="24">
        <f t="shared" si="12"/>
        <v>0</v>
      </c>
      <c r="I47" s="71">
        <f t="shared" si="11"/>
        <v>0</v>
      </c>
    </row>
    <row r="48" spans="1:9" s="6" customFormat="1" ht="13.8" x14ac:dyDescent="0.25">
      <c r="A48" s="6">
        <v>41218</v>
      </c>
      <c r="B48" s="6" t="s">
        <v>131</v>
      </c>
      <c r="C48" s="23" t="s">
        <v>104</v>
      </c>
      <c r="D48" s="62">
        <v>0</v>
      </c>
      <c r="E48" s="62">
        <v>0</v>
      </c>
      <c r="F48" s="62">
        <v>0</v>
      </c>
      <c r="G48" s="114">
        <f t="shared" si="5"/>
        <v>0</v>
      </c>
      <c r="H48" s="115">
        <f t="shared" si="12"/>
        <v>0</v>
      </c>
      <c r="I48" s="71">
        <f t="shared" ref="I48:I49" si="13">ROUNDDOWN(H48*$C$2, 0)</f>
        <v>0</v>
      </c>
    </row>
    <row r="49" spans="1:10" s="6" customFormat="1" ht="13.8" x14ac:dyDescent="0.25">
      <c r="A49" s="69"/>
      <c r="B49" s="69" t="s">
        <v>132</v>
      </c>
      <c r="C49" s="27" t="e">
        <f t="shared" si="0"/>
        <v>#N/A</v>
      </c>
      <c r="D49" s="63">
        <v>0</v>
      </c>
      <c r="E49" s="63">
        <v>0</v>
      </c>
      <c r="F49" s="63">
        <v>0</v>
      </c>
      <c r="G49" s="63">
        <f t="shared" si="5"/>
        <v>0</v>
      </c>
      <c r="H49" s="25">
        <f t="shared" si="12"/>
        <v>0</v>
      </c>
      <c r="I49" s="117">
        <f t="shared" si="13"/>
        <v>0</v>
      </c>
      <c r="J49" s="69"/>
    </row>
    <row r="50" spans="1:10" s="8" customFormat="1" ht="18" customHeight="1" x14ac:dyDescent="0.25">
      <c r="B50" s="9"/>
      <c r="C50" s="9"/>
      <c r="D50" s="64">
        <f t="shared" ref="D50:I50" si="14">SUM(D5:D49)</f>
        <v>185088661.78</v>
      </c>
      <c r="E50" s="65">
        <f t="shared" si="14"/>
        <v>198943016.75</v>
      </c>
      <c r="F50" s="65">
        <f t="shared" si="14"/>
        <v>200955391.19</v>
      </c>
      <c r="G50" s="65">
        <f t="shared" si="14"/>
        <v>194995689.90666664</v>
      </c>
      <c r="H50" s="26">
        <f t="shared" si="14"/>
        <v>1.0000000000000002</v>
      </c>
      <c r="I50" s="116">
        <f t="shared" si="14"/>
        <v>89305125</v>
      </c>
    </row>
    <row r="51" spans="1:10" ht="13.8" thickBot="1" x14ac:dyDescent="0.3"/>
    <row r="52" spans="1:10" ht="14.4" thickBot="1" x14ac:dyDescent="0.3">
      <c r="A52" s="121" t="s">
        <v>99</v>
      </c>
      <c r="B52" s="122"/>
      <c r="C52" s="3"/>
      <c r="D52" s="3"/>
    </row>
    <row r="53" spans="1:10" ht="13.8" thickBot="1" x14ac:dyDescent="0.3"/>
    <row r="54" spans="1:10" ht="13.8" x14ac:dyDescent="0.25">
      <c r="A54" s="103" t="s">
        <v>127</v>
      </c>
      <c r="B54" s="104"/>
      <c r="C54" s="104"/>
      <c r="D54" s="105"/>
      <c r="E54" s="105"/>
      <c r="F54" s="106"/>
    </row>
    <row r="55" spans="1:10" ht="14.4" thickBot="1" x14ac:dyDescent="0.3">
      <c r="A55" s="107"/>
      <c r="B55" s="108"/>
      <c r="C55" s="108"/>
      <c r="D55" s="109"/>
      <c r="E55" s="109"/>
      <c r="F55" s="110"/>
    </row>
  </sheetData>
  <mergeCells count="1">
    <mergeCell ref="A52:B52"/>
  </mergeCells>
  <pageMargins left="0.5" right="0.5" top="1" bottom="1" header="0.5" footer="0.5"/>
  <pageSetup scale="2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0"/>
  <sheetViews>
    <sheetView zoomScaleNormal="100" workbookViewId="0">
      <pane ySplit="4" topLeftCell="A5" activePane="bottomLeft" state="frozen"/>
      <selection pane="bottomLeft" activeCell="R19" sqref="R19"/>
    </sheetView>
  </sheetViews>
  <sheetFormatPr defaultColWidth="9.109375" defaultRowHeight="14.4" x14ac:dyDescent="0.3"/>
  <cols>
    <col min="1" max="1" width="10" style="29" customWidth="1"/>
    <col min="2" max="2" width="33.5546875" style="32" customWidth="1"/>
    <col min="3" max="3" width="10" style="33" hidden="1" customWidth="1"/>
    <col min="4" max="4" width="5.6640625" style="33" hidden="1" customWidth="1"/>
    <col min="5" max="5" width="7.6640625" style="78" customWidth="1"/>
    <col min="6" max="8" width="13.6640625" style="76" bestFit="1" customWidth="1"/>
    <col min="9" max="10" width="11.44140625" style="76" bestFit="1" customWidth="1"/>
    <col min="11" max="11" width="13.6640625" style="76" bestFit="1" customWidth="1"/>
    <col min="12" max="12" width="12.109375" style="76" customWidth="1"/>
    <col min="13" max="13" width="12" style="76" bestFit="1" customWidth="1"/>
    <col min="14" max="14" width="14.109375" style="76" customWidth="1"/>
    <col min="15" max="15" width="7" style="77" customWidth="1"/>
    <col min="16" max="16384" width="9.109375" style="29"/>
  </cols>
  <sheetData>
    <row r="1" spans="1:15" ht="22.8" customHeight="1" x14ac:dyDescent="0.4">
      <c r="A1" s="123" t="s">
        <v>101</v>
      </c>
      <c r="B1" s="123"/>
      <c r="C1" s="123"/>
      <c r="D1" s="123"/>
      <c r="E1" s="123"/>
      <c r="F1" s="28"/>
      <c r="G1" s="28"/>
      <c r="H1" s="28"/>
      <c r="I1" s="28"/>
    </row>
    <row r="2" spans="1:15" s="30" customFormat="1" ht="13.8" x14ac:dyDescent="0.25">
      <c r="O2" s="31"/>
    </row>
    <row r="3" spans="1:15" x14ac:dyDescent="0.3">
      <c r="H3" s="34"/>
    </row>
    <row r="4" spans="1:15" s="32" customFormat="1" ht="36.6" x14ac:dyDescent="0.3">
      <c r="A4" s="35" t="s">
        <v>1</v>
      </c>
      <c r="B4" s="35" t="s">
        <v>2</v>
      </c>
      <c r="C4" s="36" t="s">
        <v>87</v>
      </c>
      <c r="D4" s="36" t="s">
        <v>88</v>
      </c>
      <c r="E4" s="21" t="s">
        <v>89</v>
      </c>
      <c r="F4" s="22" t="s">
        <v>72</v>
      </c>
      <c r="G4" s="22" t="s">
        <v>73</v>
      </c>
      <c r="H4" s="22" t="s">
        <v>0</v>
      </c>
      <c r="I4" s="22" t="s">
        <v>74</v>
      </c>
      <c r="J4" s="22" t="s">
        <v>75</v>
      </c>
      <c r="K4" s="22" t="s">
        <v>76</v>
      </c>
      <c r="L4" s="37" t="s">
        <v>71</v>
      </c>
      <c r="M4" s="37" t="s">
        <v>93</v>
      </c>
      <c r="N4" s="37" t="s">
        <v>94</v>
      </c>
      <c r="O4" s="38" t="s">
        <v>92</v>
      </c>
    </row>
    <row r="5" spans="1:15" x14ac:dyDescent="0.3">
      <c r="A5" s="67">
        <v>3537</v>
      </c>
      <c r="B5" s="39" t="s">
        <v>4</v>
      </c>
      <c r="C5" s="40"/>
      <c r="D5" s="40"/>
      <c r="E5" s="41">
        <v>1835</v>
      </c>
      <c r="F5" s="42">
        <v>87251910</v>
      </c>
      <c r="G5" s="42">
        <v>22013457</v>
      </c>
      <c r="H5" s="42">
        <v>65238453</v>
      </c>
      <c r="I5" s="42">
        <v>1854176</v>
      </c>
      <c r="J5" s="42">
        <v>1131606</v>
      </c>
      <c r="K5" s="42">
        <v>62252671</v>
      </c>
      <c r="L5" s="42">
        <v>662504</v>
      </c>
      <c r="M5" s="42">
        <v>6129836</v>
      </c>
      <c r="N5" s="42">
        <v>6792340</v>
      </c>
      <c r="O5" s="43">
        <f>SUM(N5/$N$45)</f>
        <v>3.6868301236824677E-2</v>
      </c>
    </row>
    <row r="6" spans="1:15" x14ac:dyDescent="0.3">
      <c r="A6" s="67">
        <v>3543</v>
      </c>
      <c r="B6" s="39" t="s">
        <v>6</v>
      </c>
      <c r="C6" s="40"/>
      <c r="D6" s="40"/>
      <c r="E6" s="41">
        <v>632</v>
      </c>
      <c r="F6" s="42">
        <v>17707765.899999999</v>
      </c>
      <c r="G6" s="42">
        <v>3549742.4</v>
      </c>
      <c r="H6" s="44">
        <v>14158023.5</v>
      </c>
      <c r="I6" s="42">
        <v>1100782</v>
      </c>
      <c r="J6" s="42">
        <v>648830</v>
      </c>
      <c r="K6" s="42">
        <v>12408411.5</v>
      </c>
      <c r="L6" s="42">
        <v>398634</v>
      </c>
      <c r="M6" s="42">
        <v>2098980</v>
      </c>
      <c r="N6" s="42">
        <v>2497614</v>
      </c>
      <c r="O6" s="43">
        <f t="shared" ref="O6:O44" si="0">SUM(N6/$N$45)</f>
        <v>1.3556857478469958E-2</v>
      </c>
    </row>
    <row r="7" spans="1:15" x14ac:dyDescent="0.3">
      <c r="A7" s="67">
        <v>3545</v>
      </c>
      <c r="B7" s="39" t="s">
        <v>8</v>
      </c>
      <c r="C7" s="40"/>
      <c r="D7" s="40"/>
      <c r="E7" s="41">
        <v>5773</v>
      </c>
      <c r="F7" s="42">
        <v>353453870</v>
      </c>
      <c r="G7" s="42">
        <v>79685428</v>
      </c>
      <c r="H7" s="42">
        <v>273768442</v>
      </c>
      <c r="I7" s="42">
        <v>12258195</v>
      </c>
      <c r="J7" s="42">
        <v>4604584</v>
      </c>
      <c r="K7" s="42">
        <v>256905663</v>
      </c>
      <c r="L7" s="42">
        <v>1969244</v>
      </c>
      <c r="M7" s="42">
        <v>19294980</v>
      </c>
      <c r="N7" s="42">
        <v>21264224</v>
      </c>
      <c r="O7" s="43">
        <f t="shared" si="0"/>
        <v>0.11542057906396279</v>
      </c>
    </row>
    <row r="8" spans="1:15" x14ac:dyDescent="0.3">
      <c r="A8" s="67">
        <v>3557</v>
      </c>
      <c r="B8" s="39" t="s">
        <v>10</v>
      </c>
      <c r="C8" s="40"/>
      <c r="D8" s="40"/>
      <c r="E8" s="41">
        <v>869</v>
      </c>
      <c r="F8" s="42">
        <v>31397306</v>
      </c>
      <c r="G8" s="42">
        <v>7211082</v>
      </c>
      <c r="H8" s="42">
        <v>24186224</v>
      </c>
      <c r="I8" s="42">
        <v>1218001</v>
      </c>
      <c r="J8" s="42">
        <v>432180</v>
      </c>
      <c r="K8" s="42">
        <v>22536043</v>
      </c>
      <c r="L8" s="42">
        <v>377853</v>
      </c>
      <c r="M8" s="42">
        <v>2894779</v>
      </c>
      <c r="N8" s="42">
        <v>3272632</v>
      </c>
      <c r="O8" s="43">
        <f t="shared" si="0"/>
        <v>1.7763595817240012E-2</v>
      </c>
    </row>
    <row r="9" spans="1:15" x14ac:dyDescent="0.3">
      <c r="A9" s="67">
        <v>356000</v>
      </c>
      <c r="B9" s="39" t="s">
        <v>12</v>
      </c>
      <c r="C9" s="40"/>
      <c r="D9" s="40"/>
      <c r="E9" s="41">
        <v>1412</v>
      </c>
      <c r="F9" s="42">
        <v>54748721</v>
      </c>
      <c r="G9" s="42">
        <v>13859262</v>
      </c>
      <c r="H9" s="44">
        <v>40889459</v>
      </c>
      <c r="I9" s="42">
        <v>2047144</v>
      </c>
      <c r="J9" s="42">
        <v>1313510</v>
      </c>
      <c r="K9" s="42">
        <v>37528805</v>
      </c>
      <c r="L9" s="42">
        <v>549192</v>
      </c>
      <c r="M9" s="42">
        <v>4700659</v>
      </c>
      <c r="N9" s="42">
        <v>5249851</v>
      </c>
      <c r="O9" s="43">
        <f t="shared" si="0"/>
        <v>2.8495789097195558E-2</v>
      </c>
    </row>
    <row r="10" spans="1:15" x14ac:dyDescent="0.3">
      <c r="A10" s="67">
        <v>3564</v>
      </c>
      <c r="B10" s="39" t="s">
        <v>14</v>
      </c>
      <c r="C10" s="40"/>
      <c r="D10" s="40"/>
      <c r="E10" s="41">
        <v>862</v>
      </c>
      <c r="F10" s="42">
        <v>29310282</v>
      </c>
      <c r="G10" s="42">
        <v>6476772</v>
      </c>
      <c r="H10" s="44">
        <v>22833510</v>
      </c>
      <c r="I10" s="42">
        <v>1572235</v>
      </c>
      <c r="J10" s="42">
        <v>837578</v>
      </c>
      <c r="K10" s="42">
        <v>20423697</v>
      </c>
      <c r="L10" s="42">
        <v>494676</v>
      </c>
      <c r="M10" s="42">
        <v>2873263</v>
      </c>
      <c r="N10" s="42">
        <v>3367939</v>
      </c>
      <c r="O10" s="43">
        <f t="shared" si="0"/>
        <v>1.8280914912865091E-2</v>
      </c>
    </row>
    <row r="11" spans="1:15" x14ac:dyDescent="0.3">
      <c r="A11" s="67">
        <v>3571</v>
      </c>
      <c r="B11" s="39" t="s">
        <v>16</v>
      </c>
      <c r="C11" s="40"/>
      <c r="D11" s="40"/>
      <c r="E11" s="41">
        <v>1108</v>
      </c>
      <c r="F11" s="42">
        <v>43104193</v>
      </c>
      <c r="G11" s="42">
        <v>8904520</v>
      </c>
      <c r="H11" s="44">
        <v>34199673</v>
      </c>
      <c r="I11" s="42">
        <v>1662222</v>
      </c>
      <c r="J11" s="42">
        <v>955756</v>
      </c>
      <c r="K11" s="42">
        <v>31581695</v>
      </c>
      <c r="L11" s="42">
        <v>538240</v>
      </c>
      <c r="M11" s="42">
        <v>3685820</v>
      </c>
      <c r="N11" s="42">
        <v>4224060</v>
      </c>
      <c r="O11" s="43">
        <f t="shared" si="0"/>
        <v>2.2927874123265569E-2</v>
      </c>
    </row>
    <row r="12" spans="1:15" x14ac:dyDescent="0.3">
      <c r="A12" s="67">
        <v>357600</v>
      </c>
      <c r="B12" s="39" t="s">
        <v>18</v>
      </c>
      <c r="C12" s="40"/>
      <c r="D12" s="40"/>
      <c r="E12" s="41">
        <v>1400</v>
      </c>
      <c r="F12" s="42">
        <v>55216598</v>
      </c>
      <c r="G12" s="42">
        <v>8512216</v>
      </c>
      <c r="H12" s="44">
        <v>46704382</v>
      </c>
      <c r="I12" s="42">
        <v>2688946</v>
      </c>
      <c r="J12" s="42">
        <v>1033285</v>
      </c>
      <c r="K12" s="42">
        <v>42982151</v>
      </c>
      <c r="L12" s="42">
        <v>869044</v>
      </c>
      <c r="M12" s="42">
        <v>4686035</v>
      </c>
      <c r="N12" s="42">
        <v>5555079</v>
      </c>
      <c r="O12" s="43">
        <f t="shared" si="0"/>
        <v>3.0152543301183214E-2</v>
      </c>
    </row>
    <row r="13" spans="1:15" x14ac:dyDescent="0.3">
      <c r="A13" s="67">
        <v>357500</v>
      </c>
      <c r="B13" s="39" t="s">
        <v>20</v>
      </c>
      <c r="C13" s="40"/>
      <c r="D13" s="40"/>
      <c r="E13" s="41">
        <v>457</v>
      </c>
      <c r="F13" s="42">
        <v>16360260</v>
      </c>
      <c r="G13" s="42">
        <v>3740072</v>
      </c>
      <c r="H13" s="44">
        <v>12620188</v>
      </c>
      <c r="I13" s="42">
        <v>876433</v>
      </c>
      <c r="J13" s="42">
        <v>340744</v>
      </c>
      <c r="K13" s="42">
        <v>11403011</v>
      </c>
      <c r="L13" s="42">
        <v>232116</v>
      </c>
      <c r="M13" s="42">
        <v>1524077</v>
      </c>
      <c r="N13" s="42">
        <v>1756193</v>
      </c>
      <c r="O13" s="43">
        <f t="shared" si="0"/>
        <v>9.5324810822195061E-3</v>
      </c>
    </row>
    <row r="14" spans="1:15" s="58" customFormat="1" x14ac:dyDescent="0.3">
      <c r="A14" s="67">
        <v>3577</v>
      </c>
      <c r="B14" s="39" t="s">
        <v>77</v>
      </c>
      <c r="C14" s="40"/>
      <c r="D14" s="40"/>
      <c r="E14" s="41">
        <v>304</v>
      </c>
      <c r="F14" s="42">
        <v>7581141</v>
      </c>
      <c r="G14" s="42">
        <v>932838</v>
      </c>
      <c r="H14" s="42">
        <v>6648303</v>
      </c>
      <c r="I14" s="42">
        <v>15250</v>
      </c>
      <c r="J14" s="42">
        <v>69784</v>
      </c>
      <c r="K14" s="42">
        <v>6563269</v>
      </c>
      <c r="L14" s="42">
        <v>297280</v>
      </c>
      <c r="M14" s="42">
        <v>1005077</v>
      </c>
      <c r="N14" s="42">
        <v>1302357</v>
      </c>
      <c r="O14" s="43">
        <f t="shared" si="0"/>
        <v>7.0690940373843592E-3</v>
      </c>
    </row>
    <row r="15" spans="1:15" x14ac:dyDescent="0.3">
      <c r="A15" s="67">
        <v>3579</v>
      </c>
      <c r="B15" s="39" t="s">
        <v>23</v>
      </c>
      <c r="C15" s="40"/>
      <c r="D15" s="40"/>
      <c r="E15" s="41">
        <v>190</v>
      </c>
      <c r="F15" s="42">
        <v>3192311</v>
      </c>
      <c r="G15" s="42">
        <v>290176</v>
      </c>
      <c r="H15" s="44">
        <v>2902135</v>
      </c>
      <c r="I15" s="42">
        <v>464630</v>
      </c>
      <c r="J15" s="42">
        <v>404036</v>
      </c>
      <c r="K15" s="42">
        <v>2033469</v>
      </c>
      <c r="L15" s="42">
        <v>185472</v>
      </c>
      <c r="M15" s="42">
        <v>629392</v>
      </c>
      <c r="N15" s="42">
        <v>814864</v>
      </c>
      <c r="O15" s="43">
        <f t="shared" si="0"/>
        <v>4.4230193746255201E-3</v>
      </c>
    </row>
    <row r="16" spans="1:15" x14ac:dyDescent="0.3">
      <c r="A16" s="67">
        <v>363700</v>
      </c>
      <c r="B16" s="39" t="s">
        <v>25</v>
      </c>
      <c r="C16" s="40"/>
      <c r="D16" s="40"/>
      <c r="E16" s="41">
        <v>415</v>
      </c>
      <c r="F16" s="42">
        <v>8595322</v>
      </c>
      <c r="G16" s="42">
        <v>476913</v>
      </c>
      <c r="H16" s="42">
        <v>8118409</v>
      </c>
      <c r="I16" s="42">
        <v>1394298</v>
      </c>
      <c r="J16" s="42">
        <v>700651</v>
      </c>
      <c r="K16" s="42">
        <v>6023460</v>
      </c>
      <c r="L16" s="42">
        <v>519738</v>
      </c>
      <c r="M16" s="42">
        <v>1331026</v>
      </c>
      <c r="N16" s="42">
        <v>1850764</v>
      </c>
      <c r="O16" s="43">
        <f t="shared" si="0"/>
        <v>1.0045805226221095E-2</v>
      </c>
    </row>
    <row r="17" spans="1:15" x14ac:dyDescent="0.3">
      <c r="A17" s="67">
        <v>3584</v>
      </c>
      <c r="B17" s="39" t="s">
        <v>27</v>
      </c>
      <c r="C17" s="40"/>
      <c r="D17" s="40"/>
      <c r="E17" s="41">
        <v>1219</v>
      </c>
      <c r="F17" s="42">
        <v>44689944</v>
      </c>
      <c r="G17" s="42">
        <v>7401365</v>
      </c>
      <c r="H17" s="44">
        <v>37288579</v>
      </c>
      <c r="I17" s="42">
        <v>1413647</v>
      </c>
      <c r="J17" s="42">
        <v>1330732</v>
      </c>
      <c r="K17" s="42">
        <v>34544200</v>
      </c>
      <c r="L17" s="42">
        <v>679528</v>
      </c>
      <c r="M17" s="42">
        <v>4078273</v>
      </c>
      <c r="N17" s="42">
        <v>4757801</v>
      </c>
      <c r="O17" s="43">
        <f t="shared" si="0"/>
        <v>2.5824979387496165E-2</v>
      </c>
    </row>
    <row r="18" spans="1:15" x14ac:dyDescent="0.3">
      <c r="A18" s="67">
        <v>358600</v>
      </c>
      <c r="B18" s="39" t="s">
        <v>29</v>
      </c>
      <c r="C18" s="40"/>
      <c r="D18" s="40"/>
      <c r="E18" s="41">
        <v>848</v>
      </c>
      <c r="F18" s="42">
        <v>25237019</v>
      </c>
      <c r="G18" s="42">
        <v>6234964</v>
      </c>
      <c r="H18" s="44">
        <v>19002055</v>
      </c>
      <c r="I18" s="42">
        <v>1189094</v>
      </c>
      <c r="J18" s="42">
        <v>510671</v>
      </c>
      <c r="K18" s="42">
        <v>17302290</v>
      </c>
      <c r="L18" s="42">
        <v>428910</v>
      </c>
      <c r="M18" s="42">
        <v>2806095</v>
      </c>
      <c r="N18" s="42">
        <v>3235005</v>
      </c>
      <c r="O18" s="43">
        <f t="shared" si="0"/>
        <v>1.7559359343412434E-2</v>
      </c>
    </row>
    <row r="19" spans="1:15" x14ac:dyDescent="0.3">
      <c r="A19" s="67">
        <v>359100</v>
      </c>
      <c r="B19" s="39" t="s">
        <v>31</v>
      </c>
      <c r="C19" s="40"/>
      <c r="D19" s="40"/>
      <c r="E19" s="41">
        <v>707</v>
      </c>
      <c r="F19" s="42">
        <v>25335077</v>
      </c>
      <c r="G19" s="42">
        <v>4205417.4200000009</v>
      </c>
      <c r="H19" s="42">
        <v>21129659.579999998</v>
      </c>
      <c r="I19" s="42">
        <v>1259092</v>
      </c>
      <c r="J19" s="42">
        <v>1123577</v>
      </c>
      <c r="K19" s="42">
        <v>18746990.580000002</v>
      </c>
      <c r="L19" s="42">
        <v>580290</v>
      </c>
      <c r="M19" s="42">
        <v>2365946.87</v>
      </c>
      <c r="N19" s="42">
        <v>2946236.87</v>
      </c>
      <c r="O19" s="43">
        <f t="shared" si="0"/>
        <v>1.5991948052983138E-2</v>
      </c>
    </row>
    <row r="20" spans="1:15" x14ac:dyDescent="0.3">
      <c r="A20" s="68">
        <v>3598</v>
      </c>
      <c r="B20" s="39" t="s">
        <v>78</v>
      </c>
      <c r="C20" s="40"/>
      <c r="D20" s="40"/>
      <c r="E20" s="41">
        <v>1552</v>
      </c>
      <c r="F20" s="42">
        <v>46588809.119999625</v>
      </c>
      <c r="G20" s="42">
        <v>6024510.2000000076</v>
      </c>
      <c r="H20" s="44">
        <v>40564298.919999987</v>
      </c>
      <c r="I20" s="42">
        <v>2254616</v>
      </c>
      <c r="J20" s="42">
        <v>680577</v>
      </c>
      <c r="K20" s="42">
        <v>37629105.920000032</v>
      </c>
      <c r="L20" s="42">
        <v>782106.81999999983</v>
      </c>
      <c r="M20" s="42">
        <v>5159006.4600000009</v>
      </c>
      <c r="N20" s="42">
        <v>5941113.2800000012</v>
      </c>
      <c r="O20" s="43">
        <f t="shared" si="0"/>
        <v>3.2247907803369613E-2</v>
      </c>
    </row>
    <row r="21" spans="1:15" x14ac:dyDescent="0.3">
      <c r="A21" s="67">
        <v>2305300</v>
      </c>
      <c r="B21" s="39" t="s">
        <v>86</v>
      </c>
      <c r="C21" s="40"/>
      <c r="D21" s="40"/>
      <c r="E21" s="41">
        <v>937</v>
      </c>
      <c r="F21" s="42">
        <v>361890966</v>
      </c>
      <c r="G21" s="42">
        <v>18392313</v>
      </c>
      <c r="H21" s="42">
        <v>343498653</v>
      </c>
      <c r="I21" s="42">
        <v>741001</v>
      </c>
      <c r="J21" s="42">
        <v>622334</v>
      </c>
      <c r="K21" s="42">
        <v>342135318</v>
      </c>
      <c r="L21" s="42">
        <v>267362</v>
      </c>
      <c r="M21" s="42">
        <v>3127678</v>
      </c>
      <c r="N21" s="42">
        <v>3395040</v>
      </c>
      <c r="O21" s="43">
        <f t="shared" si="0"/>
        <v>1.8428017064968664E-2</v>
      </c>
    </row>
    <row r="22" spans="1:15" x14ac:dyDescent="0.3">
      <c r="A22" s="67">
        <v>3602</v>
      </c>
      <c r="B22" s="39" t="s">
        <v>34</v>
      </c>
      <c r="C22" s="40"/>
      <c r="D22" s="40"/>
      <c r="E22" s="41">
        <v>280</v>
      </c>
      <c r="F22" s="42">
        <v>5021345</v>
      </c>
      <c r="G22" s="42">
        <v>315882</v>
      </c>
      <c r="H22" s="44">
        <v>4705463</v>
      </c>
      <c r="I22" s="42">
        <v>451160</v>
      </c>
      <c r="J22" s="42">
        <v>652139</v>
      </c>
      <c r="K22" s="42">
        <v>3602164</v>
      </c>
      <c r="L22" s="42">
        <v>250136</v>
      </c>
      <c r="M22" s="42">
        <v>857653</v>
      </c>
      <c r="N22" s="42">
        <v>1107789</v>
      </c>
      <c r="O22" s="43">
        <f t="shared" si="0"/>
        <v>6.0129938370047402E-3</v>
      </c>
    </row>
    <row r="23" spans="1:15" x14ac:dyDescent="0.3">
      <c r="A23" s="67">
        <v>360400</v>
      </c>
      <c r="B23" s="39" t="s">
        <v>36</v>
      </c>
      <c r="C23" s="40"/>
      <c r="D23" s="40"/>
      <c r="E23" s="41">
        <v>1103</v>
      </c>
      <c r="F23" s="42">
        <v>71748803</v>
      </c>
      <c r="G23" s="42">
        <v>19282912</v>
      </c>
      <c r="H23" s="42">
        <v>52465891</v>
      </c>
      <c r="I23" s="42">
        <v>1165925</v>
      </c>
      <c r="J23" s="42">
        <v>807865</v>
      </c>
      <c r="K23" s="42">
        <v>50492101</v>
      </c>
      <c r="L23" s="42">
        <v>272484</v>
      </c>
      <c r="M23" s="42">
        <v>3695134</v>
      </c>
      <c r="N23" s="42">
        <v>3967618</v>
      </c>
      <c r="O23" s="43">
        <f t="shared" si="0"/>
        <v>2.1535926590342629E-2</v>
      </c>
    </row>
    <row r="24" spans="1:15" x14ac:dyDescent="0.3">
      <c r="A24" s="67">
        <v>3610</v>
      </c>
      <c r="B24" s="39" t="s">
        <v>38</v>
      </c>
      <c r="C24" s="40"/>
      <c r="D24" s="40"/>
      <c r="E24" s="41">
        <v>708</v>
      </c>
      <c r="F24" s="42">
        <v>26058800</v>
      </c>
      <c r="G24" s="42">
        <v>5728222</v>
      </c>
      <c r="H24" s="44">
        <v>20330578</v>
      </c>
      <c r="I24" s="42">
        <v>1068116</v>
      </c>
      <c r="J24" s="42">
        <v>893022</v>
      </c>
      <c r="K24" s="42">
        <v>18369440</v>
      </c>
      <c r="L24" s="42">
        <v>390224</v>
      </c>
      <c r="M24" s="42">
        <v>2356711</v>
      </c>
      <c r="N24" s="42">
        <v>2746935</v>
      </c>
      <c r="O24" s="43">
        <f t="shared" si="0"/>
        <v>1.4910152768850941E-2</v>
      </c>
    </row>
    <row r="25" spans="1:15" x14ac:dyDescent="0.3">
      <c r="A25" s="67">
        <v>4977</v>
      </c>
      <c r="B25" s="39" t="s">
        <v>41</v>
      </c>
      <c r="C25" s="40"/>
      <c r="D25" s="40"/>
      <c r="E25" s="41">
        <v>721</v>
      </c>
      <c r="F25" s="42">
        <v>39462366</v>
      </c>
      <c r="G25" s="42">
        <v>4119687</v>
      </c>
      <c r="H25" s="44">
        <v>35342679</v>
      </c>
      <c r="I25" s="42">
        <v>9920</v>
      </c>
      <c r="J25" s="42">
        <v>63936</v>
      </c>
      <c r="K25" s="42">
        <v>35268823</v>
      </c>
      <c r="L25" s="42">
        <v>0</v>
      </c>
      <c r="M25" s="42">
        <v>2111944</v>
      </c>
      <c r="N25" s="42">
        <v>2111944</v>
      </c>
      <c r="O25" s="43">
        <f t="shared" si="0"/>
        <v>1.1463470260220257E-2</v>
      </c>
    </row>
    <row r="26" spans="1:15" x14ac:dyDescent="0.3">
      <c r="A26" s="67">
        <v>3613</v>
      </c>
      <c r="B26" s="39" t="s">
        <v>79</v>
      </c>
      <c r="C26" s="40"/>
      <c r="D26" s="40"/>
      <c r="E26" s="41">
        <v>3124</v>
      </c>
      <c r="F26" s="42">
        <v>221628631</v>
      </c>
      <c r="G26" s="42">
        <v>44261654</v>
      </c>
      <c r="H26" s="42">
        <v>177366977</v>
      </c>
      <c r="I26" s="42">
        <v>2465269</v>
      </c>
      <c r="J26" s="42">
        <v>1868176</v>
      </c>
      <c r="K26" s="42">
        <v>173033532</v>
      </c>
      <c r="L26" s="42">
        <v>803996</v>
      </c>
      <c r="M26" s="42">
        <v>10345987</v>
      </c>
      <c r="N26" s="42">
        <v>11149983</v>
      </c>
      <c r="O26" s="43">
        <f t="shared" si="0"/>
        <v>6.0521253651830469E-2</v>
      </c>
    </row>
    <row r="27" spans="1:15" x14ac:dyDescent="0.3">
      <c r="A27" s="67">
        <v>3619</v>
      </c>
      <c r="B27" s="39" t="s">
        <v>80</v>
      </c>
      <c r="C27" s="40"/>
      <c r="D27" s="40"/>
      <c r="E27" s="41">
        <v>371</v>
      </c>
      <c r="F27" s="42">
        <v>11213167</v>
      </c>
      <c r="G27" s="42">
        <v>1285318</v>
      </c>
      <c r="H27" s="42">
        <v>9927849</v>
      </c>
      <c r="I27" s="42">
        <v>905024</v>
      </c>
      <c r="J27" s="42">
        <v>329479</v>
      </c>
      <c r="K27" s="42">
        <v>8693346</v>
      </c>
      <c r="L27" s="42">
        <v>368555</v>
      </c>
      <c r="M27" s="42">
        <v>1246270</v>
      </c>
      <c r="N27" s="42">
        <v>1614825</v>
      </c>
      <c r="O27" s="43">
        <f t="shared" si="0"/>
        <v>8.7651464067987489E-3</v>
      </c>
    </row>
    <row r="28" spans="1:15" x14ac:dyDescent="0.3">
      <c r="A28" s="67">
        <v>3616</v>
      </c>
      <c r="B28" s="39" t="s">
        <v>81</v>
      </c>
      <c r="C28" s="40"/>
      <c r="D28" s="40"/>
      <c r="E28" s="41">
        <v>661</v>
      </c>
      <c r="F28" s="42">
        <v>21455444</v>
      </c>
      <c r="G28" s="42">
        <v>3340469</v>
      </c>
      <c r="H28" s="44">
        <v>18114975</v>
      </c>
      <c r="I28" s="42">
        <v>1663237</v>
      </c>
      <c r="J28" s="42">
        <v>220882</v>
      </c>
      <c r="K28" s="42">
        <v>16230856</v>
      </c>
      <c r="L28" s="42">
        <v>2204365</v>
      </c>
      <c r="M28" s="42">
        <v>428454</v>
      </c>
      <c r="N28" s="42">
        <v>2632819</v>
      </c>
      <c r="O28" s="43">
        <f t="shared" si="0"/>
        <v>1.429073986196738E-2</v>
      </c>
    </row>
    <row r="29" spans="1:15" s="58" customFormat="1" x14ac:dyDescent="0.3">
      <c r="A29" s="67">
        <v>361800</v>
      </c>
      <c r="B29" s="39" t="s">
        <v>82</v>
      </c>
      <c r="C29" s="40"/>
      <c r="D29" s="40"/>
      <c r="E29" s="41">
        <v>43</v>
      </c>
      <c r="F29" s="42">
        <v>574498.12</v>
      </c>
      <c r="G29" s="42">
        <v>59119.570000000007</v>
      </c>
      <c r="H29" s="42">
        <v>515378.54999999993</v>
      </c>
      <c r="I29" s="42">
        <v>107981</v>
      </c>
      <c r="J29" s="42">
        <v>59110</v>
      </c>
      <c r="K29" s="42">
        <v>348287.55</v>
      </c>
      <c r="L29" s="42">
        <v>14628</v>
      </c>
      <c r="M29" s="42">
        <v>132736.63</v>
      </c>
      <c r="N29" s="42">
        <v>147364.63</v>
      </c>
      <c r="O29" s="43">
        <f t="shared" si="0"/>
        <v>7.9988392372778918E-4</v>
      </c>
    </row>
    <row r="30" spans="1:15" x14ac:dyDescent="0.3">
      <c r="A30" s="67">
        <v>3620</v>
      </c>
      <c r="B30" s="39" t="s">
        <v>46</v>
      </c>
      <c r="C30" s="40"/>
      <c r="D30" s="40"/>
      <c r="E30" s="41">
        <v>658</v>
      </c>
      <c r="F30" s="42">
        <v>36114351</v>
      </c>
      <c r="G30" s="42">
        <v>8362966</v>
      </c>
      <c r="H30" s="44">
        <v>27751385</v>
      </c>
      <c r="I30" s="42">
        <v>1334212</v>
      </c>
      <c r="J30" s="42">
        <v>719527</v>
      </c>
      <c r="K30" s="42">
        <v>25697646</v>
      </c>
      <c r="L30" s="42">
        <v>275848</v>
      </c>
      <c r="M30" s="42">
        <v>2195120</v>
      </c>
      <c r="N30" s="42">
        <v>2470968</v>
      </c>
      <c r="O30" s="43">
        <f t="shared" si="0"/>
        <v>1.3412225031514059E-2</v>
      </c>
    </row>
    <row r="31" spans="1:15" x14ac:dyDescent="0.3">
      <c r="A31" s="67">
        <v>3621</v>
      </c>
      <c r="B31" s="39" t="s">
        <v>48</v>
      </c>
      <c r="C31" s="40"/>
      <c r="D31" s="40"/>
      <c r="E31" s="41">
        <v>2192</v>
      </c>
      <c r="F31" s="42">
        <v>120470697</v>
      </c>
      <c r="G31" s="42">
        <v>18575841</v>
      </c>
      <c r="H31" s="42">
        <v>101894856</v>
      </c>
      <c r="I31" s="42">
        <v>3154892</v>
      </c>
      <c r="J31" s="42">
        <v>2569229</v>
      </c>
      <c r="K31" s="42">
        <v>96170735</v>
      </c>
      <c r="L31" s="42">
        <v>1187492</v>
      </c>
      <c r="M31" s="42">
        <v>7354766</v>
      </c>
      <c r="N31" s="42">
        <v>8542258</v>
      </c>
      <c r="O31" s="43">
        <f t="shared" si="0"/>
        <v>4.6366722099699886E-2</v>
      </c>
    </row>
    <row r="32" spans="1:15" x14ac:dyDescent="0.3">
      <c r="A32" s="67">
        <v>3623</v>
      </c>
      <c r="B32" s="39" t="s">
        <v>85</v>
      </c>
      <c r="C32" s="40"/>
      <c r="D32" s="40"/>
      <c r="E32" s="41">
        <v>2194</v>
      </c>
      <c r="F32" s="42">
        <v>98776393</v>
      </c>
      <c r="G32" s="42">
        <v>11691909</v>
      </c>
      <c r="H32" s="44">
        <v>87084484</v>
      </c>
      <c r="I32" s="42">
        <v>3875860</v>
      </c>
      <c r="J32" s="42">
        <v>1018406</v>
      </c>
      <c r="K32" s="42">
        <v>82190218</v>
      </c>
      <c r="L32" s="42">
        <v>1116057</v>
      </c>
      <c r="M32" s="42">
        <v>7350329</v>
      </c>
      <c r="N32" s="42">
        <v>8466386</v>
      </c>
      <c r="O32" s="43">
        <f t="shared" si="0"/>
        <v>4.5954894695382616E-2</v>
      </c>
    </row>
    <row r="33" spans="1:15" x14ac:dyDescent="0.3">
      <c r="A33" s="67">
        <v>363500</v>
      </c>
      <c r="B33" s="39" t="s">
        <v>51</v>
      </c>
      <c r="C33" s="40"/>
      <c r="D33" s="40"/>
      <c r="E33" s="41">
        <v>105</v>
      </c>
      <c r="F33" s="42">
        <v>2224530</v>
      </c>
      <c r="G33" s="42">
        <v>270996</v>
      </c>
      <c r="H33" s="42">
        <v>1953534</v>
      </c>
      <c r="I33" s="42">
        <v>0</v>
      </c>
      <c r="J33" s="42">
        <v>0</v>
      </c>
      <c r="K33" s="42">
        <v>1953534</v>
      </c>
      <c r="L33" s="42">
        <v>0</v>
      </c>
      <c r="M33" s="42">
        <v>353220</v>
      </c>
      <c r="N33" s="42">
        <v>353220</v>
      </c>
      <c r="O33" s="43">
        <f t="shared" si="0"/>
        <v>1.9172511038715984E-3</v>
      </c>
    </row>
    <row r="34" spans="1:15" x14ac:dyDescent="0.3">
      <c r="A34" s="67">
        <v>363600</v>
      </c>
      <c r="B34" s="39" t="s">
        <v>53</v>
      </c>
      <c r="C34" s="40"/>
      <c r="D34" s="40"/>
      <c r="E34" s="41">
        <v>2162</v>
      </c>
      <c r="F34" s="45">
        <v>130039339</v>
      </c>
      <c r="G34" s="45">
        <v>29742967</v>
      </c>
      <c r="H34" s="44">
        <v>100296372</v>
      </c>
      <c r="I34" s="42">
        <v>3775744</v>
      </c>
      <c r="J34" s="42">
        <v>1741433</v>
      </c>
      <c r="K34" s="45">
        <v>94779195</v>
      </c>
      <c r="L34" s="45">
        <v>780382</v>
      </c>
      <c r="M34" s="42">
        <v>7219994</v>
      </c>
      <c r="N34" s="42">
        <v>8000376</v>
      </c>
      <c r="O34" s="43">
        <f t="shared" si="0"/>
        <v>4.3425428111057818E-2</v>
      </c>
    </row>
    <row r="35" spans="1:15" x14ac:dyDescent="0.3">
      <c r="A35" s="67">
        <v>3638</v>
      </c>
      <c r="B35" s="39" t="s">
        <v>55</v>
      </c>
      <c r="C35" s="40"/>
      <c r="D35" s="40"/>
      <c r="E35" s="41">
        <v>464</v>
      </c>
      <c r="F35" s="42">
        <v>11463239</v>
      </c>
      <c r="G35" s="42">
        <v>409275</v>
      </c>
      <c r="H35" s="42">
        <v>11053964</v>
      </c>
      <c r="I35" s="42">
        <v>632668</v>
      </c>
      <c r="J35" s="42">
        <v>1312744</v>
      </c>
      <c r="K35" s="42">
        <v>9108552</v>
      </c>
      <c r="L35" s="42">
        <v>610452</v>
      </c>
      <c r="M35" s="42">
        <v>1556952</v>
      </c>
      <c r="N35" s="42">
        <v>2167404</v>
      </c>
      <c r="O35" s="43">
        <f t="shared" si="0"/>
        <v>1.1764502892066469E-2</v>
      </c>
    </row>
    <row r="36" spans="1:15" x14ac:dyDescent="0.3">
      <c r="A36" s="67">
        <v>3641</v>
      </c>
      <c r="B36" s="39" t="s">
        <v>57</v>
      </c>
      <c r="C36" s="40"/>
      <c r="D36" s="40"/>
      <c r="E36" s="41">
        <v>839</v>
      </c>
      <c r="F36" s="42">
        <v>35066277</v>
      </c>
      <c r="G36" s="42">
        <v>8976845</v>
      </c>
      <c r="H36" s="44">
        <v>26089432</v>
      </c>
      <c r="I36" s="42">
        <v>1468363</v>
      </c>
      <c r="J36" s="42">
        <v>509981</v>
      </c>
      <c r="K36" s="42">
        <v>24111088</v>
      </c>
      <c r="L36" s="42">
        <v>356584</v>
      </c>
      <c r="M36" s="42">
        <v>2798442</v>
      </c>
      <c r="N36" s="42">
        <v>3155026</v>
      </c>
      <c r="O36" s="43">
        <f t="shared" si="0"/>
        <v>1.7125239457685279E-2</v>
      </c>
    </row>
    <row r="37" spans="1:15" x14ac:dyDescent="0.3">
      <c r="A37" s="67">
        <v>3645</v>
      </c>
      <c r="B37" s="39" t="s">
        <v>59</v>
      </c>
      <c r="C37" s="40"/>
      <c r="D37" s="40"/>
      <c r="E37" s="41">
        <v>1335</v>
      </c>
      <c r="F37" s="42">
        <v>34143595.160000235</v>
      </c>
      <c r="G37" s="42">
        <v>5610653.6300000008</v>
      </c>
      <c r="H37" s="42">
        <v>28532941.53000005</v>
      </c>
      <c r="I37" s="42">
        <v>1847655</v>
      </c>
      <c r="J37" s="42">
        <v>1767128</v>
      </c>
      <c r="K37" s="42">
        <v>24918158.530000027</v>
      </c>
      <c r="L37" s="42">
        <v>1099086.8</v>
      </c>
      <c r="M37" s="42">
        <v>4449100.1999999993</v>
      </c>
      <c r="N37" s="42">
        <v>5548187</v>
      </c>
      <c r="O37" s="43">
        <f t="shared" si="0"/>
        <v>3.01151340531002E-2</v>
      </c>
    </row>
    <row r="38" spans="1:15" x14ac:dyDescent="0.3">
      <c r="A38" s="67">
        <v>364700</v>
      </c>
      <c r="B38" s="39" t="s">
        <v>61</v>
      </c>
      <c r="C38" s="40"/>
      <c r="D38" s="40"/>
      <c r="E38" s="41">
        <v>914</v>
      </c>
      <c r="F38" s="42">
        <v>51653442</v>
      </c>
      <c r="G38" s="42">
        <v>13565251</v>
      </c>
      <c r="H38" s="44">
        <v>38088191</v>
      </c>
      <c r="I38" s="42">
        <v>1292464</v>
      </c>
      <c r="J38" s="42">
        <v>765627</v>
      </c>
      <c r="K38" s="42">
        <v>36030100</v>
      </c>
      <c r="L38" s="42">
        <v>265756</v>
      </c>
      <c r="M38" s="42">
        <v>3050269</v>
      </c>
      <c r="N38" s="42">
        <v>3316025</v>
      </c>
      <c r="O38" s="43">
        <f t="shared" si="0"/>
        <v>1.7999129697400536E-2</v>
      </c>
    </row>
    <row r="39" spans="1:15" x14ac:dyDescent="0.3">
      <c r="A39" s="67">
        <v>3651</v>
      </c>
      <c r="B39" s="39" t="s">
        <v>63</v>
      </c>
      <c r="C39" s="40"/>
      <c r="D39" s="40"/>
      <c r="E39" s="41">
        <v>842</v>
      </c>
      <c r="F39" s="42">
        <v>39418016</v>
      </c>
      <c r="G39" s="42">
        <v>8344757</v>
      </c>
      <c r="H39" s="42">
        <v>31073259</v>
      </c>
      <c r="I39" s="42">
        <v>783385</v>
      </c>
      <c r="J39" s="42">
        <v>154459</v>
      </c>
      <c r="K39" s="42">
        <v>30135415</v>
      </c>
      <c r="L39" s="42">
        <v>2809123</v>
      </c>
      <c r="M39" s="42">
        <v>191748</v>
      </c>
      <c r="N39" s="42">
        <v>3000871</v>
      </c>
      <c r="O39" s="43">
        <f t="shared" si="0"/>
        <v>1.6288497925729766E-2</v>
      </c>
    </row>
    <row r="40" spans="1:15" x14ac:dyDescent="0.3">
      <c r="A40" s="67">
        <v>3588</v>
      </c>
      <c r="B40" s="39" t="s">
        <v>84</v>
      </c>
      <c r="C40" s="40"/>
      <c r="D40" s="40"/>
      <c r="E40" s="41">
        <v>2583</v>
      </c>
      <c r="F40" s="42">
        <v>103475492</v>
      </c>
      <c r="G40" s="42">
        <v>20344181</v>
      </c>
      <c r="H40" s="44">
        <v>83131311</v>
      </c>
      <c r="I40" s="42">
        <v>3111447</v>
      </c>
      <c r="J40" s="42">
        <v>2275662</v>
      </c>
      <c r="K40" s="42">
        <v>77744202</v>
      </c>
      <c r="L40" s="42">
        <v>1376490</v>
      </c>
      <c r="M40" s="42">
        <v>8607731</v>
      </c>
      <c r="N40" s="42">
        <v>9984221</v>
      </c>
      <c r="O40" s="43">
        <f t="shared" si="0"/>
        <v>5.4193586811471586E-2</v>
      </c>
    </row>
    <row r="41" spans="1:15" x14ac:dyDescent="0.3">
      <c r="A41" s="67">
        <v>3654</v>
      </c>
      <c r="B41" s="39" t="s">
        <v>66</v>
      </c>
      <c r="C41" s="40"/>
      <c r="D41" s="40"/>
      <c r="E41" s="41">
        <v>1251</v>
      </c>
      <c r="F41" s="42">
        <v>54876456</v>
      </c>
      <c r="G41" s="42">
        <v>7572621</v>
      </c>
      <c r="H41" s="42">
        <v>47303835</v>
      </c>
      <c r="I41" s="42">
        <v>2119949</v>
      </c>
      <c r="J41" s="42">
        <v>1513793</v>
      </c>
      <c r="K41" s="42">
        <v>43670093</v>
      </c>
      <c r="L41" s="42">
        <v>859502</v>
      </c>
      <c r="M41" s="42">
        <v>4189689</v>
      </c>
      <c r="N41" s="42">
        <v>5049191</v>
      </c>
      <c r="O41" s="43">
        <f t="shared" si="0"/>
        <v>2.7406621987454107E-2</v>
      </c>
    </row>
    <row r="42" spans="1:15" x14ac:dyDescent="0.3">
      <c r="A42" s="67">
        <v>3578</v>
      </c>
      <c r="B42" s="39" t="s">
        <v>83</v>
      </c>
      <c r="C42" s="40"/>
      <c r="D42" s="40"/>
      <c r="E42" s="41">
        <v>2720</v>
      </c>
      <c r="F42" s="42">
        <v>127674694</v>
      </c>
      <c r="G42" s="42">
        <v>16624353</v>
      </c>
      <c r="H42" s="44">
        <v>111050341</v>
      </c>
      <c r="I42" s="42">
        <v>5095574</v>
      </c>
      <c r="J42" s="42">
        <v>1773457</v>
      </c>
      <c r="K42" s="42">
        <v>104181310</v>
      </c>
      <c r="L42" s="42">
        <v>1421290</v>
      </c>
      <c r="M42" s="42">
        <v>9123949</v>
      </c>
      <c r="N42" s="42">
        <v>10545239</v>
      </c>
      <c r="O42" s="43">
        <f t="shared" si="0"/>
        <v>5.723874954232442E-2</v>
      </c>
    </row>
    <row r="43" spans="1:15" x14ac:dyDescent="0.3">
      <c r="A43" s="67">
        <v>3663</v>
      </c>
      <c r="B43" s="39" t="s">
        <v>68</v>
      </c>
      <c r="C43" s="40"/>
      <c r="D43" s="40"/>
      <c r="E43" s="41">
        <v>1912</v>
      </c>
      <c r="F43" s="42">
        <v>49395955</v>
      </c>
      <c r="G43" s="42">
        <v>7137514</v>
      </c>
      <c r="H43" s="42">
        <v>42258441</v>
      </c>
      <c r="I43" s="42">
        <v>1667553</v>
      </c>
      <c r="J43" s="42">
        <v>2576183</v>
      </c>
      <c r="K43" s="42">
        <v>38014705</v>
      </c>
      <c r="L43" s="42">
        <v>1425364</v>
      </c>
      <c r="M43" s="42">
        <v>6367187</v>
      </c>
      <c r="N43" s="42">
        <v>7792551</v>
      </c>
      <c r="O43" s="43">
        <f t="shared" si="0"/>
        <v>4.2297369930144747E-2</v>
      </c>
    </row>
    <row r="44" spans="1:15" x14ac:dyDescent="0.3">
      <c r="A44" s="67">
        <v>366900</v>
      </c>
      <c r="B44" s="39" t="s">
        <v>70</v>
      </c>
      <c r="C44" s="40"/>
      <c r="D44" s="40"/>
      <c r="E44" s="41">
        <v>482</v>
      </c>
      <c r="F44" s="42">
        <v>11388329</v>
      </c>
      <c r="G44" s="42">
        <v>523821</v>
      </c>
      <c r="H44" s="44">
        <v>10864508</v>
      </c>
      <c r="I44" s="42">
        <v>1480332</v>
      </c>
      <c r="J44" s="42">
        <v>861339</v>
      </c>
      <c r="K44" s="42">
        <v>8522837</v>
      </c>
      <c r="L44" s="42">
        <v>525021</v>
      </c>
      <c r="M44" s="42">
        <v>1613184</v>
      </c>
      <c r="N44" s="42">
        <v>2138205</v>
      </c>
      <c r="O44" s="43">
        <f t="shared" si="0"/>
        <v>1.1606012956666585E-2</v>
      </c>
    </row>
    <row r="45" spans="1:15" s="51" customFormat="1" x14ac:dyDescent="0.3">
      <c r="A45" s="79"/>
      <c r="B45" s="46"/>
      <c r="C45" s="47">
        <f t="shared" ref="C45:M45" si="1">SUM(C5:C44)</f>
        <v>0</v>
      </c>
      <c r="D45" s="47">
        <f t="shared" si="1"/>
        <v>0</v>
      </c>
      <c r="E45" s="48">
        <f t="shared" si="1"/>
        <v>48184</v>
      </c>
      <c r="F45" s="49">
        <f t="shared" si="1"/>
        <v>2515005354.2999997</v>
      </c>
      <c r="G45" s="49">
        <f t="shared" si="1"/>
        <v>434058262.21999997</v>
      </c>
      <c r="H45" s="49">
        <f>SUM(H5:H44)</f>
        <v>2080947092.0799999</v>
      </c>
      <c r="I45" s="49">
        <f t="shared" si="1"/>
        <v>73486492</v>
      </c>
      <c r="J45" s="49">
        <f t="shared" si="1"/>
        <v>41194012</v>
      </c>
      <c r="K45" s="49">
        <f>SUM(K5:K44)</f>
        <v>1966266588.0799999</v>
      </c>
      <c r="L45" s="49">
        <f t="shared" si="1"/>
        <v>28245025.620000001</v>
      </c>
      <c r="M45" s="49">
        <f t="shared" si="1"/>
        <v>155987493.16</v>
      </c>
      <c r="N45" s="49">
        <f>SUM(N5:N44)</f>
        <v>184232518.78</v>
      </c>
      <c r="O45" s="50">
        <f>SUM(O5:O44)</f>
        <v>1.0000000000000002</v>
      </c>
    </row>
    <row r="48" spans="1:15" x14ac:dyDescent="0.3">
      <c r="A48" s="124" t="s">
        <v>121</v>
      </c>
      <c r="B48" s="124"/>
      <c r="C48" s="124"/>
      <c r="D48" s="124"/>
      <c r="E48" s="124"/>
      <c r="F48" s="124"/>
      <c r="G48" s="124"/>
      <c r="H48" s="124"/>
      <c r="I48" s="124"/>
      <c r="J48" s="124"/>
      <c r="K48" s="124"/>
      <c r="L48" s="124"/>
      <c r="M48" s="124"/>
      <c r="N48" s="124"/>
      <c r="O48" s="124"/>
    </row>
    <row r="49" spans="1:15" x14ac:dyDescent="0.3">
      <c r="A49" s="80"/>
      <c r="B49" s="80"/>
      <c r="C49" s="80"/>
      <c r="D49" s="80"/>
      <c r="E49" s="80"/>
      <c r="F49" s="80"/>
      <c r="G49" s="80"/>
      <c r="H49" s="80"/>
      <c r="I49" s="80"/>
      <c r="J49" s="80"/>
      <c r="K49" s="80"/>
      <c r="L49" s="80"/>
      <c r="M49" s="80"/>
      <c r="N49" s="80"/>
      <c r="O49" s="80"/>
    </row>
    <row r="50" spans="1:15" x14ac:dyDescent="0.3">
      <c r="A50" s="80"/>
      <c r="B50" s="80"/>
      <c r="C50" s="80"/>
      <c r="D50" s="80"/>
      <c r="E50" s="80"/>
      <c r="F50" s="80"/>
      <c r="G50" s="80"/>
      <c r="H50" s="80"/>
      <c r="I50" s="80"/>
      <c r="J50" s="80"/>
      <c r="K50" s="80"/>
      <c r="L50" s="80"/>
      <c r="M50" s="80"/>
      <c r="N50" s="80"/>
      <c r="O50" s="80"/>
    </row>
  </sheetData>
  <mergeCells count="2">
    <mergeCell ref="A1:E1"/>
    <mergeCell ref="A48:O4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95B-9C04-4C3C-A431-44D353CDC3A6}">
  <dimension ref="A1:P46"/>
  <sheetViews>
    <sheetView topLeftCell="A13" workbookViewId="0">
      <selection activeCell="D26" sqref="D26:E26"/>
    </sheetView>
  </sheetViews>
  <sheetFormatPr defaultRowHeight="13.2" x14ac:dyDescent="0.25"/>
  <cols>
    <col min="2" max="2" width="8" customWidth="1"/>
    <col min="3" max="3" width="41" customWidth="1"/>
    <col min="4" max="4" width="23.88671875" customWidth="1"/>
    <col min="5" max="6" width="11.77734375" customWidth="1"/>
    <col min="7" max="7" width="13.77734375" customWidth="1"/>
    <col min="8" max="8" width="12.77734375" customWidth="1"/>
    <col min="9" max="9" width="13.77734375" customWidth="1"/>
    <col min="10" max="11" width="12.77734375" customWidth="1"/>
    <col min="12" max="12" width="13.77734375" customWidth="1"/>
    <col min="13" max="15" width="12.77734375" customWidth="1"/>
  </cols>
  <sheetData>
    <row r="1" spans="1:16" ht="13.8" x14ac:dyDescent="0.25">
      <c r="B1" s="81" t="s">
        <v>122</v>
      </c>
      <c r="D1" t="s">
        <v>138</v>
      </c>
    </row>
    <row r="2" spans="1:16" x14ac:dyDescent="0.25">
      <c r="D2" t="s">
        <v>139</v>
      </c>
    </row>
    <row r="3" spans="1:16" ht="39.6" x14ac:dyDescent="0.25">
      <c r="B3" s="82" t="s">
        <v>1</v>
      </c>
      <c r="C3" s="83" t="s">
        <v>106</v>
      </c>
      <c r="D3" s="84" t="s">
        <v>87</v>
      </c>
      <c r="E3" s="84" t="s">
        <v>88</v>
      </c>
      <c r="F3" s="84" t="s">
        <v>89</v>
      </c>
      <c r="G3" s="84" t="s">
        <v>72</v>
      </c>
      <c r="H3" s="84" t="s">
        <v>73</v>
      </c>
      <c r="I3" s="84" t="s">
        <v>0</v>
      </c>
      <c r="J3" s="84" t="s">
        <v>74</v>
      </c>
      <c r="K3" s="84" t="s">
        <v>75</v>
      </c>
      <c r="L3" s="84" t="s">
        <v>76</v>
      </c>
      <c r="M3" s="84" t="s">
        <v>71</v>
      </c>
      <c r="N3" s="84" t="s">
        <v>93</v>
      </c>
      <c r="O3" s="84" t="s">
        <v>94</v>
      </c>
      <c r="P3" s="85" t="s">
        <v>92</v>
      </c>
    </row>
    <row r="4" spans="1:16" x14ac:dyDescent="0.25">
      <c r="A4" s="67">
        <v>3537</v>
      </c>
      <c r="B4" s="86" t="s">
        <v>3</v>
      </c>
      <c r="C4" s="87" t="s">
        <v>4</v>
      </c>
      <c r="D4" s="88">
        <v>1389</v>
      </c>
      <c r="E4" s="88">
        <v>57</v>
      </c>
      <c r="F4" s="88">
        <v>1446</v>
      </c>
      <c r="G4" s="89">
        <v>72633862</v>
      </c>
      <c r="H4" s="89">
        <v>17887362</v>
      </c>
      <c r="I4" s="89">
        <v>54746500</v>
      </c>
      <c r="J4" s="89">
        <v>2669420</v>
      </c>
      <c r="K4" s="89">
        <v>108808</v>
      </c>
      <c r="L4" s="89">
        <v>51968272</v>
      </c>
      <c r="M4" s="89">
        <v>4835422</v>
      </c>
      <c r="N4" s="89">
        <v>541604</v>
      </c>
      <c r="O4" s="89">
        <f>M4+N4</f>
        <v>5377026</v>
      </c>
      <c r="P4" s="90">
        <f>O4/O$44</f>
        <v>2.7227132495755018E-2</v>
      </c>
    </row>
    <row r="5" spans="1:16" x14ac:dyDescent="0.25">
      <c r="A5" s="67">
        <v>3543</v>
      </c>
      <c r="B5" s="91" t="s">
        <v>5</v>
      </c>
      <c r="C5" s="92" t="s">
        <v>6</v>
      </c>
      <c r="D5" s="93">
        <v>781</v>
      </c>
      <c r="E5" s="93">
        <v>14</v>
      </c>
      <c r="F5" s="93">
        <v>795</v>
      </c>
      <c r="G5" s="94">
        <v>22181070</v>
      </c>
      <c r="H5" s="94">
        <v>4583939.5</v>
      </c>
      <c r="I5" s="94">
        <v>17597130.5</v>
      </c>
      <c r="J5" s="94">
        <v>1794206</v>
      </c>
      <c r="K5" s="94">
        <v>404895</v>
      </c>
      <c r="L5" s="94">
        <v>15398029.5</v>
      </c>
      <c r="M5" s="94">
        <v>2636505</v>
      </c>
      <c r="N5" s="94">
        <v>432128</v>
      </c>
      <c r="O5" s="94">
        <f t="shared" ref="O5:O44" si="0">M5+N5</f>
        <v>3068633</v>
      </c>
      <c r="P5" s="95">
        <f t="shared" ref="P5:P44" si="1">O5/O$44</f>
        <v>1.5538343551220732E-2</v>
      </c>
    </row>
    <row r="6" spans="1:16" x14ac:dyDescent="0.25">
      <c r="A6" s="67">
        <v>3545</v>
      </c>
      <c r="B6" s="91" t="s">
        <v>7</v>
      </c>
      <c r="C6" s="92" t="s">
        <v>8</v>
      </c>
      <c r="D6" s="93">
        <v>5489</v>
      </c>
      <c r="E6" s="93">
        <v>953</v>
      </c>
      <c r="F6" s="93">
        <v>6442</v>
      </c>
      <c r="G6" s="94">
        <v>395388142</v>
      </c>
      <c r="H6" s="94">
        <v>85052469</v>
      </c>
      <c r="I6" s="94">
        <v>310335673</v>
      </c>
      <c r="J6" s="94">
        <v>8745335</v>
      </c>
      <c r="K6" s="94">
        <v>9435828</v>
      </c>
      <c r="L6" s="94">
        <v>292154510</v>
      </c>
      <c r="M6" s="94">
        <v>21531195</v>
      </c>
      <c r="N6" s="94">
        <v>2237709</v>
      </c>
      <c r="O6" s="94">
        <f t="shared" si="0"/>
        <v>23768904</v>
      </c>
      <c r="P6" s="95">
        <f t="shared" si="1"/>
        <v>0.12035632680349351</v>
      </c>
    </row>
    <row r="7" spans="1:16" x14ac:dyDescent="0.25">
      <c r="A7" s="67">
        <v>3557</v>
      </c>
      <c r="B7" s="91" t="s">
        <v>9</v>
      </c>
      <c r="C7" s="92" t="s">
        <v>110</v>
      </c>
      <c r="D7" s="93">
        <v>655</v>
      </c>
      <c r="E7" s="93">
        <v>226</v>
      </c>
      <c r="F7" s="93">
        <v>881</v>
      </c>
      <c r="G7" s="94">
        <v>34331051</v>
      </c>
      <c r="H7" s="94">
        <v>7517462</v>
      </c>
      <c r="I7" s="94">
        <v>26813589</v>
      </c>
      <c r="J7" s="94">
        <v>1608516</v>
      </c>
      <c r="K7" s="94">
        <v>2500</v>
      </c>
      <c r="L7" s="94">
        <v>25202573</v>
      </c>
      <c r="M7" s="94">
        <v>2945472</v>
      </c>
      <c r="N7" s="94">
        <v>397722</v>
      </c>
      <c r="O7" s="94">
        <f t="shared" si="0"/>
        <v>3343194</v>
      </c>
      <c r="P7" s="95">
        <f t="shared" si="1"/>
        <v>1.6928611838033368E-2</v>
      </c>
    </row>
    <row r="8" spans="1:16" x14ac:dyDescent="0.25">
      <c r="A8" s="67">
        <v>356000</v>
      </c>
      <c r="B8" s="91" t="s">
        <v>11</v>
      </c>
      <c r="C8" s="92" t="s">
        <v>12</v>
      </c>
      <c r="D8" s="93">
        <v>1168</v>
      </c>
      <c r="E8" s="93">
        <v>237</v>
      </c>
      <c r="F8" s="93">
        <v>1405</v>
      </c>
      <c r="G8" s="94">
        <v>56174384</v>
      </c>
      <c r="H8" s="94">
        <v>13924223</v>
      </c>
      <c r="I8" s="94">
        <v>42250161</v>
      </c>
      <c r="J8" s="94">
        <v>2156372</v>
      </c>
      <c r="K8" s="94">
        <v>1372416</v>
      </c>
      <c r="L8" s="94">
        <v>38721373</v>
      </c>
      <c r="M8" s="94">
        <v>4654477</v>
      </c>
      <c r="N8" s="94">
        <v>566834</v>
      </c>
      <c r="O8" s="94">
        <f t="shared" si="0"/>
        <v>5221311</v>
      </c>
      <c r="P8" s="95">
        <f t="shared" si="1"/>
        <v>2.6438653337094359E-2</v>
      </c>
    </row>
    <row r="9" spans="1:16" x14ac:dyDescent="0.25">
      <c r="A9" s="67">
        <v>3564</v>
      </c>
      <c r="B9" s="91" t="s">
        <v>13</v>
      </c>
      <c r="C9" s="92" t="s">
        <v>14</v>
      </c>
      <c r="D9" s="93">
        <v>918</v>
      </c>
      <c r="E9" s="93">
        <v>55</v>
      </c>
      <c r="F9" s="93">
        <v>973</v>
      </c>
      <c r="G9" s="94">
        <v>32421011</v>
      </c>
      <c r="H9" s="94">
        <v>6841619</v>
      </c>
      <c r="I9" s="94">
        <v>25579392</v>
      </c>
      <c r="J9" s="94">
        <v>2262198</v>
      </c>
      <c r="K9" s="94">
        <v>638220</v>
      </c>
      <c r="L9" s="94">
        <v>22678974</v>
      </c>
      <c r="M9" s="94">
        <v>3247293</v>
      </c>
      <c r="N9" s="94">
        <v>558306</v>
      </c>
      <c r="O9" s="94">
        <f t="shared" si="0"/>
        <v>3805599</v>
      </c>
      <c r="P9" s="95">
        <f t="shared" si="1"/>
        <v>1.927004782917412E-2</v>
      </c>
    </row>
    <row r="10" spans="1:16" x14ac:dyDescent="0.25">
      <c r="A10" s="67">
        <v>3571</v>
      </c>
      <c r="B10" s="91" t="s">
        <v>15</v>
      </c>
      <c r="C10" s="92" t="s">
        <v>16</v>
      </c>
      <c r="D10" s="93">
        <v>949</v>
      </c>
      <c r="E10" s="93">
        <v>203</v>
      </c>
      <c r="F10" s="93">
        <v>1152</v>
      </c>
      <c r="G10" s="94">
        <v>46601367</v>
      </c>
      <c r="H10" s="94">
        <v>9001649</v>
      </c>
      <c r="I10" s="94">
        <v>37599718</v>
      </c>
      <c r="J10" s="94">
        <v>2117057</v>
      </c>
      <c r="K10" s="94">
        <v>553053</v>
      </c>
      <c r="L10" s="94">
        <v>34929608</v>
      </c>
      <c r="M10" s="94">
        <v>3816801</v>
      </c>
      <c r="N10" s="94">
        <v>497094</v>
      </c>
      <c r="O10" s="94">
        <f t="shared" si="0"/>
        <v>4313895</v>
      </c>
      <c r="P10" s="95">
        <f t="shared" si="1"/>
        <v>2.1843857689692239E-2</v>
      </c>
    </row>
    <row r="11" spans="1:16" x14ac:dyDescent="0.25">
      <c r="A11" s="67">
        <v>357600</v>
      </c>
      <c r="B11" s="91" t="s">
        <v>17</v>
      </c>
      <c r="C11" s="92" t="s">
        <v>18</v>
      </c>
      <c r="D11" s="93">
        <v>1331</v>
      </c>
      <c r="E11" s="93">
        <v>271</v>
      </c>
      <c r="F11" s="93">
        <v>1602</v>
      </c>
      <c r="G11" s="94">
        <v>60801647</v>
      </c>
      <c r="H11" s="94">
        <v>9122574</v>
      </c>
      <c r="I11" s="94">
        <v>51679073</v>
      </c>
      <c r="J11" s="94">
        <v>3692521</v>
      </c>
      <c r="K11" s="94">
        <v>475604</v>
      </c>
      <c r="L11" s="94">
        <v>47510948</v>
      </c>
      <c r="M11" s="94">
        <v>5337391</v>
      </c>
      <c r="N11" s="94">
        <v>982226</v>
      </c>
      <c r="O11" s="94">
        <f t="shared" si="0"/>
        <v>6319617</v>
      </c>
      <c r="P11" s="95">
        <f t="shared" si="1"/>
        <v>3.2000040427817504E-2</v>
      </c>
    </row>
    <row r="12" spans="1:16" x14ac:dyDescent="0.25">
      <c r="A12" s="67">
        <v>357500</v>
      </c>
      <c r="B12" s="91" t="s">
        <v>19</v>
      </c>
      <c r="C12" s="92" t="s">
        <v>20</v>
      </c>
      <c r="D12" s="93">
        <v>685</v>
      </c>
      <c r="E12" s="93">
        <v>15</v>
      </c>
      <c r="F12" s="93">
        <v>700</v>
      </c>
      <c r="G12" s="94">
        <v>23257494</v>
      </c>
      <c r="H12" s="94">
        <v>4816704</v>
      </c>
      <c r="I12" s="94">
        <v>18440790</v>
      </c>
      <c r="J12" s="94">
        <v>1603832</v>
      </c>
      <c r="K12" s="94">
        <v>284498</v>
      </c>
      <c r="L12" s="94">
        <v>16552460</v>
      </c>
      <c r="M12" s="94">
        <v>2314205</v>
      </c>
      <c r="N12" s="94">
        <v>400751</v>
      </c>
      <c r="O12" s="94">
        <f t="shared" si="0"/>
        <v>2714956</v>
      </c>
      <c r="P12" s="95">
        <f t="shared" si="1"/>
        <v>1.374746313894429E-2</v>
      </c>
    </row>
    <row r="13" spans="1:16" x14ac:dyDescent="0.25">
      <c r="A13" s="67">
        <v>3577</v>
      </c>
      <c r="B13" s="91" t="s">
        <v>21</v>
      </c>
      <c r="C13" s="92" t="s">
        <v>77</v>
      </c>
      <c r="D13" s="93">
        <v>395</v>
      </c>
      <c r="E13" s="93">
        <v>0</v>
      </c>
      <c r="F13" s="93">
        <v>395</v>
      </c>
      <c r="G13" s="94">
        <v>9876501</v>
      </c>
      <c r="H13" s="94">
        <v>1115988</v>
      </c>
      <c r="I13" s="94">
        <v>8760513</v>
      </c>
      <c r="J13" s="94">
        <v>380430</v>
      </c>
      <c r="K13" s="94">
        <v>36150</v>
      </c>
      <c r="L13" s="94">
        <v>8343933</v>
      </c>
      <c r="M13" s="94">
        <v>1320677</v>
      </c>
      <c r="N13" s="94">
        <v>357256</v>
      </c>
      <c r="O13" s="94">
        <f t="shared" si="0"/>
        <v>1677933</v>
      </c>
      <c r="P13" s="95">
        <f t="shared" si="1"/>
        <v>8.4963889164753354E-3</v>
      </c>
    </row>
    <row r="14" spans="1:16" x14ac:dyDescent="0.25">
      <c r="A14" s="67">
        <v>3579</v>
      </c>
      <c r="B14" s="91" t="s">
        <v>22</v>
      </c>
      <c r="C14" s="92" t="s">
        <v>23</v>
      </c>
      <c r="D14" s="93">
        <v>234</v>
      </c>
      <c r="E14" s="93">
        <v>0</v>
      </c>
      <c r="F14" s="93">
        <v>234</v>
      </c>
      <c r="G14" s="94">
        <v>3951332</v>
      </c>
      <c r="H14" s="94">
        <v>356893</v>
      </c>
      <c r="I14" s="94">
        <v>3594439</v>
      </c>
      <c r="J14" s="94">
        <v>876749</v>
      </c>
      <c r="K14" s="94">
        <v>77830</v>
      </c>
      <c r="L14" s="94">
        <v>2639860</v>
      </c>
      <c r="M14" s="94">
        <v>778519</v>
      </c>
      <c r="N14" s="94">
        <v>199766</v>
      </c>
      <c r="O14" s="94">
        <f t="shared" si="0"/>
        <v>978285</v>
      </c>
      <c r="P14" s="95">
        <f t="shared" si="1"/>
        <v>4.9536482274048325E-3</v>
      </c>
    </row>
    <row r="15" spans="1:16" x14ac:dyDescent="0.25">
      <c r="A15" s="67">
        <v>363700</v>
      </c>
      <c r="B15" s="91" t="s">
        <v>24</v>
      </c>
      <c r="C15" s="92" t="s">
        <v>25</v>
      </c>
      <c r="D15" s="93">
        <v>609</v>
      </c>
      <c r="E15" s="93">
        <v>0</v>
      </c>
      <c r="F15" s="93">
        <v>609</v>
      </c>
      <c r="G15" s="94">
        <v>11966957</v>
      </c>
      <c r="H15" s="94">
        <v>665234</v>
      </c>
      <c r="I15" s="94">
        <v>11301723</v>
      </c>
      <c r="J15" s="94">
        <v>2731661</v>
      </c>
      <c r="K15" s="94">
        <v>59647</v>
      </c>
      <c r="L15" s="94">
        <v>8510415</v>
      </c>
      <c r="M15" s="94">
        <v>1998441</v>
      </c>
      <c r="N15" s="94">
        <v>791088</v>
      </c>
      <c r="O15" s="94">
        <f t="shared" si="0"/>
        <v>2789529</v>
      </c>
      <c r="P15" s="95">
        <f t="shared" si="1"/>
        <v>1.4125071309633058E-2</v>
      </c>
    </row>
    <row r="16" spans="1:16" x14ac:dyDescent="0.25">
      <c r="A16" s="67">
        <v>3584</v>
      </c>
      <c r="B16" s="91" t="s">
        <v>26</v>
      </c>
      <c r="C16" s="92" t="s">
        <v>116</v>
      </c>
      <c r="D16" s="93">
        <v>373</v>
      </c>
      <c r="E16" s="93">
        <v>0</v>
      </c>
      <c r="F16" s="93">
        <v>373</v>
      </c>
      <c r="G16" s="94">
        <v>15999520</v>
      </c>
      <c r="H16" s="94">
        <v>1490561</v>
      </c>
      <c r="I16" s="94">
        <v>14508959</v>
      </c>
      <c r="J16" s="94">
        <v>1055751</v>
      </c>
      <c r="K16" s="94">
        <v>261391</v>
      </c>
      <c r="L16" s="94">
        <v>13191817</v>
      </c>
      <c r="M16" s="94">
        <v>1254772</v>
      </c>
      <c r="N16" s="94">
        <v>232116</v>
      </c>
      <c r="O16" s="94">
        <f t="shared" si="0"/>
        <v>1486888</v>
      </c>
      <c r="P16" s="95">
        <f t="shared" si="1"/>
        <v>7.5290126144727937E-3</v>
      </c>
    </row>
    <row r="17" spans="1:16" x14ac:dyDescent="0.25">
      <c r="A17" s="67">
        <v>358600</v>
      </c>
      <c r="B17" s="91" t="s">
        <v>28</v>
      </c>
      <c r="C17" s="92" t="s">
        <v>29</v>
      </c>
      <c r="D17" s="93">
        <v>711</v>
      </c>
      <c r="E17" s="93">
        <v>169</v>
      </c>
      <c r="F17" s="93">
        <v>880</v>
      </c>
      <c r="G17" s="94">
        <v>27324957</v>
      </c>
      <c r="H17" s="94">
        <v>6582050</v>
      </c>
      <c r="I17" s="94">
        <v>20742907</v>
      </c>
      <c r="J17" s="94">
        <v>1699645</v>
      </c>
      <c r="K17" s="94">
        <v>265368</v>
      </c>
      <c r="L17" s="94">
        <v>18777894</v>
      </c>
      <c r="M17" s="94">
        <v>2903525</v>
      </c>
      <c r="N17" s="94">
        <v>417412</v>
      </c>
      <c r="O17" s="94">
        <f t="shared" si="0"/>
        <v>3320937</v>
      </c>
      <c r="P17" s="95">
        <f t="shared" si="1"/>
        <v>1.6815911194971941E-2</v>
      </c>
    </row>
    <row r="18" spans="1:16" x14ac:dyDescent="0.25">
      <c r="A18" s="67">
        <v>359100</v>
      </c>
      <c r="B18" s="91" t="s">
        <v>30</v>
      </c>
      <c r="C18" s="92" t="s">
        <v>31</v>
      </c>
      <c r="D18" s="93">
        <v>804</v>
      </c>
      <c r="E18" s="93">
        <v>0</v>
      </c>
      <c r="F18" s="93">
        <v>804</v>
      </c>
      <c r="G18" s="94">
        <v>28788606.5</v>
      </c>
      <c r="H18" s="94">
        <v>4660004.5</v>
      </c>
      <c r="I18" s="94">
        <v>24128602</v>
      </c>
      <c r="J18" s="94">
        <v>2496314</v>
      </c>
      <c r="K18" s="94">
        <v>447092</v>
      </c>
      <c r="L18" s="94">
        <v>21185196</v>
      </c>
      <c r="M18" s="94">
        <v>2687287</v>
      </c>
      <c r="N18" s="94">
        <v>631810.5</v>
      </c>
      <c r="O18" s="94">
        <f t="shared" si="0"/>
        <v>3319097.5</v>
      </c>
      <c r="P18" s="95">
        <f t="shared" si="1"/>
        <v>1.6806596694683873E-2</v>
      </c>
    </row>
    <row r="19" spans="1:16" x14ac:dyDescent="0.25">
      <c r="A19" s="68">
        <v>3598</v>
      </c>
      <c r="B19" s="91" t="s">
        <v>90</v>
      </c>
      <c r="C19" s="92" t="s">
        <v>78</v>
      </c>
      <c r="D19" s="93">
        <v>729</v>
      </c>
      <c r="E19" s="93">
        <v>865</v>
      </c>
      <c r="F19" s="93">
        <v>1594</v>
      </c>
      <c r="G19" s="94">
        <v>48032738.86999952</v>
      </c>
      <c r="H19" s="94">
        <v>6548508.9200000018</v>
      </c>
      <c r="I19" s="94">
        <v>41484229.949999794</v>
      </c>
      <c r="J19" s="94">
        <v>2431411</v>
      </c>
      <c r="K19" s="94">
        <v>307036</v>
      </c>
      <c r="L19" s="94">
        <v>38745782.949999794</v>
      </c>
      <c r="M19" s="94">
        <v>5232432.1099999994</v>
      </c>
      <c r="N19" s="94">
        <v>631350.74</v>
      </c>
      <c r="O19" s="94">
        <f t="shared" si="0"/>
        <v>5863782.8499999996</v>
      </c>
      <c r="P19" s="95">
        <f t="shared" si="1"/>
        <v>2.9691876621628008E-2</v>
      </c>
    </row>
    <row r="20" spans="1:16" x14ac:dyDescent="0.25">
      <c r="A20" s="67">
        <v>2305300</v>
      </c>
      <c r="B20" s="91" t="s">
        <v>33</v>
      </c>
      <c r="C20" s="92" t="s">
        <v>86</v>
      </c>
      <c r="D20" s="93">
        <v>460</v>
      </c>
      <c r="E20" s="93">
        <v>903</v>
      </c>
      <c r="F20" s="93">
        <v>1363</v>
      </c>
      <c r="G20" s="94">
        <v>204509960</v>
      </c>
      <c r="H20" s="94">
        <v>5294913</v>
      </c>
      <c r="I20" s="94">
        <v>199215047</v>
      </c>
      <c r="J20" s="94">
        <v>1258156</v>
      </c>
      <c r="K20" s="94">
        <v>0</v>
      </c>
      <c r="L20" s="94">
        <v>197956891</v>
      </c>
      <c r="M20" s="94">
        <v>4574532</v>
      </c>
      <c r="N20" s="94">
        <v>704275</v>
      </c>
      <c r="O20" s="94">
        <f t="shared" si="0"/>
        <v>5278807</v>
      </c>
      <c r="P20" s="95">
        <f t="shared" si="1"/>
        <v>2.6729790335497553E-2</v>
      </c>
    </row>
    <row r="21" spans="1:16" x14ac:dyDescent="0.25">
      <c r="A21" s="67">
        <v>3602</v>
      </c>
      <c r="B21" s="91" t="s">
        <v>91</v>
      </c>
      <c r="C21" s="92" t="s">
        <v>34</v>
      </c>
      <c r="D21" s="93">
        <v>258</v>
      </c>
      <c r="E21" s="93">
        <v>0</v>
      </c>
      <c r="F21" s="93">
        <v>258</v>
      </c>
      <c r="G21" s="94">
        <v>5057397</v>
      </c>
      <c r="H21" s="94">
        <v>405516</v>
      </c>
      <c r="I21" s="94">
        <v>4651881</v>
      </c>
      <c r="J21" s="94">
        <v>592099</v>
      </c>
      <c r="K21" s="94">
        <v>0</v>
      </c>
      <c r="L21" s="94">
        <v>4059782</v>
      </c>
      <c r="M21" s="94">
        <v>832881</v>
      </c>
      <c r="N21" s="94">
        <v>263969</v>
      </c>
      <c r="O21" s="94">
        <f t="shared" si="0"/>
        <v>1096850</v>
      </c>
      <c r="P21" s="95">
        <f t="shared" si="1"/>
        <v>5.5540144827212834E-3</v>
      </c>
    </row>
    <row r="22" spans="1:16" x14ac:dyDescent="0.25">
      <c r="A22" s="67">
        <v>360400</v>
      </c>
      <c r="B22" s="91" t="s">
        <v>35</v>
      </c>
      <c r="C22" s="92" t="s">
        <v>36</v>
      </c>
      <c r="D22" s="93">
        <v>1411</v>
      </c>
      <c r="E22" s="93">
        <v>422</v>
      </c>
      <c r="F22" s="93">
        <v>1833</v>
      </c>
      <c r="G22" s="94">
        <v>123498353</v>
      </c>
      <c r="H22" s="94">
        <v>31425230</v>
      </c>
      <c r="I22" s="94">
        <v>92073123</v>
      </c>
      <c r="J22" s="94">
        <v>2303131</v>
      </c>
      <c r="K22" s="94">
        <v>1239549</v>
      </c>
      <c r="L22" s="94">
        <v>88530443</v>
      </c>
      <c r="M22" s="94">
        <v>6124348</v>
      </c>
      <c r="N22" s="94">
        <v>486098</v>
      </c>
      <c r="O22" s="94">
        <f t="shared" si="0"/>
        <v>6610446</v>
      </c>
      <c r="P22" s="95">
        <f t="shared" si="1"/>
        <v>3.3472683430958633E-2</v>
      </c>
    </row>
    <row r="23" spans="1:16" x14ac:dyDescent="0.25">
      <c r="A23" s="67">
        <v>3610</v>
      </c>
      <c r="B23" s="91" t="s">
        <v>37</v>
      </c>
      <c r="C23" s="92" t="s">
        <v>38</v>
      </c>
      <c r="D23" s="93">
        <v>523</v>
      </c>
      <c r="E23" s="93">
        <v>45</v>
      </c>
      <c r="F23" s="93">
        <v>568</v>
      </c>
      <c r="G23" s="94">
        <v>22960581</v>
      </c>
      <c r="H23" s="94">
        <v>4934886</v>
      </c>
      <c r="I23" s="94">
        <v>18025695</v>
      </c>
      <c r="J23" s="94">
        <v>1410184</v>
      </c>
      <c r="K23" s="94">
        <v>1572921</v>
      </c>
      <c r="L23" s="94">
        <v>15042590</v>
      </c>
      <c r="M23" s="94">
        <v>1892423</v>
      </c>
      <c r="N23" s="94">
        <v>302474</v>
      </c>
      <c r="O23" s="94">
        <f t="shared" si="0"/>
        <v>2194897</v>
      </c>
      <c r="P23" s="95">
        <f t="shared" si="1"/>
        <v>1.1114090099905636E-2</v>
      </c>
    </row>
    <row r="24" spans="1:16" x14ac:dyDescent="0.25">
      <c r="A24" s="67">
        <v>4977</v>
      </c>
      <c r="B24" s="91" t="s">
        <v>40</v>
      </c>
      <c r="C24" s="92" t="s">
        <v>114</v>
      </c>
      <c r="D24" s="93">
        <v>0</v>
      </c>
      <c r="E24" s="93">
        <v>748</v>
      </c>
      <c r="F24" s="93">
        <v>748</v>
      </c>
      <c r="G24" s="94">
        <v>40577529</v>
      </c>
      <c r="H24" s="94">
        <v>4447076</v>
      </c>
      <c r="I24" s="94">
        <v>36130453</v>
      </c>
      <c r="J24" s="94">
        <v>0</v>
      </c>
      <c r="K24" s="94">
        <v>44024</v>
      </c>
      <c r="L24" s="94">
        <v>36086429</v>
      </c>
      <c r="M24" s="94">
        <v>2516272</v>
      </c>
      <c r="N24" s="94">
        <v>0</v>
      </c>
      <c r="O24" s="94">
        <f t="shared" si="0"/>
        <v>2516272</v>
      </c>
      <c r="P24" s="95">
        <f t="shared" si="1"/>
        <v>1.2741405962953959E-2</v>
      </c>
    </row>
    <row r="25" spans="1:16" x14ac:dyDescent="0.25">
      <c r="A25" s="67">
        <v>3613</v>
      </c>
      <c r="B25" s="91" t="s">
        <v>39</v>
      </c>
      <c r="C25" s="92" t="s">
        <v>79</v>
      </c>
      <c r="D25" s="93">
        <v>1649</v>
      </c>
      <c r="E25" s="93">
        <v>1185</v>
      </c>
      <c r="F25" s="93">
        <v>2834</v>
      </c>
      <c r="G25" s="94">
        <v>206724943</v>
      </c>
      <c r="H25" s="94">
        <v>41208182</v>
      </c>
      <c r="I25" s="94">
        <v>165516761</v>
      </c>
      <c r="J25" s="94">
        <v>2668445</v>
      </c>
      <c r="K25" s="94">
        <v>1056855</v>
      </c>
      <c r="L25" s="94">
        <v>161791461</v>
      </c>
      <c r="M25" s="94">
        <v>9410950</v>
      </c>
      <c r="N25" s="94">
        <v>657662</v>
      </c>
      <c r="O25" s="94">
        <f t="shared" si="0"/>
        <v>10068612</v>
      </c>
      <c r="P25" s="95">
        <f t="shared" si="1"/>
        <v>5.0983467993710452E-2</v>
      </c>
    </row>
    <row r="26" spans="1:16" x14ac:dyDescent="0.25">
      <c r="A26" s="67">
        <v>3619</v>
      </c>
      <c r="B26" s="91" t="s">
        <v>42</v>
      </c>
      <c r="C26" s="92" t="s">
        <v>80</v>
      </c>
      <c r="D26" s="126" t="s">
        <v>141</v>
      </c>
      <c r="E26" s="126" t="s">
        <v>140</v>
      </c>
      <c r="F26" s="93">
        <v>343</v>
      </c>
      <c r="G26" s="94">
        <v>10739989</v>
      </c>
      <c r="H26" s="94">
        <v>1432863</v>
      </c>
      <c r="I26" s="94">
        <v>9307126</v>
      </c>
      <c r="J26" s="94">
        <v>1116222</v>
      </c>
      <c r="K26" s="94">
        <v>37559</v>
      </c>
      <c r="L26" s="94">
        <v>8153345</v>
      </c>
      <c r="M26" s="94">
        <v>1149063</v>
      </c>
      <c r="N26" s="94">
        <v>318749</v>
      </c>
      <c r="O26" s="94">
        <f t="shared" si="0"/>
        <v>1467812</v>
      </c>
      <c r="P26" s="95">
        <f t="shared" si="1"/>
        <v>7.4324192969978508E-3</v>
      </c>
    </row>
    <row r="27" spans="1:16" x14ac:dyDescent="0.25">
      <c r="A27" s="67">
        <v>3616</v>
      </c>
      <c r="B27" s="91" t="s">
        <v>43</v>
      </c>
      <c r="C27" s="92" t="s">
        <v>81</v>
      </c>
      <c r="D27" s="93">
        <v>466</v>
      </c>
      <c r="E27" s="93">
        <v>40</v>
      </c>
      <c r="F27" s="93">
        <v>506</v>
      </c>
      <c r="G27" s="94">
        <v>16222703</v>
      </c>
      <c r="H27" s="94">
        <v>2824502</v>
      </c>
      <c r="I27" s="94">
        <v>13398201</v>
      </c>
      <c r="J27" s="94">
        <v>1304842</v>
      </c>
      <c r="K27" s="94">
        <v>172008</v>
      </c>
      <c r="L27" s="94">
        <v>11921351</v>
      </c>
      <c r="M27" s="94">
        <v>1674938</v>
      </c>
      <c r="N27" s="94">
        <v>316229</v>
      </c>
      <c r="O27" s="94">
        <f t="shared" si="0"/>
        <v>1991167</v>
      </c>
      <c r="P27" s="95">
        <f t="shared" si="1"/>
        <v>1.0082481976128632E-2</v>
      </c>
    </row>
    <row r="28" spans="1:16" x14ac:dyDescent="0.25">
      <c r="A28" s="67">
        <v>361800</v>
      </c>
      <c r="B28" s="91" t="s">
        <v>44</v>
      </c>
      <c r="C28" s="92" t="s">
        <v>82</v>
      </c>
      <c r="D28" s="93">
        <v>39</v>
      </c>
      <c r="E28" s="93">
        <v>0</v>
      </c>
      <c r="F28" s="93">
        <v>39</v>
      </c>
      <c r="G28" s="94">
        <v>688350</v>
      </c>
      <c r="H28" s="94">
        <v>97030</v>
      </c>
      <c r="I28" s="94">
        <v>591320</v>
      </c>
      <c r="J28" s="94">
        <v>145880</v>
      </c>
      <c r="K28" s="94">
        <v>2000</v>
      </c>
      <c r="L28" s="94">
        <v>443440</v>
      </c>
      <c r="M28" s="94">
        <v>126241</v>
      </c>
      <c r="N28" s="94">
        <v>31396</v>
      </c>
      <c r="O28" s="94">
        <f t="shared" si="0"/>
        <v>157637</v>
      </c>
      <c r="P28" s="95">
        <f t="shared" si="1"/>
        <v>7.9821140631146923E-4</v>
      </c>
    </row>
    <row r="29" spans="1:16" x14ac:dyDescent="0.25">
      <c r="A29" s="67">
        <v>3620</v>
      </c>
      <c r="B29" s="91" t="s">
        <v>45</v>
      </c>
      <c r="C29" s="92" t="s">
        <v>46</v>
      </c>
      <c r="D29" s="93">
        <v>775</v>
      </c>
      <c r="E29" s="93">
        <v>0</v>
      </c>
      <c r="F29" s="93">
        <v>775</v>
      </c>
      <c r="G29" s="94">
        <v>43968197</v>
      </c>
      <c r="H29" s="94">
        <v>10971888</v>
      </c>
      <c r="I29" s="94">
        <v>32996309</v>
      </c>
      <c r="J29" s="94">
        <v>1505545</v>
      </c>
      <c r="K29" s="94">
        <v>735376</v>
      </c>
      <c r="L29" s="94">
        <v>30755388</v>
      </c>
      <c r="M29" s="94">
        <v>2579919</v>
      </c>
      <c r="N29" s="94">
        <v>343128</v>
      </c>
      <c r="O29" s="94">
        <f t="shared" si="0"/>
        <v>2923047</v>
      </c>
      <c r="P29" s="95">
        <f t="shared" si="1"/>
        <v>1.4801153641496102E-2</v>
      </c>
    </row>
    <row r="30" spans="1:16" x14ac:dyDescent="0.25">
      <c r="A30" s="67">
        <v>3621</v>
      </c>
      <c r="B30" s="91" t="s">
        <v>47</v>
      </c>
      <c r="C30" s="92" t="s">
        <v>48</v>
      </c>
      <c r="D30" s="93">
        <v>1734</v>
      </c>
      <c r="E30" s="93">
        <v>275</v>
      </c>
      <c r="F30" s="93">
        <v>2009</v>
      </c>
      <c r="G30" s="94">
        <v>114121218</v>
      </c>
      <c r="H30" s="94">
        <v>17090729</v>
      </c>
      <c r="I30" s="94">
        <v>97030489</v>
      </c>
      <c r="J30" s="94">
        <v>4750774</v>
      </c>
      <c r="K30" s="94">
        <v>568438</v>
      </c>
      <c r="L30" s="94">
        <v>91711277</v>
      </c>
      <c r="M30" s="94">
        <v>6732112</v>
      </c>
      <c r="N30" s="94">
        <v>1079844</v>
      </c>
      <c r="O30" s="94">
        <f t="shared" si="0"/>
        <v>7811956</v>
      </c>
      <c r="P30" s="95">
        <f t="shared" si="1"/>
        <v>3.9556654749857707E-2</v>
      </c>
    </row>
    <row r="31" spans="1:16" x14ac:dyDescent="0.25">
      <c r="A31" s="67">
        <v>3623</v>
      </c>
      <c r="B31" s="91" t="s">
        <v>49</v>
      </c>
      <c r="C31" s="92" t="s">
        <v>97</v>
      </c>
      <c r="D31" s="93">
        <v>1498</v>
      </c>
      <c r="E31" s="93">
        <v>790</v>
      </c>
      <c r="F31" s="93">
        <v>2288</v>
      </c>
      <c r="G31" s="94">
        <v>105875316</v>
      </c>
      <c r="H31" s="94">
        <v>13439446</v>
      </c>
      <c r="I31" s="94">
        <v>92435870</v>
      </c>
      <c r="J31" s="94">
        <v>4423854</v>
      </c>
      <c r="K31" s="94">
        <v>502901</v>
      </c>
      <c r="L31" s="94">
        <v>87509115</v>
      </c>
      <c r="M31" s="94">
        <v>7674976</v>
      </c>
      <c r="N31" s="94">
        <v>1061342</v>
      </c>
      <c r="O31" s="94">
        <f t="shared" si="0"/>
        <v>8736318</v>
      </c>
      <c r="P31" s="95">
        <f t="shared" si="1"/>
        <v>4.423725823736941E-2</v>
      </c>
    </row>
    <row r="32" spans="1:16" x14ac:dyDescent="0.25">
      <c r="A32" s="67">
        <v>363500</v>
      </c>
      <c r="B32" s="91" t="s">
        <v>50</v>
      </c>
      <c r="C32" s="92" t="s">
        <v>51</v>
      </c>
      <c r="D32" s="93">
        <v>0</v>
      </c>
      <c r="E32" s="93">
        <v>104</v>
      </c>
      <c r="F32" s="93">
        <v>104</v>
      </c>
      <c r="G32" s="94">
        <v>2203344</v>
      </c>
      <c r="H32" s="94">
        <v>178820</v>
      </c>
      <c r="I32" s="94">
        <v>2024524</v>
      </c>
      <c r="J32" s="94">
        <v>0</v>
      </c>
      <c r="K32" s="94">
        <v>0</v>
      </c>
      <c r="L32" s="94">
        <v>2024524</v>
      </c>
      <c r="M32" s="94">
        <v>349856</v>
      </c>
      <c r="N32" s="94">
        <v>0</v>
      </c>
      <c r="O32" s="94">
        <f t="shared" si="0"/>
        <v>349856</v>
      </c>
      <c r="P32" s="95">
        <f t="shared" si="1"/>
        <v>1.7715323798759516E-3</v>
      </c>
    </row>
    <row r="33" spans="1:16" x14ac:dyDescent="0.25">
      <c r="A33" s="67">
        <v>363600</v>
      </c>
      <c r="B33" s="91" t="s">
        <v>52</v>
      </c>
      <c r="C33" s="92" t="s">
        <v>53</v>
      </c>
      <c r="D33" s="93">
        <v>1718</v>
      </c>
      <c r="E33" s="93">
        <v>258</v>
      </c>
      <c r="F33" s="93">
        <v>1976</v>
      </c>
      <c r="G33" s="94">
        <v>129328849</v>
      </c>
      <c r="H33" s="94">
        <v>27803363</v>
      </c>
      <c r="I33" s="94">
        <v>101525486</v>
      </c>
      <c r="J33" s="94">
        <v>3445045</v>
      </c>
      <c r="K33" s="94">
        <v>2080334</v>
      </c>
      <c r="L33" s="94">
        <v>96000107</v>
      </c>
      <c r="M33" s="94">
        <v>6612344</v>
      </c>
      <c r="N33" s="94">
        <v>772038</v>
      </c>
      <c r="O33" s="94">
        <f t="shared" si="0"/>
        <v>7384382</v>
      </c>
      <c r="P33" s="95">
        <f t="shared" si="1"/>
        <v>3.7391589163464793E-2</v>
      </c>
    </row>
    <row r="34" spans="1:16" x14ac:dyDescent="0.25">
      <c r="A34" s="67">
        <v>3638</v>
      </c>
      <c r="B34" s="91" t="s">
        <v>54</v>
      </c>
      <c r="C34" s="92" t="s">
        <v>55</v>
      </c>
      <c r="D34" s="93">
        <v>809</v>
      </c>
      <c r="E34" s="93">
        <v>0</v>
      </c>
      <c r="F34" s="93">
        <v>809</v>
      </c>
      <c r="G34" s="94">
        <v>17912538</v>
      </c>
      <c r="H34" s="94">
        <v>692124</v>
      </c>
      <c r="I34" s="94">
        <v>17220414</v>
      </c>
      <c r="J34" s="94">
        <v>3905476</v>
      </c>
      <c r="K34" s="94">
        <v>0</v>
      </c>
      <c r="L34" s="94">
        <v>13314938</v>
      </c>
      <c r="M34" s="94">
        <v>2718305</v>
      </c>
      <c r="N34" s="94">
        <v>1111802</v>
      </c>
      <c r="O34" s="94">
        <f t="shared" si="0"/>
        <v>3830107</v>
      </c>
      <c r="P34" s="95">
        <f t="shared" si="1"/>
        <v>1.9394146645732933E-2</v>
      </c>
    </row>
    <row r="35" spans="1:16" x14ac:dyDescent="0.25">
      <c r="A35" s="67">
        <v>3641</v>
      </c>
      <c r="B35" s="91" t="s">
        <v>56</v>
      </c>
      <c r="C35" s="92" t="s">
        <v>57</v>
      </c>
      <c r="D35" s="126" t="s">
        <v>141</v>
      </c>
      <c r="E35" s="126" t="s">
        <v>140</v>
      </c>
      <c r="F35" s="93">
        <v>736</v>
      </c>
      <c r="G35" s="94">
        <v>30379350</v>
      </c>
      <c r="H35" s="94">
        <v>7927719</v>
      </c>
      <c r="I35" s="94">
        <v>22451631</v>
      </c>
      <c r="J35" s="94">
        <v>1567853</v>
      </c>
      <c r="K35" s="94">
        <v>211650</v>
      </c>
      <c r="L35" s="94">
        <v>20672128</v>
      </c>
      <c r="M35" s="94">
        <v>2449443</v>
      </c>
      <c r="N35" s="94">
        <v>331354</v>
      </c>
      <c r="O35" s="94">
        <f t="shared" si="0"/>
        <v>2780797</v>
      </c>
      <c r="P35" s="95">
        <f t="shared" si="1"/>
        <v>1.4080855916039475E-2</v>
      </c>
    </row>
    <row r="36" spans="1:16" x14ac:dyDescent="0.25">
      <c r="A36" s="67">
        <v>3645</v>
      </c>
      <c r="B36" s="91" t="s">
        <v>58</v>
      </c>
      <c r="C36" s="92" t="s">
        <v>59</v>
      </c>
      <c r="D36" s="93">
        <v>1008</v>
      </c>
      <c r="E36" s="93">
        <v>298</v>
      </c>
      <c r="F36" s="93">
        <v>1306</v>
      </c>
      <c r="G36" s="94">
        <v>34377409.120000161</v>
      </c>
      <c r="H36" s="94">
        <v>6358709.5800000066</v>
      </c>
      <c r="I36" s="94">
        <v>28018699.540000048</v>
      </c>
      <c r="J36" s="94">
        <v>3110685</v>
      </c>
      <c r="K36" s="94">
        <v>278863</v>
      </c>
      <c r="L36" s="94">
        <v>24629151.540000033</v>
      </c>
      <c r="M36" s="94">
        <v>4338072</v>
      </c>
      <c r="N36" s="94">
        <v>851103.39999999991</v>
      </c>
      <c r="O36" s="94">
        <f t="shared" si="0"/>
        <v>5189175.4000000004</v>
      </c>
      <c r="P36" s="95">
        <f t="shared" si="1"/>
        <v>2.6275931371637883E-2</v>
      </c>
    </row>
    <row r="37" spans="1:16" x14ac:dyDescent="0.25">
      <c r="A37" s="67">
        <v>364700</v>
      </c>
      <c r="B37" s="91" t="s">
        <v>60</v>
      </c>
      <c r="C37" s="92" t="s">
        <v>61</v>
      </c>
      <c r="D37" s="93">
        <v>802</v>
      </c>
      <c r="E37" s="93">
        <v>47</v>
      </c>
      <c r="F37" s="93">
        <v>849</v>
      </c>
      <c r="G37" s="94">
        <v>50099377</v>
      </c>
      <c r="H37" s="94">
        <v>13770153</v>
      </c>
      <c r="I37" s="94">
        <v>36329224</v>
      </c>
      <c r="J37" s="94">
        <v>1258009</v>
      </c>
      <c r="K37" s="94">
        <v>508057</v>
      </c>
      <c r="L37" s="94">
        <v>34563158</v>
      </c>
      <c r="M37" s="94">
        <v>2828293</v>
      </c>
      <c r="N37" s="94">
        <v>253982</v>
      </c>
      <c r="O37" s="94">
        <f t="shared" si="0"/>
        <v>3082275</v>
      </c>
      <c r="P37" s="95">
        <f t="shared" si="1"/>
        <v>1.5607421242403012E-2</v>
      </c>
    </row>
    <row r="38" spans="1:16" x14ac:dyDescent="0.25">
      <c r="A38" s="67">
        <v>3651</v>
      </c>
      <c r="B38" s="91" t="s">
        <v>62</v>
      </c>
      <c r="C38" s="92" t="s">
        <v>63</v>
      </c>
      <c r="D38" s="93">
        <v>508</v>
      </c>
      <c r="E38" s="93">
        <v>395</v>
      </c>
      <c r="F38" s="93">
        <v>903</v>
      </c>
      <c r="G38" s="94">
        <v>44208439</v>
      </c>
      <c r="H38" s="94">
        <v>9525503</v>
      </c>
      <c r="I38" s="94">
        <v>34682936</v>
      </c>
      <c r="J38" s="94">
        <v>1010494</v>
      </c>
      <c r="K38" s="94">
        <v>190985</v>
      </c>
      <c r="L38" s="94">
        <v>33481457</v>
      </c>
      <c r="M38" s="94">
        <v>3016794</v>
      </c>
      <c r="N38" s="94">
        <v>230434</v>
      </c>
      <c r="O38" s="94">
        <f t="shared" si="0"/>
        <v>3247228</v>
      </c>
      <c r="P38" s="95">
        <f t="shared" si="1"/>
        <v>1.6442677978482079E-2</v>
      </c>
    </row>
    <row r="39" spans="1:16" x14ac:dyDescent="0.25">
      <c r="A39" s="67">
        <v>3588</v>
      </c>
      <c r="B39" s="91" t="s">
        <v>64</v>
      </c>
      <c r="C39" s="92" t="s">
        <v>84</v>
      </c>
      <c r="D39" s="93">
        <v>2593</v>
      </c>
      <c r="E39" s="93">
        <v>239</v>
      </c>
      <c r="F39" s="93">
        <v>2832</v>
      </c>
      <c r="G39" s="94">
        <v>117404542</v>
      </c>
      <c r="H39" s="94">
        <v>22937192</v>
      </c>
      <c r="I39" s="94">
        <v>94467350</v>
      </c>
      <c r="J39" s="94">
        <v>5948200</v>
      </c>
      <c r="K39" s="94">
        <v>971118</v>
      </c>
      <c r="L39" s="94">
        <v>87548032</v>
      </c>
      <c r="M39" s="94">
        <v>9470300</v>
      </c>
      <c r="N39" s="94">
        <v>1498662</v>
      </c>
      <c r="O39" s="94">
        <f t="shared" si="0"/>
        <v>10968962</v>
      </c>
      <c r="P39" s="95">
        <f t="shared" si="1"/>
        <v>5.5542484212444197E-2</v>
      </c>
    </row>
    <row r="40" spans="1:16" x14ac:dyDescent="0.25">
      <c r="A40" s="67">
        <v>3654</v>
      </c>
      <c r="B40" s="91" t="s">
        <v>65</v>
      </c>
      <c r="C40" s="92" t="s">
        <v>66</v>
      </c>
      <c r="D40" s="93">
        <v>1185</v>
      </c>
      <c r="E40" s="93">
        <v>210</v>
      </c>
      <c r="F40" s="93">
        <v>1395</v>
      </c>
      <c r="G40" s="94">
        <v>61409961</v>
      </c>
      <c r="H40" s="94">
        <v>8267269</v>
      </c>
      <c r="I40" s="94">
        <v>53142692</v>
      </c>
      <c r="J40" s="94">
        <v>3791180</v>
      </c>
      <c r="K40" s="94">
        <v>568992</v>
      </c>
      <c r="L40" s="94">
        <v>48782520</v>
      </c>
      <c r="M40" s="94">
        <v>4665430</v>
      </c>
      <c r="N40" s="94">
        <v>997426</v>
      </c>
      <c r="O40" s="94">
        <f t="shared" si="0"/>
        <v>5662856</v>
      </c>
      <c r="P40" s="95">
        <f t="shared" si="1"/>
        <v>2.867446254051613E-2</v>
      </c>
    </row>
    <row r="41" spans="1:16" x14ac:dyDescent="0.25">
      <c r="A41" s="67">
        <v>3578</v>
      </c>
      <c r="B41" s="91" t="s">
        <v>32</v>
      </c>
      <c r="C41" s="92" t="s">
        <v>83</v>
      </c>
      <c r="D41" s="93">
        <v>2898</v>
      </c>
      <c r="E41" s="93">
        <v>1462</v>
      </c>
      <c r="F41" s="93">
        <v>4360</v>
      </c>
      <c r="G41" s="94">
        <v>201000606</v>
      </c>
      <c r="H41" s="94">
        <v>25481769</v>
      </c>
      <c r="I41" s="94">
        <v>175518837</v>
      </c>
      <c r="J41" s="94">
        <v>8461091</v>
      </c>
      <c r="K41" s="94">
        <v>1270670</v>
      </c>
      <c r="L41" s="94">
        <v>165787076</v>
      </c>
      <c r="M41" s="94">
        <v>14600232</v>
      </c>
      <c r="N41" s="94">
        <v>2095772</v>
      </c>
      <c r="O41" s="94">
        <f t="shared" si="0"/>
        <v>16696004</v>
      </c>
      <c r="P41" s="95">
        <f t="shared" si="1"/>
        <v>8.4541959264778671E-2</v>
      </c>
    </row>
    <row r="42" spans="1:16" x14ac:dyDescent="0.25">
      <c r="A42" s="67">
        <v>3663</v>
      </c>
      <c r="B42" s="91" t="s">
        <v>67</v>
      </c>
      <c r="C42" s="92" t="s">
        <v>68</v>
      </c>
      <c r="D42" s="93">
        <v>1617</v>
      </c>
      <c r="E42" s="93">
        <v>443</v>
      </c>
      <c r="F42" s="93">
        <v>2060</v>
      </c>
      <c r="G42" s="94">
        <v>52339584</v>
      </c>
      <c r="H42" s="94">
        <v>7090120</v>
      </c>
      <c r="I42" s="94">
        <v>45249464</v>
      </c>
      <c r="J42" s="94">
        <v>3533136</v>
      </c>
      <c r="K42" s="94">
        <v>103393</v>
      </c>
      <c r="L42" s="94">
        <v>41612935</v>
      </c>
      <c r="M42" s="94">
        <v>6855871</v>
      </c>
      <c r="N42" s="94">
        <v>1592159</v>
      </c>
      <c r="O42" s="94">
        <f t="shared" si="0"/>
        <v>8448030</v>
      </c>
      <c r="P42" s="95">
        <f t="shared" si="1"/>
        <v>4.2777481853000759E-2</v>
      </c>
    </row>
    <row r="43" spans="1:16" x14ac:dyDescent="0.25">
      <c r="A43" s="67">
        <v>366900</v>
      </c>
      <c r="B43" s="96" t="s">
        <v>69</v>
      </c>
      <c r="C43" s="97" t="s">
        <v>70</v>
      </c>
      <c r="D43" s="98">
        <v>381</v>
      </c>
      <c r="E43" s="98">
        <v>0</v>
      </c>
      <c r="F43" s="98">
        <v>381</v>
      </c>
      <c r="G43" s="99">
        <v>8167483</v>
      </c>
      <c r="H43" s="99">
        <v>523555</v>
      </c>
      <c r="I43" s="99">
        <v>7643928</v>
      </c>
      <c r="J43" s="99">
        <v>1565671</v>
      </c>
      <c r="K43" s="99">
        <v>37129</v>
      </c>
      <c r="L43" s="99">
        <v>6041128</v>
      </c>
      <c r="M43" s="99">
        <v>1225047</v>
      </c>
      <c r="N43" s="99">
        <v>399654</v>
      </c>
      <c r="O43" s="99">
        <f t="shared" si="0"/>
        <v>1624701</v>
      </c>
      <c r="P43" s="100">
        <f t="shared" si="1"/>
        <v>8.2268431272204522E-3</v>
      </c>
    </row>
    <row r="44" spans="1:16" x14ac:dyDescent="0.25">
      <c r="B44" s="92"/>
      <c r="C44" s="92" t="s">
        <v>123</v>
      </c>
      <c r="D44" s="93">
        <v>40626</v>
      </c>
      <c r="E44" s="93">
        <v>10934</v>
      </c>
      <c r="F44" s="93">
        <f t="shared" ref="E44:N44" si="2">SUM(F4:F43)</f>
        <v>51560</v>
      </c>
      <c r="G44" s="94">
        <f t="shared" si="2"/>
        <v>2533506658.4899998</v>
      </c>
      <c r="H44" s="94">
        <f t="shared" si="2"/>
        <v>444295798.5</v>
      </c>
      <c r="I44" s="94">
        <f t="shared" si="2"/>
        <v>2089210859.9899998</v>
      </c>
      <c r="J44" s="94">
        <f t="shared" si="2"/>
        <v>97397390</v>
      </c>
      <c r="K44" s="94">
        <f t="shared" si="2"/>
        <v>26883158</v>
      </c>
      <c r="L44" s="94">
        <f t="shared" si="2"/>
        <v>1964930311.9899998</v>
      </c>
      <c r="M44" s="94">
        <f t="shared" si="2"/>
        <v>171913056.11000001</v>
      </c>
      <c r="N44" s="94">
        <f t="shared" si="2"/>
        <v>25574725.640000001</v>
      </c>
      <c r="O44" s="94">
        <f t="shared" si="0"/>
        <v>197487781.75</v>
      </c>
      <c r="P44" s="101">
        <f t="shared" si="1"/>
        <v>1</v>
      </c>
    </row>
    <row r="46" spans="1:16" x14ac:dyDescent="0.25">
      <c r="B46" s="10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DDC0E-2CEF-4B79-AD86-FF49FF3F5E0F}">
  <dimension ref="A1:P46"/>
  <sheetViews>
    <sheetView workbookViewId="0">
      <selection activeCell="D18" sqref="D18:E18"/>
    </sheetView>
  </sheetViews>
  <sheetFormatPr defaultRowHeight="13.2" x14ac:dyDescent="0.25"/>
  <cols>
    <col min="2" max="2" width="8" customWidth="1"/>
    <col min="3" max="3" width="41" customWidth="1"/>
    <col min="4" max="4" width="23.88671875" customWidth="1"/>
    <col min="5" max="6" width="11.77734375" customWidth="1"/>
    <col min="7" max="7" width="13.77734375" customWidth="1"/>
    <col min="8" max="8" width="12.77734375" customWidth="1"/>
    <col min="9" max="9" width="13.77734375" customWidth="1"/>
    <col min="10" max="11" width="12.77734375" customWidth="1"/>
    <col min="12" max="12" width="13.77734375" customWidth="1"/>
    <col min="13" max="15" width="12.77734375" customWidth="1"/>
    <col min="19" max="19" width="20.77734375" customWidth="1"/>
    <col min="21" max="21" width="20.77734375" customWidth="1"/>
  </cols>
  <sheetData>
    <row r="1" spans="1:16" ht="13.8" x14ac:dyDescent="0.25">
      <c r="B1" s="81" t="s">
        <v>125</v>
      </c>
      <c r="D1" t="s">
        <v>138</v>
      </c>
    </row>
    <row r="2" spans="1:16" x14ac:dyDescent="0.25">
      <c r="D2" t="s">
        <v>139</v>
      </c>
    </row>
    <row r="3" spans="1:16" ht="39.6" x14ac:dyDescent="0.25">
      <c r="B3" s="82" t="s">
        <v>1</v>
      </c>
      <c r="C3" s="83" t="s">
        <v>106</v>
      </c>
      <c r="D3" s="84" t="s">
        <v>87</v>
      </c>
      <c r="E3" s="84" t="s">
        <v>88</v>
      </c>
      <c r="F3" s="84" t="s">
        <v>89</v>
      </c>
      <c r="G3" s="84" t="s">
        <v>72</v>
      </c>
      <c r="H3" s="84" t="s">
        <v>73</v>
      </c>
      <c r="I3" s="84" t="s">
        <v>0</v>
      </c>
      <c r="J3" s="84" t="s">
        <v>74</v>
      </c>
      <c r="K3" s="84" t="s">
        <v>75</v>
      </c>
      <c r="L3" s="84" t="s">
        <v>76</v>
      </c>
      <c r="M3" s="84" t="s">
        <v>71</v>
      </c>
      <c r="N3" s="84" t="s">
        <v>93</v>
      </c>
      <c r="O3" s="84" t="s">
        <v>94</v>
      </c>
      <c r="P3" s="85" t="s">
        <v>92</v>
      </c>
    </row>
    <row r="4" spans="1:16" x14ac:dyDescent="0.25">
      <c r="A4" s="67">
        <v>3537</v>
      </c>
      <c r="B4" s="86" t="s">
        <v>3</v>
      </c>
      <c r="C4" s="87" t="s">
        <v>4</v>
      </c>
      <c r="D4" s="88">
        <v>1733</v>
      </c>
      <c r="E4" s="88">
        <v>140</v>
      </c>
      <c r="F4" s="88">
        <v>1873</v>
      </c>
      <c r="G4" s="89">
        <v>95344059</v>
      </c>
      <c r="H4" s="89">
        <v>23049797</v>
      </c>
      <c r="I4" s="89">
        <v>72294262</v>
      </c>
      <c r="J4" s="89">
        <v>3138723</v>
      </c>
      <c r="K4" s="89">
        <v>216795</v>
      </c>
      <c r="L4" s="89">
        <v>68938744</v>
      </c>
      <c r="M4" s="89">
        <v>6508313</v>
      </c>
      <c r="N4" s="89">
        <v>737824</v>
      </c>
      <c r="O4" s="89">
        <f>M4+N4</f>
        <v>7246137</v>
      </c>
      <c r="P4" s="90">
        <f>O4/O$44</f>
        <v>3.6290831575234925E-2</v>
      </c>
    </row>
    <row r="5" spans="1:16" x14ac:dyDescent="0.25">
      <c r="A5" s="67">
        <v>3543</v>
      </c>
      <c r="B5" s="91" t="s">
        <v>5</v>
      </c>
      <c r="C5" s="92" t="s">
        <v>6</v>
      </c>
      <c r="D5" s="93">
        <v>788</v>
      </c>
      <c r="E5" s="93">
        <v>24</v>
      </c>
      <c r="F5" s="93">
        <v>812</v>
      </c>
      <c r="G5" s="94">
        <v>44430773</v>
      </c>
      <c r="H5" s="94">
        <v>8409492</v>
      </c>
      <c r="I5" s="94">
        <v>36021281</v>
      </c>
      <c r="J5" s="94">
        <v>1967702</v>
      </c>
      <c r="K5" s="94">
        <v>439641</v>
      </c>
      <c r="L5" s="94">
        <v>33613938</v>
      </c>
      <c r="M5" s="94">
        <v>2825718</v>
      </c>
      <c r="N5" s="94">
        <v>480975</v>
      </c>
      <c r="O5" s="94">
        <f t="shared" ref="O5:O44" si="0">M5+N5</f>
        <v>3306693</v>
      </c>
      <c r="P5" s="95">
        <f t="shared" ref="P5:P44" si="1">O5/O$44</f>
        <v>1.6560912212121894E-2</v>
      </c>
    </row>
    <row r="6" spans="1:16" x14ac:dyDescent="0.25">
      <c r="A6" s="67">
        <v>3545</v>
      </c>
      <c r="B6" s="91" t="s">
        <v>7</v>
      </c>
      <c r="C6" s="92" t="s">
        <v>8</v>
      </c>
      <c r="D6" s="93">
        <v>5100</v>
      </c>
      <c r="E6" s="93">
        <v>1199</v>
      </c>
      <c r="F6" s="93">
        <v>6299</v>
      </c>
      <c r="G6" s="94">
        <v>411479945</v>
      </c>
      <c r="H6" s="94">
        <v>88789125</v>
      </c>
      <c r="I6" s="94">
        <v>322690820</v>
      </c>
      <c r="J6" s="94">
        <v>8006521</v>
      </c>
      <c r="K6" s="94">
        <v>9719180</v>
      </c>
      <c r="L6" s="94">
        <v>304965119</v>
      </c>
      <c r="M6" s="94">
        <v>21886680</v>
      </c>
      <c r="N6" s="94">
        <v>2021372</v>
      </c>
      <c r="O6" s="94">
        <f t="shared" si="0"/>
        <v>23908052</v>
      </c>
      <c r="P6" s="95">
        <f t="shared" si="1"/>
        <v>0.11973870883533648</v>
      </c>
    </row>
    <row r="7" spans="1:16" x14ac:dyDescent="0.25">
      <c r="A7" s="67">
        <v>3557</v>
      </c>
      <c r="B7" s="91" t="s">
        <v>9</v>
      </c>
      <c r="C7" s="92" t="s">
        <v>110</v>
      </c>
      <c r="D7" s="93">
        <v>978</v>
      </c>
      <c r="E7" s="93">
        <v>429</v>
      </c>
      <c r="F7" s="93">
        <v>1407</v>
      </c>
      <c r="G7" s="94">
        <v>49243056</v>
      </c>
      <c r="H7" s="94">
        <v>11219365</v>
      </c>
      <c r="I7" s="94">
        <v>38023691</v>
      </c>
      <c r="J7" s="94">
        <v>2420270</v>
      </c>
      <c r="K7" s="94">
        <v>9780</v>
      </c>
      <c r="L7" s="94">
        <v>35593641</v>
      </c>
      <c r="M7" s="94">
        <v>4705307</v>
      </c>
      <c r="N7" s="94">
        <v>618199</v>
      </c>
      <c r="O7" s="94">
        <f t="shared" si="0"/>
        <v>5323506</v>
      </c>
      <c r="P7" s="95">
        <f t="shared" si="1"/>
        <v>2.6661717772621822E-2</v>
      </c>
    </row>
    <row r="8" spans="1:16" x14ac:dyDescent="0.25">
      <c r="A8" s="67">
        <v>356000</v>
      </c>
      <c r="B8" s="91" t="s">
        <v>11</v>
      </c>
      <c r="C8" s="92" t="s">
        <v>12</v>
      </c>
      <c r="D8" s="93">
        <v>1134</v>
      </c>
      <c r="E8" s="93">
        <v>237</v>
      </c>
      <c r="F8" s="93">
        <v>1371</v>
      </c>
      <c r="G8" s="94">
        <v>58039127</v>
      </c>
      <c r="H8" s="94">
        <v>14540899</v>
      </c>
      <c r="I8" s="94">
        <v>43498228</v>
      </c>
      <c r="J8" s="94">
        <v>2043913</v>
      </c>
      <c r="K8" s="94">
        <v>1612821</v>
      </c>
      <c r="L8" s="94">
        <v>39841494</v>
      </c>
      <c r="M8" s="94">
        <v>4742664</v>
      </c>
      <c r="N8" s="94">
        <v>517704</v>
      </c>
      <c r="O8" s="94">
        <f t="shared" si="0"/>
        <v>5260368</v>
      </c>
      <c r="P8" s="95">
        <f t="shared" si="1"/>
        <v>2.6345503695521546E-2</v>
      </c>
    </row>
    <row r="9" spans="1:16" x14ac:dyDescent="0.25">
      <c r="A9" s="67">
        <v>3564</v>
      </c>
      <c r="B9" s="91" t="s">
        <v>13</v>
      </c>
      <c r="C9" s="92" t="s">
        <v>14</v>
      </c>
      <c r="D9" s="93">
        <v>854</v>
      </c>
      <c r="E9" s="93">
        <v>51</v>
      </c>
      <c r="F9" s="93">
        <v>905</v>
      </c>
      <c r="G9" s="94">
        <v>30672828</v>
      </c>
      <c r="H9" s="94">
        <v>6462180</v>
      </c>
      <c r="I9" s="94">
        <v>24210648</v>
      </c>
      <c r="J9" s="94">
        <v>2224675</v>
      </c>
      <c r="K9" s="94">
        <v>543908</v>
      </c>
      <c r="L9" s="94">
        <v>21442065</v>
      </c>
      <c r="M9" s="94">
        <v>3121540</v>
      </c>
      <c r="N9" s="94">
        <v>569257</v>
      </c>
      <c r="O9" s="94">
        <f t="shared" si="0"/>
        <v>3690797</v>
      </c>
      <c r="P9" s="95">
        <f t="shared" si="1"/>
        <v>1.8484620468172536E-2</v>
      </c>
    </row>
    <row r="10" spans="1:16" x14ac:dyDescent="0.25">
      <c r="A10" s="67">
        <v>3571</v>
      </c>
      <c r="B10" s="91" t="s">
        <v>15</v>
      </c>
      <c r="C10" s="92" t="s">
        <v>16</v>
      </c>
      <c r="D10" s="93">
        <v>1231</v>
      </c>
      <c r="E10" s="93">
        <v>227</v>
      </c>
      <c r="F10" s="93">
        <v>1458</v>
      </c>
      <c r="G10" s="94">
        <v>61039797</v>
      </c>
      <c r="H10" s="94">
        <v>11792984</v>
      </c>
      <c r="I10" s="94">
        <v>49246813</v>
      </c>
      <c r="J10" s="94">
        <v>2998191</v>
      </c>
      <c r="K10" s="94">
        <v>665902</v>
      </c>
      <c r="L10" s="94">
        <v>45582720</v>
      </c>
      <c r="M10" s="94">
        <v>5017220</v>
      </c>
      <c r="N10" s="94">
        <v>687357</v>
      </c>
      <c r="O10" s="94">
        <f t="shared" si="0"/>
        <v>5704577</v>
      </c>
      <c r="P10" s="95">
        <f t="shared" si="1"/>
        <v>2.8570235853249661E-2</v>
      </c>
    </row>
    <row r="11" spans="1:16" x14ac:dyDescent="0.25">
      <c r="A11" s="67">
        <v>357600</v>
      </c>
      <c r="B11" s="91" t="s">
        <v>17</v>
      </c>
      <c r="C11" s="92" t="s">
        <v>18</v>
      </c>
      <c r="D11" s="93">
        <v>1690</v>
      </c>
      <c r="E11" s="93">
        <v>337</v>
      </c>
      <c r="F11" s="93">
        <v>2027</v>
      </c>
      <c r="G11" s="94">
        <v>81084344</v>
      </c>
      <c r="H11" s="94">
        <v>11897006</v>
      </c>
      <c r="I11" s="94">
        <v>69187338</v>
      </c>
      <c r="J11" s="94">
        <v>5364702</v>
      </c>
      <c r="K11" s="94">
        <v>497808</v>
      </c>
      <c r="L11" s="94">
        <v>63324828</v>
      </c>
      <c r="M11" s="94">
        <v>6919663</v>
      </c>
      <c r="N11" s="94">
        <v>1286881</v>
      </c>
      <c r="O11" s="94">
        <f t="shared" si="0"/>
        <v>8206544</v>
      </c>
      <c r="P11" s="95">
        <f t="shared" si="1"/>
        <v>4.1100838435535338E-2</v>
      </c>
    </row>
    <row r="12" spans="1:16" x14ac:dyDescent="0.25">
      <c r="A12" s="67">
        <v>357500</v>
      </c>
      <c r="B12" s="91" t="s">
        <v>19</v>
      </c>
      <c r="C12" s="92" t="s">
        <v>20</v>
      </c>
      <c r="D12" s="93">
        <v>592</v>
      </c>
      <c r="E12" s="93">
        <v>10</v>
      </c>
      <c r="F12" s="93">
        <v>602</v>
      </c>
      <c r="G12" s="94">
        <v>23278495</v>
      </c>
      <c r="H12" s="94">
        <v>5215877</v>
      </c>
      <c r="I12" s="94">
        <v>18062618</v>
      </c>
      <c r="J12" s="94">
        <v>1325899</v>
      </c>
      <c r="K12" s="94">
        <v>256713</v>
      </c>
      <c r="L12" s="94">
        <v>16480006</v>
      </c>
      <c r="M12" s="94">
        <v>2078496</v>
      </c>
      <c r="N12" s="94">
        <v>356672</v>
      </c>
      <c r="O12" s="94">
        <f t="shared" si="0"/>
        <v>2435168</v>
      </c>
      <c r="P12" s="95">
        <f t="shared" si="1"/>
        <v>1.2196053117047289E-2</v>
      </c>
    </row>
    <row r="13" spans="1:16" x14ac:dyDescent="0.25">
      <c r="A13" s="67">
        <v>3577</v>
      </c>
      <c r="B13" s="91" t="s">
        <v>21</v>
      </c>
      <c r="C13" s="92" t="s">
        <v>77</v>
      </c>
      <c r="D13" s="93">
        <v>496</v>
      </c>
      <c r="E13" s="93">
        <v>0</v>
      </c>
      <c r="F13" s="93">
        <v>496</v>
      </c>
      <c r="G13" s="94">
        <v>14406003</v>
      </c>
      <c r="H13" s="94">
        <v>1309817</v>
      </c>
      <c r="I13" s="94">
        <v>13096186</v>
      </c>
      <c r="J13" s="94">
        <v>1628057</v>
      </c>
      <c r="K13" s="94">
        <v>40241</v>
      </c>
      <c r="L13" s="94">
        <v>11427888</v>
      </c>
      <c r="M13" s="94">
        <v>1710112</v>
      </c>
      <c r="N13" s="94">
        <v>468308</v>
      </c>
      <c r="O13" s="94">
        <f t="shared" si="0"/>
        <v>2178420</v>
      </c>
      <c r="P13" s="95">
        <f t="shared" si="1"/>
        <v>1.0910181979739449E-2</v>
      </c>
    </row>
    <row r="14" spans="1:16" x14ac:dyDescent="0.25">
      <c r="A14" s="67">
        <v>3579</v>
      </c>
      <c r="B14" s="91" t="s">
        <v>22</v>
      </c>
      <c r="C14" s="92" t="s">
        <v>23</v>
      </c>
      <c r="D14" s="93">
        <v>203</v>
      </c>
      <c r="E14" s="93">
        <v>0</v>
      </c>
      <c r="F14" s="93">
        <v>203</v>
      </c>
      <c r="G14" s="94">
        <v>3439729</v>
      </c>
      <c r="H14" s="94">
        <v>391591</v>
      </c>
      <c r="I14" s="94">
        <v>3048138</v>
      </c>
      <c r="J14" s="94">
        <v>763752</v>
      </c>
      <c r="K14" s="94">
        <v>84673</v>
      </c>
      <c r="L14" s="94">
        <v>2199713</v>
      </c>
      <c r="M14" s="94">
        <v>705788</v>
      </c>
      <c r="N14" s="94">
        <v>120926</v>
      </c>
      <c r="O14" s="94">
        <f t="shared" si="0"/>
        <v>826714</v>
      </c>
      <c r="P14" s="95">
        <f t="shared" si="1"/>
        <v>4.1404321412759331E-3</v>
      </c>
    </row>
    <row r="15" spans="1:16" x14ac:dyDescent="0.25">
      <c r="A15" s="67">
        <v>363700</v>
      </c>
      <c r="B15" s="91" t="s">
        <v>24</v>
      </c>
      <c r="C15" s="92" t="s">
        <v>25</v>
      </c>
      <c r="D15" s="93">
        <v>519</v>
      </c>
      <c r="E15" s="93">
        <v>0</v>
      </c>
      <c r="F15" s="93">
        <v>519</v>
      </c>
      <c r="G15" s="94">
        <v>10829550</v>
      </c>
      <c r="H15" s="94">
        <v>555720</v>
      </c>
      <c r="I15" s="94">
        <v>10273830</v>
      </c>
      <c r="J15" s="94">
        <v>2327193</v>
      </c>
      <c r="K15" s="94">
        <v>97511</v>
      </c>
      <c r="L15" s="94">
        <v>7849126</v>
      </c>
      <c r="M15" s="94">
        <v>1747091</v>
      </c>
      <c r="N15" s="94">
        <v>664909</v>
      </c>
      <c r="O15" s="94">
        <f t="shared" si="0"/>
        <v>2412000</v>
      </c>
      <c r="P15" s="95">
        <f t="shared" si="1"/>
        <v>1.2080020811015117E-2</v>
      </c>
    </row>
    <row r="16" spans="1:16" x14ac:dyDescent="0.25">
      <c r="A16" s="67">
        <v>3584</v>
      </c>
      <c r="B16" s="91" t="s">
        <v>26</v>
      </c>
      <c r="C16" s="92" t="s">
        <v>116</v>
      </c>
      <c r="D16" s="93">
        <v>437</v>
      </c>
      <c r="E16" s="93">
        <v>0</v>
      </c>
      <c r="F16" s="93">
        <v>437</v>
      </c>
      <c r="G16" s="94">
        <v>18979160</v>
      </c>
      <c r="H16" s="94">
        <v>2250011</v>
      </c>
      <c r="I16" s="94">
        <v>16729149</v>
      </c>
      <c r="J16" s="94">
        <v>1207258</v>
      </c>
      <c r="K16" s="94">
        <v>334509</v>
      </c>
      <c r="L16" s="94">
        <v>15187382</v>
      </c>
      <c r="M16" s="94">
        <v>1527519</v>
      </c>
      <c r="N16" s="94">
        <v>286836</v>
      </c>
      <c r="O16" s="94">
        <f t="shared" si="0"/>
        <v>1814355</v>
      </c>
      <c r="P16" s="95">
        <f t="shared" si="1"/>
        <v>9.0868350574499716E-3</v>
      </c>
    </row>
    <row r="17" spans="1:16" x14ac:dyDescent="0.25">
      <c r="A17" s="67">
        <v>358600</v>
      </c>
      <c r="B17" s="91" t="s">
        <v>28</v>
      </c>
      <c r="C17" s="92" t="s">
        <v>29</v>
      </c>
      <c r="D17" s="93">
        <v>624</v>
      </c>
      <c r="E17" s="93">
        <v>114</v>
      </c>
      <c r="F17" s="93">
        <v>738</v>
      </c>
      <c r="G17" s="94">
        <v>24183953</v>
      </c>
      <c r="H17" s="94">
        <v>6098200</v>
      </c>
      <c r="I17" s="94">
        <v>18085753</v>
      </c>
      <c r="J17" s="94">
        <v>1387388</v>
      </c>
      <c r="K17" s="94">
        <v>472462</v>
      </c>
      <c r="L17" s="94">
        <v>16225903</v>
      </c>
      <c r="M17" s="94">
        <v>2411682</v>
      </c>
      <c r="N17" s="94">
        <v>347920</v>
      </c>
      <c r="O17" s="94">
        <f t="shared" si="0"/>
        <v>2759602</v>
      </c>
      <c r="P17" s="95">
        <f t="shared" si="1"/>
        <v>1.3820916082138862E-2</v>
      </c>
    </row>
    <row r="18" spans="1:16" x14ac:dyDescent="0.25">
      <c r="A18" s="67">
        <v>359100</v>
      </c>
      <c r="B18" s="91" t="s">
        <v>30</v>
      </c>
      <c r="C18" s="92" t="s">
        <v>31</v>
      </c>
      <c r="D18" s="126" t="s">
        <v>141</v>
      </c>
      <c r="E18" s="126" t="s">
        <v>140</v>
      </c>
      <c r="F18" s="93">
        <v>861</v>
      </c>
      <c r="G18" s="94">
        <v>31532948</v>
      </c>
      <c r="H18" s="94">
        <v>5379538.4099999992</v>
      </c>
      <c r="I18" s="94">
        <v>26153409.590000007</v>
      </c>
      <c r="J18" s="94">
        <v>2780367</v>
      </c>
      <c r="K18" s="94">
        <v>424228</v>
      </c>
      <c r="L18" s="94">
        <v>22948814.590000011</v>
      </c>
      <c r="M18" s="94">
        <v>2989291.26</v>
      </c>
      <c r="N18" s="94">
        <v>703098</v>
      </c>
      <c r="O18" s="94">
        <f t="shared" si="0"/>
        <v>3692389.26</v>
      </c>
      <c r="P18" s="95">
        <f t="shared" si="1"/>
        <v>1.8492594984729976E-2</v>
      </c>
    </row>
    <row r="19" spans="1:16" x14ac:dyDescent="0.25">
      <c r="A19" s="68">
        <v>3598</v>
      </c>
      <c r="B19" s="91" t="s">
        <v>90</v>
      </c>
      <c r="C19" s="92" t="s">
        <v>78</v>
      </c>
      <c r="D19" s="93">
        <v>180</v>
      </c>
      <c r="E19" s="93">
        <v>182</v>
      </c>
      <c r="F19" s="93">
        <v>362</v>
      </c>
      <c r="G19" s="94">
        <v>9065496.4399999771</v>
      </c>
      <c r="H19" s="94">
        <v>1132356.8899999999</v>
      </c>
      <c r="I19" s="94">
        <v>7933139.5499999886</v>
      </c>
      <c r="J19" s="94">
        <v>529092</v>
      </c>
      <c r="K19" s="94">
        <v>57556</v>
      </c>
      <c r="L19" s="94">
        <v>7346491.5499999896</v>
      </c>
      <c r="M19" s="94">
        <v>1232543.93</v>
      </c>
      <c r="N19" s="94">
        <v>176649</v>
      </c>
      <c r="O19" s="94">
        <f t="shared" si="0"/>
        <v>1409192.93</v>
      </c>
      <c r="P19" s="95">
        <f t="shared" si="1"/>
        <v>7.0576616588455092E-3</v>
      </c>
    </row>
    <row r="20" spans="1:16" x14ac:dyDescent="0.25">
      <c r="A20" s="67">
        <v>2305300</v>
      </c>
      <c r="B20" s="91" t="s">
        <v>33</v>
      </c>
      <c r="C20" s="92" t="s">
        <v>86</v>
      </c>
      <c r="D20" s="93">
        <v>337</v>
      </c>
      <c r="E20" s="93">
        <v>893</v>
      </c>
      <c r="F20" s="93">
        <v>1230</v>
      </c>
      <c r="G20" s="94">
        <v>179624086</v>
      </c>
      <c r="H20" s="94">
        <v>5328847</v>
      </c>
      <c r="I20" s="94">
        <v>174295239</v>
      </c>
      <c r="J20" s="94">
        <v>1058411</v>
      </c>
      <c r="K20" s="94">
        <v>522729</v>
      </c>
      <c r="L20" s="94">
        <v>172714099</v>
      </c>
      <c r="M20" s="94">
        <v>4171368</v>
      </c>
      <c r="N20" s="94">
        <v>538726</v>
      </c>
      <c r="O20" s="94">
        <f t="shared" si="0"/>
        <v>4710094</v>
      </c>
      <c r="P20" s="95">
        <f t="shared" si="1"/>
        <v>2.3589566145040396E-2</v>
      </c>
    </row>
    <row r="21" spans="1:16" x14ac:dyDescent="0.25">
      <c r="A21" s="67">
        <v>3602</v>
      </c>
      <c r="B21" s="91" t="s">
        <v>91</v>
      </c>
      <c r="C21" s="92" t="s">
        <v>34</v>
      </c>
      <c r="D21" s="93">
        <v>287</v>
      </c>
      <c r="E21" s="93">
        <v>0</v>
      </c>
      <c r="F21" s="93">
        <v>287</v>
      </c>
      <c r="G21" s="94">
        <v>5740927</v>
      </c>
      <c r="H21" s="94">
        <v>483956</v>
      </c>
      <c r="I21" s="94">
        <v>5256971</v>
      </c>
      <c r="J21" s="94">
        <v>1119276</v>
      </c>
      <c r="K21" s="94">
        <v>0</v>
      </c>
      <c r="L21" s="94">
        <v>4137695</v>
      </c>
      <c r="M21" s="94">
        <v>940762</v>
      </c>
      <c r="N21" s="94">
        <v>260921</v>
      </c>
      <c r="O21" s="94">
        <f t="shared" si="0"/>
        <v>1201683</v>
      </c>
      <c r="P21" s="95">
        <f t="shared" si="1"/>
        <v>6.0183895722400824E-3</v>
      </c>
    </row>
    <row r="22" spans="1:16" x14ac:dyDescent="0.25">
      <c r="A22" s="67">
        <v>360400</v>
      </c>
      <c r="B22" s="91" t="s">
        <v>35</v>
      </c>
      <c r="C22" s="92" t="s">
        <v>36</v>
      </c>
      <c r="D22" s="93">
        <v>1731</v>
      </c>
      <c r="E22" s="93">
        <v>484</v>
      </c>
      <c r="F22" s="93">
        <v>2215</v>
      </c>
      <c r="G22" s="94">
        <v>152015870</v>
      </c>
      <c r="H22" s="94">
        <v>38503553</v>
      </c>
      <c r="I22" s="94">
        <v>113512317</v>
      </c>
      <c r="J22" s="94">
        <v>3072693</v>
      </c>
      <c r="K22" s="94">
        <v>1310356</v>
      </c>
      <c r="L22" s="94">
        <v>109129268</v>
      </c>
      <c r="M22" s="94">
        <v>7697494</v>
      </c>
      <c r="N22" s="94">
        <v>627714</v>
      </c>
      <c r="O22" s="94">
        <f t="shared" si="0"/>
        <v>8325208</v>
      </c>
      <c r="P22" s="95">
        <f t="shared" si="1"/>
        <v>4.169514340631407E-2</v>
      </c>
    </row>
    <row r="23" spans="1:16" x14ac:dyDescent="0.25">
      <c r="A23" s="67">
        <v>3610</v>
      </c>
      <c r="B23" s="91" t="s">
        <v>37</v>
      </c>
      <c r="C23" s="92" t="s">
        <v>38</v>
      </c>
      <c r="D23" s="93">
        <v>501</v>
      </c>
      <c r="E23" s="93">
        <v>34</v>
      </c>
      <c r="F23" s="93">
        <v>535</v>
      </c>
      <c r="G23" s="94">
        <v>22279328</v>
      </c>
      <c r="H23" s="94">
        <v>4767611</v>
      </c>
      <c r="I23" s="94">
        <v>17511717</v>
      </c>
      <c r="J23" s="94">
        <v>1308805</v>
      </c>
      <c r="K23" s="94">
        <v>275392</v>
      </c>
      <c r="L23" s="94">
        <v>15927520</v>
      </c>
      <c r="M23" s="94">
        <v>1853348</v>
      </c>
      <c r="N23" s="94">
        <v>296389</v>
      </c>
      <c r="O23" s="94">
        <f t="shared" si="0"/>
        <v>2149737</v>
      </c>
      <c r="P23" s="95">
        <f t="shared" si="1"/>
        <v>1.076652889643831E-2</v>
      </c>
    </row>
    <row r="24" spans="1:16" x14ac:dyDescent="0.25">
      <c r="A24" s="67">
        <v>4977</v>
      </c>
      <c r="B24" s="91" t="s">
        <v>40</v>
      </c>
      <c r="C24" s="92" t="s">
        <v>114</v>
      </c>
      <c r="D24" s="93">
        <v>0</v>
      </c>
      <c r="E24" s="93">
        <v>763</v>
      </c>
      <c r="F24" s="93">
        <v>763</v>
      </c>
      <c r="G24" s="94">
        <v>42811774</v>
      </c>
      <c r="H24" s="94">
        <v>4390105</v>
      </c>
      <c r="I24" s="94">
        <v>38421669</v>
      </c>
      <c r="J24" s="94">
        <v>0</v>
      </c>
      <c r="K24" s="94">
        <v>91145</v>
      </c>
      <c r="L24" s="94">
        <v>38330524</v>
      </c>
      <c r="M24" s="94">
        <v>2664444</v>
      </c>
      <c r="N24" s="94">
        <v>0</v>
      </c>
      <c r="O24" s="94">
        <f t="shared" si="0"/>
        <v>2664444</v>
      </c>
      <c r="P24" s="95">
        <f t="shared" si="1"/>
        <v>1.3344336222962007E-2</v>
      </c>
    </row>
    <row r="25" spans="1:16" x14ac:dyDescent="0.25">
      <c r="A25" s="67">
        <v>3613</v>
      </c>
      <c r="B25" s="91" t="s">
        <v>39</v>
      </c>
      <c r="C25" s="92" t="s">
        <v>79</v>
      </c>
      <c r="D25" s="93">
        <v>1147</v>
      </c>
      <c r="E25" s="93">
        <v>977</v>
      </c>
      <c r="F25" s="93">
        <v>2124</v>
      </c>
      <c r="G25" s="94">
        <v>157079817</v>
      </c>
      <c r="H25" s="94">
        <v>29048477</v>
      </c>
      <c r="I25" s="94">
        <v>128031340</v>
      </c>
      <c r="J25" s="94">
        <v>2095595</v>
      </c>
      <c r="K25" s="94">
        <v>861003</v>
      </c>
      <c r="L25" s="94">
        <v>125074742</v>
      </c>
      <c r="M25" s="94">
        <v>7371634</v>
      </c>
      <c r="N25" s="94">
        <v>512457</v>
      </c>
      <c r="O25" s="94">
        <f t="shared" si="0"/>
        <v>7884091</v>
      </c>
      <c r="P25" s="95">
        <f t="shared" si="1"/>
        <v>3.9485896913738383E-2</v>
      </c>
    </row>
    <row r="26" spans="1:16" x14ac:dyDescent="0.25">
      <c r="A26" s="67">
        <v>3619</v>
      </c>
      <c r="B26" s="91" t="s">
        <v>42</v>
      </c>
      <c r="C26" s="92" t="s">
        <v>80</v>
      </c>
      <c r="D26" s="93">
        <v>332</v>
      </c>
      <c r="E26" s="93">
        <v>0</v>
      </c>
      <c r="F26" s="93">
        <v>332</v>
      </c>
      <c r="G26" s="94">
        <v>10520320</v>
      </c>
      <c r="H26" s="94">
        <v>1579484</v>
      </c>
      <c r="I26" s="94">
        <v>8940836</v>
      </c>
      <c r="J26" s="94">
        <v>1098428</v>
      </c>
      <c r="K26" s="94">
        <v>22100</v>
      </c>
      <c r="L26" s="94">
        <v>7820308</v>
      </c>
      <c r="M26" s="94">
        <v>1149389</v>
      </c>
      <c r="N26" s="94">
        <v>316395</v>
      </c>
      <c r="O26" s="94">
        <f t="shared" si="0"/>
        <v>1465784</v>
      </c>
      <c r="P26" s="95">
        <f t="shared" si="1"/>
        <v>7.3410867431397105E-3</v>
      </c>
    </row>
    <row r="27" spans="1:16" x14ac:dyDescent="0.25">
      <c r="A27" s="67">
        <v>3616</v>
      </c>
      <c r="B27" s="91" t="s">
        <v>43</v>
      </c>
      <c r="C27" s="92" t="s">
        <v>81</v>
      </c>
      <c r="D27" s="93">
        <v>485</v>
      </c>
      <c r="E27" s="93">
        <v>32</v>
      </c>
      <c r="F27" s="93">
        <v>517</v>
      </c>
      <c r="G27" s="94">
        <v>17358888</v>
      </c>
      <c r="H27" s="94">
        <v>3024348</v>
      </c>
      <c r="I27" s="94">
        <v>14334540</v>
      </c>
      <c r="J27" s="94">
        <v>1455035</v>
      </c>
      <c r="K27" s="94">
        <v>217063</v>
      </c>
      <c r="L27" s="94">
        <v>12662442</v>
      </c>
      <c r="M27" s="94">
        <v>1770401</v>
      </c>
      <c r="N27" s="94">
        <v>331732</v>
      </c>
      <c r="O27" s="94">
        <f t="shared" si="0"/>
        <v>2102133</v>
      </c>
      <c r="P27" s="95">
        <f t="shared" si="1"/>
        <v>1.052811375933733E-2</v>
      </c>
    </row>
    <row r="28" spans="1:16" x14ac:dyDescent="0.25">
      <c r="A28" s="67">
        <v>361800</v>
      </c>
      <c r="B28" s="91" t="s">
        <v>44</v>
      </c>
      <c r="C28" s="92" t="s">
        <v>82</v>
      </c>
      <c r="D28" s="93">
        <v>59</v>
      </c>
      <c r="E28" s="93">
        <v>0</v>
      </c>
      <c r="F28" s="93">
        <v>59</v>
      </c>
      <c r="G28" s="94">
        <v>1041350</v>
      </c>
      <c r="H28" s="94">
        <v>39070</v>
      </c>
      <c r="I28" s="94">
        <v>1002280</v>
      </c>
      <c r="J28" s="94">
        <v>289615</v>
      </c>
      <c r="K28" s="94">
        <v>0</v>
      </c>
      <c r="L28" s="94">
        <v>712665</v>
      </c>
      <c r="M28" s="94">
        <v>206323</v>
      </c>
      <c r="N28" s="94">
        <v>72063</v>
      </c>
      <c r="O28" s="94">
        <f t="shared" si="0"/>
        <v>278386</v>
      </c>
      <c r="P28" s="95">
        <f t="shared" si="1"/>
        <v>1.3942407435718301E-3</v>
      </c>
    </row>
    <row r="29" spans="1:16" x14ac:dyDescent="0.25">
      <c r="A29" s="67">
        <v>3620</v>
      </c>
      <c r="B29" s="91" t="s">
        <v>45</v>
      </c>
      <c r="C29" s="92" t="s">
        <v>46</v>
      </c>
      <c r="D29" s="93">
        <v>720</v>
      </c>
      <c r="E29" s="93">
        <v>0</v>
      </c>
      <c r="F29" s="93">
        <v>720</v>
      </c>
      <c r="G29" s="94">
        <v>42156590</v>
      </c>
      <c r="H29" s="94">
        <v>11812642</v>
      </c>
      <c r="I29" s="94">
        <v>30343948</v>
      </c>
      <c r="J29" s="94">
        <v>1249846</v>
      </c>
      <c r="K29" s="94">
        <v>703047</v>
      </c>
      <c r="L29" s="94">
        <v>28391055</v>
      </c>
      <c r="M29" s="94">
        <v>2497291</v>
      </c>
      <c r="N29" s="94">
        <v>255354</v>
      </c>
      <c r="O29" s="94">
        <f t="shared" si="0"/>
        <v>2752645</v>
      </c>
      <c r="P29" s="95">
        <f t="shared" si="1"/>
        <v>1.3786073335545898E-2</v>
      </c>
    </row>
    <row r="30" spans="1:16" x14ac:dyDescent="0.25">
      <c r="A30" s="67">
        <v>3621</v>
      </c>
      <c r="B30" s="91" t="s">
        <v>47</v>
      </c>
      <c r="C30" s="92" t="s">
        <v>48</v>
      </c>
      <c r="D30" s="93">
        <v>1704</v>
      </c>
      <c r="E30" s="93">
        <v>316</v>
      </c>
      <c r="F30" s="93">
        <v>2020</v>
      </c>
      <c r="G30" s="94">
        <v>117105990</v>
      </c>
      <c r="H30" s="94">
        <v>18332928</v>
      </c>
      <c r="I30" s="94">
        <v>98773062</v>
      </c>
      <c r="J30" s="94">
        <v>4527998</v>
      </c>
      <c r="K30" s="94">
        <v>434219</v>
      </c>
      <c r="L30" s="94">
        <v>93810845</v>
      </c>
      <c r="M30" s="94">
        <v>7045607</v>
      </c>
      <c r="N30" s="94">
        <v>1059894</v>
      </c>
      <c r="O30" s="94">
        <f t="shared" si="0"/>
        <v>8105501</v>
      </c>
      <c r="P30" s="95">
        <f t="shared" si="1"/>
        <v>4.0594784727903746E-2</v>
      </c>
    </row>
    <row r="31" spans="1:16" x14ac:dyDescent="0.25">
      <c r="A31" s="67">
        <v>3623</v>
      </c>
      <c r="B31" s="91" t="s">
        <v>49</v>
      </c>
      <c r="C31" s="92" t="s">
        <v>97</v>
      </c>
      <c r="D31" s="93">
        <v>1479</v>
      </c>
      <c r="E31" s="93">
        <v>768</v>
      </c>
      <c r="F31" s="93">
        <v>2247</v>
      </c>
      <c r="G31" s="94">
        <v>109288633</v>
      </c>
      <c r="H31" s="94">
        <v>14838983</v>
      </c>
      <c r="I31" s="94">
        <v>94449650</v>
      </c>
      <c r="J31" s="94">
        <v>4303455</v>
      </c>
      <c r="K31" s="94">
        <v>491449</v>
      </c>
      <c r="L31" s="94">
        <v>89654746</v>
      </c>
      <c r="M31" s="94">
        <v>7817687</v>
      </c>
      <c r="N31" s="94">
        <v>1034806</v>
      </c>
      <c r="O31" s="94">
        <f t="shared" si="0"/>
        <v>8852493</v>
      </c>
      <c r="P31" s="95">
        <f t="shared" si="1"/>
        <v>4.4335945136552916E-2</v>
      </c>
    </row>
    <row r="32" spans="1:16" x14ac:dyDescent="0.25">
      <c r="A32" s="67">
        <v>363500</v>
      </c>
      <c r="B32" s="91" t="s">
        <v>50</v>
      </c>
      <c r="C32" s="92" t="s">
        <v>51</v>
      </c>
      <c r="D32" s="93">
        <v>0</v>
      </c>
      <c r="E32" s="93">
        <v>142</v>
      </c>
      <c r="F32" s="93">
        <v>142</v>
      </c>
      <c r="G32" s="94">
        <v>3022612</v>
      </c>
      <c r="H32" s="94">
        <v>319681</v>
      </c>
      <c r="I32" s="94">
        <v>2702931</v>
      </c>
      <c r="J32" s="94">
        <v>0</v>
      </c>
      <c r="K32" s="94">
        <v>0</v>
      </c>
      <c r="L32" s="94">
        <v>2702931</v>
      </c>
      <c r="M32" s="94">
        <v>474550</v>
      </c>
      <c r="N32" s="94">
        <v>0</v>
      </c>
      <c r="O32" s="94">
        <f t="shared" si="0"/>
        <v>474550</v>
      </c>
      <c r="P32" s="95">
        <f t="shared" si="1"/>
        <v>2.3766890032617012E-3</v>
      </c>
    </row>
    <row r="33" spans="1:16" x14ac:dyDescent="0.25">
      <c r="A33" s="67">
        <v>363600</v>
      </c>
      <c r="B33" s="91" t="s">
        <v>52</v>
      </c>
      <c r="C33" s="92" t="s">
        <v>53</v>
      </c>
      <c r="D33" s="93">
        <v>1660</v>
      </c>
      <c r="E33" s="93">
        <v>220</v>
      </c>
      <c r="F33" s="93">
        <v>1880</v>
      </c>
      <c r="G33" s="94">
        <v>129150164</v>
      </c>
      <c r="H33" s="94">
        <v>28123699</v>
      </c>
      <c r="I33" s="94">
        <v>101026465</v>
      </c>
      <c r="J33" s="94">
        <v>3446328</v>
      </c>
      <c r="K33" s="94">
        <v>1620257</v>
      </c>
      <c r="L33" s="94">
        <v>95959880</v>
      </c>
      <c r="M33" s="94">
        <v>6525113</v>
      </c>
      <c r="N33" s="94">
        <v>757317</v>
      </c>
      <c r="O33" s="94">
        <f t="shared" si="0"/>
        <v>7282430</v>
      </c>
      <c r="P33" s="95">
        <f t="shared" si="1"/>
        <v>3.6472597825356889E-2</v>
      </c>
    </row>
    <row r="34" spans="1:16" x14ac:dyDescent="0.25">
      <c r="A34" s="67">
        <v>3638</v>
      </c>
      <c r="B34" s="91" t="s">
        <v>54</v>
      </c>
      <c r="C34" s="92" t="s">
        <v>55</v>
      </c>
      <c r="D34" s="93">
        <v>684</v>
      </c>
      <c r="E34" s="93">
        <v>0</v>
      </c>
      <c r="F34" s="93">
        <v>684</v>
      </c>
      <c r="G34" s="94">
        <v>14841163</v>
      </c>
      <c r="H34" s="94">
        <v>797256</v>
      </c>
      <c r="I34" s="94">
        <v>14043907</v>
      </c>
      <c r="J34" s="94">
        <v>3196819</v>
      </c>
      <c r="K34" s="94">
        <v>0</v>
      </c>
      <c r="L34" s="94">
        <v>10847088</v>
      </c>
      <c r="M34" s="94">
        <v>2361989</v>
      </c>
      <c r="N34" s="94">
        <v>918225</v>
      </c>
      <c r="O34" s="94">
        <f t="shared" si="0"/>
        <v>3280214</v>
      </c>
      <c r="P34" s="95">
        <f t="shared" si="1"/>
        <v>1.6428297423127337E-2</v>
      </c>
    </row>
    <row r="35" spans="1:16" x14ac:dyDescent="0.25">
      <c r="A35" s="67">
        <v>3641</v>
      </c>
      <c r="B35" s="91" t="s">
        <v>56</v>
      </c>
      <c r="C35" s="92" t="s">
        <v>57</v>
      </c>
      <c r="D35" s="126" t="s">
        <v>141</v>
      </c>
      <c r="E35" s="126" t="s">
        <v>140</v>
      </c>
      <c r="F35" s="93">
        <v>710</v>
      </c>
      <c r="G35" s="94">
        <v>29304033</v>
      </c>
      <c r="H35" s="94">
        <v>6289866</v>
      </c>
      <c r="I35" s="94">
        <v>23014167</v>
      </c>
      <c r="J35" s="94">
        <v>1556828</v>
      </c>
      <c r="K35" s="94">
        <v>264438</v>
      </c>
      <c r="L35" s="94">
        <v>21192901</v>
      </c>
      <c r="M35" s="94">
        <v>2459153</v>
      </c>
      <c r="N35" s="94">
        <v>381282</v>
      </c>
      <c r="O35" s="94">
        <f t="shared" si="0"/>
        <v>2840435</v>
      </c>
      <c r="P35" s="95">
        <f t="shared" si="1"/>
        <v>1.4225752036623433E-2</v>
      </c>
    </row>
    <row r="36" spans="1:16" x14ac:dyDescent="0.25">
      <c r="A36" s="67">
        <v>3645</v>
      </c>
      <c r="B36" s="91" t="s">
        <v>58</v>
      </c>
      <c r="C36" s="92" t="s">
        <v>59</v>
      </c>
      <c r="D36" s="93">
        <v>1067</v>
      </c>
      <c r="E36" s="93">
        <v>218</v>
      </c>
      <c r="F36" s="93">
        <v>1285</v>
      </c>
      <c r="G36" s="94">
        <v>64266602.089999996</v>
      </c>
      <c r="H36" s="94">
        <v>9829922.6199999973</v>
      </c>
      <c r="I36" s="94">
        <v>54436679.469999999</v>
      </c>
      <c r="J36" s="94">
        <v>3168115</v>
      </c>
      <c r="K36" s="94">
        <v>222782</v>
      </c>
      <c r="L36" s="94">
        <v>51045782.469999999</v>
      </c>
      <c r="M36" s="94">
        <v>4452497</v>
      </c>
      <c r="N36" s="94">
        <v>810415</v>
      </c>
      <c r="O36" s="94">
        <f t="shared" si="0"/>
        <v>5262912</v>
      </c>
      <c r="P36" s="95">
        <f t="shared" si="1"/>
        <v>2.6358244811998836E-2</v>
      </c>
    </row>
    <row r="37" spans="1:16" x14ac:dyDescent="0.25">
      <c r="A37" s="67">
        <v>364700</v>
      </c>
      <c r="B37" s="91" t="s">
        <v>60</v>
      </c>
      <c r="C37" s="92" t="s">
        <v>61</v>
      </c>
      <c r="D37" s="93">
        <v>774</v>
      </c>
      <c r="E37" s="93">
        <v>57</v>
      </c>
      <c r="F37" s="93">
        <v>831</v>
      </c>
      <c r="G37" s="94">
        <v>50889947</v>
      </c>
      <c r="H37" s="94">
        <v>13843202</v>
      </c>
      <c r="I37" s="94">
        <v>37046745</v>
      </c>
      <c r="J37" s="94">
        <v>1155141</v>
      </c>
      <c r="K37" s="94">
        <v>490559</v>
      </c>
      <c r="L37" s="94">
        <v>35401045</v>
      </c>
      <c r="M37" s="94">
        <v>2894628</v>
      </c>
      <c r="N37" s="94">
        <v>234366</v>
      </c>
      <c r="O37" s="94">
        <f t="shared" si="0"/>
        <v>3128994</v>
      </c>
      <c r="P37" s="95">
        <f t="shared" si="1"/>
        <v>1.5670942221202917E-2</v>
      </c>
    </row>
    <row r="38" spans="1:16" x14ac:dyDescent="0.25">
      <c r="A38" s="67">
        <v>3651</v>
      </c>
      <c r="B38" s="91" t="s">
        <v>62</v>
      </c>
      <c r="C38" s="92" t="s">
        <v>63</v>
      </c>
      <c r="D38" s="93">
        <v>512</v>
      </c>
      <c r="E38" s="93">
        <v>302</v>
      </c>
      <c r="F38" s="93">
        <v>814</v>
      </c>
      <c r="G38" s="94">
        <v>41560778</v>
      </c>
      <c r="H38" s="94">
        <v>9164443</v>
      </c>
      <c r="I38" s="94">
        <v>32396335</v>
      </c>
      <c r="J38" s="94">
        <v>1116501</v>
      </c>
      <c r="K38" s="94">
        <v>197832</v>
      </c>
      <c r="L38" s="94">
        <v>31082002</v>
      </c>
      <c r="M38" s="94">
        <v>2831382</v>
      </c>
      <c r="N38" s="94">
        <v>258852</v>
      </c>
      <c r="O38" s="94">
        <f t="shared" si="0"/>
        <v>3090234</v>
      </c>
      <c r="P38" s="95">
        <f t="shared" si="1"/>
        <v>1.5476820493742325E-2</v>
      </c>
    </row>
    <row r="39" spans="1:16" x14ac:dyDescent="0.25">
      <c r="A39" s="67">
        <v>3588</v>
      </c>
      <c r="B39" s="91" t="s">
        <v>64</v>
      </c>
      <c r="C39" s="92" t="s">
        <v>84</v>
      </c>
      <c r="D39" s="93">
        <v>2527</v>
      </c>
      <c r="E39" s="93">
        <v>273</v>
      </c>
      <c r="F39" s="93">
        <v>2800</v>
      </c>
      <c r="G39" s="94">
        <v>119369266</v>
      </c>
      <c r="H39" s="94">
        <v>23437956</v>
      </c>
      <c r="I39" s="94">
        <v>95931310</v>
      </c>
      <c r="J39" s="94">
        <v>5703175</v>
      </c>
      <c r="K39" s="94">
        <v>12368</v>
      </c>
      <c r="L39" s="94">
        <v>90215767</v>
      </c>
      <c r="M39" s="94">
        <v>9726181</v>
      </c>
      <c r="N39" s="94">
        <v>1483152</v>
      </c>
      <c r="O39" s="94">
        <f t="shared" si="0"/>
        <v>11209333</v>
      </c>
      <c r="P39" s="95">
        <f t="shared" si="1"/>
        <v>5.6139708091873346E-2</v>
      </c>
    </row>
    <row r="40" spans="1:16" x14ac:dyDescent="0.25">
      <c r="A40" s="67">
        <v>3654</v>
      </c>
      <c r="B40" s="91" t="s">
        <v>65</v>
      </c>
      <c r="C40" s="92" t="s">
        <v>66</v>
      </c>
      <c r="D40" s="93">
        <v>1313</v>
      </c>
      <c r="E40" s="93">
        <v>232</v>
      </c>
      <c r="F40" s="93">
        <v>1545</v>
      </c>
      <c r="G40" s="94">
        <v>64897919</v>
      </c>
      <c r="H40" s="94">
        <v>9814944</v>
      </c>
      <c r="I40" s="94">
        <v>55082975</v>
      </c>
      <c r="J40" s="94">
        <v>4276787</v>
      </c>
      <c r="K40" s="94">
        <v>643809</v>
      </c>
      <c r="L40" s="94">
        <v>50162379</v>
      </c>
      <c r="M40" s="94">
        <v>5365081</v>
      </c>
      <c r="N40" s="94">
        <v>1101870</v>
      </c>
      <c r="O40" s="94">
        <f t="shared" si="0"/>
        <v>6466951</v>
      </c>
      <c r="P40" s="95">
        <f t="shared" si="1"/>
        <v>3.2388433940221811E-2</v>
      </c>
    </row>
    <row r="41" spans="1:16" x14ac:dyDescent="0.25">
      <c r="A41" s="67">
        <v>3578</v>
      </c>
      <c r="B41" s="91" t="s">
        <v>32</v>
      </c>
      <c r="C41" s="92" t="s">
        <v>83</v>
      </c>
      <c r="D41" s="93">
        <v>2873</v>
      </c>
      <c r="E41" s="93">
        <v>1482</v>
      </c>
      <c r="F41" s="93">
        <v>4355</v>
      </c>
      <c r="G41" s="94">
        <v>212509698</v>
      </c>
      <c r="H41" s="94">
        <v>26345045</v>
      </c>
      <c r="I41" s="94">
        <v>186164653</v>
      </c>
      <c r="J41" s="94">
        <v>8289183</v>
      </c>
      <c r="K41" s="94">
        <v>1178907</v>
      </c>
      <c r="L41" s="94">
        <v>176696563</v>
      </c>
      <c r="M41" s="94">
        <v>15149130</v>
      </c>
      <c r="N41" s="94">
        <v>2005325</v>
      </c>
      <c r="O41" s="94">
        <f t="shared" si="0"/>
        <v>17154455</v>
      </c>
      <c r="P41" s="95">
        <f t="shared" si="1"/>
        <v>8.5914665589395658E-2</v>
      </c>
    </row>
    <row r="42" spans="1:16" x14ac:dyDescent="0.25">
      <c r="A42" s="67">
        <v>3663</v>
      </c>
      <c r="B42" s="91" t="s">
        <v>67</v>
      </c>
      <c r="C42" s="92" t="s">
        <v>68</v>
      </c>
      <c r="D42" s="93">
        <v>1330</v>
      </c>
      <c r="E42" s="93">
        <v>433</v>
      </c>
      <c r="F42" s="93">
        <v>1763</v>
      </c>
      <c r="G42" s="94">
        <v>39294292</v>
      </c>
      <c r="H42" s="94">
        <v>5206535</v>
      </c>
      <c r="I42" s="94">
        <v>34087757</v>
      </c>
      <c r="J42" s="94">
        <v>2775069</v>
      </c>
      <c r="K42" s="94">
        <v>0</v>
      </c>
      <c r="L42" s="94">
        <v>31312688</v>
      </c>
      <c r="M42" s="94">
        <v>6084332</v>
      </c>
      <c r="N42" s="94">
        <v>1308252</v>
      </c>
      <c r="O42" s="94">
        <f t="shared" si="0"/>
        <v>7392584</v>
      </c>
      <c r="P42" s="95">
        <f t="shared" si="1"/>
        <v>3.7024282158862921E-2</v>
      </c>
    </row>
    <row r="43" spans="1:16" x14ac:dyDescent="0.25">
      <c r="A43" s="67">
        <v>366900</v>
      </c>
      <c r="B43" s="96" t="s">
        <v>69</v>
      </c>
      <c r="C43" s="97" t="s">
        <v>70</v>
      </c>
      <c r="D43" s="98">
        <v>316</v>
      </c>
      <c r="E43" s="98">
        <v>0</v>
      </c>
      <c r="F43" s="98">
        <v>316</v>
      </c>
      <c r="G43" s="99">
        <v>6693454</v>
      </c>
      <c r="H43" s="99">
        <v>459450</v>
      </c>
      <c r="I43" s="99">
        <v>6234004</v>
      </c>
      <c r="J43" s="99">
        <v>1318672</v>
      </c>
      <c r="K43" s="99">
        <v>31666</v>
      </c>
      <c r="L43" s="99">
        <v>4883666</v>
      </c>
      <c r="M43" s="99">
        <v>1087380</v>
      </c>
      <c r="N43" s="99">
        <v>331344</v>
      </c>
      <c r="O43" s="99">
        <f t="shared" si="0"/>
        <v>1418724</v>
      </c>
      <c r="P43" s="100">
        <f t="shared" si="1"/>
        <v>7.1053961215118613E-3</v>
      </c>
    </row>
    <row r="44" spans="1:16" x14ac:dyDescent="0.25">
      <c r="B44" s="92"/>
      <c r="C44" s="92" t="s">
        <v>123</v>
      </c>
      <c r="D44" s="93">
        <v>39962</v>
      </c>
      <c r="E44" s="93">
        <v>10582</v>
      </c>
      <c r="F44" s="93">
        <f t="shared" ref="E44:N44" si="2">SUM(F4:F43)</f>
        <v>50544</v>
      </c>
      <c r="G44" s="94">
        <f t="shared" si="2"/>
        <v>2599872764.5299997</v>
      </c>
      <c r="H44" s="94">
        <f t="shared" si="2"/>
        <v>464275962.91999996</v>
      </c>
      <c r="I44" s="94">
        <f t="shared" si="2"/>
        <v>2135596801.6099999</v>
      </c>
      <c r="J44" s="94">
        <f t="shared" si="2"/>
        <v>97695478</v>
      </c>
      <c r="K44" s="94">
        <f t="shared" si="2"/>
        <v>25064849</v>
      </c>
      <c r="L44" s="94">
        <f t="shared" si="2"/>
        <v>2012836474.6099999</v>
      </c>
      <c r="M44" s="94">
        <f t="shared" si="2"/>
        <v>174726792.19</v>
      </c>
      <c r="N44" s="94">
        <f t="shared" si="2"/>
        <v>24941738</v>
      </c>
      <c r="O44" s="94">
        <f t="shared" si="0"/>
        <v>199668530.19</v>
      </c>
      <c r="P44" s="101">
        <f t="shared" si="1"/>
        <v>1</v>
      </c>
    </row>
    <row r="46" spans="1:16" x14ac:dyDescent="0.25">
      <c r="B46" s="10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DC4F8-61A3-44A8-8CC4-823C6C5ACAEA}">
  <dimension ref="A1:D42"/>
  <sheetViews>
    <sheetView workbookViewId="0">
      <pane ySplit="1" topLeftCell="A2" activePane="bottomLeft" state="frozen"/>
      <selection pane="bottomLeft" activeCell="J38" sqref="J38"/>
    </sheetView>
  </sheetViews>
  <sheetFormatPr defaultRowHeight="13.2" x14ac:dyDescent="0.25"/>
  <cols>
    <col min="1" max="1" width="36.6640625" bestFit="1" customWidth="1"/>
    <col min="2" max="2" width="20" bestFit="1" customWidth="1"/>
    <col min="3" max="3" width="32.44140625" customWidth="1"/>
  </cols>
  <sheetData>
    <row r="1" spans="1:3" ht="39.6" x14ac:dyDescent="0.25">
      <c r="A1" s="127" t="s">
        <v>108</v>
      </c>
      <c r="B1" s="127" t="s">
        <v>107</v>
      </c>
      <c r="C1" s="127" t="s">
        <v>133</v>
      </c>
    </row>
    <row r="2" spans="1:3" x14ac:dyDescent="0.25">
      <c r="A2" s="128" t="s">
        <v>82</v>
      </c>
      <c r="B2" s="128">
        <v>361800</v>
      </c>
      <c r="C2" s="128" t="s">
        <v>104</v>
      </c>
    </row>
    <row r="3" spans="1:3" x14ac:dyDescent="0.25">
      <c r="A3" s="128" t="s">
        <v>114</v>
      </c>
      <c r="B3" s="128">
        <v>4977</v>
      </c>
      <c r="C3" s="128" t="s">
        <v>104</v>
      </c>
    </row>
    <row r="4" spans="1:3" x14ac:dyDescent="0.25">
      <c r="A4" s="128" t="s">
        <v>84</v>
      </c>
      <c r="B4" s="128">
        <v>3588</v>
      </c>
      <c r="C4" s="128" t="s">
        <v>104</v>
      </c>
    </row>
    <row r="5" spans="1:3" x14ac:dyDescent="0.25">
      <c r="A5" s="128" t="s">
        <v>112</v>
      </c>
      <c r="B5" s="128">
        <v>3598</v>
      </c>
      <c r="C5" s="128" t="s">
        <v>104</v>
      </c>
    </row>
    <row r="6" spans="1:3" x14ac:dyDescent="0.25">
      <c r="A6" s="128" t="s">
        <v>63</v>
      </c>
      <c r="B6" s="128">
        <v>3651</v>
      </c>
      <c r="C6" s="128" t="s">
        <v>104</v>
      </c>
    </row>
    <row r="7" spans="1:3" x14ac:dyDescent="0.25">
      <c r="A7" s="128" t="s">
        <v>53</v>
      </c>
      <c r="B7" s="128">
        <v>363600</v>
      </c>
      <c r="C7" s="128" t="s">
        <v>104</v>
      </c>
    </row>
    <row r="8" spans="1:3" x14ac:dyDescent="0.25">
      <c r="A8" s="128" t="s">
        <v>14</v>
      </c>
      <c r="B8" s="128">
        <v>3564</v>
      </c>
      <c r="C8" s="128" t="s">
        <v>104</v>
      </c>
    </row>
    <row r="9" spans="1:3" x14ac:dyDescent="0.25">
      <c r="A9" s="128" t="s">
        <v>31</v>
      </c>
      <c r="B9" s="128">
        <v>359100</v>
      </c>
      <c r="C9" s="128" t="s">
        <v>104</v>
      </c>
    </row>
    <row r="10" spans="1:3" x14ac:dyDescent="0.25">
      <c r="A10" s="128" t="s">
        <v>134</v>
      </c>
      <c r="B10" s="128">
        <v>2305300</v>
      </c>
      <c r="C10" s="128" t="s">
        <v>104</v>
      </c>
    </row>
    <row r="11" spans="1:3" s="118" customFormat="1" x14ac:dyDescent="0.25">
      <c r="A11" s="129" t="s">
        <v>66</v>
      </c>
      <c r="B11" s="129">
        <v>3654</v>
      </c>
      <c r="C11" s="129" t="s">
        <v>104</v>
      </c>
    </row>
    <row r="12" spans="1:3" s="118" customFormat="1" x14ac:dyDescent="0.25">
      <c r="A12" s="129" t="s">
        <v>25</v>
      </c>
      <c r="B12" s="129">
        <v>363700</v>
      </c>
      <c r="C12" s="129" t="s">
        <v>104</v>
      </c>
    </row>
    <row r="13" spans="1:3" s="118" customFormat="1" x14ac:dyDescent="0.25">
      <c r="A13" s="129" t="s">
        <v>59</v>
      </c>
      <c r="B13" s="129">
        <v>3645</v>
      </c>
      <c r="C13" s="129" t="s">
        <v>104</v>
      </c>
    </row>
    <row r="14" spans="1:3" s="118" customFormat="1" x14ac:dyDescent="0.25">
      <c r="A14" s="129" t="s">
        <v>111</v>
      </c>
      <c r="B14" s="129">
        <v>3579</v>
      </c>
      <c r="C14" s="129" t="s">
        <v>104</v>
      </c>
    </row>
    <row r="15" spans="1:3" s="118" customFormat="1" x14ac:dyDescent="0.25">
      <c r="A15" s="129" t="s">
        <v>79</v>
      </c>
      <c r="B15" s="129">
        <v>3613</v>
      </c>
      <c r="C15" s="129" t="s">
        <v>104</v>
      </c>
    </row>
    <row r="16" spans="1:3" x14ac:dyDescent="0.25">
      <c r="A16" s="128" t="s">
        <v>38</v>
      </c>
      <c r="B16" s="128">
        <v>3610</v>
      </c>
      <c r="C16" s="128" t="s">
        <v>104</v>
      </c>
    </row>
    <row r="17" spans="1:3" x14ac:dyDescent="0.25">
      <c r="A17" s="128" t="s">
        <v>12</v>
      </c>
      <c r="B17" s="128">
        <v>356000</v>
      </c>
      <c r="C17" s="128" t="s">
        <v>104</v>
      </c>
    </row>
    <row r="18" spans="1:3" x14ac:dyDescent="0.25">
      <c r="A18" s="128" t="s">
        <v>46</v>
      </c>
      <c r="B18" s="128">
        <v>3620</v>
      </c>
      <c r="C18" s="128" t="s">
        <v>104</v>
      </c>
    </row>
    <row r="19" spans="1:3" x14ac:dyDescent="0.25">
      <c r="A19" s="128" t="s">
        <v>4</v>
      </c>
      <c r="B19" s="128">
        <v>3537</v>
      </c>
      <c r="C19" s="128" t="s">
        <v>104</v>
      </c>
    </row>
    <row r="20" spans="1:3" x14ac:dyDescent="0.25">
      <c r="A20" s="128" t="s">
        <v>61</v>
      </c>
      <c r="B20" s="128">
        <v>364700</v>
      </c>
      <c r="C20" s="128" t="s">
        <v>104</v>
      </c>
    </row>
    <row r="21" spans="1:3" x14ac:dyDescent="0.25">
      <c r="A21" s="128" t="s">
        <v>57</v>
      </c>
      <c r="B21" s="128">
        <v>3641</v>
      </c>
      <c r="C21" s="128" t="s">
        <v>104</v>
      </c>
    </row>
    <row r="22" spans="1:3" x14ac:dyDescent="0.25">
      <c r="A22" s="128" t="s">
        <v>36</v>
      </c>
      <c r="B22" s="128">
        <v>360400</v>
      </c>
      <c r="C22" s="128" t="s">
        <v>104</v>
      </c>
    </row>
    <row r="23" spans="1:3" x14ac:dyDescent="0.25">
      <c r="A23" s="128" t="s">
        <v>18</v>
      </c>
      <c r="B23" s="128">
        <v>357600</v>
      </c>
      <c r="C23" s="128" t="s">
        <v>104</v>
      </c>
    </row>
    <row r="24" spans="1:3" x14ac:dyDescent="0.25">
      <c r="A24" s="128" t="s">
        <v>83</v>
      </c>
      <c r="B24" s="128">
        <v>3578</v>
      </c>
      <c r="C24" s="128" t="s">
        <v>104</v>
      </c>
    </row>
    <row r="25" spans="1:3" x14ac:dyDescent="0.25">
      <c r="A25" s="128" t="s">
        <v>34</v>
      </c>
      <c r="B25" s="128">
        <v>3602</v>
      </c>
      <c r="C25" s="128" t="s">
        <v>104</v>
      </c>
    </row>
    <row r="26" spans="1:3" x14ac:dyDescent="0.25">
      <c r="A26" s="128" t="s">
        <v>113</v>
      </c>
      <c r="B26" s="128">
        <v>3621</v>
      </c>
      <c r="C26" s="128" t="s">
        <v>104</v>
      </c>
    </row>
    <row r="27" spans="1:3" x14ac:dyDescent="0.25">
      <c r="A27" s="128" t="s">
        <v>97</v>
      </c>
      <c r="B27" s="128">
        <v>3623</v>
      </c>
      <c r="C27" s="128" t="s">
        <v>104</v>
      </c>
    </row>
    <row r="28" spans="1:3" x14ac:dyDescent="0.25">
      <c r="A28" s="128" t="s">
        <v>8</v>
      </c>
      <c r="B28" s="128">
        <v>3545</v>
      </c>
      <c r="C28" s="128" t="s">
        <v>104</v>
      </c>
    </row>
    <row r="29" spans="1:3" x14ac:dyDescent="0.25">
      <c r="A29" s="128" t="s">
        <v>70</v>
      </c>
      <c r="B29" s="128">
        <v>366900</v>
      </c>
      <c r="C29" s="128" t="s">
        <v>104</v>
      </c>
    </row>
    <row r="30" spans="1:3" x14ac:dyDescent="0.25">
      <c r="A30" s="128" t="s">
        <v>68</v>
      </c>
      <c r="B30" s="128">
        <v>3663</v>
      </c>
      <c r="C30" s="128" t="s">
        <v>104</v>
      </c>
    </row>
    <row r="31" spans="1:3" x14ac:dyDescent="0.25">
      <c r="A31" s="128" t="s">
        <v>16</v>
      </c>
      <c r="B31" s="128">
        <v>3571</v>
      </c>
      <c r="C31" s="128" t="s">
        <v>104</v>
      </c>
    </row>
    <row r="32" spans="1:3" x14ac:dyDescent="0.25">
      <c r="A32" s="128" t="s">
        <v>77</v>
      </c>
      <c r="B32" s="128">
        <v>3577</v>
      </c>
      <c r="C32" s="128" t="s">
        <v>104</v>
      </c>
    </row>
    <row r="33" spans="1:4" x14ac:dyDescent="0.25">
      <c r="A33" s="128" t="s">
        <v>135</v>
      </c>
      <c r="B33" s="128">
        <v>358600</v>
      </c>
      <c r="C33" s="128" t="s">
        <v>104</v>
      </c>
    </row>
    <row r="34" spans="1:4" x14ac:dyDescent="0.25">
      <c r="A34" s="128" t="s">
        <v>81</v>
      </c>
      <c r="B34" s="128">
        <v>3616</v>
      </c>
      <c r="C34" s="128" t="s">
        <v>104</v>
      </c>
    </row>
    <row r="35" spans="1:4" x14ac:dyDescent="0.25">
      <c r="A35" s="128" t="s">
        <v>109</v>
      </c>
      <c r="B35" s="128">
        <v>3543</v>
      </c>
      <c r="C35" s="128" t="s">
        <v>104</v>
      </c>
    </row>
    <row r="36" spans="1:4" x14ac:dyDescent="0.25">
      <c r="A36" s="128" t="s">
        <v>27</v>
      </c>
      <c r="B36" s="128">
        <v>3584</v>
      </c>
      <c r="C36" s="128" t="s">
        <v>104</v>
      </c>
    </row>
    <row r="37" spans="1:4" x14ac:dyDescent="0.25">
      <c r="A37" s="128" t="s">
        <v>110</v>
      </c>
      <c r="B37" s="128">
        <v>3557</v>
      </c>
      <c r="C37" s="128" t="s">
        <v>104</v>
      </c>
    </row>
    <row r="38" spans="1:4" x14ac:dyDescent="0.25">
      <c r="A38" s="128" t="s">
        <v>20</v>
      </c>
      <c r="B38" s="128">
        <v>357500</v>
      </c>
      <c r="C38" s="128" t="s">
        <v>104</v>
      </c>
    </row>
    <row r="39" spans="1:4" x14ac:dyDescent="0.25">
      <c r="A39" s="130" t="s">
        <v>51</v>
      </c>
      <c r="B39" s="131">
        <v>363500</v>
      </c>
      <c r="C39" s="128" t="s">
        <v>104</v>
      </c>
    </row>
    <row r="40" spans="1:4" x14ac:dyDescent="0.25">
      <c r="A40" s="128" t="s">
        <v>55</v>
      </c>
      <c r="B40" s="131">
        <v>3638</v>
      </c>
      <c r="C40" s="128" t="s">
        <v>104</v>
      </c>
    </row>
    <row r="41" spans="1:4" x14ac:dyDescent="0.25">
      <c r="A41" s="130" t="s">
        <v>130</v>
      </c>
      <c r="B41" s="130">
        <v>14771</v>
      </c>
      <c r="C41" s="130" t="s">
        <v>104</v>
      </c>
      <c r="D41" s="119"/>
    </row>
    <row r="42" spans="1:4" x14ac:dyDescent="0.25">
      <c r="A42" s="130" t="s">
        <v>129</v>
      </c>
      <c r="B42" s="130">
        <v>2259400</v>
      </c>
      <c r="C42" s="130" t="s">
        <v>104</v>
      </c>
      <c r="D42" s="11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
  <sheetViews>
    <sheetView workbookViewId="0">
      <selection activeCell="D6" sqref="D6"/>
    </sheetView>
  </sheetViews>
  <sheetFormatPr defaultRowHeight="13.2" x14ac:dyDescent="0.25"/>
  <cols>
    <col min="1" max="1" width="56.44140625" bestFit="1" customWidth="1"/>
  </cols>
  <sheetData>
    <row r="1" spans="1:1" x14ac:dyDescent="0.25">
      <c r="A1" t="s">
        <v>96</v>
      </c>
    </row>
    <row r="2" spans="1:1" x14ac:dyDescent="0.25">
      <c r="A2" s="17" t="s">
        <v>4</v>
      </c>
    </row>
    <row r="3" spans="1:1" x14ac:dyDescent="0.25">
      <c r="A3" t="s">
        <v>36</v>
      </c>
    </row>
    <row r="4" spans="1:1" x14ac:dyDescent="0.25">
      <c r="A4"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Rule</vt:lpstr>
      <vt:lpstr>HB1-FY22-23 Proposed Approp</vt:lpstr>
      <vt:lpstr>FY20-21 Bienium Approp</vt:lpstr>
      <vt:lpstr>Alloc Calculation</vt:lpstr>
      <vt:lpstr>FAD FY18 Inst Summary</vt:lpstr>
      <vt:lpstr>FAD FY2019 NS</vt:lpstr>
      <vt:lpstr>FAD FY2020 NS</vt:lpstr>
      <vt:lpstr>2022-23 Biennium TEXAS STATE FI</vt:lpstr>
      <vt:lpstr>QA Verification</vt:lpstr>
      <vt:lpstr>Alloc_Calc</vt:lpstr>
      <vt:lpstr>Need2018</vt:lpstr>
      <vt:lpstr>need2019</vt:lpstr>
      <vt:lpstr>need2020</vt:lpstr>
      <vt:lpstr>optin</vt:lpstr>
      <vt:lpstr>'Alloc Calculation'!Print_Titles</vt:lpstr>
    </vt:vector>
  </TitlesOfParts>
  <Company>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Puthoff</dc:creator>
  <cp:lastModifiedBy>Thomas, Andy</cp:lastModifiedBy>
  <cp:lastPrinted>2019-03-12T17:33:51Z</cp:lastPrinted>
  <dcterms:created xsi:type="dcterms:W3CDTF">2006-08-18T15:43:11Z</dcterms:created>
  <dcterms:modified xsi:type="dcterms:W3CDTF">2021-06-16T14:02:20Z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-1291721989</vt:i4>
  </property>
  <property fmtid="{D5CDD505-2E9C-101B-9397-08002B2CF9AE}" pid="3" name="_EmailSubject">
    <vt:lpwstr>TEG New Version</vt:lpwstr>
  </property>
  <property fmtid="{D5CDD505-2E9C-101B-9397-08002B2CF9AE}" pid="4" name="_AuthorEmail">
    <vt:lpwstr>elizabeth.puthoff@icut.org</vt:lpwstr>
  </property>
  <property fmtid="{D5CDD505-2E9C-101B-9397-08002B2CF9AE}" pid="5" name="_AuthorEmailDisplayName">
    <vt:lpwstr>Elizabeth Puthoff</vt:lpwstr>
  </property>
  <property fmtid="{D5CDD505-2E9C-101B-9397-08002B2CF9AE}" pid="6" name="_ReviewingToolsShownOnce">
    <vt:lpwstr/>
  </property>
</Properties>
</file>